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66925"/>
  <mc:AlternateContent xmlns:mc="http://schemas.openxmlformats.org/markup-compatibility/2006">
    <mc:Choice Requires="x15">
      <x15ac:absPath xmlns:x15ac="http://schemas.microsoft.com/office/spreadsheetml/2010/11/ac" url="C:\Users\julie.duarte\Desktop\SAF 202222\PROCESOS DE CONTRATACION\PROCESOS 2024\Mantenimiento de Servidores (OAPTI) SA-SI-014\"/>
    </mc:Choice>
  </mc:AlternateContent>
  <xr:revisionPtr revIDLastSave="0" documentId="13_ncr:1_{AF8600ED-0CE9-4574-B4E7-CFD85410328E}" xr6:coauthVersionLast="36" xr6:coauthVersionMax="36" xr10:uidLastSave="{00000000-0000-0000-0000-000000000000}"/>
  <bookViews>
    <workbookView xWindow="0" yWindow="0" windowWidth="28800" windowHeight="12225" firstSheet="4" activeTab="4" xr2:uid="{00000000-000D-0000-FFFF-FFFF00000000}"/>
  </bookViews>
  <sheets>
    <sheet name="F Habilitantes" sheetId="11" state="hidden" r:id="rId1"/>
    <sheet name="Eval F Habilitantes1" sheetId="6" state="hidden" r:id="rId2"/>
    <sheet name="Cronograma" sheetId="12" state="hidden" r:id="rId3"/>
    <sheet name="Eval OFERTA ECONOMICA" sheetId="13" state="hidden" r:id="rId4"/>
    <sheet name="Eval OFERTA ECONOMICA (2)" sheetId="16" r:id="rId5"/>
    <sheet name="pro 2" sheetId="7" state="hidden" r:id="rId6"/>
    <sheet name="pro 3" sheetId="8" state="hidden" r:id="rId7"/>
    <sheet name="Pro 4" sheetId="9" state="hidden" r:id="rId8"/>
    <sheet name="Pro 5" sheetId="10" state="hidden" r:id="rId9"/>
  </sheets>
  <definedNames>
    <definedName name="_xlnm.Print_Area" localSheetId="3">'Eval OFERTA ECONOMICA'!$A$1:$AH$32</definedName>
    <definedName name="_xlnm.Print_Area" localSheetId="4">'Eval OFERTA ECONOMICA (2)'!$A$1:$AH$74</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F63" i="16" l="1"/>
  <c r="AB63" i="16"/>
  <c r="X63" i="16"/>
  <c r="T63" i="16"/>
  <c r="L27" i="16"/>
  <c r="AF27" i="16"/>
  <c r="AB27" i="16"/>
  <c r="X27" i="16"/>
  <c r="T27" i="16"/>
  <c r="AG63" i="16"/>
  <c r="AC63" i="16"/>
  <c r="Y63" i="16"/>
  <c r="U63" i="16"/>
  <c r="K62" i="16"/>
  <c r="G38" i="16"/>
  <c r="H38" i="16"/>
  <c r="I38" i="16"/>
  <c r="K38" i="16"/>
  <c r="L38" i="16" s="1"/>
  <c r="S38" i="16"/>
  <c r="W38" i="16"/>
  <c r="X38" i="16" s="1"/>
  <c r="Y38" i="16"/>
  <c r="AA38" i="16"/>
  <c r="AB38" i="16" s="1"/>
  <c r="AE38" i="16"/>
  <c r="AF38" i="16"/>
  <c r="S39" i="16"/>
  <c r="W39" i="16"/>
  <c r="G50" i="16"/>
  <c r="H50" i="16"/>
  <c r="T50" i="16" s="1"/>
  <c r="I50" i="16"/>
  <c r="AC50" i="16" s="1"/>
  <c r="K50" i="16"/>
  <c r="W50" i="16"/>
  <c r="AB50" i="16"/>
  <c r="AE50" i="16"/>
  <c r="AF50" i="16" s="1"/>
  <c r="AE62" i="16"/>
  <c r="AA62" i="16"/>
  <c r="W62" i="16"/>
  <c r="S62" i="16"/>
  <c r="AB62" i="16" l="1"/>
  <c r="Y50" i="16"/>
  <c r="AG38" i="16"/>
  <c r="U38" i="16"/>
  <c r="U50" i="16"/>
  <c r="T38" i="16"/>
  <c r="M50" i="16"/>
  <c r="AE51" i="16"/>
  <c r="X50" i="16"/>
  <c r="L50" i="16"/>
  <c r="AG62" i="16"/>
  <c r="K51" i="16"/>
  <c r="AG50" i="16"/>
  <c r="AC38" i="16"/>
  <c r="M38" i="16"/>
  <c r="W51" i="16"/>
  <c r="AE39" i="16"/>
  <c r="AA39" i="16"/>
  <c r="K39" i="16"/>
  <c r="M62" i="16"/>
  <c r="U62" i="16"/>
  <c r="AF62" i="16"/>
  <c r="Y62" i="16"/>
  <c r="T62" i="16"/>
  <c r="L62" i="16"/>
  <c r="K63" i="16"/>
  <c r="X62" i="16"/>
  <c r="AC62" i="16"/>
  <c r="K26" i="16"/>
  <c r="O26" i="16"/>
  <c r="S26" i="16"/>
  <c r="W26" i="16"/>
  <c r="AA26" i="16"/>
  <c r="AE26" i="16"/>
  <c r="AE25" i="16"/>
  <c r="AA25" i="16"/>
  <c r="W25" i="16"/>
  <c r="S25" i="16"/>
  <c r="O25" i="16"/>
  <c r="K25" i="16"/>
  <c r="AF14" i="16"/>
  <c r="AF13" i="16"/>
  <c r="AB14" i="16"/>
  <c r="AB13" i="16"/>
  <c r="X14" i="16"/>
  <c r="X13" i="16"/>
  <c r="T14" i="16"/>
  <c r="T13" i="16"/>
  <c r="P14" i="16"/>
  <c r="P13" i="16"/>
  <c r="I26" i="16"/>
  <c r="G26" i="16"/>
  <c r="G25" i="16"/>
  <c r="G37" i="16" s="1"/>
  <c r="G49" i="16" s="1"/>
  <c r="H26" i="16"/>
  <c r="H25" i="16"/>
  <c r="H37" i="16" s="1"/>
  <c r="I14" i="16"/>
  <c r="AG14" i="16" s="1"/>
  <c r="I13" i="16"/>
  <c r="M13" i="16" s="1"/>
  <c r="L14" i="16"/>
  <c r="L15" i="16"/>
  <c r="L13" i="16"/>
  <c r="AF24" i="16"/>
  <c r="AB24" i="16"/>
  <c r="X24" i="16"/>
  <c r="T24" i="16"/>
  <c r="P24" i="16"/>
  <c r="L24" i="16"/>
  <c r="I24" i="16"/>
  <c r="AG24" i="16" s="1"/>
  <c r="AF23" i="16"/>
  <c r="AB23" i="16"/>
  <c r="X23" i="16"/>
  <c r="T23" i="16"/>
  <c r="P23" i="16"/>
  <c r="L23" i="16"/>
  <c r="I23" i="16"/>
  <c r="AG23" i="16" s="1"/>
  <c r="AF22" i="16"/>
  <c r="AB22" i="16"/>
  <c r="X22" i="16"/>
  <c r="T22" i="16"/>
  <c r="P22" i="16"/>
  <c r="L22" i="16"/>
  <c r="I22" i="16"/>
  <c r="Q22" i="16" s="1"/>
  <c r="AF21" i="16"/>
  <c r="AB21" i="16"/>
  <c r="X21" i="16"/>
  <c r="T21" i="16"/>
  <c r="P21" i="16"/>
  <c r="L21" i="16"/>
  <c r="I21" i="16"/>
  <c r="AC21" i="16" s="1"/>
  <c r="AF20" i="16"/>
  <c r="AB20" i="16"/>
  <c r="X20" i="16"/>
  <c r="T20" i="16"/>
  <c r="P20" i="16"/>
  <c r="L20" i="16"/>
  <c r="I20" i="16"/>
  <c r="AG20" i="16" s="1"/>
  <c r="AF19" i="16"/>
  <c r="AB19" i="16"/>
  <c r="X19" i="16"/>
  <c r="T19" i="16"/>
  <c r="P19" i="16"/>
  <c r="L19" i="16"/>
  <c r="I19" i="16"/>
  <c r="AG19" i="16" s="1"/>
  <c r="AF18" i="16"/>
  <c r="AB18" i="16"/>
  <c r="X18" i="16"/>
  <c r="T18" i="16"/>
  <c r="P18" i="16"/>
  <c r="L18" i="16"/>
  <c r="I18" i="16"/>
  <c r="Y18" i="16" s="1"/>
  <c r="AF17" i="16"/>
  <c r="AB17" i="16"/>
  <c r="X17" i="16"/>
  <c r="T17" i="16"/>
  <c r="P17" i="16"/>
  <c r="L17" i="16"/>
  <c r="I17" i="16"/>
  <c r="AC17" i="16" s="1"/>
  <c r="AF16" i="16"/>
  <c r="AB16" i="16"/>
  <c r="X16" i="16"/>
  <c r="T16" i="16"/>
  <c r="P16" i="16"/>
  <c r="L16" i="16"/>
  <c r="I16" i="16"/>
  <c r="AG16" i="16" s="1"/>
  <c r="AF15" i="16"/>
  <c r="AB15" i="16"/>
  <c r="X15" i="16"/>
  <c r="T15" i="16"/>
  <c r="P15" i="16"/>
  <c r="I15" i="16"/>
  <c r="M15" i="16" s="1"/>
  <c r="AE27" i="16" l="1"/>
  <c r="T37" i="16"/>
  <c r="AB37" i="16"/>
  <c r="H49" i="16"/>
  <c r="X37" i="16"/>
  <c r="AF37" i="16"/>
  <c r="L37" i="16"/>
  <c r="M20" i="16"/>
  <c r="M14" i="16"/>
  <c r="I25" i="16"/>
  <c r="Q13" i="16"/>
  <c r="U13" i="16"/>
  <c r="Y13" i="16"/>
  <c r="AC13" i="16"/>
  <c r="AG13" i="16"/>
  <c r="O27" i="16"/>
  <c r="O38" i="16" s="1"/>
  <c r="U24" i="16"/>
  <c r="U16" i="16"/>
  <c r="G27" i="16"/>
  <c r="G39" i="16" s="1"/>
  <c r="G51" i="16" s="1"/>
  <c r="T26" i="16"/>
  <c r="Q14" i="16"/>
  <c r="U14" i="16"/>
  <c r="Y14" i="16"/>
  <c r="AC14" i="16"/>
  <c r="AF25" i="16"/>
  <c r="M16" i="16"/>
  <c r="AC24" i="16"/>
  <c r="AC20" i="16"/>
  <c r="AC16" i="16"/>
  <c r="U20" i="16"/>
  <c r="M24" i="16"/>
  <c r="Y22" i="16"/>
  <c r="AG22" i="16"/>
  <c r="X25" i="16"/>
  <c r="Q16" i="16"/>
  <c r="Y16" i="16"/>
  <c r="M18" i="16"/>
  <c r="U18" i="16"/>
  <c r="AC18" i="16"/>
  <c r="Q20" i="16"/>
  <c r="Y20" i="16"/>
  <c r="M22" i="16"/>
  <c r="U22" i="16"/>
  <c r="AC22" i="16"/>
  <c r="Q24" i="16"/>
  <c r="Y24" i="16"/>
  <c r="L25" i="16"/>
  <c r="T25" i="16"/>
  <c r="AB25" i="16"/>
  <c r="Q18" i="16"/>
  <c r="AG18" i="16"/>
  <c r="U15" i="16"/>
  <c r="AC15" i="16"/>
  <c r="Q17" i="16"/>
  <c r="Y17" i="16"/>
  <c r="AG17" i="16"/>
  <c r="M19" i="16"/>
  <c r="U19" i="16"/>
  <c r="AC19" i="16"/>
  <c r="Q21" i="16"/>
  <c r="Y21" i="16"/>
  <c r="AG21" i="16"/>
  <c r="M23" i="16"/>
  <c r="U23" i="16"/>
  <c r="AC23" i="16"/>
  <c r="P25" i="16"/>
  <c r="Q15" i="16"/>
  <c r="Y15" i="16"/>
  <c r="AG15" i="16"/>
  <c r="M17" i="16"/>
  <c r="U17" i="16"/>
  <c r="Q19" i="16"/>
  <c r="Y19" i="16"/>
  <c r="M21" i="16"/>
  <c r="U21" i="16"/>
  <c r="Q23" i="16"/>
  <c r="Y23" i="16"/>
  <c r="AG14" i="13"/>
  <c r="AG15" i="13"/>
  <c r="AG16" i="13"/>
  <c r="AG17" i="13"/>
  <c r="AG18" i="13"/>
  <c r="AG19" i="13"/>
  <c r="AG20" i="13"/>
  <c r="AG21" i="13"/>
  <c r="AG22" i="13"/>
  <c r="AG23" i="13"/>
  <c r="AG24" i="13"/>
  <c r="AG25" i="13"/>
  <c r="AG13" i="13"/>
  <c r="AF14" i="13"/>
  <c r="AF15" i="13"/>
  <c r="AF16" i="13"/>
  <c r="AF17" i="13"/>
  <c r="AF18" i="13"/>
  <c r="AF19" i="13"/>
  <c r="AF20" i="13"/>
  <c r="AF21" i="13"/>
  <c r="AF22" i="13"/>
  <c r="AF23" i="13"/>
  <c r="AF24" i="13"/>
  <c r="AF25" i="13"/>
  <c r="AF13" i="13"/>
  <c r="AC14" i="13"/>
  <c r="AC15" i="13"/>
  <c r="AC16" i="13"/>
  <c r="AC17" i="13"/>
  <c r="AC18" i="13"/>
  <c r="AC19" i="13"/>
  <c r="AC20" i="13"/>
  <c r="AC21" i="13"/>
  <c r="AC22" i="13"/>
  <c r="AC23" i="13"/>
  <c r="AC24" i="13"/>
  <c r="AC25" i="13"/>
  <c r="AC13" i="13"/>
  <c r="AB14" i="13"/>
  <c r="AB15" i="13"/>
  <c r="AB16" i="13"/>
  <c r="AB17" i="13"/>
  <c r="AB18" i="13"/>
  <c r="AB19" i="13"/>
  <c r="AB20" i="13"/>
  <c r="AB21" i="13"/>
  <c r="AB22" i="13"/>
  <c r="AB23" i="13"/>
  <c r="AB24" i="13"/>
  <c r="AB25" i="13"/>
  <c r="AB13" i="13"/>
  <c r="Y14" i="13"/>
  <c r="Y15" i="13"/>
  <c r="Y16" i="13"/>
  <c r="Y17" i="13"/>
  <c r="Y18" i="13"/>
  <c r="Y19" i="13"/>
  <c r="Y20" i="13"/>
  <c r="Y21" i="13"/>
  <c r="Y22" i="13"/>
  <c r="Y23" i="13"/>
  <c r="Y24" i="13"/>
  <c r="Y25" i="13"/>
  <c r="Y13" i="13"/>
  <c r="X25" i="13"/>
  <c r="X14" i="13"/>
  <c r="X15" i="13"/>
  <c r="X16" i="13"/>
  <c r="X17" i="13"/>
  <c r="X18" i="13"/>
  <c r="X19" i="13"/>
  <c r="X20" i="13"/>
  <c r="X21" i="13"/>
  <c r="X22" i="13"/>
  <c r="X23" i="13"/>
  <c r="X24" i="13"/>
  <c r="X13" i="13"/>
  <c r="U14" i="13"/>
  <c r="U15" i="13"/>
  <c r="U16" i="13"/>
  <c r="U17" i="13"/>
  <c r="U18" i="13"/>
  <c r="U19" i="13"/>
  <c r="U20" i="13"/>
  <c r="U21" i="13"/>
  <c r="U22" i="13"/>
  <c r="U23" i="13"/>
  <c r="U24" i="13"/>
  <c r="U25" i="13"/>
  <c r="U13" i="13"/>
  <c r="T14" i="13"/>
  <c r="T15" i="13"/>
  <c r="T16" i="13"/>
  <c r="T17" i="13"/>
  <c r="T18" i="13"/>
  <c r="T19" i="13"/>
  <c r="T20" i="13"/>
  <c r="T21" i="13"/>
  <c r="T22" i="13"/>
  <c r="T23" i="13"/>
  <c r="T24" i="13"/>
  <c r="T25" i="13"/>
  <c r="T13" i="13"/>
  <c r="Q14" i="13"/>
  <c r="Q15" i="13"/>
  <c r="Q16" i="13"/>
  <c r="Q17" i="13"/>
  <c r="Q18" i="13"/>
  <c r="Q19" i="13"/>
  <c r="Q20" i="13"/>
  <c r="Q21" i="13"/>
  <c r="Q22" i="13"/>
  <c r="Q23" i="13"/>
  <c r="Q24" i="13"/>
  <c r="Q25" i="13"/>
  <c r="Q13" i="13"/>
  <c r="P14" i="13"/>
  <c r="P15" i="13"/>
  <c r="P16" i="13"/>
  <c r="P17" i="13"/>
  <c r="P18" i="13"/>
  <c r="P19" i="13"/>
  <c r="P20" i="13"/>
  <c r="P21" i="13"/>
  <c r="P22" i="13"/>
  <c r="P23" i="13"/>
  <c r="P24" i="13"/>
  <c r="P25" i="13"/>
  <c r="P13" i="13"/>
  <c r="AE25" i="13"/>
  <c r="AA25" i="13"/>
  <c r="W25" i="13"/>
  <c r="S25" i="13"/>
  <c r="O25" i="13"/>
  <c r="L18" i="13"/>
  <c r="L19" i="13"/>
  <c r="L20" i="13"/>
  <c r="L21" i="13"/>
  <c r="L22" i="13"/>
  <c r="H23" i="13"/>
  <c r="H24" i="13" s="1"/>
  <c r="L24" i="13" s="1"/>
  <c r="G23" i="13"/>
  <c r="I14" i="13"/>
  <c r="I15" i="13"/>
  <c r="I16" i="13"/>
  <c r="I17" i="13"/>
  <c r="I18" i="13"/>
  <c r="M18" i="13" s="1"/>
  <c r="I19" i="13"/>
  <c r="M19" i="13" s="1"/>
  <c r="I20" i="13"/>
  <c r="M20" i="13" s="1"/>
  <c r="I21" i="13"/>
  <c r="M21" i="13" s="1"/>
  <c r="I22" i="13"/>
  <c r="M22" i="13" s="1"/>
  <c r="O37" i="16" l="1"/>
  <c r="T49" i="16"/>
  <c r="X49" i="16"/>
  <c r="AF49" i="16"/>
  <c r="L49" i="16"/>
  <c r="AB49" i="16"/>
  <c r="AG25" i="16"/>
  <c r="I37" i="16"/>
  <c r="Q38" i="16"/>
  <c r="P38" i="16"/>
  <c r="U25" i="16"/>
  <c r="Q25" i="16"/>
  <c r="AC25" i="16"/>
  <c r="M25" i="16"/>
  <c r="Y25" i="16"/>
  <c r="Y26" i="16"/>
  <c r="AC26" i="16"/>
  <c r="U26" i="16"/>
  <c r="M26" i="16"/>
  <c r="AG26" i="16"/>
  <c r="Q26" i="16"/>
  <c r="I27" i="16"/>
  <c r="I39" i="16" s="1"/>
  <c r="AB26" i="16"/>
  <c r="L26" i="16"/>
  <c r="AF26" i="16"/>
  <c r="X26" i="16"/>
  <c r="P26" i="16"/>
  <c r="G24" i="13"/>
  <c r="G25" i="13" s="1"/>
  <c r="L23" i="13"/>
  <c r="H25" i="13"/>
  <c r="K25" i="13"/>
  <c r="K42" i="16" l="1"/>
  <c r="W54" i="16"/>
  <c r="AE54" i="16"/>
  <c r="AD51" i="16"/>
  <c r="AD54" i="16" s="1"/>
  <c r="S42" i="16"/>
  <c r="V51" i="16"/>
  <c r="V54" i="16" s="1"/>
  <c r="K54" i="16"/>
  <c r="W42" i="16"/>
  <c r="AE42" i="16"/>
  <c r="H39" i="16"/>
  <c r="S54" i="16"/>
  <c r="AA54" i="16"/>
  <c r="V39" i="16"/>
  <c r="V42" i="16" s="1"/>
  <c r="Z39" i="16"/>
  <c r="Z42" i="16" s="1"/>
  <c r="AA42" i="16"/>
  <c r="AH51" i="16"/>
  <c r="AH54" i="16" s="1"/>
  <c r="Z51" i="16"/>
  <c r="Z54" i="16" s="1"/>
  <c r="AH39" i="16"/>
  <c r="AH42" i="16" s="1"/>
  <c r="N51" i="16"/>
  <c r="N54" i="16" s="1"/>
  <c r="N39" i="16"/>
  <c r="N42" i="16" s="1"/>
  <c r="AD39" i="16"/>
  <c r="AD42" i="16" s="1"/>
  <c r="AF61" i="16"/>
  <c r="AB61" i="16"/>
  <c r="X61" i="16"/>
  <c r="L61" i="16"/>
  <c r="T61" i="16"/>
  <c r="I51" i="16"/>
  <c r="U39" i="16"/>
  <c r="Y39" i="16"/>
  <c r="AC39" i="16"/>
  <c r="M39" i="16"/>
  <c r="AG39" i="16"/>
  <c r="M37" i="16"/>
  <c r="Y37" i="16"/>
  <c r="U37" i="16"/>
  <c r="AC37" i="16"/>
  <c r="I49" i="16"/>
  <c r="AG37" i="16"/>
  <c r="O39" i="16"/>
  <c r="O49" i="16"/>
  <c r="Q37" i="16"/>
  <c r="P37" i="16"/>
  <c r="AE65" i="16"/>
  <c r="AA65" i="16"/>
  <c r="AE30" i="16"/>
  <c r="S65" i="16"/>
  <c r="AH63" i="16"/>
  <c r="AF65" i="16" s="1"/>
  <c r="V63" i="16"/>
  <c r="T65" i="16" s="1"/>
  <c r="W65" i="16"/>
  <c r="Z63" i="16"/>
  <c r="X65" i="16" s="1"/>
  <c r="N63" i="16"/>
  <c r="AD63" i="16"/>
  <c r="AB65" i="16" s="1"/>
  <c r="AA30" i="16"/>
  <c r="K30" i="16"/>
  <c r="S30" i="16"/>
  <c r="W30" i="16"/>
  <c r="AH27" i="16"/>
  <c r="AH30" i="16" s="1"/>
  <c r="V27" i="16"/>
  <c r="V30" i="16" s="1"/>
  <c r="Z27" i="16"/>
  <c r="Z30" i="16" s="1"/>
  <c r="AD27" i="16"/>
  <c r="AD30" i="16" s="1"/>
  <c r="N27" i="16"/>
  <c r="N30" i="16" s="1"/>
  <c r="R27" i="16"/>
  <c r="R30" i="16" s="1"/>
  <c r="P27" i="16"/>
  <c r="U27" i="16"/>
  <c r="Q27" i="16"/>
  <c r="AG27" i="16"/>
  <c r="M27" i="16"/>
  <c r="Y27" i="16"/>
  <c r="AC27" i="16"/>
  <c r="L13" i="13"/>
  <c r="L14" i="13"/>
  <c r="L15" i="13"/>
  <c r="L16" i="13"/>
  <c r="L17" i="13"/>
  <c r="I13" i="13"/>
  <c r="P39" i="16" l="1"/>
  <c r="O50" i="16"/>
  <c r="Q39" i="16"/>
  <c r="R39" i="16"/>
  <c r="R42" i="16" s="1"/>
  <c r="U51" i="16"/>
  <c r="AC51" i="16"/>
  <c r="AG51" i="16"/>
  <c r="M51" i="16"/>
  <c r="Y51" i="16"/>
  <c r="H51" i="16"/>
  <c r="X39" i="16"/>
  <c r="T39" i="16"/>
  <c r="L39" i="16"/>
  <c r="AF39" i="16"/>
  <c r="AB39" i="16"/>
  <c r="P49" i="16"/>
  <c r="O51" i="16"/>
  <c r="Q49" i="16"/>
  <c r="O61" i="16"/>
  <c r="U49" i="16"/>
  <c r="AC49" i="16"/>
  <c r="AG49" i="16"/>
  <c r="Y49" i="16"/>
  <c r="M49" i="16"/>
  <c r="M13" i="13"/>
  <c r="I23" i="13"/>
  <c r="H7" i="6"/>
  <c r="H6" i="6"/>
  <c r="H5" i="6"/>
  <c r="H4" i="6"/>
  <c r="H3" i="6"/>
  <c r="E7" i="6"/>
  <c r="E6" i="6"/>
  <c r="E5" i="6"/>
  <c r="E4" i="6"/>
  <c r="E3" i="6"/>
  <c r="P61" i="16" l="1"/>
  <c r="Q61" i="16"/>
  <c r="AB51" i="16"/>
  <c r="T51" i="16"/>
  <c r="AF51" i="16"/>
  <c r="X51" i="16"/>
  <c r="L51" i="16"/>
  <c r="AC61" i="16"/>
  <c r="M61" i="16"/>
  <c r="AG61" i="16"/>
  <c r="Y61" i="16"/>
  <c r="U61" i="16"/>
  <c r="R51" i="16"/>
  <c r="R54" i="16" s="1"/>
  <c r="P51" i="16"/>
  <c r="Q51" i="16"/>
  <c r="O62" i="16"/>
  <c r="O63" i="16" s="1"/>
  <c r="P50" i="16"/>
  <c r="Q50" i="16"/>
  <c r="I24" i="13"/>
  <c r="M23" i="13"/>
  <c r="M17" i="13"/>
  <c r="M16" i="13"/>
  <c r="M15" i="13"/>
  <c r="M14" i="13"/>
  <c r="Q63" i="16" l="1"/>
  <c r="P63" i="16"/>
  <c r="R63" i="16"/>
  <c r="R65" i="16" s="1"/>
  <c r="P62" i="16"/>
  <c r="Q62" i="16"/>
  <c r="I25" i="13"/>
  <c r="M25" i="13" s="1"/>
  <c r="M24" i="13"/>
  <c r="L25" i="13"/>
  <c r="F3" i="6"/>
  <c r="N4" i="11" l="1"/>
  <c r="M4" i="11"/>
  <c r="M6" i="11"/>
  <c r="M5" i="11"/>
  <c r="M7" i="11"/>
  <c r="M8" i="11"/>
  <c r="N5" i="11"/>
  <c r="N6" i="11"/>
  <c r="N7" i="11"/>
  <c r="N8" i="11"/>
  <c r="I5" i="6" l="1"/>
  <c r="O4" i="6"/>
  <c r="F4" i="6"/>
  <c r="I4" i="6"/>
  <c r="L4" i="6"/>
  <c r="L5" i="6"/>
  <c r="L6" i="6"/>
  <c r="L7" i="6"/>
  <c r="I3" i="6" l="1"/>
  <c r="F6" i="6"/>
  <c r="O7" i="11" l="1"/>
  <c r="P7" i="11" s="1"/>
  <c r="O4" i="11"/>
  <c r="P4" i="11" s="1"/>
  <c r="O5" i="11"/>
  <c r="P5" i="11" s="1"/>
  <c r="O6" i="11"/>
  <c r="P6" i="11" s="1"/>
  <c r="O8" i="11"/>
  <c r="P8" i="11" s="1"/>
  <c r="K5" i="9" l="1"/>
  <c r="L5" i="9" s="1"/>
  <c r="C25" i="8"/>
  <c r="E7" i="8"/>
  <c r="E6" i="8"/>
  <c r="E5" i="8"/>
  <c r="E4" i="8"/>
  <c r="E3" i="8"/>
  <c r="E5" i="9"/>
  <c r="H11" i="11" l="1"/>
  <c r="E11" i="11"/>
  <c r="C11" i="11"/>
  <c r="G25" i="7" l="1"/>
  <c r="E25" i="7"/>
  <c r="C25" i="7"/>
  <c r="G25" i="8"/>
  <c r="E25" i="8"/>
  <c r="C25" i="9"/>
  <c r="G25" i="9"/>
  <c r="E25" i="9"/>
  <c r="G25" i="10"/>
  <c r="E25" i="10"/>
  <c r="C25" i="10"/>
  <c r="H4" i="9"/>
  <c r="I4" i="9" s="1"/>
  <c r="Q7" i="10"/>
  <c r="R7" i="10" s="1"/>
  <c r="N7" i="10"/>
  <c r="O7" i="10" s="1"/>
  <c r="K7" i="10"/>
  <c r="L7" i="10" s="1"/>
  <c r="H7" i="10"/>
  <c r="I7" i="10" s="1"/>
  <c r="E7" i="10"/>
  <c r="F7" i="10" s="1"/>
  <c r="Q6" i="10"/>
  <c r="R6" i="10" s="1"/>
  <c r="N6" i="10"/>
  <c r="O6" i="10" s="1"/>
  <c r="K6" i="10"/>
  <c r="L6" i="10" s="1"/>
  <c r="H6" i="10"/>
  <c r="I6" i="10" s="1"/>
  <c r="E6" i="10"/>
  <c r="F6" i="10" s="1"/>
  <c r="Q5" i="10"/>
  <c r="R5" i="10" s="1"/>
  <c r="N5" i="10"/>
  <c r="O5" i="10" s="1"/>
  <c r="K5" i="10"/>
  <c r="L5" i="10" s="1"/>
  <c r="H5" i="10"/>
  <c r="I5" i="10" s="1"/>
  <c r="E5" i="10"/>
  <c r="F5" i="10" s="1"/>
  <c r="Q4" i="10"/>
  <c r="R4" i="10" s="1"/>
  <c r="N4" i="10"/>
  <c r="O4" i="10" s="1"/>
  <c r="K4" i="10"/>
  <c r="L4" i="10" s="1"/>
  <c r="H4" i="10"/>
  <c r="I4" i="10" s="1"/>
  <c r="E4" i="10"/>
  <c r="F4" i="10" s="1"/>
  <c r="Q3" i="10"/>
  <c r="R3" i="10" s="1"/>
  <c r="N3" i="10"/>
  <c r="O3" i="10" s="1"/>
  <c r="K3" i="10"/>
  <c r="L3" i="10" s="1"/>
  <c r="H3" i="10"/>
  <c r="I3" i="10" s="1"/>
  <c r="E3" i="10"/>
  <c r="F3" i="10" s="1"/>
  <c r="Q1" i="10"/>
  <c r="N1" i="10"/>
  <c r="K1" i="10"/>
  <c r="H1" i="10"/>
  <c r="E1" i="10"/>
  <c r="Q7" i="9"/>
  <c r="R7" i="9" s="1"/>
  <c r="N7" i="9"/>
  <c r="O7" i="9" s="1"/>
  <c r="K7" i="9"/>
  <c r="L7" i="9" s="1"/>
  <c r="H7" i="9"/>
  <c r="I7" i="9" s="1"/>
  <c r="E7" i="9"/>
  <c r="F7" i="9" s="1"/>
  <c r="Q6" i="9"/>
  <c r="R6" i="9" s="1"/>
  <c r="N6" i="9"/>
  <c r="O6" i="9" s="1"/>
  <c r="K6" i="9"/>
  <c r="L6" i="9" s="1"/>
  <c r="H6" i="9"/>
  <c r="I6" i="9" s="1"/>
  <c r="E6" i="9"/>
  <c r="F6" i="9" s="1"/>
  <c r="Q5" i="9"/>
  <c r="R5" i="9" s="1"/>
  <c r="N5" i="9"/>
  <c r="O5" i="9" s="1"/>
  <c r="H5" i="9"/>
  <c r="I5" i="9" s="1"/>
  <c r="F5" i="9"/>
  <c r="Q4" i="9"/>
  <c r="R4" i="9" s="1"/>
  <c r="N4" i="9"/>
  <c r="O4" i="9" s="1"/>
  <c r="K4" i="9"/>
  <c r="L4" i="9" s="1"/>
  <c r="E4" i="9"/>
  <c r="F4" i="9" s="1"/>
  <c r="Q3" i="9"/>
  <c r="R3" i="9" s="1"/>
  <c r="N3" i="9"/>
  <c r="O3" i="9" s="1"/>
  <c r="K3" i="9"/>
  <c r="L3" i="9" s="1"/>
  <c r="H3" i="9"/>
  <c r="I3" i="9" s="1"/>
  <c r="E3" i="9"/>
  <c r="F3" i="9" s="1"/>
  <c r="Q1" i="9"/>
  <c r="N1" i="9"/>
  <c r="K1" i="9"/>
  <c r="H1" i="9"/>
  <c r="E1" i="9"/>
  <c r="Q7" i="8"/>
  <c r="R7" i="8" s="1"/>
  <c r="N7" i="8"/>
  <c r="O7" i="8" s="1"/>
  <c r="K7" i="8"/>
  <c r="L7" i="8" s="1"/>
  <c r="H7" i="8"/>
  <c r="I7" i="8" s="1"/>
  <c r="F7" i="8"/>
  <c r="Q6" i="8"/>
  <c r="R6" i="8" s="1"/>
  <c r="N6" i="8"/>
  <c r="O6" i="8" s="1"/>
  <c r="K6" i="8"/>
  <c r="L6" i="8" s="1"/>
  <c r="H6" i="8"/>
  <c r="I6" i="8" s="1"/>
  <c r="F6" i="8"/>
  <c r="Q5" i="8"/>
  <c r="R5" i="8" s="1"/>
  <c r="N5" i="8"/>
  <c r="O5" i="8" s="1"/>
  <c r="K5" i="8"/>
  <c r="L5" i="8" s="1"/>
  <c r="H5" i="8"/>
  <c r="I5" i="8" s="1"/>
  <c r="F5" i="8"/>
  <c r="Q4" i="8"/>
  <c r="R4" i="8" s="1"/>
  <c r="N4" i="8"/>
  <c r="O4" i="8" s="1"/>
  <c r="K4" i="8"/>
  <c r="L4" i="8" s="1"/>
  <c r="H4" i="8"/>
  <c r="I4" i="8" s="1"/>
  <c r="F4" i="8"/>
  <c r="Q3" i="8"/>
  <c r="R3" i="8" s="1"/>
  <c r="N3" i="8"/>
  <c r="O3" i="8" s="1"/>
  <c r="K3" i="8"/>
  <c r="L3" i="8" s="1"/>
  <c r="H3" i="8"/>
  <c r="I3" i="8" s="1"/>
  <c r="F3" i="8"/>
  <c r="Q1" i="8"/>
  <c r="N1" i="8"/>
  <c r="K1" i="8"/>
  <c r="H1" i="8"/>
  <c r="E1" i="8"/>
  <c r="R7" i="7"/>
  <c r="Q7" i="7"/>
  <c r="N7" i="7"/>
  <c r="O7" i="7" s="1"/>
  <c r="K7" i="7"/>
  <c r="L7" i="7" s="1"/>
  <c r="H7" i="7"/>
  <c r="I7" i="7" s="1"/>
  <c r="E7" i="7"/>
  <c r="F7" i="7" s="1"/>
  <c r="Q6" i="7"/>
  <c r="R6" i="7" s="1"/>
  <c r="O6" i="7"/>
  <c r="N6" i="7"/>
  <c r="K6" i="7"/>
  <c r="L6" i="7" s="1"/>
  <c r="H6" i="7"/>
  <c r="I6" i="7" s="1"/>
  <c r="E6" i="7"/>
  <c r="F6" i="7" s="1"/>
  <c r="Q5" i="7"/>
  <c r="R5" i="7" s="1"/>
  <c r="N5" i="7"/>
  <c r="O5" i="7" s="1"/>
  <c r="K5" i="7"/>
  <c r="L5" i="7" s="1"/>
  <c r="H5" i="7"/>
  <c r="I5" i="7" s="1"/>
  <c r="E5" i="7"/>
  <c r="F5" i="7" s="1"/>
  <c r="Q4" i="7"/>
  <c r="R4" i="7" s="1"/>
  <c r="O4" i="7"/>
  <c r="N4" i="7"/>
  <c r="K4" i="7"/>
  <c r="L4" i="7" s="1"/>
  <c r="H4" i="7"/>
  <c r="I4" i="7" s="1"/>
  <c r="E4" i="7"/>
  <c r="F4" i="7" s="1"/>
  <c r="Q3" i="7"/>
  <c r="R3" i="7" s="1"/>
  <c r="N3" i="7"/>
  <c r="O3" i="7" s="1"/>
  <c r="K3" i="7"/>
  <c r="L3" i="7" s="1"/>
  <c r="H3" i="7"/>
  <c r="I3" i="7" s="1"/>
  <c r="E3" i="7"/>
  <c r="F3" i="7" s="1"/>
  <c r="Q1" i="7"/>
  <c r="N1" i="7"/>
  <c r="K1" i="7"/>
  <c r="H1" i="7"/>
  <c r="E1" i="7"/>
  <c r="R5" i="6"/>
  <c r="R4" i="6"/>
  <c r="O6" i="6"/>
  <c r="O5" i="6"/>
  <c r="O7" i="6"/>
  <c r="O3" i="6"/>
  <c r="L3" i="6"/>
  <c r="I7" i="6"/>
  <c r="I6" i="6"/>
  <c r="R6" i="6"/>
  <c r="R7" i="6"/>
  <c r="R3" i="6"/>
  <c r="F7" i="6"/>
  <c r="F5"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Jorge Eliecer Montana Medina</author>
    <author>Jorge Eliecer Montaña Medina</author>
    <author>Johann Sebastian Urbina Cardenas</author>
  </authors>
  <commentList>
    <comment ref="F2" authorId="0" shapeId="0" xr:uid="{00000000-0006-0000-0000-000001000000}">
      <text>
        <r>
          <rPr>
            <b/>
            <sz val="9"/>
            <color indexed="81"/>
            <rFont val="Tahoma"/>
            <family val="2"/>
          </rPr>
          <t>Jorge Eliecer Montana Medina:</t>
        </r>
        <r>
          <rPr>
            <sz val="9"/>
            <color indexed="81"/>
            <rFont val="Tahoma"/>
            <family val="2"/>
          </rPr>
          <t xml:space="preserve">
Publiseñales</t>
        </r>
      </text>
    </comment>
    <comment ref="G2" authorId="0" shapeId="0" xr:uid="{00000000-0006-0000-0000-000002000000}">
      <text>
        <r>
          <rPr>
            <b/>
            <sz val="9"/>
            <color indexed="81"/>
            <rFont val="Tahoma"/>
            <family val="2"/>
          </rPr>
          <t>Jorge Eliecer Montana Medina:</t>
        </r>
        <r>
          <rPr>
            <sz val="9"/>
            <color indexed="81"/>
            <rFont val="Tahoma"/>
            <family val="2"/>
          </rPr>
          <t xml:space="preserve">
Publiseñales</t>
        </r>
      </text>
    </comment>
    <comment ref="I6" authorId="1" shapeId="0" xr:uid="{00000000-0006-0000-0000-000003000000}">
      <text>
        <r>
          <rPr>
            <b/>
            <sz val="9"/>
            <color indexed="81"/>
            <rFont val="Tahoma"/>
            <family val="2"/>
          </rPr>
          <t>Jorge Eliecer Montaña Medina:</t>
        </r>
        <r>
          <rPr>
            <sz val="9"/>
            <color indexed="81"/>
            <rFont val="Tahoma"/>
            <family val="2"/>
          </rPr>
          <t xml:space="preserve">
Gastos de Interes 0 / Indeterminado</t>
        </r>
      </text>
    </comment>
    <comment ref="K6" authorId="2" shapeId="0" xr:uid="{00000000-0006-0000-0000-000004000000}">
      <text>
        <r>
          <rPr>
            <b/>
            <sz val="9"/>
            <color indexed="81"/>
            <rFont val="Tahoma"/>
            <family val="2"/>
          </rPr>
          <t>Jorge Eliecer Montaña Medina:</t>
        </r>
        <r>
          <rPr>
            <sz val="9"/>
            <color indexed="81"/>
            <rFont val="Tahoma"/>
            <family val="2"/>
          </rPr>
          <t xml:space="preserve">
Gastos de Interes 0 / Indeterminado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B10" authorId="0" shapeId="0" xr:uid="{00000000-0006-0000-0100-000001000000}">
      <text>
        <r>
          <rPr>
            <b/>
            <sz val="9"/>
            <color indexed="81"/>
            <rFont val="Tahoma"/>
            <family val="2"/>
          </rPr>
          <t>Jorge Eliecer Montaña Medina:</t>
        </r>
        <r>
          <rPr>
            <sz val="9"/>
            <color indexed="81"/>
            <rFont val="Tahoma"/>
            <family val="2"/>
          </rPr>
          <t xml:space="preserve">
Nombre de la Empresa</t>
        </r>
      </text>
    </comment>
    <comment ref="D10" authorId="0" shapeId="0" xr:uid="{00000000-0006-0000-0100-000002000000}">
      <text>
        <r>
          <rPr>
            <b/>
            <sz val="9"/>
            <color indexed="81"/>
            <rFont val="Tahoma"/>
            <family val="2"/>
          </rPr>
          <t>Jorge Eliecer Montaña Medina:</t>
        </r>
        <r>
          <rPr>
            <sz val="9"/>
            <color indexed="81"/>
            <rFont val="Tahoma"/>
            <family val="2"/>
          </rPr>
          <t xml:space="preserve">
Nombre de la Empresa</t>
        </r>
      </text>
    </comment>
    <comment ref="F10" authorId="0" shapeId="0" xr:uid="{00000000-0006-0000-0100-000003000000}">
      <text>
        <r>
          <rPr>
            <b/>
            <sz val="9"/>
            <color indexed="81"/>
            <rFont val="Tahoma"/>
            <family val="2"/>
          </rPr>
          <t>Jorge Eliecer Montaña Medina:</t>
        </r>
        <r>
          <rPr>
            <sz val="9"/>
            <color indexed="81"/>
            <rFont val="Tahoma"/>
            <family val="2"/>
          </rPr>
          <t xml:space="preserve">
Nombre de la Empresa</t>
        </r>
      </text>
    </comment>
    <comment ref="H10" authorId="0" shapeId="0" xr:uid="{00000000-0006-0000-0100-000004000000}">
      <text>
        <r>
          <rPr>
            <b/>
            <sz val="9"/>
            <color indexed="81"/>
            <rFont val="Tahoma"/>
            <family val="2"/>
          </rPr>
          <t>Jorge Eliecer Montaña Medina:</t>
        </r>
        <r>
          <rPr>
            <sz val="9"/>
            <color indexed="81"/>
            <rFont val="Tahoma"/>
            <family val="2"/>
          </rPr>
          <t xml:space="preserve">
Nombre de la Empresa</t>
        </r>
      </text>
    </comment>
    <comment ref="J10" authorId="0" shapeId="0" xr:uid="{00000000-0006-0000-0100-000005000000}">
      <text>
        <r>
          <rPr>
            <b/>
            <sz val="9"/>
            <color indexed="81"/>
            <rFont val="Tahoma"/>
            <family val="2"/>
          </rPr>
          <t>Jorge Eliecer Montaña Medina:</t>
        </r>
        <r>
          <rPr>
            <sz val="9"/>
            <color indexed="81"/>
            <rFont val="Tahoma"/>
            <family val="2"/>
          </rPr>
          <t xml:space="preserve">
Nombre de la Empresa</t>
        </r>
      </text>
    </comment>
    <comment ref="L10" authorId="0" shapeId="0" xr:uid="{00000000-0006-0000-0100-000006000000}">
      <text>
        <r>
          <rPr>
            <b/>
            <sz val="9"/>
            <color indexed="81"/>
            <rFont val="Tahoma"/>
            <family val="2"/>
          </rPr>
          <t>Jorge Eliecer Montaña Medina:</t>
        </r>
        <r>
          <rPr>
            <sz val="9"/>
            <color indexed="81"/>
            <rFont val="Tahoma"/>
            <family val="2"/>
          </rPr>
          <t xml:space="preserve">
Nombre de la Empresa</t>
        </r>
      </text>
    </comment>
    <comment ref="B11" authorId="0" shapeId="0" xr:uid="{00000000-0006-0000-0100-000007000000}">
      <text>
        <r>
          <rPr>
            <b/>
            <sz val="9"/>
            <color indexed="81"/>
            <rFont val="Tahoma"/>
            <family val="2"/>
          </rPr>
          <t>Jorge Eliecer Montaña Medina:</t>
        </r>
        <r>
          <rPr>
            <sz val="9"/>
            <color indexed="81"/>
            <rFont val="Tahoma"/>
            <family val="2"/>
          </rPr>
          <t xml:space="preserve">
Nit de entidad o empresa</t>
        </r>
      </text>
    </comment>
    <comment ref="C11" authorId="0" shapeId="0" xr:uid="{00000000-0006-0000-0100-000008000000}">
      <text>
        <r>
          <rPr>
            <b/>
            <sz val="9"/>
            <color indexed="81"/>
            <rFont val="Tahoma"/>
            <family val="2"/>
          </rPr>
          <t>Jorge Eliecer Montaña Medina:</t>
        </r>
        <r>
          <rPr>
            <sz val="9"/>
            <color indexed="81"/>
            <rFont val="Tahoma"/>
            <family val="2"/>
          </rPr>
          <t xml:space="preserve">
Año de Informacion
</t>
        </r>
      </text>
    </comment>
    <comment ref="D11" authorId="0" shapeId="0" xr:uid="{00000000-0006-0000-0100-000009000000}">
      <text>
        <r>
          <rPr>
            <b/>
            <sz val="9"/>
            <color indexed="81"/>
            <rFont val="Tahoma"/>
            <family val="2"/>
          </rPr>
          <t>Jorge Eliecer Montaña Medina:</t>
        </r>
        <r>
          <rPr>
            <sz val="9"/>
            <color indexed="81"/>
            <rFont val="Tahoma"/>
            <family val="2"/>
          </rPr>
          <t xml:space="preserve">
Nit de entidad o empresa</t>
        </r>
      </text>
    </comment>
    <comment ref="E11" authorId="0" shapeId="0" xr:uid="{00000000-0006-0000-0100-00000A000000}">
      <text>
        <r>
          <rPr>
            <b/>
            <sz val="9"/>
            <color indexed="81"/>
            <rFont val="Tahoma"/>
            <family val="2"/>
          </rPr>
          <t>Jorge Eliecer Montaña Medina:</t>
        </r>
        <r>
          <rPr>
            <sz val="9"/>
            <color indexed="81"/>
            <rFont val="Tahoma"/>
            <family val="2"/>
          </rPr>
          <t xml:space="preserve">
Año de Informacion
</t>
        </r>
      </text>
    </comment>
    <comment ref="F11" authorId="0" shapeId="0" xr:uid="{00000000-0006-0000-0100-00000B000000}">
      <text>
        <r>
          <rPr>
            <b/>
            <sz val="9"/>
            <color indexed="81"/>
            <rFont val="Tahoma"/>
            <family val="2"/>
          </rPr>
          <t>Jorge Eliecer Montaña Medina:</t>
        </r>
        <r>
          <rPr>
            <sz val="9"/>
            <color indexed="81"/>
            <rFont val="Tahoma"/>
            <family val="2"/>
          </rPr>
          <t xml:space="preserve">
Nit de entidad o empresa</t>
        </r>
      </text>
    </comment>
    <comment ref="G11" authorId="0" shapeId="0" xr:uid="{00000000-0006-0000-0100-00000C000000}">
      <text>
        <r>
          <rPr>
            <b/>
            <sz val="9"/>
            <color indexed="81"/>
            <rFont val="Tahoma"/>
            <family val="2"/>
          </rPr>
          <t>Jorge Eliecer Montaña Medina:</t>
        </r>
        <r>
          <rPr>
            <sz val="9"/>
            <color indexed="81"/>
            <rFont val="Tahoma"/>
            <family val="2"/>
          </rPr>
          <t xml:space="preserve">
Año de Informacion
</t>
        </r>
      </text>
    </comment>
    <comment ref="H11" authorId="0" shapeId="0" xr:uid="{00000000-0006-0000-0100-00000D000000}">
      <text>
        <r>
          <rPr>
            <b/>
            <sz val="9"/>
            <color indexed="81"/>
            <rFont val="Tahoma"/>
            <family val="2"/>
          </rPr>
          <t>Jorge Eliecer Montaña Medina:</t>
        </r>
        <r>
          <rPr>
            <sz val="9"/>
            <color indexed="81"/>
            <rFont val="Tahoma"/>
            <family val="2"/>
          </rPr>
          <t xml:space="preserve">
Nit de entidad o empresa</t>
        </r>
      </text>
    </comment>
    <comment ref="I11" authorId="0" shapeId="0" xr:uid="{00000000-0006-0000-0100-00000E000000}">
      <text>
        <r>
          <rPr>
            <b/>
            <sz val="9"/>
            <color indexed="81"/>
            <rFont val="Tahoma"/>
            <family val="2"/>
          </rPr>
          <t>Jorge Eliecer Montaña Medina:</t>
        </r>
        <r>
          <rPr>
            <sz val="9"/>
            <color indexed="81"/>
            <rFont val="Tahoma"/>
            <family val="2"/>
          </rPr>
          <t xml:space="preserve">
Año de Informacion
</t>
        </r>
      </text>
    </comment>
    <comment ref="J11" authorId="0" shapeId="0" xr:uid="{00000000-0006-0000-0100-00000F000000}">
      <text>
        <r>
          <rPr>
            <b/>
            <sz val="9"/>
            <color indexed="81"/>
            <rFont val="Tahoma"/>
            <family val="2"/>
          </rPr>
          <t>Jorge Eliecer Montaña Medina:</t>
        </r>
        <r>
          <rPr>
            <sz val="9"/>
            <color indexed="81"/>
            <rFont val="Tahoma"/>
            <family val="2"/>
          </rPr>
          <t xml:space="preserve">
Nit de entidad o empresa</t>
        </r>
      </text>
    </comment>
    <comment ref="K11" authorId="0" shapeId="0" xr:uid="{00000000-0006-0000-0100-000010000000}">
      <text>
        <r>
          <rPr>
            <b/>
            <sz val="9"/>
            <color indexed="81"/>
            <rFont val="Tahoma"/>
            <family val="2"/>
          </rPr>
          <t>Jorge Eliecer Montaña Medina:</t>
        </r>
        <r>
          <rPr>
            <sz val="9"/>
            <color indexed="81"/>
            <rFont val="Tahoma"/>
            <family val="2"/>
          </rPr>
          <t xml:space="preserve">
Año de Informacion
</t>
        </r>
      </text>
    </comment>
    <comment ref="L11" authorId="0" shapeId="0" xr:uid="{00000000-0006-0000-0100-000011000000}">
      <text>
        <r>
          <rPr>
            <b/>
            <sz val="9"/>
            <color indexed="81"/>
            <rFont val="Tahoma"/>
            <family val="2"/>
          </rPr>
          <t>Jorge Eliecer Montaña Medina:</t>
        </r>
        <r>
          <rPr>
            <sz val="9"/>
            <color indexed="81"/>
            <rFont val="Tahoma"/>
            <family val="2"/>
          </rPr>
          <t xml:space="preserve">
Nit de entidad o empresa</t>
        </r>
      </text>
    </comment>
    <comment ref="M11" authorId="0" shapeId="0" xr:uid="{00000000-0006-0000-0100-000012000000}">
      <text>
        <r>
          <rPr>
            <b/>
            <sz val="9"/>
            <color indexed="81"/>
            <rFont val="Tahoma"/>
            <family val="2"/>
          </rPr>
          <t>Jorge Eliecer Montaña Medina:</t>
        </r>
        <r>
          <rPr>
            <sz val="9"/>
            <color indexed="81"/>
            <rFont val="Tahoma"/>
            <family val="2"/>
          </rPr>
          <t xml:space="preserve">
Año de Informacion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I12" authorId="0" shapeId="0" xr:uid="{00000000-0006-0000-0300-000005000000}">
      <text>
        <r>
          <rPr>
            <b/>
            <sz val="9"/>
            <color indexed="81"/>
            <rFont val="Tahoma"/>
            <family val="2"/>
          </rPr>
          <t>Jorge Eliecer Montaña Medina:</t>
        </r>
        <r>
          <rPr>
            <sz val="9"/>
            <color indexed="81"/>
            <rFont val="Tahoma"/>
            <family val="2"/>
          </rPr>
          <t xml:space="preserve">
Aplicable a menos de 5 Proponentes - 20% de la oferta . En cso de 5 proponentes en adelante hay que traer la información de hoja  Ofer AR BAJA, que esta al inicio de este libro.</t>
        </r>
      </text>
    </comment>
    <comment ref="N12" authorId="0" shapeId="0" xr:uid="{00000000-0006-0000-0300-000006000000}">
      <text>
        <r>
          <rPr>
            <b/>
            <sz val="9"/>
            <color indexed="81"/>
            <rFont val="Tahoma"/>
            <family val="2"/>
          </rPr>
          <t>Jorge Eliecer Montaña Medina:</t>
        </r>
        <r>
          <rPr>
            <sz val="9"/>
            <color indexed="81"/>
            <rFont val="Tahoma"/>
            <family val="2"/>
          </rPr>
          <t xml:space="preserve">
En caso de ser menor que 5 esta configurada para arrastrar la Ponderacion. Encaso de ser 5 en adelante se debe tomar la fila de los 4 primeros en la tabla de ponderacion Ofer AR BAJA columna H.</t>
        </r>
      </text>
    </comment>
    <comment ref="R12" authorId="0" shapeId="0" xr:uid="{00000000-0006-0000-0300-000007000000}">
      <text>
        <r>
          <rPr>
            <b/>
            <sz val="9"/>
            <color indexed="81"/>
            <rFont val="Tahoma"/>
            <family val="2"/>
          </rPr>
          <t>Jorge Eliecer Montaña Medina:</t>
        </r>
        <r>
          <rPr>
            <sz val="9"/>
            <color indexed="81"/>
            <rFont val="Tahoma"/>
            <family val="2"/>
          </rPr>
          <t xml:space="preserve">
En caso de ser menor que 5 esta configurada para arrastrar la Ponderacion. Encaso de ser 5 en adelante se debe tomar la fila de los 4 primeros en la tabla de ponderacion Ofer AR BAJA columna H.</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I12" authorId="0" shapeId="0" xr:uid="{686C2799-DDBA-4CF5-86E7-B4ED73C3FBCF}">
      <text>
        <r>
          <rPr>
            <b/>
            <sz val="9"/>
            <color indexed="81"/>
            <rFont val="Tahoma"/>
            <family val="2"/>
          </rPr>
          <t>Jorge Eliecer Montaña Medina:</t>
        </r>
        <r>
          <rPr>
            <sz val="9"/>
            <color indexed="81"/>
            <rFont val="Tahoma"/>
            <family val="2"/>
          </rPr>
          <t xml:space="preserve">
Aplicable a menos de 5 Proponentes - 20% de la oferta . En cso de 5 proponentes en adelante hay que traer la información de hoja  Ofer AR BAJA, que esta al inicio de este libro.</t>
        </r>
      </text>
    </comment>
    <comment ref="N12" authorId="0" shapeId="0" xr:uid="{FB0D25B3-6804-48C3-B174-77D966C6FBC8}">
      <text>
        <r>
          <rPr>
            <b/>
            <sz val="9"/>
            <color indexed="81"/>
            <rFont val="Tahoma"/>
            <family val="2"/>
          </rPr>
          <t>Jorge Eliecer Montaña Medina:</t>
        </r>
        <r>
          <rPr>
            <sz val="9"/>
            <color indexed="81"/>
            <rFont val="Tahoma"/>
            <family val="2"/>
          </rPr>
          <t xml:space="preserve">
En caso de ser menor que 5 esta configurada para arrastrar la Ponderacion. Encaso de ser 5 en adelante se debe tomar la fila de los 4 primeros en la tabla de ponderacion Ofer AR BAJA columna H.</t>
        </r>
      </text>
    </comment>
    <comment ref="R12" authorId="0" shapeId="0" xr:uid="{9ECC5B3B-4FFC-4727-AF59-D93957ABAF46}">
      <text>
        <r>
          <rPr>
            <b/>
            <sz val="9"/>
            <color indexed="81"/>
            <rFont val="Tahoma"/>
            <family val="2"/>
          </rPr>
          <t>Jorge Eliecer Montaña Medina:</t>
        </r>
        <r>
          <rPr>
            <sz val="9"/>
            <color indexed="81"/>
            <rFont val="Tahoma"/>
            <family val="2"/>
          </rPr>
          <t xml:space="preserve">
En caso de ser menor que 5 esta configurada para arrastrar la Ponderacion. Encaso de ser 5 en adelante se debe tomar la fila de los 4 primeros en la tabla de ponderacion Ofer AR BAJA columna H.</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B10" authorId="0" shapeId="0" xr:uid="{00000000-0006-0000-0400-000001000000}">
      <text>
        <r>
          <rPr>
            <b/>
            <sz val="9"/>
            <color indexed="81"/>
            <rFont val="Tahoma"/>
            <family val="2"/>
          </rPr>
          <t>Jorge Eliecer Montaña Medina:</t>
        </r>
        <r>
          <rPr>
            <sz val="9"/>
            <color indexed="81"/>
            <rFont val="Tahoma"/>
            <family val="2"/>
          </rPr>
          <t xml:space="preserve">
Nombre de la Empresa</t>
        </r>
      </text>
    </comment>
    <comment ref="B11" authorId="0" shapeId="0" xr:uid="{00000000-0006-0000-0400-000002000000}">
      <text>
        <r>
          <rPr>
            <b/>
            <sz val="9"/>
            <color indexed="81"/>
            <rFont val="Tahoma"/>
            <family val="2"/>
          </rPr>
          <t>Jorge Eliecer Montaña Medina:</t>
        </r>
        <r>
          <rPr>
            <sz val="9"/>
            <color indexed="81"/>
            <rFont val="Tahoma"/>
            <family val="2"/>
          </rPr>
          <t xml:space="preserve">
Nit de entidad o empresa</t>
        </r>
      </text>
    </comment>
    <comment ref="C11" authorId="0" shapeId="0" xr:uid="{00000000-0006-0000-0400-000003000000}">
      <text>
        <r>
          <rPr>
            <b/>
            <sz val="9"/>
            <color indexed="81"/>
            <rFont val="Tahoma"/>
            <family val="2"/>
          </rPr>
          <t>Jorge Eliecer Montaña Medina:</t>
        </r>
        <r>
          <rPr>
            <sz val="9"/>
            <color indexed="81"/>
            <rFont val="Tahoma"/>
            <family val="2"/>
          </rPr>
          <t xml:space="preserve">
Año de Informacion
</t>
        </r>
      </text>
    </comment>
    <comment ref="D11" authorId="0" shapeId="0" xr:uid="{00000000-0006-0000-0400-000004000000}">
      <text>
        <r>
          <rPr>
            <b/>
            <sz val="9"/>
            <color indexed="81"/>
            <rFont val="Tahoma"/>
            <family val="2"/>
          </rPr>
          <t>Jorge Eliecer Montaña Medina:</t>
        </r>
        <r>
          <rPr>
            <sz val="9"/>
            <color indexed="81"/>
            <rFont val="Tahoma"/>
            <family val="2"/>
          </rPr>
          <t xml:space="preserve">
Nit de entidad o empresa</t>
        </r>
      </text>
    </comment>
    <comment ref="E11" authorId="0" shapeId="0" xr:uid="{00000000-0006-0000-0400-000005000000}">
      <text>
        <r>
          <rPr>
            <b/>
            <sz val="9"/>
            <color indexed="81"/>
            <rFont val="Tahoma"/>
            <family val="2"/>
          </rPr>
          <t>Jorge Eliecer Montaña Medina:</t>
        </r>
        <r>
          <rPr>
            <sz val="9"/>
            <color indexed="81"/>
            <rFont val="Tahoma"/>
            <family val="2"/>
          </rPr>
          <t xml:space="preserve">
Año de Informacion
</t>
        </r>
      </text>
    </comment>
    <comment ref="F11" authorId="0" shapeId="0" xr:uid="{00000000-0006-0000-0400-000006000000}">
      <text>
        <r>
          <rPr>
            <b/>
            <sz val="9"/>
            <color indexed="81"/>
            <rFont val="Tahoma"/>
            <family val="2"/>
          </rPr>
          <t>Jorge Eliecer Montaña Medina:</t>
        </r>
        <r>
          <rPr>
            <sz val="9"/>
            <color indexed="81"/>
            <rFont val="Tahoma"/>
            <family val="2"/>
          </rPr>
          <t xml:space="preserve">
Nit de entidad o empresa</t>
        </r>
      </text>
    </comment>
    <comment ref="G11" authorId="0" shapeId="0" xr:uid="{00000000-0006-0000-0400-000007000000}">
      <text>
        <r>
          <rPr>
            <b/>
            <sz val="9"/>
            <color indexed="81"/>
            <rFont val="Tahoma"/>
            <family val="2"/>
          </rPr>
          <t>Jorge Eliecer Montaña Medina:</t>
        </r>
        <r>
          <rPr>
            <sz val="9"/>
            <color indexed="81"/>
            <rFont val="Tahoma"/>
            <family val="2"/>
          </rPr>
          <t xml:space="preserve">
Año de Informacion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B10" authorId="0" shapeId="0" xr:uid="{00000000-0006-0000-0500-000001000000}">
      <text>
        <r>
          <rPr>
            <b/>
            <sz val="9"/>
            <color indexed="81"/>
            <rFont val="Tahoma"/>
            <family val="2"/>
          </rPr>
          <t>Jorge Eliecer Montaña Medina:</t>
        </r>
        <r>
          <rPr>
            <sz val="9"/>
            <color indexed="81"/>
            <rFont val="Tahoma"/>
            <family val="2"/>
          </rPr>
          <t xml:space="preserve">
Nombre de la Empresa</t>
        </r>
      </text>
    </comment>
    <comment ref="D10" authorId="0" shapeId="0" xr:uid="{00000000-0006-0000-0500-000002000000}">
      <text>
        <r>
          <rPr>
            <b/>
            <sz val="9"/>
            <color indexed="81"/>
            <rFont val="Tahoma"/>
            <family val="2"/>
          </rPr>
          <t>Jorge Eliecer Montaña Medina:</t>
        </r>
        <r>
          <rPr>
            <sz val="9"/>
            <color indexed="81"/>
            <rFont val="Tahoma"/>
            <family val="2"/>
          </rPr>
          <t xml:space="preserve">
Nombre de la Empresa</t>
        </r>
      </text>
    </comment>
    <comment ref="F10" authorId="0" shapeId="0" xr:uid="{00000000-0006-0000-0500-000003000000}">
      <text>
        <r>
          <rPr>
            <b/>
            <sz val="9"/>
            <color indexed="81"/>
            <rFont val="Tahoma"/>
            <family val="2"/>
          </rPr>
          <t>Jorge Eliecer Montaña Medina:</t>
        </r>
        <r>
          <rPr>
            <sz val="9"/>
            <color indexed="81"/>
            <rFont val="Tahoma"/>
            <family val="2"/>
          </rPr>
          <t xml:space="preserve">
Nombre de la Empresa</t>
        </r>
      </text>
    </comment>
    <comment ref="B11" authorId="0" shapeId="0" xr:uid="{00000000-0006-0000-0500-000004000000}">
      <text>
        <r>
          <rPr>
            <b/>
            <sz val="9"/>
            <color indexed="81"/>
            <rFont val="Tahoma"/>
            <family val="2"/>
          </rPr>
          <t>Jorge Eliecer Montaña Medina:</t>
        </r>
        <r>
          <rPr>
            <sz val="9"/>
            <color indexed="81"/>
            <rFont val="Tahoma"/>
            <family val="2"/>
          </rPr>
          <t xml:space="preserve">
Nit de entidad o empresa</t>
        </r>
      </text>
    </comment>
    <comment ref="C11" authorId="0" shapeId="0" xr:uid="{00000000-0006-0000-0500-000005000000}">
      <text>
        <r>
          <rPr>
            <b/>
            <sz val="9"/>
            <color indexed="81"/>
            <rFont val="Tahoma"/>
            <family val="2"/>
          </rPr>
          <t>Jorge Eliecer Montaña Medina:</t>
        </r>
        <r>
          <rPr>
            <sz val="9"/>
            <color indexed="81"/>
            <rFont val="Tahoma"/>
            <family val="2"/>
          </rPr>
          <t xml:space="preserve">
Año de Informacion
</t>
        </r>
      </text>
    </comment>
    <comment ref="D11" authorId="0" shapeId="0" xr:uid="{00000000-0006-0000-0500-000006000000}">
      <text>
        <r>
          <rPr>
            <b/>
            <sz val="9"/>
            <color indexed="81"/>
            <rFont val="Tahoma"/>
            <family val="2"/>
          </rPr>
          <t>Jorge Eliecer Montaña Medina:</t>
        </r>
        <r>
          <rPr>
            <sz val="9"/>
            <color indexed="81"/>
            <rFont val="Tahoma"/>
            <family val="2"/>
          </rPr>
          <t xml:space="preserve">
Nit de entidad o empresa</t>
        </r>
      </text>
    </comment>
    <comment ref="E11" authorId="0" shapeId="0" xr:uid="{00000000-0006-0000-0500-000007000000}">
      <text>
        <r>
          <rPr>
            <b/>
            <sz val="9"/>
            <color indexed="81"/>
            <rFont val="Tahoma"/>
            <family val="2"/>
          </rPr>
          <t>Jorge Eliecer Montaña Medina:</t>
        </r>
        <r>
          <rPr>
            <sz val="9"/>
            <color indexed="81"/>
            <rFont val="Tahoma"/>
            <family val="2"/>
          </rPr>
          <t xml:space="preserve">
Año de Informacion
</t>
        </r>
      </text>
    </comment>
    <comment ref="F11" authorId="0" shapeId="0" xr:uid="{00000000-0006-0000-0500-000008000000}">
      <text>
        <r>
          <rPr>
            <b/>
            <sz val="9"/>
            <color indexed="81"/>
            <rFont val="Tahoma"/>
            <family val="2"/>
          </rPr>
          <t>Jorge Eliecer Montaña Medina:</t>
        </r>
        <r>
          <rPr>
            <sz val="9"/>
            <color indexed="81"/>
            <rFont val="Tahoma"/>
            <family val="2"/>
          </rPr>
          <t xml:space="preserve">
Nit de entidad o empresa</t>
        </r>
      </text>
    </comment>
    <comment ref="G11" authorId="0" shapeId="0" xr:uid="{00000000-0006-0000-0500-000009000000}">
      <text>
        <r>
          <rPr>
            <b/>
            <sz val="9"/>
            <color indexed="81"/>
            <rFont val="Tahoma"/>
            <family val="2"/>
          </rPr>
          <t>Jorge Eliecer Montaña Medina:</t>
        </r>
        <r>
          <rPr>
            <sz val="9"/>
            <color indexed="81"/>
            <rFont val="Tahoma"/>
            <family val="2"/>
          </rPr>
          <t xml:space="preserve">
Año de Informacion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B10" authorId="0" shapeId="0" xr:uid="{00000000-0006-0000-0600-000001000000}">
      <text>
        <r>
          <rPr>
            <b/>
            <sz val="9"/>
            <color indexed="81"/>
            <rFont val="Tahoma"/>
            <family val="2"/>
          </rPr>
          <t>Jorge Eliecer Montaña Medina:</t>
        </r>
        <r>
          <rPr>
            <sz val="9"/>
            <color indexed="81"/>
            <rFont val="Tahoma"/>
            <family val="2"/>
          </rPr>
          <t xml:space="preserve">
Nombre de la Empresa</t>
        </r>
      </text>
    </comment>
    <comment ref="D10" authorId="0" shapeId="0" xr:uid="{00000000-0006-0000-0600-000002000000}">
      <text>
        <r>
          <rPr>
            <b/>
            <sz val="9"/>
            <color indexed="81"/>
            <rFont val="Tahoma"/>
            <family val="2"/>
          </rPr>
          <t>Jorge Eliecer Montaña Medina:</t>
        </r>
        <r>
          <rPr>
            <sz val="9"/>
            <color indexed="81"/>
            <rFont val="Tahoma"/>
            <family val="2"/>
          </rPr>
          <t xml:space="preserve">
Nombre de la Empresa</t>
        </r>
      </text>
    </comment>
    <comment ref="F10" authorId="0" shapeId="0" xr:uid="{00000000-0006-0000-0600-000003000000}">
      <text>
        <r>
          <rPr>
            <b/>
            <sz val="9"/>
            <color indexed="81"/>
            <rFont val="Tahoma"/>
            <family val="2"/>
          </rPr>
          <t>Jorge Eliecer Montaña Medina:</t>
        </r>
        <r>
          <rPr>
            <sz val="9"/>
            <color indexed="81"/>
            <rFont val="Tahoma"/>
            <family val="2"/>
          </rPr>
          <t xml:space="preserve">
Nombre de la Empresa</t>
        </r>
      </text>
    </comment>
    <comment ref="B11" authorId="0" shapeId="0" xr:uid="{00000000-0006-0000-0600-000004000000}">
      <text>
        <r>
          <rPr>
            <b/>
            <sz val="9"/>
            <color indexed="81"/>
            <rFont val="Tahoma"/>
            <family val="2"/>
          </rPr>
          <t>Jorge Eliecer Montaña Medina:</t>
        </r>
        <r>
          <rPr>
            <sz val="9"/>
            <color indexed="81"/>
            <rFont val="Tahoma"/>
            <family val="2"/>
          </rPr>
          <t xml:space="preserve">
Nit de entidad o empresa</t>
        </r>
      </text>
    </comment>
    <comment ref="C11" authorId="0" shapeId="0" xr:uid="{00000000-0006-0000-0600-000005000000}">
      <text>
        <r>
          <rPr>
            <b/>
            <sz val="9"/>
            <color indexed="81"/>
            <rFont val="Tahoma"/>
            <family val="2"/>
          </rPr>
          <t>Jorge Eliecer Montaña Medina:</t>
        </r>
        <r>
          <rPr>
            <sz val="9"/>
            <color indexed="81"/>
            <rFont val="Tahoma"/>
            <family val="2"/>
          </rPr>
          <t xml:space="preserve">
Año de Informacion
</t>
        </r>
      </text>
    </comment>
    <comment ref="D11" authorId="0" shapeId="0" xr:uid="{00000000-0006-0000-0600-000006000000}">
      <text>
        <r>
          <rPr>
            <b/>
            <sz val="9"/>
            <color indexed="81"/>
            <rFont val="Tahoma"/>
            <family val="2"/>
          </rPr>
          <t>Jorge Eliecer Montaña Medina:</t>
        </r>
        <r>
          <rPr>
            <sz val="9"/>
            <color indexed="81"/>
            <rFont val="Tahoma"/>
            <family val="2"/>
          </rPr>
          <t xml:space="preserve">
Nit de entidad o empresa</t>
        </r>
      </text>
    </comment>
    <comment ref="E11" authorId="0" shapeId="0" xr:uid="{00000000-0006-0000-0600-000007000000}">
      <text>
        <r>
          <rPr>
            <b/>
            <sz val="9"/>
            <color indexed="81"/>
            <rFont val="Tahoma"/>
            <family val="2"/>
          </rPr>
          <t>Jorge Eliecer Montaña Medina:</t>
        </r>
        <r>
          <rPr>
            <sz val="9"/>
            <color indexed="81"/>
            <rFont val="Tahoma"/>
            <family val="2"/>
          </rPr>
          <t xml:space="preserve">
Año de Informacion
</t>
        </r>
      </text>
    </comment>
    <comment ref="F11" authorId="0" shapeId="0" xr:uid="{00000000-0006-0000-0600-000008000000}">
      <text>
        <r>
          <rPr>
            <b/>
            <sz val="9"/>
            <color indexed="81"/>
            <rFont val="Tahoma"/>
            <family val="2"/>
          </rPr>
          <t>Jorge Eliecer Montaña Medina:</t>
        </r>
        <r>
          <rPr>
            <sz val="9"/>
            <color indexed="81"/>
            <rFont val="Tahoma"/>
            <family val="2"/>
          </rPr>
          <t xml:space="preserve">
Nit de entidad o empresa</t>
        </r>
      </text>
    </comment>
    <comment ref="G11" authorId="0" shapeId="0" xr:uid="{00000000-0006-0000-0600-000009000000}">
      <text>
        <r>
          <rPr>
            <b/>
            <sz val="9"/>
            <color indexed="81"/>
            <rFont val="Tahoma"/>
            <family val="2"/>
          </rPr>
          <t>Jorge Eliecer Montaña Medina:</t>
        </r>
        <r>
          <rPr>
            <sz val="9"/>
            <color indexed="81"/>
            <rFont val="Tahoma"/>
            <family val="2"/>
          </rPr>
          <t xml:space="preserve">
Año de Informacion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Jorge Eliecer Montaña Medina</author>
  </authors>
  <commentList>
    <comment ref="B10" authorId="0" shapeId="0" xr:uid="{00000000-0006-0000-0700-000001000000}">
      <text>
        <r>
          <rPr>
            <b/>
            <sz val="9"/>
            <color indexed="81"/>
            <rFont val="Tahoma"/>
            <family val="2"/>
          </rPr>
          <t>Jorge Eliecer Montaña Medina:</t>
        </r>
        <r>
          <rPr>
            <sz val="9"/>
            <color indexed="81"/>
            <rFont val="Tahoma"/>
            <family val="2"/>
          </rPr>
          <t xml:space="preserve">
Nombre de la Empresa</t>
        </r>
      </text>
    </comment>
    <comment ref="D10" authorId="0" shapeId="0" xr:uid="{00000000-0006-0000-0700-000002000000}">
      <text>
        <r>
          <rPr>
            <b/>
            <sz val="9"/>
            <color indexed="81"/>
            <rFont val="Tahoma"/>
            <family val="2"/>
          </rPr>
          <t>Jorge Eliecer Montaña Medina:</t>
        </r>
        <r>
          <rPr>
            <sz val="9"/>
            <color indexed="81"/>
            <rFont val="Tahoma"/>
            <family val="2"/>
          </rPr>
          <t xml:space="preserve">
Nombre de la Empresa</t>
        </r>
      </text>
    </comment>
    <comment ref="F10" authorId="0" shapeId="0" xr:uid="{00000000-0006-0000-0700-000003000000}">
      <text>
        <r>
          <rPr>
            <b/>
            <sz val="9"/>
            <color indexed="81"/>
            <rFont val="Tahoma"/>
            <family val="2"/>
          </rPr>
          <t>Jorge Eliecer Montaña Medina:</t>
        </r>
        <r>
          <rPr>
            <sz val="9"/>
            <color indexed="81"/>
            <rFont val="Tahoma"/>
            <family val="2"/>
          </rPr>
          <t xml:space="preserve">
Nombre de la Empresa</t>
        </r>
      </text>
    </comment>
    <comment ref="H10" authorId="0" shapeId="0" xr:uid="{00000000-0006-0000-0700-000004000000}">
      <text>
        <r>
          <rPr>
            <b/>
            <sz val="9"/>
            <color indexed="81"/>
            <rFont val="Tahoma"/>
            <family val="2"/>
          </rPr>
          <t>Jorge Eliecer Montaña Medina:</t>
        </r>
        <r>
          <rPr>
            <sz val="9"/>
            <color indexed="81"/>
            <rFont val="Tahoma"/>
            <family val="2"/>
          </rPr>
          <t xml:space="preserve">
Nombre de la Empresa</t>
        </r>
      </text>
    </comment>
    <comment ref="J10" authorId="0" shapeId="0" xr:uid="{00000000-0006-0000-0700-000005000000}">
      <text>
        <r>
          <rPr>
            <b/>
            <sz val="9"/>
            <color indexed="81"/>
            <rFont val="Tahoma"/>
            <family val="2"/>
          </rPr>
          <t>Jorge Eliecer Montaña Medina:</t>
        </r>
        <r>
          <rPr>
            <sz val="9"/>
            <color indexed="81"/>
            <rFont val="Tahoma"/>
            <family val="2"/>
          </rPr>
          <t xml:space="preserve">
Nombre de la Empresa</t>
        </r>
      </text>
    </comment>
    <comment ref="B11" authorId="0" shapeId="0" xr:uid="{00000000-0006-0000-0700-000006000000}">
      <text>
        <r>
          <rPr>
            <b/>
            <sz val="9"/>
            <color indexed="81"/>
            <rFont val="Tahoma"/>
            <family val="2"/>
          </rPr>
          <t>Jorge Eliecer Montaña Medina:</t>
        </r>
        <r>
          <rPr>
            <sz val="9"/>
            <color indexed="81"/>
            <rFont val="Tahoma"/>
            <family val="2"/>
          </rPr>
          <t xml:space="preserve">
Nit de entidad o empresa</t>
        </r>
      </text>
    </comment>
    <comment ref="C11" authorId="0" shapeId="0" xr:uid="{00000000-0006-0000-0700-000007000000}">
      <text>
        <r>
          <rPr>
            <b/>
            <sz val="9"/>
            <color indexed="81"/>
            <rFont val="Tahoma"/>
            <family val="2"/>
          </rPr>
          <t>Jorge Eliecer Montaña Medina:</t>
        </r>
        <r>
          <rPr>
            <sz val="9"/>
            <color indexed="81"/>
            <rFont val="Tahoma"/>
            <family val="2"/>
          </rPr>
          <t xml:space="preserve">
Año de Informacion
</t>
        </r>
      </text>
    </comment>
    <comment ref="D11" authorId="0" shapeId="0" xr:uid="{00000000-0006-0000-0700-000008000000}">
      <text>
        <r>
          <rPr>
            <b/>
            <sz val="9"/>
            <color indexed="81"/>
            <rFont val="Tahoma"/>
            <family val="2"/>
          </rPr>
          <t>Jorge Eliecer Montaña Medina:</t>
        </r>
        <r>
          <rPr>
            <sz val="9"/>
            <color indexed="81"/>
            <rFont val="Tahoma"/>
            <family val="2"/>
          </rPr>
          <t xml:space="preserve">
Nit de entidad o empresa</t>
        </r>
      </text>
    </comment>
    <comment ref="E11" authorId="0" shapeId="0" xr:uid="{00000000-0006-0000-0700-000009000000}">
      <text>
        <r>
          <rPr>
            <b/>
            <sz val="9"/>
            <color indexed="81"/>
            <rFont val="Tahoma"/>
            <family val="2"/>
          </rPr>
          <t>Jorge Eliecer Montaña Medina:</t>
        </r>
        <r>
          <rPr>
            <sz val="9"/>
            <color indexed="81"/>
            <rFont val="Tahoma"/>
            <family val="2"/>
          </rPr>
          <t xml:space="preserve">
Año de Informacion
</t>
        </r>
      </text>
    </comment>
    <comment ref="F11" authorId="0" shapeId="0" xr:uid="{00000000-0006-0000-0700-00000A000000}">
      <text>
        <r>
          <rPr>
            <b/>
            <sz val="9"/>
            <color indexed="81"/>
            <rFont val="Tahoma"/>
            <family val="2"/>
          </rPr>
          <t>Jorge Eliecer Montaña Medina:</t>
        </r>
        <r>
          <rPr>
            <sz val="9"/>
            <color indexed="81"/>
            <rFont val="Tahoma"/>
            <family val="2"/>
          </rPr>
          <t xml:space="preserve">
Nit de entidad o empresa</t>
        </r>
      </text>
    </comment>
    <comment ref="G11" authorId="0" shapeId="0" xr:uid="{00000000-0006-0000-0700-00000B000000}">
      <text>
        <r>
          <rPr>
            <b/>
            <sz val="9"/>
            <color indexed="81"/>
            <rFont val="Tahoma"/>
            <family val="2"/>
          </rPr>
          <t>Jorge Eliecer Montaña Medina:</t>
        </r>
        <r>
          <rPr>
            <sz val="9"/>
            <color indexed="81"/>
            <rFont val="Tahoma"/>
            <family val="2"/>
          </rPr>
          <t xml:space="preserve">
Año de Informacion
</t>
        </r>
      </text>
    </comment>
    <comment ref="H11" authorId="0" shapeId="0" xr:uid="{00000000-0006-0000-0700-00000C000000}">
      <text>
        <r>
          <rPr>
            <b/>
            <sz val="9"/>
            <color indexed="81"/>
            <rFont val="Tahoma"/>
            <family val="2"/>
          </rPr>
          <t>Jorge Eliecer Montaña Medina:</t>
        </r>
        <r>
          <rPr>
            <sz val="9"/>
            <color indexed="81"/>
            <rFont val="Tahoma"/>
            <family val="2"/>
          </rPr>
          <t xml:space="preserve">
Nit de entidad o empresa</t>
        </r>
      </text>
    </comment>
    <comment ref="I11" authorId="0" shapeId="0" xr:uid="{00000000-0006-0000-0700-00000D000000}">
      <text>
        <r>
          <rPr>
            <b/>
            <sz val="9"/>
            <color indexed="81"/>
            <rFont val="Tahoma"/>
            <family val="2"/>
          </rPr>
          <t>Jorge Eliecer Montaña Medina:</t>
        </r>
        <r>
          <rPr>
            <sz val="9"/>
            <color indexed="81"/>
            <rFont val="Tahoma"/>
            <family val="2"/>
          </rPr>
          <t xml:space="preserve">
Año de Informacion
</t>
        </r>
      </text>
    </comment>
    <comment ref="J11" authorId="0" shapeId="0" xr:uid="{00000000-0006-0000-0700-00000E000000}">
      <text>
        <r>
          <rPr>
            <b/>
            <sz val="9"/>
            <color indexed="81"/>
            <rFont val="Tahoma"/>
            <family val="2"/>
          </rPr>
          <t>Jorge Eliecer Montaña Medina:</t>
        </r>
        <r>
          <rPr>
            <sz val="9"/>
            <color indexed="81"/>
            <rFont val="Tahoma"/>
            <family val="2"/>
          </rPr>
          <t xml:space="preserve">
Nit de entidad o empresa</t>
        </r>
      </text>
    </comment>
    <comment ref="K11" authorId="0" shapeId="0" xr:uid="{00000000-0006-0000-0700-00000F000000}">
      <text>
        <r>
          <rPr>
            <b/>
            <sz val="9"/>
            <color indexed="81"/>
            <rFont val="Tahoma"/>
            <family val="2"/>
          </rPr>
          <t>Jorge Eliecer Montaña Medina:</t>
        </r>
        <r>
          <rPr>
            <sz val="9"/>
            <color indexed="81"/>
            <rFont val="Tahoma"/>
            <family val="2"/>
          </rPr>
          <t xml:space="preserve">
Año de Informacion
</t>
        </r>
      </text>
    </comment>
  </commentList>
</comments>
</file>

<file path=xl/sharedStrings.xml><?xml version="1.0" encoding="utf-8"?>
<sst xmlns="http://schemas.openxmlformats.org/spreadsheetml/2006/main" count="486" uniqueCount="157">
  <si>
    <t>FACTOR</t>
  </si>
  <si>
    <t>FÓRMULA</t>
  </si>
  <si>
    <t>ÍNDICE DE LIQUIDEZ</t>
  </si>
  <si>
    <t>Activo corriente/Pasivo Corriente</t>
  </si>
  <si>
    <t>ÍNDICE DE ENDEUDAMIENTO</t>
  </si>
  <si>
    <t>Pasivo total/Activo total</t>
  </si>
  <si>
    <t>RAZÓN DE COBERTURA DE INTERESES</t>
  </si>
  <si>
    <t>Utilidad operacional/ Gastos de intereses</t>
  </si>
  <si>
    <t>RENTABILIDAD DEL PATRIMONIO</t>
  </si>
  <si>
    <t>RENTABILIDAD DEL ACTIVO</t>
  </si>
  <si>
    <t>ACTIVO CORRIENTE</t>
  </si>
  <si>
    <t>ACTIVO TOTAL</t>
  </si>
  <si>
    <t>PASIVO CORRIENTE</t>
  </si>
  <si>
    <t>PASIVO TOTAL</t>
  </si>
  <si>
    <t>UTILIDAD OPERACIONAL</t>
  </si>
  <si>
    <t>GASTOS DE INTERESES</t>
  </si>
  <si>
    <t>PATRIMONIO</t>
  </si>
  <si>
    <t>MARGEN SOLICITADO</t>
  </si>
  <si>
    <t>PROMEDIO GENERAL</t>
  </si>
  <si>
    <t>PROMEDIO DE ACUERDO INDICES DE PROCESOS</t>
  </si>
  <si>
    <t>PROMEDIO DE ACUERDO INDICES DE EMPRESAS</t>
  </si>
  <si>
    <t xml:space="preserve"> </t>
  </si>
  <si>
    <t xml:space="preserve"> Mayor (&gt;) o igual (=) a 2 veces</t>
  </si>
  <si>
    <t>PRINCIPALES CUENTAS DETALLADAS DEL BALANCE GENERAL Proceso OBJETO: “Contratar el alquiler de pabellones, pisos, estibas, carpas, mesas y sillas, para ser utilizados en la realización de actividades, eventos y producciones desarrollados y/o en las que haga parte el IDARTES, acorde con las especificaciones técnicas definidas por la entidad y cumpliendo con los protocolos de bioseguridad y normas adoptadas para la atención de la emergencia sanitaria del Covid-19 y/o las disposiciones vigentes que rigen la materia”.</t>
  </si>
  <si>
    <t>Menor (&lt;) o igual (=) al 50%</t>
  </si>
  <si>
    <t xml:space="preserve"> Mayor (&gt;) o igual (=)   a 3 veces el valor del interés pagado</t>
  </si>
  <si>
    <t xml:space="preserve"> Mayor (&gt;) o igual (=)al 10 %</t>
  </si>
  <si>
    <t>Mayor (&gt;) o igual (=) al 6%</t>
  </si>
  <si>
    <t>Utilidad operacional/ patrimonio</t>
  </si>
  <si>
    <t>Utilidad operacional/ activo total</t>
  </si>
  <si>
    <t xml:space="preserve">Evaluación </t>
  </si>
  <si>
    <t>Observacion</t>
  </si>
  <si>
    <t>Margen</t>
  </si>
  <si>
    <t>Aceptable</t>
  </si>
  <si>
    <t>Bueno</t>
  </si>
  <si>
    <t>Muy bueno</t>
  </si>
  <si>
    <t>Valor</t>
  </si>
  <si>
    <t>Decripción</t>
  </si>
  <si>
    <t>PROCESOS Y EMPRESAS</t>
  </si>
  <si>
    <t>INDICADORES</t>
  </si>
  <si>
    <t>Activo Corriente / Pasivo Corriente</t>
  </si>
  <si>
    <t>Pasivo Total / Activo Total</t>
  </si>
  <si>
    <t>Utilidad Operacional / Gastos de Intereses</t>
  </si>
  <si>
    <t>Utilidad Operacional / Patrimonio</t>
  </si>
  <si>
    <t xml:space="preserve"> Mayor (&gt;) o igual (=)al  8%</t>
  </si>
  <si>
    <t>Utilidad Operacional / Activo Total</t>
  </si>
  <si>
    <t>Mayor (&gt;) o igual (=) al  6%</t>
  </si>
  <si>
    <t xml:space="preserve">PRINCIPALES CUENTAS DETALLADAS DEL BALANCE GENERAL Proceso “ ADQUIRIR UNA AMPLIACIÓN TIPO SAN, CONFORME A LO ESTABLECIDO EN EL ANEXO TÉCNICO CON SERVICIO DE INSTALACIÓN, PARA EL FORTALECIMIENTO DE LA INFRAESTRUCTURA TECNOLÓGICA DE ALMACENAMIENTO EXISTENTE EN EL INSTITUTO DISTRITAL DE LAS ARTES - IDARTES." </t>
  </si>
  <si>
    <t>830505521-5</t>
  </si>
  <si>
    <t>830,049,916-4</t>
  </si>
  <si>
    <t>900,474,414-0</t>
  </si>
  <si>
    <t>Menor (&lt;) o igual (=) al 60%</t>
  </si>
  <si>
    <t xml:space="preserve"> Mayor (&gt;) o igual (=)   a 2 veces el valor del interés pagado</t>
  </si>
  <si>
    <t xml:space="preserve"> Mayor (&gt;) o igual (=) a  1.5 veces</t>
  </si>
  <si>
    <t>COMPUTEL SYSTEM SAS</t>
  </si>
  <si>
    <t>830049916-4</t>
  </si>
  <si>
    <t>SOLUCIONES, TECNOLOGIA Y SERVICIOS SAS "STS SAS"</t>
  </si>
  <si>
    <t>IDEALOGIC SAS</t>
  </si>
  <si>
    <t>901157921-1</t>
  </si>
  <si>
    <t>Código UNSPSC</t>
  </si>
  <si>
    <t>Descripción</t>
  </si>
  <si>
    <t>Menor (&lt;) o igual (=) al 55%</t>
  </si>
  <si>
    <t>Proveedor 1</t>
  </si>
  <si>
    <t>Proveedor 2</t>
  </si>
  <si>
    <t>Proveedor 3</t>
  </si>
  <si>
    <t>Proveedor 4</t>
  </si>
  <si>
    <t>Proveedor 5</t>
  </si>
  <si>
    <t>Cnotrato 1</t>
  </si>
  <si>
    <t>Cnotrato 2</t>
  </si>
  <si>
    <t>Cnotrato 3</t>
  </si>
  <si>
    <t>IDARTES-SA-SI-004-2023  Valor  260.000.000</t>
  </si>
  <si>
    <t>OPEN GROUP BTL SAS 900194353-1</t>
  </si>
  <si>
    <t>PUBLISEÑALES S.A.S. Nit 860072367-6 Año 2022</t>
  </si>
  <si>
    <t>IDARTES-SA-SI-004-2022 Valor $225.000.000</t>
  </si>
  <si>
    <t>PN MECAL SA SI 005 2022 Valor 129.710.000</t>
  </si>
  <si>
    <t>1.75</t>
  </si>
  <si>
    <t>AB SEÑALIZACION SAS Nit 800145548</t>
  </si>
  <si>
    <t xml:space="preserve"> Mayor (&gt;) o igual (=) a  2  veces</t>
  </si>
  <si>
    <t xml:space="preserve"> Mayor (&gt;) o igual (=)al  6%</t>
  </si>
  <si>
    <t>Mayor (&gt;) o igual (=) al  3%</t>
  </si>
  <si>
    <t>"Contratar para el Instituto Distrital de las Artes- IDARTES- el servicio de alquiler de
vallas de separación, muros de contención, mallas de separación y separadores de
fila, necesarios para la realización de actividades, eventos y producciones
desarrollados y/o en las que haga parte el Instituto, acorde con las especificaciones
técnicas definidas por la entidad”.</t>
  </si>
  <si>
    <t>OPEN GROUP BTL SAS</t>
  </si>
  <si>
    <t>Definitivos</t>
  </si>
  <si>
    <t>OPEN GROUP BTL SAS año 2023</t>
  </si>
  <si>
    <t>PUBLISEÑALES SAS</t>
  </si>
  <si>
    <t>PUBLISEÑALES SAS año 2023</t>
  </si>
  <si>
    <t>900194353-1</t>
  </si>
  <si>
    <t>860072367-6</t>
  </si>
  <si>
    <t>Lista de artículos. , El proponente deberá incluir en su oferta el IVA si hay lugar a este. EI IDARTES efectuará los descuentos de ley del orden nacional y distrital vigentes y conforme a sus modificaciones, de acuerdo con la información tributaria suministrada por el contratista de la Entidad y con la actividad objeto del contrato. NOTA. Los proponentes deben tener en cuenta al momento de cotizar su oferta que los ítems que componen la propuesta económica no pueden superar el valor unitario promedio establecido en el estudio de mercado realizado por la Entidad. En caso que en uno o varios items de la oferta superen el valor unitario promedio establecido en el estudio de mercado, se rechazará la propuesta. El valor de la propuesta deberá incluir todos los gastos directos e indirectos en que deba incurrir el contratista para el cumplimiento del contrato. La entidad se reserva la facultad de adjudicarlo por el valor del presupuesto oficial asignado.</t>
  </si>
  <si>
    <t>Cantidad</t>
  </si>
  <si>
    <t>Unidad</t>
  </si>
  <si>
    <t>Precio unitario estimado</t>
  </si>
  <si>
    <t>Precio total estimado</t>
  </si>
  <si>
    <t>Comentarios del comprador</t>
  </si>
  <si>
    <t>UN</t>
  </si>
  <si>
    <t>Total</t>
  </si>
  <si>
    <t>VALOR TOTAL ADOPTADO POR IDARTES</t>
  </si>
  <si>
    <t>Precio Artificialmente Bajo</t>
  </si>
  <si>
    <t>Indeterminado</t>
  </si>
  <si>
    <t>SUPERA VALOR TOTAL</t>
  </si>
  <si>
    <t xml:space="preserve">OFERTA ECONOMICA PROPOPENTE V. TOTAL </t>
  </si>
  <si>
    <t>Elaborado por</t>
  </si>
  <si>
    <t>"“CONTRATAR LOS SERVICIOS DE MANTENIMIENTO, DIAGNÓSTICO Y SUMINISTRO DE PARTES PARA EQUIPOS ESPECIALIZADOS TIPO SERVIDOR Y EQUIPOS DE ALMACENAMIENTO DEL INSTITUTO DISTRITAL DE LAS ARTES - IDARTES, DE CONFORMIDAD CON LAS ESPECIFICACIONES TÉCNICAS DEFINIDAS POR LA ENTIDAD”.</t>
  </si>
  <si>
    <t>Para la presente contratación se cuenta con un presupuesto oficial estimado de SETENTA MILLONES  DE PESOS MCTE ($70.000.000) incluido IVA y demás impuestos, tasas, contribuciones, costos directos e indirectos.</t>
  </si>
  <si>
    <r>
      <t xml:space="preserve">Nombre: </t>
    </r>
    <r>
      <rPr>
        <sz val="10"/>
        <color theme="1"/>
        <rFont val="Verdana"/>
        <family val="2"/>
      </rPr>
      <t>MANTENIMIENTO, DIAGNÓSTICO Y SUMINISTRO DE PARTES PARA EQUIPOS ESPECIALIZADOS TIPO SERVIDOR Y EQUIPOS DE ALMACENAMIENTO</t>
    </r>
  </si>
  <si>
    <r>
      <t xml:space="preserve">Número del proceso: </t>
    </r>
    <r>
      <rPr>
        <sz val="10"/>
        <color theme="1"/>
        <rFont val="Verdana"/>
        <family val="2"/>
      </rPr>
      <t>IDARTES-SA-SI-014-2024</t>
    </r>
  </si>
  <si>
    <r>
      <t xml:space="preserve">Id del procedimiento: </t>
    </r>
    <r>
      <rPr>
        <sz val="10"/>
        <color theme="1"/>
        <rFont val="Verdana"/>
        <family val="2"/>
      </rPr>
      <t>CO1.BDOS.6837018</t>
    </r>
  </si>
  <si>
    <t>ITEM</t>
  </si>
  <si>
    <t>No. Parte</t>
  </si>
  <si>
    <t>Smart Storage Battery</t>
  </si>
  <si>
    <t>HP 300GB 2.5-inch SFF SAS 6Gb/s 1</t>
  </si>
  <si>
    <t>1 HPE 500W Flex Slot Platinum Hot P</t>
  </si>
  <si>
    <t>Intel Xeon-Silver 4210R (2.4GHz/10</t>
  </si>
  <si>
    <t>HP 2 TB 2.5-inch SFF SAS 12Gb/s 7.</t>
  </si>
  <si>
    <t>HP 16GB (1x16GB) Dual Rank x4 PC</t>
  </si>
  <si>
    <t>Right magazine Ultrium Library AG</t>
  </si>
  <si>
    <t>1 HP MSL2024 Tape Library Left Han</t>
  </si>
  <si>
    <t>Seagate 2.4TB 10K 12Gb/s 512e 4K</t>
  </si>
  <si>
    <t>Subtotal</t>
  </si>
  <si>
    <t>Iva</t>
  </si>
  <si>
    <t>815983-001</t>
  </si>
  <si>
    <t>653955-001</t>
  </si>
  <si>
    <t>866729-001</t>
  </si>
  <si>
    <t>P15974-B21</t>
  </si>
  <si>
    <t>765873-001</t>
  </si>
  <si>
    <t>684031-001 H</t>
  </si>
  <si>
    <t>774172-001</t>
  </si>
  <si>
    <t>407355-001</t>
  </si>
  <si>
    <t>407354-001</t>
  </si>
  <si>
    <t>Ser_Part_San S</t>
  </si>
  <si>
    <t>AMERICAN OUTSOURCING SA</t>
  </si>
  <si>
    <t>NIT: 830.068.850-8</t>
  </si>
  <si>
    <t>SAND SYSTEMS SAS</t>
  </si>
  <si>
    <t>NIT: 900118918-9</t>
  </si>
  <si>
    <t>DISTRIBUIDORA RED COMPUTO SAS</t>
  </si>
  <si>
    <t>NIT: 901158838-2</t>
  </si>
  <si>
    <t>INMOTICA LTDA</t>
  </si>
  <si>
    <t>NIT: 90017430-8</t>
  </si>
  <si>
    <t>B2B TIC SAS</t>
  </si>
  <si>
    <t>NIT: 901003982-1</t>
  </si>
  <si>
    <t>S&amp;S CR SAS</t>
  </si>
  <si>
    <t>NIT: 901000498-2</t>
  </si>
  <si>
    <t>Realizar mantenimiento para servidores y unidades de almacenamiento, ver anexo técnico y Listado Equipos a Intervenir</t>
  </si>
  <si>
    <t>Realizar diagnóstico a Servidores y unidades de almacenamiento, ver anexo técnico y Listado Equipos a Intervenir</t>
  </si>
  <si>
    <t>lance 1</t>
  </si>
  <si>
    <t>lance 2</t>
  </si>
  <si>
    <t>A</t>
  </si>
  <si>
    <t>B</t>
  </si>
  <si>
    <t>C</t>
  </si>
  <si>
    <t>D</t>
  </si>
  <si>
    <t>E</t>
  </si>
  <si>
    <t>lance s</t>
  </si>
  <si>
    <t>% de Ahorro</t>
  </si>
  <si>
    <t>Lances</t>
  </si>
  <si>
    <t>Ahorro en $</t>
  </si>
  <si>
    <t>Apertura de Sobre de la propuesta economica</t>
  </si>
  <si>
    <t xml:space="preserve"> Lance de menor Valor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</si>
</sst>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44" formatCode="_-&quot;$&quot;\ * #,##0.00_-;\-&quot;$&quot;\ * #,##0.00_-;_-&quot;$&quot;\ * &quot;-&quot;??_-;_-@_-"/>
    <numFmt numFmtId="43" formatCode="_-* #,##0.00_-;\-* #,##0.00_-;_-* &quot;-&quot;??_-;_-@_-"/>
    <numFmt numFmtId="164" formatCode="_(* #,##0.00_);_(* \(#,##0.00\);_(* \-??_);_(@_)"/>
    <numFmt numFmtId="165" formatCode="_-&quot;$&quot;\ * #,##0_-;\-&quot;$&quot;\ * #,##0_-;_-&quot;$&quot;\ * &quot;-&quot;??_-;_-@_-"/>
    <numFmt numFmtId="166" formatCode="_-* #,##0.000_-;\-* #,##0.000_-;_-* &quot;-&quot;??_-;_-@_-"/>
    <numFmt numFmtId="167" formatCode="_-* #,##0_-;\-* #,##0_-;_-* &quot;-&quot;??_-;_-@_-"/>
  </numFmts>
  <fonts count="65" x14ac:knownFonts="1">
    <font>
      <sz val="11"/>
      <color theme="1"/>
      <name val="Calibri"/>
      <family val="2"/>
      <scheme val="minor"/>
    </font>
    <font>
      <sz val="11"/>
      <color theme="1"/>
      <name val="Calibri"/>
      <family val="2"/>
      <scheme val="minor"/>
    </font>
    <font>
      <b/>
      <sz val="12"/>
      <color rgb="FF000000"/>
      <name val="Arial"/>
      <family val="2"/>
      <charset val="1"/>
    </font>
    <font>
      <sz val="12"/>
      <color rgb="FF000000"/>
      <name val="Arial"/>
      <family val="2"/>
      <charset val="1"/>
    </font>
    <font>
      <sz val="9"/>
      <color rgb="FF000000"/>
      <name val="Arial"/>
      <family val="2"/>
      <charset val="1"/>
    </font>
    <font>
      <b/>
      <sz val="12"/>
      <color rgb="FF000000"/>
      <name val="Calibri"/>
      <family val="2"/>
      <charset val="1"/>
    </font>
    <font>
      <b/>
      <sz val="11"/>
      <color rgb="FF000000"/>
      <name val="Arial"/>
      <family val="2"/>
      <charset val="1"/>
    </font>
    <font>
      <sz val="11"/>
      <color theme="3" tint="-0.249977111117893"/>
      <name val="Arial"/>
      <family val="2"/>
    </font>
    <font>
      <sz val="20"/>
      <color rgb="FF000000"/>
      <name val="Calibri"/>
      <family val="2"/>
      <charset val="1"/>
    </font>
    <font>
      <sz val="20"/>
      <color theme="0"/>
      <name val="Calibri"/>
      <family val="2"/>
      <charset val="1"/>
    </font>
    <font>
      <sz val="11"/>
      <color theme="0"/>
      <name val="Calibri"/>
      <family val="2"/>
      <charset val="1"/>
    </font>
    <font>
      <sz val="12"/>
      <color theme="3" tint="-0.249977111117893"/>
      <name val="Arial"/>
      <family val="2"/>
    </font>
    <font>
      <sz val="12"/>
      <color rgb="FF000000"/>
      <name val="Arial"/>
      <family val="2"/>
    </font>
    <font>
      <sz val="12"/>
      <color rgb="FF000000"/>
      <name val="Calibri"/>
      <family val="2"/>
      <charset val="1"/>
    </font>
    <font>
      <b/>
      <sz val="9"/>
      <color rgb="FF000000"/>
      <name val="Arial"/>
      <family val="2"/>
      <charset val="1"/>
    </font>
    <font>
      <b/>
      <sz val="12"/>
      <color rgb="FF000000"/>
      <name val="Calibri"/>
      <family val="2"/>
    </font>
    <font>
      <b/>
      <sz val="11"/>
      <color rgb="FF000000"/>
      <name val="Calibri"/>
      <family val="2"/>
      <charset val="1"/>
    </font>
    <font>
      <sz val="12"/>
      <color rgb="FFFF0000"/>
      <name val="Calibri"/>
      <family val="2"/>
      <charset val="1"/>
    </font>
    <font>
      <sz val="14"/>
      <color theme="1"/>
      <name val="Calibri"/>
      <family val="2"/>
      <scheme val="minor"/>
    </font>
    <font>
      <b/>
      <sz val="12"/>
      <name val="Arial"/>
      <family val="2"/>
      <charset val="1"/>
    </font>
    <font>
      <b/>
      <sz val="11"/>
      <color theme="3" tint="-0.249977111117893"/>
      <name val="Arial"/>
      <family val="2"/>
    </font>
    <font>
      <b/>
      <sz val="11"/>
      <name val="Arial"/>
      <family val="2"/>
      <charset val="1"/>
    </font>
    <font>
      <sz val="20"/>
      <name val="Calibri"/>
      <family val="2"/>
      <charset val="1"/>
    </font>
    <font>
      <sz val="12"/>
      <color rgb="FFFF0000"/>
      <name val="Arial"/>
      <family val="2"/>
      <charset val="1"/>
    </font>
    <font>
      <b/>
      <sz val="10"/>
      <color rgb="FF000000"/>
      <name val="Calibri"/>
      <family val="2"/>
    </font>
    <font>
      <sz val="12"/>
      <name val="Calibri"/>
      <family val="2"/>
      <charset val="1"/>
    </font>
    <font>
      <b/>
      <sz val="18"/>
      <name val="Arial"/>
      <family val="2"/>
      <charset val="1"/>
    </font>
    <font>
      <sz val="11"/>
      <name val="Calibri"/>
      <family val="2"/>
      <scheme val="minor"/>
    </font>
    <font>
      <b/>
      <u/>
      <sz val="11"/>
      <color rgb="FF000000"/>
      <name val="Arial"/>
      <family val="2"/>
      <charset val="1"/>
    </font>
    <font>
      <b/>
      <sz val="11"/>
      <color theme="1"/>
      <name val="Calibri"/>
      <family val="2"/>
      <scheme val="minor"/>
    </font>
    <font>
      <b/>
      <sz val="12"/>
      <color theme="1"/>
      <name val="Calibri"/>
      <family val="2"/>
      <charset val="1"/>
    </font>
    <font>
      <b/>
      <sz val="10"/>
      <color theme="1"/>
      <name val="Calibri"/>
      <family val="2"/>
      <charset val="1"/>
    </font>
    <font>
      <b/>
      <sz val="11"/>
      <color theme="1"/>
      <name val="Arial"/>
      <family val="2"/>
      <charset val="1"/>
    </font>
    <font>
      <sz val="11"/>
      <name val="Calibri"/>
      <family val="2"/>
      <charset val="1"/>
    </font>
    <font>
      <sz val="14"/>
      <color rgb="FFFF0000"/>
      <name val="Calibri"/>
      <family val="2"/>
      <charset val="1"/>
    </font>
    <font>
      <sz val="11"/>
      <color rgb="FFFF0000"/>
      <name val="Calibri"/>
      <family val="2"/>
      <charset val="1"/>
    </font>
    <font>
      <b/>
      <sz val="12"/>
      <color theme="1"/>
      <name val="Calibri"/>
      <family val="2"/>
    </font>
    <font>
      <b/>
      <sz val="10"/>
      <color theme="1"/>
      <name val="Calibri"/>
      <family val="2"/>
    </font>
    <font>
      <sz val="14"/>
      <name val="Calibri"/>
      <family val="2"/>
      <scheme val="minor"/>
    </font>
    <font>
      <b/>
      <sz val="9"/>
      <color indexed="81"/>
      <name val="Tahoma"/>
      <family val="2"/>
    </font>
    <font>
      <sz val="9"/>
      <color indexed="81"/>
      <name val="Tahoma"/>
      <family val="2"/>
    </font>
    <font>
      <b/>
      <sz val="14"/>
      <color rgb="FF0070C0"/>
      <name val="Arial"/>
      <family val="2"/>
      <charset val="1"/>
    </font>
    <font>
      <b/>
      <sz val="14"/>
      <color rgb="FF0070C0"/>
      <name val="Calibri"/>
      <family val="2"/>
      <scheme val="minor"/>
    </font>
    <font>
      <b/>
      <sz val="14"/>
      <color rgb="FF0070C0"/>
      <name val="Calibri"/>
      <family val="2"/>
      <charset val="1"/>
    </font>
    <font>
      <sz val="11"/>
      <color theme="9" tint="-0.249977111117893"/>
      <name val="Calibri"/>
      <family val="2"/>
      <scheme val="minor"/>
    </font>
    <font>
      <sz val="12"/>
      <color theme="9" tint="-0.249977111117893"/>
      <name val="Arial"/>
      <family val="2"/>
      <charset val="1"/>
    </font>
    <font>
      <sz val="10"/>
      <color theme="1"/>
      <name val="Verdana"/>
      <family val="2"/>
    </font>
    <font>
      <b/>
      <sz val="10"/>
      <color theme="1"/>
      <name val="Verdana"/>
      <family val="2"/>
    </font>
    <font>
      <sz val="10"/>
      <color theme="1"/>
      <name val="Arial"/>
      <family val="2"/>
    </font>
    <font>
      <sz val="8"/>
      <color theme="1"/>
      <name val="Calibri"/>
      <family val="2"/>
      <scheme val="minor"/>
    </font>
    <font>
      <b/>
      <sz val="11"/>
      <color rgb="FF000000"/>
      <name val="Arial"/>
      <family val="2"/>
    </font>
    <font>
      <b/>
      <sz val="11"/>
      <name val="Arial"/>
      <family val="2"/>
    </font>
    <font>
      <sz val="11"/>
      <name val="Arial"/>
      <family val="2"/>
    </font>
    <font>
      <b/>
      <sz val="14"/>
      <color theme="1"/>
      <name val="Verdana"/>
      <family val="2"/>
    </font>
    <font>
      <b/>
      <sz val="10"/>
      <color rgb="FF000000"/>
      <name val="Arial Narrow"/>
      <family val="2"/>
    </font>
    <font>
      <b/>
      <sz val="10"/>
      <color rgb="FFFF0000"/>
      <name val="Verdana"/>
      <family val="2"/>
    </font>
    <font>
      <b/>
      <sz val="10"/>
      <color rgb="FF000000"/>
      <name val="Arial"/>
      <family val="2"/>
    </font>
    <font>
      <b/>
      <sz val="9"/>
      <color theme="1"/>
      <name val="Verdana"/>
      <family val="2"/>
    </font>
    <font>
      <b/>
      <sz val="9"/>
      <color rgb="FF000000"/>
      <name val="Arial"/>
      <family val="2"/>
    </font>
    <font>
      <b/>
      <sz val="11"/>
      <color theme="0"/>
      <name val="Calibri"/>
      <family val="2"/>
      <scheme val="minor"/>
    </font>
    <font>
      <sz val="11"/>
      <color theme="0"/>
      <name val="Calibri"/>
      <family val="2"/>
      <scheme val="minor"/>
    </font>
    <font>
      <b/>
      <sz val="11"/>
      <color rgb="FF000000"/>
      <name val="Calibri"/>
      <family val="2"/>
    </font>
    <font>
      <sz val="11"/>
      <color theme="1"/>
      <name val="Verdana"/>
      <family val="2"/>
    </font>
    <font>
      <b/>
      <sz val="11"/>
      <color theme="1"/>
      <name val="Verdana"/>
      <family val="2"/>
    </font>
    <font>
      <b/>
      <sz val="14"/>
      <color theme="1"/>
      <name val="Calibri"/>
      <family val="2"/>
      <scheme val="minor"/>
    </font>
  </fonts>
  <fills count="36">
    <fill>
      <patternFill patternType="none"/>
    </fill>
    <fill>
      <patternFill patternType="gray125"/>
    </fill>
    <fill>
      <patternFill patternType="solid">
        <fgColor theme="4" tint="0.79998168889431442"/>
        <bgColor indexed="64"/>
      </patternFill>
    </fill>
    <fill>
      <patternFill patternType="solid">
        <fgColor theme="7" tint="0.39997558519241921"/>
        <bgColor indexed="64"/>
      </patternFill>
    </fill>
    <fill>
      <patternFill patternType="solid">
        <fgColor rgb="FF92D050"/>
        <bgColor rgb="FFF2F2F2"/>
      </patternFill>
    </fill>
    <fill>
      <patternFill patternType="solid">
        <fgColor theme="0" tint="-0.14999847407452621"/>
        <bgColor rgb="FFF2F2F2"/>
      </patternFill>
    </fill>
    <fill>
      <patternFill patternType="solid">
        <fgColor rgb="FF92D050"/>
        <bgColor indexed="64"/>
      </patternFill>
    </fill>
    <fill>
      <patternFill patternType="solid">
        <fgColor theme="0" tint="-0.14999847407452621"/>
        <bgColor indexed="64"/>
      </patternFill>
    </fill>
    <fill>
      <patternFill patternType="solid">
        <fgColor rgb="FFFFFFFF"/>
        <bgColor rgb="FFF2F2F2"/>
      </patternFill>
    </fill>
    <fill>
      <patternFill patternType="solid">
        <fgColor theme="7" tint="0.7999816888943144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FF00"/>
        <bgColor rgb="FFF2F2F2"/>
      </patternFill>
    </fill>
    <fill>
      <patternFill patternType="solid">
        <fgColor rgb="FFFFC000"/>
        <bgColor rgb="FFF2F2F2"/>
      </patternFill>
    </fill>
    <fill>
      <patternFill patternType="solid">
        <fgColor rgb="FFFFC000"/>
        <bgColor indexed="64"/>
      </patternFill>
    </fill>
    <fill>
      <patternFill patternType="solid">
        <fgColor rgb="FF00B0F0"/>
        <bgColor indexed="64"/>
      </patternFill>
    </fill>
    <fill>
      <patternFill patternType="solid">
        <fgColor theme="6" tint="0.59999389629810485"/>
        <bgColor indexed="64"/>
      </patternFill>
    </fill>
    <fill>
      <patternFill patternType="solid">
        <fgColor rgb="FFFFFF00"/>
        <bgColor indexed="64"/>
      </patternFill>
    </fill>
    <fill>
      <patternFill patternType="solid">
        <fgColor rgb="FF00B0F0"/>
        <bgColor rgb="FFF2F2F2"/>
      </patternFill>
    </fill>
    <fill>
      <patternFill patternType="solid">
        <fgColor rgb="FF9D73C7"/>
        <bgColor indexed="64"/>
      </patternFill>
    </fill>
    <fill>
      <patternFill patternType="solid">
        <fgColor theme="5" tint="-0.249977111117893"/>
        <bgColor indexed="64"/>
      </patternFill>
    </fill>
    <fill>
      <patternFill patternType="solid">
        <fgColor theme="9" tint="0.59999389629810485"/>
        <bgColor indexed="64"/>
      </patternFill>
    </fill>
    <fill>
      <patternFill patternType="solid">
        <fgColor rgb="FFDBE5F1"/>
        <bgColor indexed="64"/>
      </patternFill>
    </fill>
    <fill>
      <patternFill patternType="solid">
        <fgColor theme="3" tint="0.59999389629810485"/>
        <bgColor indexed="64"/>
      </patternFill>
    </fill>
    <fill>
      <patternFill patternType="solid">
        <fgColor theme="9" tint="0.39997558519241921"/>
        <bgColor rgb="FFF2F2F2"/>
      </patternFill>
    </fill>
    <fill>
      <patternFill patternType="solid">
        <fgColor theme="9" tint="0.39997558519241921"/>
        <bgColor indexed="64"/>
      </patternFill>
    </fill>
    <fill>
      <patternFill patternType="solid">
        <fgColor theme="6" tint="0.39997558519241921"/>
        <bgColor indexed="64"/>
      </patternFill>
    </fill>
    <fill>
      <patternFill patternType="solid">
        <fgColor theme="4" tint="0.39997558519241921"/>
        <bgColor indexed="64"/>
      </patternFill>
    </fill>
    <fill>
      <patternFill patternType="solid">
        <fgColor theme="4" tint="0.59999389629810485"/>
        <bgColor rgb="FFF2F2F2"/>
      </patternFill>
    </fill>
    <fill>
      <patternFill patternType="solid">
        <fgColor theme="2" tint="-9.9978637043366805E-2"/>
        <bgColor indexed="64"/>
      </patternFill>
    </fill>
    <fill>
      <patternFill patternType="solid">
        <fgColor rgb="FFAD8AD0"/>
        <bgColor indexed="64"/>
      </patternFill>
    </fill>
    <fill>
      <patternFill patternType="solid">
        <fgColor theme="0" tint="-4.9989318521683403E-2"/>
        <bgColor indexed="64"/>
      </patternFill>
    </fill>
    <fill>
      <patternFill patternType="solid">
        <fgColor rgb="FFC9FC96"/>
        <bgColor indexed="64"/>
      </patternFill>
    </fill>
    <fill>
      <patternFill patternType="solid">
        <fgColor rgb="FF808080"/>
        <bgColor indexed="64"/>
      </patternFill>
    </fill>
    <fill>
      <patternFill patternType="solid">
        <fgColor rgb="FF7BEF07"/>
        <bgColor indexed="64"/>
      </patternFill>
    </fill>
    <fill>
      <patternFill patternType="solid">
        <fgColor theme="3" tint="0.79998168889431442"/>
        <bgColor indexed="64"/>
      </patternFill>
    </fill>
  </fills>
  <borders count="55">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auto="1"/>
      </left>
      <right/>
      <top style="medium">
        <color auto="1"/>
      </top>
      <bottom style="thin">
        <color auto="1"/>
      </bottom>
      <diagonal/>
    </border>
    <border>
      <left style="medium">
        <color indexed="64"/>
      </left>
      <right/>
      <top style="thin">
        <color auto="1"/>
      </top>
      <bottom style="thin">
        <color auto="1"/>
      </bottom>
      <diagonal/>
    </border>
    <border>
      <left style="medium">
        <color auto="1"/>
      </left>
      <right style="thin">
        <color auto="1"/>
      </right>
      <top style="thin">
        <color auto="1"/>
      </top>
      <bottom style="thin">
        <color auto="1"/>
      </bottom>
      <diagonal/>
    </border>
    <border>
      <left style="medium">
        <color indexed="64"/>
      </left>
      <right/>
      <top style="thin">
        <color auto="1"/>
      </top>
      <bottom style="medium">
        <color indexed="64"/>
      </bottom>
      <diagonal/>
    </border>
    <border>
      <left style="medium">
        <color auto="1"/>
      </left>
      <right style="thin">
        <color auto="1"/>
      </right>
      <top style="thin">
        <color auto="1"/>
      </top>
      <bottom style="medium">
        <color auto="1"/>
      </bottom>
      <diagonal/>
    </border>
    <border>
      <left style="thin">
        <color auto="1"/>
      </left>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top style="medium">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medium">
        <color indexed="64"/>
      </bottom>
      <diagonal/>
    </border>
    <border>
      <left style="medium">
        <color auto="1"/>
      </left>
      <right style="thin">
        <color auto="1"/>
      </right>
      <top style="medium">
        <color auto="1"/>
      </top>
      <bottom/>
      <diagonal/>
    </border>
    <border>
      <left style="medium">
        <color auto="1"/>
      </left>
      <right style="thin">
        <color auto="1"/>
      </right>
      <top/>
      <bottom style="medium">
        <color indexed="64"/>
      </bottom>
      <diagonal/>
    </border>
    <border>
      <left style="thin">
        <color auto="1"/>
      </left>
      <right style="thin">
        <color auto="1"/>
      </right>
      <top style="thin">
        <color auto="1"/>
      </top>
      <bottom/>
      <diagonal/>
    </border>
    <border>
      <left style="thin">
        <color auto="1"/>
      </left>
      <right style="thin">
        <color auto="1"/>
      </right>
      <top/>
      <bottom style="medium">
        <color indexed="64"/>
      </bottom>
      <diagonal/>
    </border>
    <border>
      <left style="thin">
        <color auto="1"/>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style="thin">
        <color auto="1"/>
      </right>
      <top style="thin">
        <color auto="1"/>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thin">
        <color auto="1"/>
      </top>
      <bottom/>
      <diagonal/>
    </border>
    <border>
      <left style="medium">
        <color auto="1"/>
      </left>
      <right style="medium">
        <color auto="1"/>
      </right>
      <top style="medium">
        <color auto="1"/>
      </top>
      <bottom/>
      <diagonal/>
    </border>
    <border>
      <left/>
      <right/>
      <top/>
      <bottom style="medium">
        <color indexed="64"/>
      </bottom>
      <diagonal/>
    </border>
    <border>
      <left style="medium">
        <color auto="1"/>
      </left>
      <right style="medium">
        <color auto="1"/>
      </right>
      <top/>
      <bottom style="medium">
        <color indexed="64"/>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indexed="64"/>
      </right>
      <top style="thin">
        <color auto="1"/>
      </top>
      <bottom style="medium">
        <color auto="1"/>
      </bottom>
      <diagonal/>
    </border>
    <border>
      <left style="medium">
        <color indexed="64"/>
      </left>
      <right/>
      <top style="medium">
        <color indexed="64"/>
      </top>
      <bottom style="thick">
        <color indexed="64"/>
      </bottom>
      <diagonal/>
    </border>
    <border>
      <left/>
      <right/>
      <top style="medium">
        <color indexed="64"/>
      </top>
      <bottom style="thick">
        <color indexed="64"/>
      </bottom>
      <diagonal/>
    </border>
    <border>
      <left style="medium">
        <color indexed="64"/>
      </left>
      <right/>
      <top/>
      <bottom/>
      <diagonal/>
    </border>
    <border>
      <left style="thin">
        <color auto="1"/>
      </left>
      <right/>
      <top style="thick">
        <color indexed="64"/>
      </top>
      <bottom style="thin">
        <color auto="1"/>
      </bottom>
      <diagonal/>
    </border>
    <border>
      <left/>
      <right style="thin">
        <color auto="1"/>
      </right>
      <top style="thick">
        <color indexed="64"/>
      </top>
      <bottom style="thin">
        <color auto="1"/>
      </bottom>
      <diagonal/>
    </border>
    <border>
      <left style="medium">
        <color indexed="64"/>
      </left>
      <right/>
      <top/>
      <bottom style="thin">
        <color auto="1"/>
      </bottom>
      <diagonal/>
    </border>
    <border>
      <left/>
      <right/>
      <top style="thin">
        <color auto="1"/>
      </top>
      <bottom style="thin">
        <color auto="1"/>
      </bottom>
      <diagonal/>
    </border>
    <border>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thin">
        <color auto="1"/>
      </right>
      <top/>
      <bottom/>
      <diagonal/>
    </border>
  </borders>
  <cellStyleXfs count="11">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9" fontId="46" fillId="0" borderId="0" applyFill="0" applyBorder="0" applyProtection="0">
      <alignment horizontal="left" vertical="center"/>
    </xf>
    <xf numFmtId="0" fontId="47" fillId="22" borderId="0" applyNumberFormat="0" applyBorder="0" applyProtection="0">
      <alignment horizontal="center" vertical="center"/>
    </xf>
    <xf numFmtId="44" fontId="48" fillId="0" borderId="0" applyFont="0" applyFill="0" applyBorder="0" applyAlignment="0" applyProtection="0"/>
    <xf numFmtId="0" fontId="47" fillId="0" borderId="0" applyNumberFormat="0" applyFill="0" applyBorder="0" applyProtection="0">
      <alignment horizontal="right" vertical="center"/>
    </xf>
    <xf numFmtId="0" fontId="53" fillId="33" borderId="11" applyNumberFormat="0" applyProtection="0">
      <alignment horizontal="left" vertical="center"/>
    </xf>
    <xf numFmtId="3" fontId="46" fillId="0" borderId="0" applyFill="0" applyBorder="0" applyProtection="0">
      <alignment horizontal="right" vertical="center"/>
    </xf>
    <xf numFmtId="44" fontId="48" fillId="0" borderId="0" applyFont="0" applyFill="0" applyBorder="0" applyAlignment="0" applyProtection="0"/>
  </cellStyleXfs>
  <cellXfs count="429">
    <xf numFmtId="0" fontId="0" fillId="0" borderId="0" xfId="0"/>
    <xf numFmtId="0" fontId="3" fillId="0" borderId="1" xfId="0" applyFont="1" applyBorder="1" applyAlignment="1">
      <alignment horizontal="center" vertical="center" wrapText="1"/>
    </xf>
    <xf numFmtId="0" fontId="3" fillId="0" borderId="7" xfId="0" applyFont="1" applyBorder="1" applyAlignment="1">
      <alignment horizontal="center" vertical="center" wrapText="1"/>
    </xf>
    <xf numFmtId="0" fontId="3" fillId="0" borderId="9" xfId="0" applyFont="1" applyBorder="1" applyAlignment="1">
      <alignment horizontal="center" vertical="center" wrapText="1"/>
    </xf>
    <xf numFmtId="0" fontId="9" fillId="0" borderId="0" xfId="0" applyFont="1" applyFill="1"/>
    <xf numFmtId="0" fontId="10" fillId="0" borderId="0" xfId="0" applyFont="1" applyFill="1"/>
    <xf numFmtId="0" fontId="13" fillId="0" borderId="0" xfId="0" applyFont="1"/>
    <xf numFmtId="0" fontId="13" fillId="0" borderId="0" xfId="0" applyFont="1" applyAlignment="1">
      <alignment horizontal="right"/>
    </xf>
    <xf numFmtId="0" fontId="0" fillId="0" borderId="0" xfId="0" applyFont="1"/>
    <xf numFmtId="0" fontId="0" fillId="0" borderId="0" xfId="0" applyFont="1" applyFill="1"/>
    <xf numFmtId="0" fontId="8" fillId="0" borderId="0" xfId="0" applyFont="1"/>
    <xf numFmtId="9" fontId="14" fillId="0" borderId="0" xfId="0" applyNumberFormat="1" applyFont="1" applyBorder="1" applyAlignment="1">
      <alignment vertical="center" wrapText="1"/>
    </xf>
    <xf numFmtId="9" fontId="14" fillId="0" borderId="0" xfId="0" applyNumberFormat="1" applyFont="1" applyBorder="1" applyAlignment="1">
      <alignment horizontal="center" vertical="center"/>
    </xf>
    <xf numFmtId="0" fontId="0" fillId="0" borderId="0" xfId="0" applyFont="1" applyBorder="1"/>
    <xf numFmtId="0" fontId="16" fillId="0" borderId="0" xfId="0" applyFont="1"/>
    <xf numFmtId="164" fontId="17" fillId="8" borderId="0" xfId="1" applyNumberFormat="1" applyFont="1" applyFill="1" applyBorder="1" applyAlignment="1" applyProtection="1"/>
    <xf numFmtId="166" fontId="3" fillId="0" borderId="1" xfId="0" applyNumberFormat="1" applyFont="1" applyBorder="1" applyAlignment="1">
      <alignment horizontal="center" vertical="center" wrapText="1"/>
    </xf>
    <xf numFmtId="166" fontId="10" fillId="0" borderId="0" xfId="0" applyNumberFormat="1" applyFont="1" applyFill="1"/>
    <xf numFmtId="0" fontId="19" fillId="0" borderId="5" xfId="0" applyFont="1" applyBorder="1" applyAlignment="1">
      <alignment horizontal="center" vertical="center" wrapText="1"/>
    </xf>
    <xf numFmtId="166" fontId="19" fillId="0" borderId="5"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19" fillId="0" borderId="8" xfId="0" applyFont="1" applyBorder="1" applyAlignment="1">
      <alignment horizontal="center" vertical="center" wrapText="1"/>
    </xf>
    <xf numFmtId="164" fontId="12" fillId="0" borderId="14" xfId="0" applyNumberFormat="1" applyFont="1" applyFill="1" applyBorder="1" applyAlignment="1">
      <alignment horizontal="right" vertical="center"/>
    </xf>
    <xf numFmtId="10" fontId="12" fillId="0" borderId="15" xfId="3" applyNumberFormat="1" applyFont="1" applyFill="1" applyBorder="1" applyAlignment="1" applyProtection="1">
      <alignment horizontal="right" vertical="center"/>
    </xf>
    <xf numFmtId="9" fontId="12" fillId="0" borderId="15" xfId="3" applyFont="1" applyFill="1" applyBorder="1" applyAlignment="1" applyProtection="1">
      <alignment horizontal="right" vertical="center"/>
    </xf>
    <xf numFmtId="9" fontId="12" fillId="0" borderId="13" xfId="3" applyFont="1" applyFill="1" applyBorder="1" applyAlignment="1" applyProtection="1">
      <alignment horizontal="right" vertical="center"/>
    </xf>
    <xf numFmtId="0" fontId="23" fillId="0" borderId="10" xfId="0" applyFont="1" applyBorder="1" applyAlignment="1">
      <alignment horizontal="center" vertical="center" wrapText="1"/>
    </xf>
    <xf numFmtId="166" fontId="23" fillId="0" borderId="10" xfId="0" applyNumberFormat="1" applyFont="1" applyBorder="1" applyAlignment="1">
      <alignment horizontal="center" vertical="center" wrapText="1"/>
    </xf>
    <xf numFmtId="0" fontId="23" fillId="0" borderId="16" xfId="0" applyFont="1" applyBorder="1" applyAlignment="1">
      <alignment horizontal="center" vertical="center" wrapText="1"/>
    </xf>
    <xf numFmtId="0" fontId="23" fillId="0" borderId="17" xfId="0" applyFont="1" applyBorder="1" applyAlignment="1">
      <alignment horizontal="center" vertical="center" wrapText="1"/>
    </xf>
    <xf numFmtId="0" fontId="10" fillId="0" borderId="0" xfId="0" applyFont="1" applyFill="1" applyAlignment="1">
      <alignment wrapText="1"/>
    </xf>
    <xf numFmtId="0" fontId="25" fillId="0" borderId="0" xfId="0" applyFont="1" applyAlignment="1">
      <alignment horizontal="right"/>
    </xf>
    <xf numFmtId="9" fontId="26" fillId="0" borderId="0" xfId="0" applyNumberFormat="1" applyFont="1" applyBorder="1" applyAlignment="1">
      <alignment horizontal="center" vertical="center"/>
    </xf>
    <xf numFmtId="0" fontId="22" fillId="0" borderId="0" xfId="0" applyFont="1"/>
    <xf numFmtId="0" fontId="27" fillId="0" borderId="0" xfId="0" applyFont="1"/>
    <xf numFmtId="0" fontId="24" fillId="3" borderId="16"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5" fillId="0" borderId="16" xfId="0" applyFont="1" applyBorder="1"/>
    <xf numFmtId="0" fontId="24" fillId="14" borderId="16" xfId="0" applyFont="1" applyFill="1" applyBorder="1" applyAlignment="1">
      <alignment horizontal="center" vertical="center" wrapText="1"/>
    </xf>
    <xf numFmtId="0" fontId="24" fillId="14" borderId="21" xfId="0" applyFont="1" applyFill="1" applyBorder="1" applyAlignment="1">
      <alignment horizontal="center" vertical="center" wrapText="1"/>
    </xf>
    <xf numFmtId="0" fontId="24" fillId="16" borderId="16" xfId="0" applyFont="1" applyFill="1" applyBorder="1" applyAlignment="1">
      <alignment horizontal="center" vertical="center" wrapText="1"/>
    </xf>
    <xf numFmtId="0" fontId="24" fillId="16" borderId="21" xfId="0" applyFont="1" applyFill="1" applyBorder="1" applyAlignment="1">
      <alignment horizontal="center" vertical="center" wrapText="1"/>
    </xf>
    <xf numFmtId="43" fontId="0" fillId="0" borderId="0" xfId="1" applyFont="1"/>
    <xf numFmtId="43" fontId="12" fillId="0" borderId="15" xfId="1" applyFont="1" applyFill="1" applyBorder="1" applyAlignment="1">
      <alignment horizontal="right" vertical="center"/>
    </xf>
    <xf numFmtId="9" fontId="0" fillId="0" borderId="0" xfId="3" applyFont="1"/>
    <xf numFmtId="43" fontId="11" fillId="0" borderId="11" xfId="1" applyFont="1" applyFill="1" applyBorder="1" applyAlignment="1">
      <alignment horizontal="center" vertical="center"/>
    </xf>
    <xf numFmtId="9" fontId="11" fillId="0" borderId="11" xfId="3" applyFont="1" applyFill="1" applyBorder="1" applyAlignment="1">
      <alignment horizontal="center" vertical="center"/>
    </xf>
    <xf numFmtId="43" fontId="11" fillId="0" borderId="11" xfId="1" applyFont="1" applyFill="1" applyBorder="1" applyAlignment="1">
      <alignment horizontal="center" vertical="center" wrapText="1"/>
    </xf>
    <xf numFmtId="9" fontId="11" fillId="0" borderId="11" xfId="3" applyFont="1" applyFill="1" applyBorder="1" applyAlignment="1">
      <alignment horizontal="center" vertical="center" wrapText="1"/>
    </xf>
    <xf numFmtId="0" fontId="15" fillId="16" borderId="28" xfId="0" applyFont="1" applyFill="1" applyBorder="1" applyAlignment="1">
      <alignment horizontal="center" vertical="center"/>
    </xf>
    <xf numFmtId="0" fontId="15" fillId="16" borderId="29" xfId="0" applyFont="1" applyFill="1" applyBorder="1" applyAlignment="1">
      <alignment horizontal="center" vertical="center"/>
    </xf>
    <xf numFmtId="0" fontId="30" fillId="17" borderId="20" xfId="0" applyFont="1" applyFill="1" applyBorder="1" applyAlignment="1">
      <alignment horizontal="center" vertical="center" wrapText="1"/>
    </xf>
    <xf numFmtId="0" fontId="31" fillId="17" borderId="16" xfId="0" applyFont="1" applyFill="1" applyBorder="1" applyAlignment="1">
      <alignment horizontal="center" vertical="center" wrapText="1"/>
    </xf>
    <xf numFmtId="0" fontId="31" fillId="17" borderId="21" xfId="0" applyFont="1" applyFill="1" applyBorder="1" applyAlignment="1">
      <alignment horizontal="center" vertical="center" wrapText="1"/>
    </xf>
    <xf numFmtId="0" fontId="15" fillId="15" borderId="28" xfId="0" applyFont="1" applyFill="1" applyBorder="1" applyAlignment="1">
      <alignment horizontal="center" vertical="center"/>
    </xf>
    <xf numFmtId="0" fontId="15" fillId="15" borderId="29" xfId="0" applyFont="1" applyFill="1" applyBorder="1" applyAlignment="1">
      <alignment horizontal="center" vertical="center"/>
    </xf>
    <xf numFmtId="0" fontId="15" fillId="14" borderId="28" xfId="0" applyFont="1" applyFill="1" applyBorder="1" applyAlignment="1">
      <alignment horizontal="center" vertical="center"/>
    </xf>
    <xf numFmtId="0" fontId="15" fillId="14" borderId="29" xfId="0" applyFont="1" applyFill="1" applyBorder="1" applyAlignment="1">
      <alignment horizontal="center" vertical="center"/>
    </xf>
    <xf numFmtId="0" fontId="6" fillId="11" borderId="11" xfId="0" applyFont="1" applyFill="1" applyBorder="1" applyAlignment="1">
      <alignment horizontal="center" vertical="center" wrapText="1"/>
    </xf>
    <xf numFmtId="43" fontId="23" fillId="11" borderId="11" xfId="1" applyFont="1" applyFill="1" applyBorder="1" applyAlignment="1">
      <alignment horizontal="center" vertical="center" wrapText="1"/>
    </xf>
    <xf numFmtId="9" fontId="23" fillId="11" borderId="11" xfId="3" applyFont="1" applyFill="1" applyBorder="1" applyAlignment="1">
      <alignment horizontal="center" vertical="center" wrapText="1"/>
    </xf>
    <xf numFmtId="43" fontId="3" fillId="0" borderId="11" xfId="1" applyFont="1" applyBorder="1" applyAlignment="1">
      <alignment horizontal="center" vertical="center" wrapText="1"/>
    </xf>
    <xf numFmtId="43" fontId="23" fillId="0" borderId="11" xfId="1" applyFont="1" applyBorder="1" applyAlignment="1">
      <alignment horizontal="center" vertical="center" wrapText="1"/>
    </xf>
    <xf numFmtId="43" fontId="12" fillId="0" borderId="11" xfId="1" applyFont="1" applyFill="1" applyBorder="1" applyAlignment="1">
      <alignment horizontal="right" vertical="center"/>
    </xf>
    <xf numFmtId="9" fontId="3" fillId="0" borderId="11" xfId="3" applyFont="1" applyBorder="1" applyAlignment="1">
      <alignment horizontal="center" vertical="center" wrapText="1"/>
    </xf>
    <xf numFmtId="9" fontId="23" fillId="0" borderId="11" xfId="3" applyFont="1" applyBorder="1" applyAlignment="1">
      <alignment horizontal="center" vertical="center" wrapText="1"/>
    </xf>
    <xf numFmtId="9" fontId="12" fillId="0" borderId="11" xfId="3" applyFont="1" applyFill="1" applyBorder="1" applyAlignment="1" applyProtection="1">
      <alignment horizontal="right" vertical="center"/>
    </xf>
    <xf numFmtId="0" fontId="6" fillId="11" borderId="2" xfId="0" applyFont="1" applyFill="1" applyBorder="1" applyAlignment="1">
      <alignment horizontal="center" vertical="center" wrapText="1"/>
    </xf>
    <xf numFmtId="43" fontId="19" fillId="0" borderId="7" xfId="1" applyFont="1" applyBorder="1" applyAlignment="1">
      <alignment horizontal="center" vertical="center" wrapText="1"/>
    </xf>
    <xf numFmtId="9" fontId="19" fillId="0" borderId="7" xfId="3" applyFont="1" applyBorder="1" applyAlignment="1">
      <alignment horizontal="center" vertical="center" wrapText="1"/>
    </xf>
    <xf numFmtId="9" fontId="19" fillId="0" borderId="9" xfId="3" applyFont="1" applyBorder="1" applyAlignment="1">
      <alignment horizontal="center" vertical="center" wrapText="1"/>
    </xf>
    <xf numFmtId="9" fontId="3" fillId="0" borderId="33" xfId="3" applyFont="1" applyBorder="1" applyAlignment="1">
      <alignment horizontal="center" vertical="center" wrapText="1"/>
    </xf>
    <xf numFmtId="9" fontId="23" fillId="0" borderId="33" xfId="3" applyFont="1" applyBorder="1" applyAlignment="1">
      <alignment horizontal="center" vertical="center" wrapText="1"/>
    </xf>
    <xf numFmtId="9" fontId="23" fillId="11" borderId="33" xfId="3" applyFont="1" applyFill="1" applyBorder="1" applyAlignment="1">
      <alignment horizontal="center" vertical="center" wrapText="1"/>
    </xf>
    <xf numFmtId="9" fontId="11" fillId="0" borderId="33" xfId="3" applyFont="1" applyFill="1" applyBorder="1" applyAlignment="1">
      <alignment horizontal="center" vertical="center" wrapText="1"/>
    </xf>
    <xf numFmtId="9" fontId="12" fillId="0" borderId="33" xfId="3" applyFont="1" applyFill="1" applyBorder="1" applyAlignment="1" applyProtection="1">
      <alignment horizontal="right" vertical="center"/>
    </xf>
    <xf numFmtId="43" fontId="11" fillId="0" borderId="11" xfId="1" applyFont="1" applyFill="1" applyBorder="1" applyAlignment="1" applyProtection="1">
      <alignment horizontal="center" vertical="center"/>
    </xf>
    <xf numFmtId="9" fontId="11" fillId="0" borderId="11" xfId="3" applyFont="1" applyFill="1" applyBorder="1" applyAlignment="1" applyProtection="1">
      <alignment horizontal="center" vertical="center"/>
    </xf>
    <xf numFmtId="9" fontId="11" fillId="0" borderId="11" xfId="3" applyFont="1" applyFill="1" applyBorder="1" applyAlignment="1" applyProtection="1">
      <alignment horizontal="center" vertical="center" wrapText="1"/>
    </xf>
    <xf numFmtId="9" fontId="11" fillId="0" borderId="33" xfId="3" applyFont="1" applyFill="1" applyBorder="1" applyAlignment="1" applyProtection="1">
      <alignment horizontal="center" vertical="center" wrapText="1"/>
    </xf>
    <xf numFmtId="43" fontId="11" fillId="0" borderId="33" xfId="1" applyFont="1" applyFill="1" applyBorder="1" applyAlignment="1" applyProtection="1">
      <alignment horizontal="center" vertical="center"/>
    </xf>
    <xf numFmtId="0" fontId="0" fillId="6" borderId="0" xfId="0" applyFill="1"/>
    <xf numFmtId="0" fontId="0" fillId="0" borderId="0" xfId="0" applyFill="1"/>
    <xf numFmtId="43" fontId="11" fillId="6" borderId="11" xfId="1" applyFont="1" applyFill="1" applyBorder="1" applyAlignment="1" applyProtection="1">
      <alignment horizontal="center" vertical="center"/>
    </xf>
    <xf numFmtId="9" fontId="11" fillId="6" borderId="11" xfId="3" applyFont="1" applyFill="1" applyBorder="1" applyAlignment="1" applyProtection="1">
      <alignment horizontal="center" vertical="center"/>
    </xf>
    <xf numFmtId="9" fontId="11" fillId="6" borderId="11" xfId="3" applyFont="1" applyFill="1" applyBorder="1" applyAlignment="1" applyProtection="1">
      <alignment horizontal="center" vertical="center" wrapText="1"/>
    </xf>
    <xf numFmtId="9" fontId="11" fillId="6" borderId="33" xfId="3" applyFont="1" applyFill="1" applyBorder="1" applyAlignment="1" applyProtection="1">
      <alignment horizontal="center" vertical="center" wrapText="1"/>
    </xf>
    <xf numFmtId="0" fontId="29" fillId="0" borderId="34" xfId="0" applyFont="1" applyBorder="1"/>
    <xf numFmtId="0" fontId="29" fillId="0" borderId="35" xfId="0" applyFont="1" applyBorder="1"/>
    <xf numFmtId="0" fontId="0" fillId="0" borderId="7" xfId="0" applyBorder="1"/>
    <xf numFmtId="0" fontId="0" fillId="0" borderId="15" xfId="0" applyBorder="1"/>
    <xf numFmtId="0" fontId="0" fillId="0" borderId="9" xfId="0" applyBorder="1"/>
    <xf numFmtId="0" fontId="0" fillId="0" borderId="13" xfId="0" applyBorder="1"/>
    <xf numFmtId="0" fontId="33" fillId="0" borderId="0" xfId="0" applyFont="1" applyFill="1" applyAlignment="1">
      <alignment wrapText="1"/>
    </xf>
    <xf numFmtId="43" fontId="12" fillId="9" borderId="41" xfId="1" applyNumberFormat="1" applyFont="1" applyFill="1" applyBorder="1" applyAlignment="1">
      <alignment horizontal="right" vertical="center"/>
    </xf>
    <xf numFmtId="43" fontId="12" fillId="21" borderId="14" xfId="1" applyNumberFormat="1" applyFont="1" applyFill="1" applyBorder="1" applyAlignment="1">
      <alignment horizontal="right" vertical="center"/>
    </xf>
    <xf numFmtId="0" fontId="34" fillId="17" borderId="0" xfId="0" applyFont="1" applyFill="1" applyAlignment="1">
      <alignment wrapText="1"/>
    </xf>
    <xf numFmtId="0" fontId="35" fillId="0" borderId="0" xfId="0" applyFont="1" applyFill="1"/>
    <xf numFmtId="9" fontId="35" fillId="17" borderId="0" xfId="3" applyFont="1" applyFill="1"/>
    <xf numFmtId="166" fontId="35" fillId="0" borderId="0" xfId="0" applyNumberFormat="1" applyFont="1" applyFill="1"/>
    <xf numFmtId="164" fontId="12" fillId="0" borderId="15" xfId="1" applyNumberFormat="1" applyFont="1" applyFill="1" applyBorder="1" applyAlignment="1">
      <alignment horizontal="right" vertical="center"/>
    </xf>
    <xf numFmtId="167" fontId="34" fillId="17" borderId="0" xfId="0" applyNumberFormat="1" applyFont="1" applyFill="1" applyAlignment="1">
      <alignment wrapText="1"/>
    </xf>
    <xf numFmtId="9" fontId="34" fillId="17" borderId="0" xfId="3" applyFont="1" applyFill="1" applyAlignment="1">
      <alignment wrapText="1"/>
    </xf>
    <xf numFmtId="10" fontId="12" fillId="0" borderId="13" xfId="3" applyNumberFormat="1" applyFont="1" applyFill="1" applyBorder="1" applyAlignment="1" applyProtection="1">
      <alignment horizontal="right" vertical="center"/>
    </xf>
    <xf numFmtId="43" fontId="13" fillId="0" borderId="0" xfId="0" applyNumberFormat="1" applyFont="1" applyAlignment="1">
      <alignment horizontal="right"/>
    </xf>
    <xf numFmtId="9" fontId="14" fillId="0" borderId="0" xfId="0" applyNumberFormat="1" applyFont="1" applyBorder="1" applyAlignment="1">
      <alignment horizontal="center" vertical="center" wrapText="1"/>
    </xf>
    <xf numFmtId="0" fontId="37" fillId="6" borderId="16" xfId="0" applyFont="1" applyFill="1" applyBorder="1" applyAlignment="1">
      <alignment horizontal="center" vertical="center" wrapText="1"/>
    </xf>
    <xf numFmtId="0" fontId="37" fillId="6" borderId="21" xfId="0" applyFont="1" applyFill="1" applyBorder="1" applyAlignment="1">
      <alignment horizontal="center" vertical="center" wrapText="1"/>
    </xf>
    <xf numFmtId="0" fontId="37" fillId="7" borderId="16" xfId="0" applyFont="1" applyFill="1" applyBorder="1" applyAlignment="1">
      <alignment horizontal="center" vertical="center" wrapText="1"/>
    </xf>
    <xf numFmtId="0" fontId="37" fillId="7" borderId="21" xfId="0" applyFont="1" applyFill="1" applyBorder="1" applyAlignment="1">
      <alignment horizontal="center" vertical="center" wrapText="1"/>
    </xf>
    <xf numFmtId="1" fontId="37" fillId="20" borderId="21" xfId="3" applyNumberFormat="1" applyFont="1" applyFill="1" applyBorder="1" applyAlignment="1">
      <alignment horizontal="center" vertical="center" wrapText="1"/>
    </xf>
    <xf numFmtId="0" fontId="37" fillId="20" borderId="21" xfId="0" applyFont="1" applyFill="1" applyBorder="1" applyAlignment="1">
      <alignment horizontal="center" vertical="center" wrapText="1"/>
    </xf>
    <xf numFmtId="0" fontId="5" fillId="0" borderId="6" xfId="0" applyFont="1" applyBorder="1"/>
    <xf numFmtId="165" fontId="18" fillId="0" borderId="0" xfId="2" applyNumberFormat="1" applyFont="1" applyFill="1" applyBorder="1" applyAlignment="1">
      <alignment vertical="center"/>
    </xf>
    <xf numFmtId="0" fontId="5" fillId="0" borderId="8" xfId="0" applyFont="1" applyBorder="1"/>
    <xf numFmtId="9" fontId="41" fillId="0" borderId="0" xfId="0" applyNumberFormat="1" applyFont="1" applyBorder="1" applyAlignment="1">
      <alignment horizontal="center" vertical="center"/>
    </xf>
    <xf numFmtId="0" fontId="42" fillId="0" borderId="0" xfId="0" applyFont="1"/>
    <xf numFmtId="0" fontId="43" fillId="0" borderId="0" xfId="0" applyFont="1" applyFill="1"/>
    <xf numFmtId="0" fontId="43" fillId="0" borderId="0" xfId="0" applyFont="1" applyAlignment="1">
      <alignment horizontal="right"/>
    </xf>
    <xf numFmtId="14" fontId="0" fillId="0" borderId="0" xfId="0" applyNumberFormat="1"/>
    <xf numFmtId="14" fontId="31" fillId="17" borderId="21" xfId="0" applyNumberFormat="1" applyFont="1" applyFill="1" applyBorder="1" applyAlignment="1">
      <alignment horizontal="center" vertical="center" wrapText="1"/>
    </xf>
    <xf numFmtId="0" fontId="44" fillId="0" borderId="0" xfId="0" applyFont="1"/>
    <xf numFmtId="0" fontId="45" fillId="0" borderId="17" xfId="0" applyFont="1" applyBorder="1" applyAlignment="1">
      <alignment horizontal="center" vertical="center" wrapText="1"/>
    </xf>
    <xf numFmtId="9" fontId="45" fillId="11" borderId="33" xfId="3" applyFont="1" applyFill="1" applyBorder="1" applyAlignment="1">
      <alignment horizontal="center" vertical="center" wrapText="1"/>
    </xf>
    <xf numFmtId="10" fontId="11" fillId="0" borderId="11" xfId="3" applyNumberFormat="1" applyFont="1" applyFill="1" applyBorder="1" applyAlignment="1" applyProtection="1">
      <alignment horizontal="center" vertical="center"/>
    </xf>
    <xf numFmtId="10" fontId="11" fillId="0" borderId="11" xfId="3" applyNumberFormat="1" applyFont="1" applyFill="1" applyBorder="1" applyAlignment="1" applyProtection="1">
      <alignment horizontal="center" vertical="center" wrapText="1"/>
    </xf>
    <xf numFmtId="10" fontId="11" fillId="0" borderId="33" xfId="3" applyNumberFormat="1" applyFont="1" applyFill="1" applyBorder="1" applyAlignment="1" applyProtection="1">
      <alignment horizontal="center" vertical="center" wrapText="1"/>
    </xf>
    <xf numFmtId="43" fontId="11" fillId="0" borderId="11" xfId="1" applyNumberFormat="1" applyFont="1" applyFill="1" applyBorder="1" applyAlignment="1" applyProtection="1">
      <alignment horizontal="center" vertical="center"/>
    </xf>
    <xf numFmtId="9" fontId="12" fillId="0" borderId="15" xfId="3" applyNumberFormat="1" applyFont="1" applyFill="1" applyBorder="1" applyAlignment="1" applyProtection="1">
      <alignment horizontal="right" vertical="center"/>
    </xf>
    <xf numFmtId="9" fontId="12" fillId="0" borderId="13" xfId="3" applyNumberFormat="1" applyFont="1" applyFill="1" applyBorder="1" applyAlignment="1" applyProtection="1">
      <alignment horizontal="right" vertical="center"/>
    </xf>
    <xf numFmtId="0" fontId="37" fillId="7" borderId="50" xfId="0" applyFont="1" applyFill="1" applyBorder="1" applyAlignment="1">
      <alignment horizontal="center" vertical="center" wrapText="1"/>
    </xf>
    <xf numFmtId="9" fontId="12" fillId="21" borderId="14" xfId="3" applyFont="1" applyFill="1" applyBorder="1" applyAlignment="1">
      <alignment horizontal="right" vertical="center"/>
    </xf>
    <xf numFmtId="9" fontId="12" fillId="0" borderId="14" xfId="3" applyFont="1" applyFill="1" applyBorder="1" applyAlignment="1">
      <alignment horizontal="right" vertical="center"/>
    </xf>
    <xf numFmtId="0" fontId="6" fillId="23" borderId="2" xfId="0" applyFont="1" applyFill="1" applyBorder="1" applyAlignment="1">
      <alignment horizontal="center" vertical="center" wrapText="1"/>
    </xf>
    <xf numFmtId="0" fontId="6" fillId="23" borderId="11" xfId="0" applyFont="1" applyFill="1" applyBorder="1" applyAlignment="1">
      <alignment horizontal="center" vertical="center" wrapText="1"/>
    </xf>
    <xf numFmtId="43" fontId="19" fillId="23" borderId="7" xfId="1" applyFont="1" applyFill="1" applyBorder="1" applyAlignment="1">
      <alignment horizontal="center" vertical="center" wrapText="1"/>
    </xf>
    <xf numFmtId="43" fontId="3" fillId="23" borderId="11" xfId="1" applyFont="1" applyFill="1" applyBorder="1" applyAlignment="1">
      <alignment horizontal="center" vertical="center" wrapText="1"/>
    </xf>
    <xf numFmtId="0" fontId="23" fillId="23" borderId="10" xfId="0" applyFont="1" applyFill="1" applyBorder="1" applyAlignment="1">
      <alignment horizontal="center" vertical="center" wrapText="1"/>
    </xf>
    <xf numFmtId="43" fontId="23" fillId="23" borderId="11" xfId="1" applyFont="1" applyFill="1" applyBorder="1" applyAlignment="1">
      <alignment horizontal="center" vertical="center" wrapText="1"/>
    </xf>
    <xf numFmtId="9" fontId="19" fillId="23" borderId="7" xfId="3" applyFont="1" applyFill="1" applyBorder="1" applyAlignment="1">
      <alignment horizontal="center" vertical="center" wrapText="1"/>
    </xf>
    <xf numFmtId="9" fontId="3" fillId="23" borderId="11" xfId="3" applyFont="1" applyFill="1" applyBorder="1" applyAlignment="1">
      <alignment horizontal="center" vertical="center" wrapText="1"/>
    </xf>
    <xf numFmtId="166" fontId="23" fillId="23" borderId="10" xfId="0" applyNumberFormat="1" applyFont="1" applyFill="1" applyBorder="1" applyAlignment="1">
      <alignment horizontal="center" vertical="center" wrapText="1"/>
    </xf>
    <xf numFmtId="9" fontId="23" fillId="23" borderId="11" xfId="3" applyFont="1" applyFill="1" applyBorder="1" applyAlignment="1">
      <alignment horizontal="center" vertical="center" wrapText="1"/>
    </xf>
    <xf numFmtId="0" fontId="23" fillId="23" borderId="16" xfId="0" applyFont="1" applyFill="1" applyBorder="1" applyAlignment="1">
      <alignment horizontal="center" vertical="center" wrapText="1"/>
    </xf>
    <xf numFmtId="9" fontId="19" fillId="23" borderId="9" xfId="3" applyFont="1" applyFill="1" applyBorder="1" applyAlignment="1">
      <alignment horizontal="center" vertical="center" wrapText="1"/>
    </xf>
    <xf numFmtId="9" fontId="3" fillId="23" borderId="33" xfId="3" applyFont="1" applyFill="1" applyBorder="1" applyAlignment="1">
      <alignment horizontal="center" vertical="center" wrapText="1"/>
    </xf>
    <xf numFmtId="0" fontId="23" fillId="23" borderId="17" xfId="0" applyFont="1" applyFill="1" applyBorder="1" applyAlignment="1">
      <alignment horizontal="center" vertical="center" wrapText="1"/>
    </xf>
    <xf numFmtId="9" fontId="23" fillId="23" borderId="33" xfId="3" applyFont="1" applyFill="1" applyBorder="1" applyAlignment="1">
      <alignment horizontal="center" vertical="center" wrapText="1"/>
    </xf>
    <xf numFmtId="43" fontId="11" fillId="15" borderId="11" xfId="1" applyFont="1" applyFill="1" applyBorder="1" applyAlignment="1" applyProtection="1">
      <alignment horizontal="center" vertical="center"/>
    </xf>
    <xf numFmtId="10" fontId="11" fillId="15" borderId="11" xfId="3" applyNumberFormat="1" applyFont="1" applyFill="1" applyBorder="1" applyAlignment="1" applyProtection="1">
      <alignment horizontal="center" vertical="center"/>
    </xf>
    <xf numFmtId="10" fontId="11" fillId="15" borderId="11" xfId="3" applyNumberFormat="1" applyFont="1" applyFill="1" applyBorder="1" applyAlignment="1" applyProtection="1">
      <alignment horizontal="center" vertical="center" wrapText="1"/>
    </xf>
    <xf numFmtId="10" fontId="11" fillId="15" borderId="33" xfId="3" applyNumberFormat="1" applyFont="1" applyFill="1" applyBorder="1" applyAlignment="1" applyProtection="1">
      <alignment horizontal="center" vertical="center" wrapText="1"/>
    </xf>
    <xf numFmtId="43" fontId="11" fillId="25" borderId="11" xfId="1" applyFont="1" applyFill="1" applyBorder="1" applyAlignment="1" applyProtection="1">
      <alignment horizontal="center" vertical="center"/>
    </xf>
    <xf numFmtId="9" fontId="11" fillId="25" borderId="11" xfId="3" applyFont="1" applyFill="1" applyBorder="1" applyAlignment="1" applyProtection="1">
      <alignment horizontal="center" vertical="center"/>
    </xf>
    <xf numFmtId="43" fontId="11" fillId="26" borderId="11" xfId="1" applyFont="1" applyFill="1" applyBorder="1" applyAlignment="1" applyProtection="1">
      <alignment horizontal="center" vertical="center"/>
    </xf>
    <xf numFmtId="43" fontId="12" fillId="26" borderId="11" xfId="1" applyFont="1" applyFill="1" applyBorder="1" applyAlignment="1">
      <alignment horizontal="right" vertical="center"/>
    </xf>
    <xf numFmtId="9" fontId="12" fillId="26" borderId="11" xfId="3" applyFont="1" applyFill="1" applyBorder="1" applyAlignment="1" applyProtection="1">
      <alignment horizontal="right" vertical="center"/>
    </xf>
    <xf numFmtId="9" fontId="12" fillId="26" borderId="33" xfId="3" applyFont="1" applyFill="1" applyBorder="1" applyAlignment="1" applyProtection="1">
      <alignment horizontal="right" vertical="center"/>
    </xf>
    <xf numFmtId="43" fontId="11" fillId="26" borderId="11" xfId="1" applyFont="1" applyFill="1" applyBorder="1" applyAlignment="1">
      <alignment horizontal="center" vertical="center"/>
    </xf>
    <xf numFmtId="9" fontId="11" fillId="26" borderId="11" xfId="3" applyFont="1" applyFill="1" applyBorder="1" applyAlignment="1">
      <alignment horizontal="center" vertical="center"/>
    </xf>
    <xf numFmtId="43" fontId="11" fillId="26" borderId="11" xfId="1" applyFont="1" applyFill="1" applyBorder="1" applyAlignment="1">
      <alignment horizontal="center" vertical="center" wrapText="1"/>
    </xf>
    <xf numFmtId="9" fontId="11" fillId="26" borderId="11" xfId="3" applyFont="1" applyFill="1" applyBorder="1" applyAlignment="1">
      <alignment horizontal="center" vertical="center" wrapText="1"/>
    </xf>
    <xf numFmtId="43" fontId="11" fillId="26" borderId="33" xfId="1" applyFont="1" applyFill="1" applyBorder="1" applyAlignment="1" applyProtection="1">
      <alignment horizontal="center" vertical="center"/>
    </xf>
    <xf numFmtId="9" fontId="11" fillId="26" borderId="33" xfId="3" applyFont="1" applyFill="1" applyBorder="1" applyAlignment="1">
      <alignment horizontal="center" vertical="center" wrapText="1"/>
    </xf>
    <xf numFmtId="0" fontId="21" fillId="0" borderId="37" xfId="0" applyFont="1" applyFill="1" applyBorder="1" applyAlignment="1">
      <alignment horizontal="center" vertical="center" wrapText="1"/>
    </xf>
    <xf numFmtId="0" fontId="21" fillId="0" borderId="39" xfId="0" applyFont="1" applyFill="1" applyBorder="1" applyAlignment="1">
      <alignment horizontal="center" vertical="center" wrapText="1"/>
    </xf>
    <xf numFmtId="0" fontId="21" fillId="9" borderId="36" xfId="0" applyFont="1" applyFill="1" applyBorder="1" applyAlignment="1">
      <alignment horizontal="center" vertical="center" wrapText="1"/>
    </xf>
    <xf numFmtId="0" fontId="21" fillId="9" borderId="38" xfId="0" applyFont="1" applyFill="1" applyBorder="1" applyAlignment="1">
      <alignment horizontal="center" vertical="center" wrapText="1"/>
    </xf>
    <xf numFmtId="0" fontId="21" fillId="10" borderId="22" xfId="0" applyFont="1" applyFill="1" applyBorder="1" applyAlignment="1">
      <alignment horizontal="center" vertical="center" wrapText="1"/>
    </xf>
    <xf numFmtId="0" fontId="21" fillId="10" borderId="23" xfId="0" applyFont="1" applyFill="1" applyBorder="1" applyAlignment="1">
      <alignment horizontal="center" vertical="center" wrapText="1"/>
    </xf>
    <xf numFmtId="0" fontId="21" fillId="11" borderId="22" xfId="0" applyFont="1" applyFill="1" applyBorder="1" applyAlignment="1">
      <alignment horizontal="center" vertical="center" wrapText="1"/>
    </xf>
    <xf numFmtId="0" fontId="21" fillId="11" borderId="23" xfId="0" applyFont="1" applyFill="1" applyBorder="1" applyAlignment="1">
      <alignment horizontal="center" vertical="center" wrapText="1"/>
    </xf>
    <xf numFmtId="0" fontId="0" fillId="6" borderId="0" xfId="0" applyFont="1" applyFill="1" applyAlignment="1">
      <alignment wrapText="1"/>
    </xf>
    <xf numFmtId="0" fontId="0" fillId="19" borderId="0" xfId="0" applyFont="1" applyFill="1" applyAlignment="1">
      <alignment wrapText="1"/>
    </xf>
    <xf numFmtId="0" fontId="0" fillId="14" borderId="0" xfId="0" applyFont="1" applyFill="1" applyAlignment="1">
      <alignment wrapText="1"/>
    </xf>
    <xf numFmtId="0" fontId="0" fillId="28" borderId="0" xfId="0" applyFont="1" applyFill="1" applyAlignment="1">
      <alignment wrapText="1"/>
    </xf>
    <xf numFmtId="0" fontId="0" fillId="29" borderId="0" xfId="0" applyFont="1" applyFill="1" applyAlignment="1">
      <alignment wrapText="1"/>
    </xf>
    <xf numFmtId="0" fontId="0" fillId="20" borderId="0" xfId="0" applyFont="1" applyFill="1" applyAlignment="1">
      <alignment wrapText="1"/>
    </xf>
    <xf numFmtId="0" fontId="0" fillId="3" borderId="0" xfId="0" applyFont="1" applyFill="1" applyAlignment="1">
      <alignment wrapText="1"/>
    </xf>
    <xf numFmtId="10" fontId="12" fillId="9" borderId="41" xfId="3" applyNumberFormat="1" applyFont="1" applyFill="1" applyBorder="1" applyAlignment="1">
      <alignment horizontal="right" vertical="center"/>
    </xf>
    <xf numFmtId="10" fontId="12" fillId="2" borderId="14" xfId="3" applyNumberFormat="1" applyFont="1" applyFill="1" applyBorder="1" applyAlignment="1">
      <alignment horizontal="right" vertical="center"/>
    </xf>
    <xf numFmtId="166" fontId="12" fillId="2" borderId="14" xfId="1" applyNumberFormat="1" applyFont="1" applyFill="1" applyBorder="1" applyAlignment="1">
      <alignment horizontal="right" vertical="center"/>
    </xf>
    <xf numFmtId="0" fontId="0" fillId="17" borderId="0" xfId="0" applyFont="1" applyFill="1" applyAlignment="1">
      <alignment wrapText="1"/>
    </xf>
    <xf numFmtId="164" fontId="12" fillId="6" borderId="40" xfId="0" applyNumberFormat="1" applyFont="1" applyFill="1" applyBorder="1" applyAlignment="1">
      <alignment horizontal="right" vertical="center"/>
    </xf>
    <xf numFmtId="9" fontId="12" fillId="6" borderId="42" xfId="3" applyNumberFormat="1" applyFont="1" applyFill="1" applyBorder="1" applyAlignment="1" applyProtection="1">
      <alignment horizontal="right" vertical="center"/>
    </xf>
    <xf numFmtId="43" fontId="12" fillId="6" borderId="42" xfId="1" applyNumberFormat="1" applyFont="1" applyFill="1" applyBorder="1" applyAlignment="1">
      <alignment horizontal="right" vertical="center"/>
    </xf>
    <xf numFmtId="9" fontId="12" fillId="6" borderId="43" xfId="3" applyFont="1" applyFill="1" applyBorder="1" applyAlignment="1" applyProtection="1">
      <alignment horizontal="right" vertical="center"/>
    </xf>
    <xf numFmtId="167" fontId="12" fillId="30" borderId="5" xfId="1" applyNumberFormat="1" applyFont="1" applyFill="1" applyBorder="1" applyAlignment="1">
      <alignment horizontal="right" vertical="center"/>
    </xf>
    <xf numFmtId="9" fontId="12" fillId="30" borderId="6" xfId="3" applyFont="1" applyFill="1" applyBorder="1" applyAlignment="1" applyProtection="1">
      <alignment horizontal="right" vertical="center"/>
    </xf>
    <xf numFmtId="167" fontId="12" fillId="30" borderId="6" xfId="1" applyNumberFormat="1" applyFont="1" applyFill="1" applyBorder="1" applyAlignment="1">
      <alignment horizontal="right" vertical="center"/>
    </xf>
    <xf numFmtId="9" fontId="12" fillId="30" borderId="8" xfId="3" applyFont="1" applyFill="1" applyBorder="1" applyAlignment="1" applyProtection="1">
      <alignment horizontal="right" vertical="center"/>
    </xf>
    <xf numFmtId="164" fontId="12" fillId="27" borderId="14" xfId="0" applyNumberFormat="1" applyFont="1" applyFill="1" applyBorder="1" applyAlignment="1">
      <alignment horizontal="right" vertical="center"/>
    </xf>
    <xf numFmtId="10" fontId="12" fillId="27" borderId="15" xfId="3" applyNumberFormat="1" applyFont="1" applyFill="1" applyBorder="1" applyAlignment="1" applyProtection="1">
      <alignment horizontal="right" vertical="center"/>
    </xf>
    <xf numFmtId="43" fontId="12" fillId="27" borderId="15" xfId="1" applyFont="1" applyFill="1" applyBorder="1" applyAlignment="1">
      <alignment horizontal="right" vertical="center"/>
    </xf>
    <xf numFmtId="10" fontId="12" fillId="27" borderId="13" xfId="3" applyNumberFormat="1" applyFont="1" applyFill="1" applyBorder="1" applyAlignment="1" applyProtection="1">
      <alignment horizontal="right" vertical="center"/>
    </xf>
    <xf numFmtId="9" fontId="12" fillId="30" borderId="6" xfId="1" applyNumberFormat="1" applyFont="1" applyFill="1" applyBorder="1" applyAlignment="1" applyProtection="1">
      <alignment horizontal="right" vertical="center"/>
    </xf>
    <xf numFmtId="167" fontId="12" fillId="17" borderId="5" xfId="1" applyNumberFormat="1" applyFont="1" applyFill="1" applyBorder="1" applyAlignment="1">
      <alignment horizontal="center" vertical="center"/>
    </xf>
    <xf numFmtId="9" fontId="12" fillId="17" borderId="6" xfId="3" applyFont="1" applyFill="1" applyBorder="1" applyAlignment="1" applyProtection="1">
      <alignment horizontal="center" vertical="center"/>
    </xf>
    <xf numFmtId="167" fontId="12" fillId="17" borderId="6" xfId="1" applyNumberFormat="1" applyFont="1" applyFill="1" applyBorder="1" applyAlignment="1">
      <alignment horizontal="center" vertical="center"/>
    </xf>
    <xf numFmtId="9" fontId="12" fillId="17" borderId="8" xfId="3" applyFont="1" applyFill="1" applyBorder="1" applyAlignment="1" applyProtection="1">
      <alignment horizontal="center" vertical="center"/>
    </xf>
    <xf numFmtId="167" fontId="12" fillId="14" borderId="5" xfId="1" applyNumberFormat="1" applyFont="1" applyFill="1" applyBorder="1" applyAlignment="1">
      <alignment horizontal="center" vertical="center"/>
    </xf>
    <xf numFmtId="9" fontId="12" fillId="14" borderId="6" xfId="3" applyFont="1" applyFill="1" applyBorder="1" applyAlignment="1" applyProtection="1">
      <alignment horizontal="center" vertical="center"/>
    </xf>
    <xf numFmtId="167" fontId="12" fillId="14" borderId="6" xfId="1" applyNumberFormat="1" applyFont="1" applyFill="1" applyBorder="1" applyAlignment="1">
      <alignment horizontal="center" vertical="center"/>
    </xf>
    <xf numFmtId="9" fontId="12" fillId="14" borderId="8" xfId="3" applyFont="1" applyFill="1" applyBorder="1" applyAlignment="1" applyProtection="1">
      <alignment horizontal="center" vertical="center"/>
    </xf>
    <xf numFmtId="164" fontId="12" fillId="31" borderId="14" xfId="0" applyNumberFormat="1" applyFont="1" applyFill="1" applyBorder="1" applyAlignment="1">
      <alignment horizontal="right" vertical="center"/>
    </xf>
    <xf numFmtId="9" fontId="12" fillId="31" borderId="15" xfId="3" applyNumberFormat="1" applyFont="1" applyFill="1" applyBorder="1" applyAlignment="1" applyProtection="1">
      <alignment horizontal="right" vertical="center"/>
    </xf>
    <xf numFmtId="167" fontId="12" fillId="31" borderId="15" xfId="1" applyNumberFormat="1" applyFont="1" applyFill="1" applyBorder="1" applyAlignment="1">
      <alignment horizontal="right" vertical="center"/>
    </xf>
    <xf numFmtId="9" fontId="12" fillId="31" borderId="13" xfId="3" applyNumberFormat="1" applyFont="1" applyFill="1" applyBorder="1" applyAlignment="1" applyProtection="1">
      <alignment horizontal="right" vertical="center"/>
    </xf>
    <xf numFmtId="4" fontId="49" fillId="0" borderId="0" xfId="0" applyNumberFormat="1" applyFont="1" applyFill="1" applyAlignment="1">
      <alignment horizontal="right" vertical="center" wrapText="1"/>
    </xf>
    <xf numFmtId="0" fontId="49" fillId="0" borderId="0" xfId="0" applyFont="1" applyFill="1" applyAlignment="1">
      <alignment vertical="center" wrapText="1"/>
    </xf>
    <xf numFmtId="0" fontId="49" fillId="0" borderId="0" xfId="0" applyFont="1" applyFill="1" applyAlignment="1">
      <alignment vertical="center"/>
    </xf>
    <xf numFmtId="0" fontId="49" fillId="0" borderId="0" xfId="0" applyFont="1" applyFill="1" applyAlignment="1">
      <alignment horizontal="right" vertical="center" wrapText="1"/>
    </xf>
    <xf numFmtId="43" fontId="11" fillId="32" borderId="11" xfId="1" applyFont="1" applyFill="1" applyBorder="1" applyAlignment="1" applyProtection="1">
      <alignment horizontal="center" vertical="center"/>
    </xf>
    <xf numFmtId="49" fontId="46" fillId="0" borderId="0" xfId="4">
      <alignment horizontal="left" vertical="center"/>
    </xf>
    <xf numFmtId="0" fontId="47" fillId="22" borderId="0" xfId="5">
      <alignment horizontal="center" vertical="center"/>
    </xf>
    <xf numFmtId="0" fontId="47" fillId="22" borderId="0" xfId="5" applyProtection="1">
      <alignment horizontal="center" vertical="center"/>
    </xf>
    <xf numFmtId="3" fontId="46" fillId="0" borderId="0" xfId="9">
      <alignment horizontal="right" vertical="center"/>
    </xf>
    <xf numFmtId="0" fontId="0" fillId="0" borderId="0" xfId="0" applyProtection="1">
      <protection locked="0"/>
    </xf>
    <xf numFmtId="4" fontId="29" fillId="0" borderId="0" xfId="0" applyNumberFormat="1" applyFont="1" applyFill="1"/>
    <xf numFmtId="4" fontId="48" fillId="34" borderId="0" xfId="10" applyNumberFormat="1" applyFill="1"/>
    <xf numFmtId="0" fontId="0" fillId="17" borderId="0" xfId="0" applyFill="1" applyAlignment="1">
      <alignment vertical="center"/>
    </xf>
    <xf numFmtId="0" fontId="54" fillId="0" borderId="26" xfId="0" applyFont="1" applyFill="1" applyBorder="1" applyAlignment="1">
      <alignment horizontal="center" vertical="center" wrapText="1"/>
    </xf>
    <xf numFmtId="0" fontId="55" fillId="0" borderId="14" xfId="5" applyFont="1" applyFill="1" applyBorder="1" applyAlignment="1" applyProtection="1">
      <alignment horizontal="center" vertical="center" wrapText="1"/>
    </xf>
    <xf numFmtId="165" fontId="0" fillId="9" borderId="11" xfId="6" applyNumberFormat="1" applyFont="1" applyFill="1" applyBorder="1" applyAlignment="1" applyProtection="1">
      <alignment vertical="center"/>
      <protection locked="0"/>
    </xf>
    <xf numFmtId="0" fontId="55" fillId="0" borderId="11" xfId="5" applyFont="1" applyFill="1" applyBorder="1" applyAlignment="1" applyProtection="1">
      <alignment horizontal="center" vertical="center" wrapText="1"/>
    </xf>
    <xf numFmtId="0" fontId="0" fillId="0" borderId="11" xfId="0" applyFill="1" applyBorder="1" applyAlignment="1">
      <alignment horizontal="center" vertical="center"/>
    </xf>
    <xf numFmtId="167" fontId="46" fillId="0" borderId="11" xfId="1" applyNumberFormat="1" applyFont="1" applyFill="1" applyBorder="1" applyAlignment="1">
      <alignment horizontal="center" vertical="center"/>
    </xf>
    <xf numFmtId="10" fontId="11" fillId="15" borderId="11" xfId="1" applyNumberFormat="1" applyFont="1" applyFill="1" applyBorder="1" applyAlignment="1" applyProtection="1">
      <alignment horizontal="center" vertical="center" wrapText="1"/>
    </xf>
    <xf numFmtId="0" fontId="0" fillId="0" borderId="0" xfId="0"/>
    <xf numFmtId="0" fontId="47" fillId="0" borderId="0" xfId="7" applyAlignment="1">
      <alignment horizontal="left" vertical="center"/>
    </xf>
    <xf numFmtId="49" fontId="46" fillId="0" borderId="0" xfId="4" applyAlignment="1">
      <alignment vertical="center"/>
    </xf>
    <xf numFmtId="0" fontId="0" fillId="0" borderId="0" xfId="0" applyAlignment="1"/>
    <xf numFmtId="0" fontId="47" fillId="22" borderId="0" xfId="5" applyAlignment="1" applyProtection="1">
      <alignment horizontal="center" vertical="center" wrapText="1"/>
    </xf>
    <xf numFmtId="0" fontId="57" fillId="22" borderId="0" xfId="5" applyFont="1" applyAlignment="1" applyProtection="1">
      <alignment horizontal="center" vertical="center" wrapText="1"/>
    </xf>
    <xf numFmtId="4" fontId="0" fillId="0" borderId="0" xfId="0" applyNumberFormat="1"/>
    <xf numFmtId="0" fontId="0" fillId="0" borderId="0" xfId="0" applyFill="1" applyAlignment="1">
      <alignment horizontal="center" vertical="center" wrapText="1"/>
    </xf>
    <xf numFmtId="0" fontId="0" fillId="0" borderId="0" xfId="0"/>
    <xf numFmtId="0" fontId="0" fillId="0" borderId="0" xfId="0"/>
    <xf numFmtId="0" fontId="46" fillId="0" borderId="0" xfId="4" applyNumberFormat="1">
      <alignment horizontal="left" vertical="center"/>
    </xf>
    <xf numFmtId="49" fontId="46" fillId="0" borderId="0" xfId="4" applyAlignment="1">
      <alignment horizontal="left" vertical="center" wrapText="1"/>
    </xf>
    <xf numFmtId="0" fontId="0" fillId="0" borderId="0" xfId="0" applyAlignment="1" applyProtection="1">
      <alignment horizontal="center" wrapText="1"/>
      <protection locked="0"/>
    </xf>
    <xf numFmtId="0" fontId="57" fillId="22" borderId="0" xfId="5" applyFont="1" applyProtection="1">
      <alignment horizontal="center" vertical="center"/>
    </xf>
    <xf numFmtId="4" fontId="0" fillId="0" borderId="11" xfId="10" applyNumberFormat="1" applyFont="1" applyBorder="1"/>
    <xf numFmtId="0" fontId="56" fillId="0" borderId="11" xfId="0" applyFont="1" applyFill="1" applyBorder="1" applyAlignment="1">
      <alignment horizontal="center" vertical="center" wrapText="1"/>
    </xf>
    <xf numFmtId="0" fontId="58" fillId="0" borderId="11" xfId="0" applyFont="1" applyFill="1" applyBorder="1" applyAlignment="1">
      <alignment horizontal="center" vertical="center" wrapText="1"/>
    </xf>
    <xf numFmtId="0" fontId="0" fillId="0" borderId="0" xfId="0" applyFill="1" applyAlignment="1">
      <alignment horizontal="center" vertical="center" wrapText="1"/>
    </xf>
    <xf numFmtId="0" fontId="0" fillId="0" borderId="0" xfId="0"/>
    <xf numFmtId="0" fontId="21" fillId="3" borderId="26" xfId="0" applyFont="1" applyFill="1" applyBorder="1" applyAlignment="1">
      <alignment horizontal="center" vertical="center" wrapText="1"/>
    </xf>
    <xf numFmtId="0" fontId="21" fillId="3" borderId="27" xfId="0" applyFont="1" applyFill="1" applyBorder="1" applyAlignment="1">
      <alignment horizontal="center" vertical="center" wrapText="1"/>
    </xf>
    <xf numFmtId="165" fontId="18" fillId="0" borderId="16" xfId="2" applyNumberFormat="1" applyFont="1" applyFill="1" applyBorder="1" applyAlignment="1">
      <alignment horizontal="center" vertical="center"/>
    </xf>
    <xf numFmtId="165" fontId="18" fillId="0" borderId="21" xfId="2" applyNumberFormat="1" applyFont="1" applyFill="1" applyBorder="1" applyAlignment="1">
      <alignment horizontal="center" vertical="center"/>
    </xf>
    <xf numFmtId="165" fontId="38" fillId="0" borderId="16" xfId="0" applyNumberFormat="1" applyFont="1" applyBorder="1" applyAlignment="1">
      <alignment horizontal="center" vertical="center"/>
    </xf>
    <xf numFmtId="165" fontId="38" fillId="0" borderId="21" xfId="0" applyNumberFormat="1" applyFont="1" applyBorder="1" applyAlignment="1">
      <alignment horizontal="center" vertical="center"/>
    </xf>
    <xf numFmtId="0" fontId="15" fillId="3" borderId="47" xfId="0" applyFont="1" applyFill="1" applyBorder="1" applyAlignment="1">
      <alignment horizontal="center" vertical="center" wrapText="1"/>
    </xf>
    <xf numFmtId="0" fontId="15" fillId="3" borderId="48" xfId="0" applyFont="1" applyFill="1" applyBorder="1" applyAlignment="1">
      <alignment horizontal="center" vertical="center" wrapText="1"/>
    </xf>
    <xf numFmtId="0" fontId="36" fillId="20" borderId="47" xfId="0" applyFont="1" applyFill="1" applyBorder="1" applyAlignment="1">
      <alignment horizontal="center" vertical="center" wrapText="1"/>
    </xf>
    <xf numFmtId="0" fontId="36" fillId="20" borderId="48" xfId="0" applyFont="1" applyFill="1" applyBorder="1" applyAlignment="1">
      <alignment horizontal="center" vertical="center" wrapText="1"/>
    </xf>
    <xf numFmtId="165" fontId="38" fillId="0" borderId="16" xfId="0" applyNumberFormat="1" applyFont="1" applyBorder="1" applyAlignment="1">
      <alignment horizontal="center" vertical="center" wrapText="1"/>
    </xf>
    <xf numFmtId="165" fontId="38" fillId="0" borderId="21" xfId="0" applyNumberFormat="1" applyFont="1" applyBorder="1" applyAlignment="1">
      <alignment horizontal="center" vertical="center" wrapText="1"/>
    </xf>
    <xf numFmtId="0" fontId="21" fillId="30" borderId="26" xfId="0" applyFont="1" applyFill="1" applyBorder="1" applyAlignment="1">
      <alignment horizontal="center" vertical="center" wrapText="1"/>
    </xf>
    <xf numFmtId="0" fontId="21" fillId="30" borderId="27" xfId="0" applyFont="1" applyFill="1" applyBorder="1" applyAlignment="1">
      <alignment horizontal="center" vertical="center" wrapText="1"/>
    </xf>
    <xf numFmtId="0" fontId="6" fillId="4" borderId="24" xfId="0" applyFont="1" applyFill="1" applyBorder="1" applyAlignment="1">
      <alignment horizontal="center" vertical="center" wrapText="1"/>
    </xf>
    <xf numFmtId="0" fontId="6" fillId="4" borderId="25" xfId="0" applyFont="1" applyFill="1" applyBorder="1" applyAlignment="1">
      <alignment horizontal="center" vertical="center" wrapText="1"/>
    </xf>
    <xf numFmtId="9" fontId="14" fillId="0" borderId="44" xfId="0" applyNumberFormat="1" applyFont="1" applyBorder="1" applyAlignment="1">
      <alignment horizontal="center" vertical="center" wrapText="1"/>
    </xf>
    <xf numFmtId="9" fontId="14" fillId="0" borderId="45" xfId="0" applyNumberFormat="1" applyFont="1" applyBorder="1" applyAlignment="1">
      <alignment horizontal="center" vertical="center" wrapText="1"/>
    </xf>
    <xf numFmtId="0" fontId="6" fillId="28" borderId="37" xfId="0" applyFont="1" applyFill="1" applyBorder="1" applyAlignment="1">
      <alignment horizontal="center" vertical="center" wrapText="1"/>
    </xf>
    <xf numFmtId="0" fontId="6" fillId="28" borderId="39" xfId="0" applyFont="1" applyFill="1" applyBorder="1" applyAlignment="1">
      <alignment horizontal="center" vertical="center" wrapText="1"/>
    </xf>
    <xf numFmtId="0" fontId="6" fillId="5" borderId="24" xfId="0" applyFont="1" applyFill="1" applyBorder="1" applyAlignment="1">
      <alignment horizontal="center" vertical="center" wrapText="1"/>
    </xf>
    <xf numFmtId="0" fontId="6" fillId="5" borderId="25" xfId="0" applyFont="1" applyFill="1" applyBorder="1" applyAlignment="1">
      <alignment horizontal="center" vertical="center" wrapText="1"/>
    </xf>
    <xf numFmtId="0" fontId="32" fillId="20" borderId="26" xfId="0" applyFont="1" applyFill="1" applyBorder="1" applyAlignment="1">
      <alignment horizontal="center" vertical="center" wrapText="1"/>
    </xf>
    <xf numFmtId="0" fontId="32" fillId="20" borderId="2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1" fillId="14" borderId="26" xfId="0" applyFont="1" applyFill="1" applyBorder="1" applyAlignment="1">
      <alignment horizontal="center" vertical="center" wrapText="1"/>
    </xf>
    <xf numFmtId="0" fontId="21" fillId="14" borderId="27" xfId="0" applyFont="1" applyFill="1" applyBorder="1" applyAlignment="1">
      <alignment horizontal="center" vertical="center" wrapText="1"/>
    </xf>
    <xf numFmtId="3" fontId="21" fillId="17" borderId="22" xfId="0" applyNumberFormat="1" applyFont="1" applyFill="1" applyBorder="1" applyAlignment="1">
      <alignment horizontal="center" vertical="center" wrapText="1"/>
    </xf>
    <xf numFmtId="0" fontId="21" fillId="17" borderId="23" xfId="0" applyFont="1" applyFill="1" applyBorder="1" applyAlignment="1">
      <alignment horizontal="center" vertical="center" wrapText="1"/>
    </xf>
    <xf numFmtId="9" fontId="4" fillId="0" borderId="46" xfId="0" applyNumberFormat="1" applyFont="1" applyBorder="1" applyAlignment="1">
      <alignment horizontal="center" vertical="center"/>
    </xf>
    <xf numFmtId="9" fontId="4" fillId="0" borderId="49" xfId="0" applyNumberFormat="1" applyFont="1" applyBorder="1" applyAlignment="1">
      <alignment horizontal="center" vertical="center"/>
    </xf>
    <xf numFmtId="0" fontId="5" fillId="6" borderId="20" xfId="0" applyFont="1" applyFill="1" applyBorder="1" applyAlignment="1">
      <alignment horizontal="center" vertical="center" wrapText="1"/>
    </xf>
    <xf numFmtId="0" fontId="5" fillId="7" borderId="20" xfId="0" applyFont="1" applyFill="1" applyBorder="1" applyAlignment="1">
      <alignment horizontal="center" vertical="center" wrapText="1"/>
    </xf>
    <xf numFmtId="165" fontId="18" fillId="0" borderId="18" xfId="2" applyNumberFormat="1" applyFont="1" applyFill="1" applyBorder="1" applyAlignment="1">
      <alignment horizontal="center" vertical="center"/>
    </xf>
    <xf numFmtId="165" fontId="18" fillId="0" borderId="19" xfId="2" applyNumberFormat="1" applyFont="1" applyFill="1" applyBorder="1" applyAlignment="1">
      <alignment horizontal="center" vertical="center"/>
    </xf>
    <xf numFmtId="165" fontId="18" fillId="0" borderId="50" xfId="2" applyNumberFormat="1" applyFont="1" applyFill="1" applyBorder="1" applyAlignment="1">
      <alignment horizontal="center" vertical="center"/>
    </xf>
    <xf numFmtId="0" fontId="7" fillId="26" borderId="2" xfId="0" applyFont="1" applyFill="1" applyBorder="1" applyAlignment="1">
      <alignment horizontal="center" vertical="center" wrapText="1"/>
    </xf>
    <xf numFmtId="0" fontId="7" fillId="26" borderId="11" xfId="0" applyFont="1" applyFill="1" applyBorder="1" applyAlignment="1">
      <alignment horizontal="center" vertical="center" wrapText="1"/>
    </xf>
    <xf numFmtId="0" fontId="15" fillId="6" borderId="28" xfId="0" applyFont="1" applyFill="1" applyBorder="1" applyAlignment="1">
      <alignment horizontal="center" vertical="center"/>
    </xf>
    <xf numFmtId="0" fontId="15" fillId="6" borderId="29" xfId="0" applyFont="1" applyFill="1" applyBorder="1" applyAlignment="1">
      <alignment horizontal="center" vertical="center"/>
    </xf>
    <xf numFmtId="9" fontId="14" fillId="0" borderId="30" xfId="0" applyNumberFormat="1" applyFont="1" applyBorder="1" applyAlignment="1">
      <alignment horizontal="center" vertical="center" wrapText="1"/>
    </xf>
    <xf numFmtId="9" fontId="14" fillId="0" borderId="31" xfId="0" applyNumberFormat="1" applyFont="1" applyBorder="1" applyAlignment="1">
      <alignment horizontal="center" vertical="center" wrapText="1"/>
    </xf>
    <xf numFmtId="9" fontId="14" fillId="0" borderId="32" xfId="0" applyNumberFormat="1" applyFont="1" applyBorder="1" applyAlignment="1">
      <alignment horizontal="center" vertical="center" wrapText="1"/>
    </xf>
    <xf numFmtId="9" fontId="4" fillId="0" borderId="28" xfId="0" applyNumberFormat="1" applyFont="1" applyBorder="1" applyAlignment="1">
      <alignment horizontal="center" vertical="center"/>
    </xf>
    <xf numFmtId="9" fontId="4" fillId="0" borderId="18" xfId="0" applyNumberFormat="1" applyFont="1" applyBorder="1" applyAlignment="1">
      <alignment horizontal="center" vertical="center"/>
    </xf>
    <xf numFmtId="0" fontId="2" fillId="23" borderId="1" xfId="0" applyFont="1" applyFill="1" applyBorder="1" applyAlignment="1">
      <alignment horizontal="center" vertical="center" wrapText="1"/>
    </xf>
    <xf numFmtId="0" fontId="2" fillId="23" borderId="7" xfId="0" applyFont="1" applyFill="1" applyBorder="1" applyAlignment="1">
      <alignment horizontal="center" vertical="center" wrapText="1"/>
    </xf>
    <xf numFmtId="0" fontId="2" fillId="23" borderId="2" xfId="0" applyFont="1" applyFill="1" applyBorder="1" applyAlignment="1">
      <alignment horizontal="center" vertical="center" wrapText="1"/>
    </xf>
    <xf numFmtId="0" fontId="2" fillId="23" borderId="11" xfId="0" applyFont="1" applyFill="1" applyBorder="1" applyAlignment="1">
      <alignment horizontal="center" vertical="center" wrapText="1"/>
    </xf>
    <xf numFmtId="0" fontId="7" fillId="14" borderId="2" xfId="0" applyFont="1" applyFill="1" applyBorder="1" applyAlignment="1">
      <alignment horizontal="center" vertical="center" wrapText="1"/>
    </xf>
    <xf numFmtId="0" fontId="7" fillId="14" borderId="11" xfId="0" applyFont="1" applyFill="1" applyBorder="1" applyAlignment="1">
      <alignment horizontal="center" vertical="center" wrapText="1"/>
    </xf>
    <xf numFmtId="0" fontId="7" fillId="14" borderId="14" xfId="0" applyFont="1" applyFill="1" applyBorder="1" applyAlignment="1">
      <alignment horizontal="center" vertical="center" wrapText="1"/>
    </xf>
    <xf numFmtId="0" fontId="7" fillId="14" borderId="15" xfId="0" applyFont="1" applyFill="1" applyBorder="1" applyAlignment="1">
      <alignment horizontal="center" vertical="center" wrapText="1"/>
    </xf>
    <xf numFmtId="0" fontId="6" fillId="24" borderId="2" xfId="0" applyFont="1" applyFill="1" applyBorder="1" applyAlignment="1">
      <alignment horizontal="center" vertical="center" wrapText="1"/>
    </xf>
    <xf numFmtId="0" fontId="6" fillId="24" borderId="11" xfId="0" applyFont="1" applyFill="1" applyBorder="1" applyAlignment="1">
      <alignment horizontal="center" vertical="center" wrapText="1"/>
    </xf>
    <xf numFmtId="0" fontId="6" fillId="23" borderId="2" xfId="0" applyFont="1" applyFill="1" applyBorder="1" applyAlignment="1">
      <alignment horizontal="center" vertical="center" wrapText="1"/>
    </xf>
    <xf numFmtId="0" fontId="6" fillId="23" borderId="11" xfId="0" applyFont="1" applyFill="1" applyBorder="1" applyAlignment="1">
      <alignment horizontal="center" vertical="center" wrapText="1"/>
    </xf>
    <xf numFmtId="0" fontId="51" fillId="15" borderId="2" xfId="0" applyFont="1" applyFill="1" applyBorder="1" applyAlignment="1">
      <alignment horizontal="center" vertical="center" wrapText="1"/>
    </xf>
    <xf numFmtId="0" fontId="52" fillId="15" borderId="11" xfId="0" applyFont="1" applyFill="1" applyBorder="1" applyAlignment="1">
      <alignment horizontal="center" vertical="center" wrapText="1"/>
    </xf>
    <xf numFmtId="0" fontId="28" fillId="13" borderId="2" xfId="0" applyFont="1" applyFill="1" applyBorder="1" applyAlignment="1">
      <alignment horizontal="center" vertical="center" wrapText="1"/>
    </xf>
    <xf numFmtId="0" fontId="28" fillId="13" borderId="11" xfId="0" applyFont="1" applyFill="1" applyBorder="1" applyAlignment="1">
      <alignment horizontal="center" vertical="center" wrapText="1"/>
    </xf>
    <xf numFmtId="0" fontId="50" fillId="18" borderId="2" xfId="0" applyFont="1" applyFill="1" applyBorder="1" applyAlignment="1">
      <alignment horizontal="center" vertical="center" wrapText="1"/>
    </xf>
    <xf numFmtId="0" fontId="28" fillId="18" borderId="11" xfId="0" applyFont="1" applyFill="1" applyBorder="1" applyAlignment="1">
      <alignment horizontal="center" vertical="center" wrapText="1"/>
    </xf>
    <xf numFmtId="0" fontId="6" fillId="18" borderId="2" xfId="0" applyFont="1" applyFill="1" applyBorder="1" applyAlignment="1">
      <alignment horizontal="center" vertical="center" wrapText="1"/>
    </xf>
    <xf numFmtId="0" fontId="6" fillId="18" borderId="11" xfId="0" applyFont="1" applyFill="1" applyBorder="1" applyAlignment="1">
      <alignment horizontal="center" vertical="center" wrapText="1"/>
    </xf>
    <xf numFmtId="0" fontId="0" fillId="0" borderId="0" xfId="0" applyFill="1" applyAlignment="1">
      <alignment horizontal="center" vertical="center" wrapText="1"/>
    </xf>
    <xf numFmtId="0" fontId="53" fillId="33" borderId="11" xfId="8" applyProtection="1">
      <alignment horizontal="left" vertical="center"/>
    </xf>
    <xf numFmtId="0" fontId="0" fillId="0" borderId="0" xfId="0" applyProtection="1">
      <protection locked="0"/>
    </xf>
    <xf numFmtId="0" fontId="0" fillId="0" borderId="0" xfId="0"/>
    <xf numFmtId="0" fontId="15" fillId="6" borderId="0" xfId="0" applyFont="1" applyFill="1" applyBorder="1" applyAlignment="1">
      <alignment horizontal="center" vertical="center"/>
    </xf>
    <xf numFmtId="0" fontId="0" fillId="0" borderId="0" xfId="0" applyAlignment="1">
      <alignment horizontal="center" wrapText="1"/>
    </xf>
    <xf numFmtId="165" fontId="18" fillId="6" borderId="16" xfId="2" applyNumberFormat="1" applyFont="1" applyFill="1" applyBorder="1" applyAlignment="1">
      <alignment horizontal="center" vertical="center"/>
    </xf>
    <xf numFmtId="165" fontId="18" fillId="6" borderId="21" xfId="2" applyNumberFormat="1" applyFont="1" applyFill="1" applyBorder="1" applyAlignment="1">
      <alignment horizontal="center" vertical="center"/>
    </xf>
    <xf numFmtId="0" fontId="15" fillId="6" borderId="28" xfId="0" applyFont="1" applyFill="1" applyBorder="1" applyAlignment="1">
      <alignment horizontal="center" vertical="center" wrapText="1"/>
    </xf>
    <xf numFmtId="0" fontId="28" fillId="12" borderId="2" xfId="0" applyFont="1" applyFill="1" applyBorder="1" applyAlignment="1">
      <alignment horizontal="center" vertical="center" wrapText="1"/>
    </xf>
    <xf numFmtId="0" fontId="28" fillId="12" borderId="11" xfId="0" applyFont="1" applyFill="1" applyBorder="1" applyAlignment="1">
      <alignment horizontal="center" vertical="center" wrapText="1"/>
    </xf>
    <xf numFmtId="0" fontId="7" fillId="17" borderId="2" xfId="0" applyFont="1" applyFill="1" applyBorder="1" applyAlignment="1">
      <alignment horizontal="center" vertical="center" wrapText="1"/>
    </xf>
    <xf numFmtId="0" fontId="7" fillId="17" borderId="11" xfId="0" applyFont="1" applyFill="1" applyBorder="1" applyAlignment="1">
      <alignment horizontal="center" vertical="center" wrapText="1"/>
    </xf>
    <xf numFmtId="0" fontId="28" fillId="18" borderId="2" xfId="0" applyFont="1" applyFill="1" applyBorder="1" applyAlignment="1">
      <alignment horizontal="center" vertical="center" wrapText="1"/>
    </xf>
    <xf numFmtId="0" fontId="7" fillId="15" borderId="2" xfId="0" applyFont="1" applyFill="1" applyBorder="1" applyAlignment="1">
      <alignment horizontal="center" vertical="center" wrapText="1"/>
    </xf>
    <xf numFmtId="0" fontId="7" fillId="15" borderId="11" xfId="0" applyFont="1" applyFill="1" applyBorder="1" applyAlignment="1">
      <alignment horizontal="center" vertical="center" wrapText="1"/>
    </xf>
    <xf numFmtId="0" fontId="28" fillId="5" borderId="2" xfId="0" applyFont="1" applyFill="1" applyBorder="1" applyAlignment="1">
      <alignment horizontal="center" vertical="center" wrapText="1"/>
    </xf>
    <xf numFmtId="0" fontId="28" fillId="5" borderId="11" xfId="0" applyFont="1" applyFill="1" applyBorder="1" applyAlignment="1">
      <alignment horizontal="center" vertical="center" wrapText="1"/>
    </xf>
    <xf numFmtId="0" fontId="7" fillId="7" borderId="2" xfId="0" applyFont="1" applyFill="1" applyBorder="1" applyAlignment="1">
      <alignment horizontal="center" vertical="center" wrapText="1"/>
    </xf>
    <xf numFmtId="0" fontId="7" fillId="7" borderId="1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20" fillId="6" borderId="2" xfId="0" applyFont="1" applyFill="1" applyBorder="1" applyAlignment="1">
      <alignment horizontal="center" vertical="center" wrapText="1"/>
    </xf>
    <xf numFmtId="49" fontId="47" fillId="0" borderId="0" xfId="4" applyFont="1" applyAlignment="1">
      <alignment vertical="center"/>
    </xf>
    <xf numFmtId="165" fontId="0" fillId="9" borderId="0" xfId="6" applyNumberFormat="1" applyFont="1" applyFill="1" applyBorder="1" applyAlignment="1" applyProtection="1">
      <alignment vertical="center"/>
      <protection locked="0"/>
    </xf>
    <xf numFmtId="1" fontId="46" fillId="0" borderId="0" xfId="9" applyNumberFormat="1">
      <alignment horizontal="right" vertical="center"/>
    </xf>
    <xf numFmtId="4" fontId="48" fillId="0" borderId="0" xfId="10" applyNumberFormat="1" applyFill="1"/>
    <xf numFmtId="165" fontId="0" fillId="0" borderId="0" xfId="0" applyNumberFormat="1"/>
    <xf numFmtId="43" fontId="0" fillId="0" borderId="0" xfId="1" applyFont="1" applyFill="1"/>
    <xf numFmtId="0" fontId="58" fillId="0" borderId="20" xfId="0" applyFont="1" applyFill="1" applyBorder="1" applyAlignment="1">
      <alignment horizontal="center" vertical="center" wrapText="1"/>
    </xf>
    <xf numFmtId="0" fontId="56" fillId="0" borderId="20" xfId="0" applyFont="1" applyFill="1" applyBorder="1" applyAlignment="1">
      <alignment horizontal="center" vertical="center" wrapText="1"/>
    </xf>
    <xf numFmtId="0" fontId="55" fillId="0" borderId="20" xfId="5" applyFont="1" applyFill="1" applyBorder="1" applyAlignment="1" applyProtection="1">
      <alignment horizontal="center" vertical="center" wrapText="1"/>
    </xf>
    <xf numFmtId="0" fontId="15" fillId="6" borderId="34" xfId="0" applyFont="1" applyFill="1" applyBorder="1" applyAlignment="1">
      <alignment horizontal="center" vertical="center"/>
    </xf>
    <xf numFmtId="0" fontId="15" fillId="6" borderId="51" xfId="0" applyFont="1" applyFill="1" applyBorder="1" applyAlignment="1">
      <alignment horizontal="center" vertical="center"/>
    </xf>
    <xf numFmtId="0" fontId="15" fillId="6" borderId="35" xfId="0" applyFont="1" applyFill="1" applyBorder="1" applyAlignment="1">
      <alignment horizontal="center" vertical="center"/>
    </xf>
    <xf numFmtId="0" fontId="29" fillId="17" borderId="52" xfId="0" applyFont="1" applyFill="1" applyBorder="1" applyAlignment="1">
      <alignment horizontal="center" vertical="center"/>
    </xf>
    <xf numFmtId="0" fontId="29" fillId="17" borderId="38" xfId="0" applyFont="1" applyFill="1" applyBorder="1" applyAlignment="1">
      <alignment horizontal="center" vertical="center"/>
    </xf>
    <xf numFmtId="0" fontId="29" fillId="17" borderId="53" xfId="0" applyFont="1" applyFill="1" applyBorder="1" applyAlignment="1">
      <alignment horizontal="center" vertical="center"/>
    </xf>
    <xf numFmtId="0" fontId="61" fillId="6" borderId="34" xfId="0" applyFont="1" applyFill="1" applyBorder="1" applyAlignment="1">
      <alignment horizontal="center" vertical="center" wrapText="1"/>
    </xf>
    <xf numFmtId="0" fontId="61" fillId="6" borderId="51" xfId="0" applyFont="1" applyFill="1" applyBorder="1" applyAlignment="1">
      <alignment horizontal="center" vertical="center" wrapText="1"/>
    </xf>
    <xf numFmtId="0" fontId="61" fillId="6" borderId="35" xfId="0" applyFont="1" applyFill="1" applyBorder="1" applyAlignment="1">
      <alignment horizontal="center" vertical="center" wrapText="1"/>
    </xf>
    <xf numFmtId="0" fontId="46" fillId="0" borderId="0" xfId="9" applyNumberFormat="1" applyAlignment="1">
      <alignment horizontal="center" vertical="center"/>
    </xf>
    <xf numFmtId="49" fontId="46" fillId="0" borderId="0" xfId="4" applyAlignment="1">
      <alignment horizontal="center" vertical="center"/>
    </xf>
    <xf numFmtId="49" fontId="62" fillId="0" borderId="0" xfId="4" applyFont="1">
      <alignment horizontal="left" vertical="center"/>
    </xf>
    <xf numFmtId="49" fontId="62" fillId="0" borderId="0" xfId="4" applyFont="1" applyFill="1">
      <alignment horizontal="left" vertical="center"/>
    </xf>
    <xf numFmtId="49" fontId="63" fillId="0" borderId="0" xfId="4" applyFont="1" applyFill="1">
      <alignment horizontal="left" vertical="center"/>
    </xf>
    <xf numFmtId="0" fontId="58" fillId="0" borderId="54" xfId="0" applyFont="1" applyFill="1" applyBorder="1" applyAlignment="1">
      <alignment horizontal="center" vertical="center" wrapText="1"/>
    </xf>
    <xf numFmtId="0" fontId="56" fillId="0" borderId="54" xfId="0" applyFont="1" applyFill="1" applyBorder="1" applyAlignment="1">
      <alignment horizontal="center" vertical="center" wrapText="1"/>
    </xf>
    <xf numFmtId="0" fontId="55" fillId="0" borderId="54" xfId="5" applyFont="1" applyFill="1" applyBorder="1" applyAlignment="1" applyProtection="1">
      <alignment horizontal="center" vertical="center" wrapText="1"/>
    </xf>
    <xf numFmtId="4" fontId="0" fillId="0" borderId="20" xfId="10" applyNumberFormat="1" applyFont="1" applyBorder="1"/>
    <xf numFmtId="0" fontId="0" fillId="0" borderId="20" xfId="0" applyFill="1" applyBorder="1" applyAlignment="1">
      <alignment horizontal="center" vertical="center"/>
    </xf>
    <xf numFmtId="167" fontId="46" fillId="0" borderId="20" xfId="1" applyNumberFormat="1" applyFont="1" applyFill="1" applyBorder="1" applyAlignment="1">
      <alignment horizontal="center" vertical="center"/>
    </xf>
    <xf numFmtId="0" fontId="46" fillId="0" borderId="11" xfId="4" applyNumberFormat="1" applyBorder="1">
      <alignment horizontal="left" vertical="center"/>
    </xf>
    <xf numFmtId="49" fontId="46" fillId="0" borderId="11" xfId="4" applyBorder="1">
      <alignment horizontal="left" vertical="center"/>
    </xf>
    <xf numFmtId="49" fontId="46" fillId="0" borderId="11" xfId="4" applyBorder="1" applyAlignment="1">
      <alignment horizontal="left" vertical="center" wrapText="1"/>
    </xf>
    <xf numFmtId="0" fontId="0" fillId="0" borderId="11" xfId="0" applyBorder="1" applyProtection="1">
      <protection locked="0"/>
    </xf>
    <xf numFmtId="0" fontId="54" fillId="0" borderId="11" xfId="0" applyFont="1" applyFill="1" applyBorder="1" applyAlignment="1">
      <alignment horizontal="center" vertical="center" wrapText="1"/>
    </xf>
    <xf numFmtId="0" fontId="0" fillId="0" borderId="11" xfId="0" applyBorder="1"/>
    <xf numFmtId="1" fontId="46" fillId="0" borderId="11" xfId="9" applyNumberFormat="1" applyBorder="1">
      <alignment horizontal="right" vertical="center"/>
    </xf>
    <xf numFmtId="0" fontId="46" fillId="0" borderId="11" xfId="9" applyNumberFormat="1" applyBorder="1" applyAlignment="1">
      <alignment horizontal="center" vertical="center"/>
    </xf>
    <xf numFmtId="49" fontId="46" fillId="0" borderId="11" xfId="4" applyBorder="1" applyAlignment="1">
      <alignment horizontal="center" vertical="center"/>
    </xf>
    <xf numFmtId="4" fontId="48" fillId="0" borderId="11" xfId="10" applyNumberFormat="1" applyFill="1" applyBorder="1"/>
    <xf numFmtId="49" fontId="62" fillId="0" borderId="11" xfId="4" applyFont="1" applyBorder="1">
      <alignment horizontal="left" vertical="center"/>
    </xf>
    <xf numFmtId="4" fontId="0" fillId="0" borderId="11" xfId="0" applyNumberFormat="1" applyBorder="1"/>
    <xf numFmtId="43" fontId="0" fillId="0" borderId="11" xfId="1" applyFont="1" applyBorder="1"/>
    <xf numFmtId="0" fontId="0" fillId="0" borderId="11" xfId="0" applyFill="1" applyBorder="1"/>
    <xf numFmtId="49" fontId="62" fillId="0" borderId="11" xfId="4" applyFont="1" applyFill="1" applyBorder="1">
      <alignment horizontal="left" vertical="center"/>
    </xf>
    <xf numFmtId="43" fontId="0" fillId="0" borderId="11" xfId="1" applyFont="1" applyFill="1" applyBorder="1"/>
    <xf numFmtId="0" fontId="0" fillId="0" borderId="11" xfId="0" applyBorder="1" applyAlignment="1" applyProtection="1">
      <alignment horizontal="center" vertical="center" wrapText="1"/>
      <protection locked="0"/>
    </xf>
    <xf numFmtId="49" fontId="46" fillId="32" borderId="11" xfId="4" applyFill="1" applyBorder="1" applyAlignment="1">
      <alignment horizontal="left" vertical="center" wrapText="1"/>
    </xf>
    <xf numFmtId="0" fontId="46" fillId="32" borderId="11" xfId="9" applyNumberFormat="1" applyFill="1" applyBorder="1" applyAlignment="1">
      <alignment horizontal="center" vertical="center"/>
    </xf>
    <xf numFmtId="0" fontId="0" fillId="32" borderId="11" xfId="0" applyFill="1" applyBorder="1" applyProtection="1">
      <protection locked="0"/>
    </xf>
    <xf numFmtId="4" fontId="48" fillId="32" borderId="11" xfId="10" applyNumberFormat="1" applyFill="1" applyBorder="1"/>
    <xf numFmtId="0" fontId="0" fillId="0" borderId="21" xfId="0" applyBorder="1"/>
    <xf numFmtId="4" fontId="48" fillId="35" borderId="11" xfId="10" applyNumberFormat="1" applyFill="1" applyBorder="1"/>
    <xf numFmtId="4" fontId="0" fillId="0" borderId="0" xfId="0" applyNumberFormat="1" applyFill="1"/>
    <xf numFmtId="165" fontId="0" fillId="0" borderId="0" xfId="0" applyNumberFormat="1" applyFill="1"/>
    <xf numFmtId="0" fontId="0" fillId="17" borderId="0" xfId="0" applyFill="1"/>
    <xf numFmtId="0" fontId="0" fillId="0" borderId="16" xfId="0" applyBorder="1"/>
    <xf numFmtId="0" fontId="0" fillId="0" borderId="19" xfId="0" applyFill="1" applyBorder="1" applyAlignment="1">
      <alignment horizontal="center" vertical="center"/>
    </xf>
    <xf numFmtId="0" fontId="0" fillId="0" borderId="21" xfId="0" applyFill="1" applyBorder="1" applyAlignment="1">
      <alignment horizontal="center" vertical="center"/>
    </xf>
    <xf numFmtId="167" fontId="46" fillId="0" borderId="19" xfId="1" applyNumberFormat="1" applyFont="1" applyFill="1" applyBorder="1" applyAlignment="1">
      <alignment horizontal="center" vertical="center"/>
    </xf>
    <xf numFmtId="43" fontId="0" fillId="0" borderId="0" xfId="0" applyNumberFormat="1"/>
    <xf numFmtId="6" fontId="0" fillId="0" borderId="11" xfId="0" applyNumberFormat="1" applyBorder="1"/>
    <xf numFmtId="3" fontId="0" fillId="0" borderId="11" xfId="0" applyNumberFormat="1" applyBorder="1"/>
    <xf numFmtId="0" fontId="60" fillId="0" borderId="0" xfId="0" applyFont="1"/>
    <xf numFmtId="2" fontId="60" fillId="0" borderId="0" xfId="0" applyNumberFormat="1" applyFont="1"/>
    <xf numFmtId="43" fontId="60" fillId="0" borderId="0" xfId="1" applyFont="1"/>
    <xf numFmtId="0" fontId="64" fillId="0" borderId="0" xfId="0" applyFont="1" applyFill="1"/>
    <xf numFmtId="0" fontId="0" fillId="17" borderId="11" xfId="0" applyFill="1" applyBorder="1"/>
    <xf numFmtId="0" fontId="61" fillId="6" borderId="0" xfId="0" applyFont="1" applyFill="1" applyBorder="1" applyAlignment="1">
      <alignment horizontal="center" vertical="center" wrapText="1"/>
    </xf>
    <xf numFmtId="43" fontId="0" fillId="0" borderId="11" xfId="0" applyNumberFormat="1" applyBorder="1"/>
    <xf numFmtId="4" fontId="29" fillId="0" borderId="11" xfId="0" applyNumberFormat="1" applyFont="1" applyFill="1" applyBorder="1"/>
    <xf numFmtId="0" fontId="53" fillId="33" borderId="11" xfId="8" applyBorder="1" applyProtection="1">
      <alignment horizontal="left" vertical="center"/>
    </xf>
    <xf numFmtId="0" fontId="0" fillId="0" borderId="11" xfId="0" applyBorder="1" applyProtection="1">
      <protection locked="0"/>
    </xf>
    <xf numFmtId="0" fontId="0" fillId="0" borderId="11" xfId="0" applyBorder="1"/>
    <xf numFmtId="0" fontId="47" fillId="22" borderId="11" xfId="5" applyBorder="1">
      <alignment horizontal="center" vertical="center"/>
    </xf>
    <xf numFmtId="0" fontId="47" fillId="22" borderId="11" xfId="5" applyBorder="1" applyAlignment="1" applyProtection="1">
      <alignment horizontal="center" vertical="center" wrapText="1"/>
    </xf>
    <xf numFmtId="0" fontId="47" fillId="22" borderId="11" xfId="5" applyBorder="1" applyProtection="1">
      <alignment horizontal="center" vertical="center"/>
    </xf>
    <xf numFmtId="0" fontId="57" fillId="22" borderId="11" xfId="5" applyFont="1" applyBorder="1" applyAlignment="1" applyProtection="1">
      <alignment horizontal="center" vertical="center" wrapText="1"/>
    </xf>
    <xf numFmtId="0" fontId="57" fillId="22" borderId="11" xfId="5" applyFont="1" applyBorder="1" applyProtection="1">
      <alignment horizontal="center" vertical="center"/>
    </xf>
    <xf numFmtId="3" fontId="46" fillId="0" borderId="11" xfId="9" applyBorder="1">
      <alignment horizontal="right" vertical="center"/>
    </xf>
    <xf numFmtId="49" fontId="63" fillId="0" borderId="11" xfId="4" applyFont="1" applyFill="1" applyBorder="1">
      <alignment horizontal="left" vertical="center"/>
    </xf>
    <xf numFmtId="4" fontId="59" fillId="0" borderId="0" xfId="0" applyNumberFormat="1" applyFont="1" applyFill="1" applyBorder="1"/>
    <xf numFmtId="165" fontId="60" fillId="0" borderId="0" xfId="0" applyNumberFormat="1" applyFont="1"/>
    <xf numFmtId="4" fontId="0" fillId="0" borderId="26" xfId="0" applyNumberFormat="1" applyBorder="1"/>
    <xf numFmtId="43" fontId="0" fillId="0" borderId="26" xfId="0" applyNumberFormat="1" applyBorder="1"/>
    <xf numFmtId="0" fontId="0" fillId="34" borderId="11" xfId="0" applyFill="1" applyBorder="1" applyAlignment="1">
      <alignment horizontal="center"/>
    </xf>
  </cellXfs>
  <cellStyles count="11">
    <cellStyle name="BodyStyle" xfId="4" xr:uid="{00000000-0005-0000-0000-000000000000}"/>
    <cellStyle name="BodyStyleBoldRight" xfId="7" xr:uid="{00000000-0005-0000-0000-000001000000}"/>
    <cellStyle name="Currency" xfId="10" xr:uid="{00000000-0005-0000-0000-000002000000}"/>
    <cellStyle name="HeaderStyle" xfId="5" xr:uid="{00000000-0005-0000-0000-000003000000}"/>
    <cellStyle name="MainTitle" xfId="8" xr:uid="{00000000-0005-0000-0000-000004000000}"/>
    <cellStyle name="Millares" xfId="1" builtinId="3"/>
    <cellStyle name="Moneda" xfId="2" builtinId="4"/>
    <cellStyle name="Moneda 2" xfId="6" xr:uid="{00000000-0005-0000-0000-000007000000}"/>
    <cellStyle name="Normal" xfId="0" builtinId="0"/>
    <cellStyle name="Numeric" xfId="9" xr:uid="{00000000-0005-0000-0000-000009000000}"/>
    <cellStyle name="Porcentaje" xfId="3" builtinId="5"/>
  </cellStyles>
  <dxfs count="742">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7BEF07"/>
      <color rgb="FFC9FC96"/>
      <color rgb="FFAD8AD0"/>
      <color rgb="FF9D73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0</xdr:col>
      <xdr:colOff>904876</xdr:colOff>
      <xdr:row>19</xdr:row>
      <xdr:rowOff>9525</xdr:rowOff>
    </xdr:from>
    <xdr:to>
      <xdr:col>3</xdr:col>
      <xdr:colOff>19051</xdr:colOff>
      <xdr:row>35</xdr:row>
      <xdr:rowOff>28574</xdr:rowOff>
    </xdr:to>
    <xdr:pic>
      <xdr:nvPicPr>
        <xdr:cNvPr id="2" name="Imagen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904876" y="5924550"/>
          <a:ext cx="3981450" cy="3067049"/>
        </a:xfrm>
        <a:prstGeom prst="rect">
          <a:avLst/>
        </a:prstGeom>
      </xdr:spPr>
    </xdr:pic>
    <xdr:clientData/>
  </xdr:twoCellAnchor>
  <xdr:twoCellAnchor editAs="oneCell">
    <xdr:from>
      <xdr:col>3</xdr:col>
      <xdr:colOff>200025</xdr:colOff>
      <xdr:row>18</xdr:row>
      <xdr:rowOff>171449</xdr:rowOff>
    </xdr:from>
    <xdr:to>
      <xdr:col>6</xdr:col>
      <xdr:colOff>1267772</xdr:colOff>
      <xdr:row>34</xdr:row>
      <xdr:rowOff>57750</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5067300" y="5895974"/>
          <a:ext cx="5363522" cy="29343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0</xdr:rowOff>
    </xdr:from>
    <xdr:to>
      <xdr:col>10</xdr:col>
      <xdr:colOff>76200</xdr:colOff>
      <xdr:row>39</xdr:row>
      <xdr:rowOff>143905</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190500"/>
          <a:ext cx="7696200" cy="738290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7</xdr:col>
      <xdr:colOff>522713</xdr:colOff>
      <xdr:row>79</xdr:row>
      <xdr:rowOff>104543</xdr:rowOff>
    </xdr:from>
    <xdr:to>
      <xdr:col>30</xdr:col>
      <xdr:colOff>297595</xdr:colOff>
      <xdr:row>114</xdr:row>
      <xdr:rowOff>87095</xdr:rowOff>
    </xdr:to>
    <xdr:pic>
      <xdr:nvPicPr>
        <xdr:cNvPr id="2" name="Imagen 1">
          <a:extLst>
            <a:ext uri="{FF2B5EF4-FFF2-40B4-BE49-F238E27FC236}">
              <a16:creationId xmlns:a16="http://schemas.microsoft.com/office/drawing/2014/main" id="{E98AE815-3726-4B70-BBD7-E74F2FDF354D}"/>
            </a:ext>
          </a:extLst>
        </xdr:cNvPr>
        <xdr:cNvPicPr>
          <a:picLocks noChangeAspect="1"/>
        </xdr:cNvPicPr>
      </xdr:nvPicPr>
      <xdr:blipFill>
        <a:blip xmlns:r="http://schemas.openxmlformats.org/officeDocument/2006/relationships" r:embed="rId1"/>
        <a:stretch>
          <a:fillRect/>
        </a:stretch>
      </xdr:blipFill>
      <xdr:spPr>
        <a:xfrm>
          <a:off x="7341219" y="8142714"/>
          <a:ext cx="18290553" cy="6487430"/>
        </a:xfrm>
        <a:prstGeom prst="rect">
          <a:avLst/>
        </a:prstGeom>
      </xdr:spPr>
    </xdr:pic>
    <xdr:clientData/>
  </xdr:twoCellAnchor>
  <xdr:twoCellAnchor editAs="oneCell">
    <xdr:from>
      <xdr:col>7</xdr:col>
      <xdr:colOff>987347</xdr:colOff>
      <xdr:row>78</xdr:row>
      <xdr:rowOff>104543</xdr:rowOff>
    </xdr:from>
    <xdr:to>
      <xdr:col>30</xdr:col>
      <xdr:colOff>295438</xdr:colOff>
      <xdr:row>109</xdr:row>
      <xdr:rowOff>135088</xdr:rowOff>
    </xdr:to>
    <xdr:pic>
      <xdr:nvPicPr>
        <xdr:cNvPr id="3" name="Imagen 2">
          <a:extLst>
            <a:ext uri="{FF2B5EF4-FFF2-40B4-BE49-F238E27FC236}">
              <a16:creationId xmlns:a16="http://schemas.microsoft.com/office/drawing/2014/main" id="{2BD8CD61-C7CD-4AFF-BA6F-1228DB73C128}"/>
            </a:ext>
          </a:extLst>
        </xdr:cNvPr>
        <xdr:cNvPicPr>
          <a:picLocks noChangeAspect="1"/>
        </xdr:cNvPicPr>
      </xdr:nvPicPr>
      <xdr:blipFill>
        <a:blip xmlns:r="http://schemas.openxmlformats.org/officeDocument/2006/relationships" r:embed="rId2"/>
        <a:stretch>
          <a:fillRect/>
        </a:stretch>
      </xdr:blipFill>
      <xdr:spPr>
        <a:xfrm>
          <a:off x="7805853" y="8375031"/>
          <a:ext cx="17823762" cy="579200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A21"/>
  <sheetViews>
    <sheetView topLeftCell="B1" zoomScale="78" zoomScaleNormal="78" workbookViewId="0">
      <pane xSplit="1" topLeftCell="C1" activePane="topRight" state="frozen"/>
      <selection activeCell="B7" sqref="B7"/>
      <selection pane="topRight" activeCell="Q4" sqref="Q4"/>
    </sheetView>
  </sheetViews>
  <sheetFormatPr baseColWidth="10" defaultColWidth="9.140625" defaultRowHeight="26.25" x14ac:dyDescent="0.4"/>
  <cols>
    <col min="1" max="1" width="0" style="5" hidden="1" customWidth="1"/>
    <col min="2" max="2" width="24.85546875" style="14" customWidth="1"/>
    <col min="3" max="4" width="22.42578125" style="8" customWidth="1"/>
    <col min="5" max="6" width="21.7109375" style="8" customWidth="1"/>
    <col min="7" max="7" width="23.28515625" style="8" customWidth="1"/>
    <col min="8" max="8" width="22.42578125" style="8" customWidth="1"/>
    <col min="9" max="9" width="22.7109375" style="8" customWidth="1"/>
    <col min="10" max="10" width="20.7109375" style="8" customWidth="1"/>
    <col min="11" max="11" width="12" style="8" customWidth="1"/>
    <col min="12" max="12" width="9.42578125" style="8" customWidth="1"/>
    <col min="13" max="15" width="22.42578125" style="8" customWidth="1"/>
    <col min="16" max="16" width="19.42578125" style="34" customWidth="1"/>
    <col min="17" max="17" width="18.42578125" style="116" customWidth="1"/>
    <col min="18" max="18" width="22.140625" style="8" customWidth="1"/>
    <col min="19" max="19" width="17.28515625" style="8" customWidth="1"/>
    <col min="20" max="20" width="18.42578125" style="9" customWidth="1"/>
    <col min="21" max="21" width="20.42578125" style="9" customWidth="1"/>
    <col min="22" max="22" width="19.85546875" style="9" customWidth="1"/>
    <col min="23" max="23" width="22.28515625" style="10" customWidth="1"/>
    <col min="24" max="24" width="23.7109375" style="10" bestFit="1" customWidth="1"/>
    <col min="25" max="25" width="45.42578125" style="4" customWidth="1"/>
    <col min="26" max="26" width="31.28515625" style="4" customWidth="1"/>
    <col min="27" max="27" width="9.140625" style="4"/>
    <col min="28" max="16384" width="9.140625" style="5"/>
  </cols>
  <sheetData>
    <row r="1" spans="2:27" ht="33" thickBot="1" x14ac:dyDescent="0.45">
      <c r="E1" s="173" t="s">
        <v>67</v>
      </c>
      <c r="F1" s="174" t="s">
        <v>68</v>
      </c>
      <c r="G1" s="182" t="s">
        <v>69</v>
      </c>
      <c r="H1" s="172" t="s">
        <v>62</v>
      </c>
      <c r="I1" s="175" t="s">
        <v>63</v>
      </c>
      <c r="J1" s="176" t="s">
        <v>64</v>
      </c>
      <c r="K1" s="177" t="s">
        <v>65</v>
      </c>
      <c r="L1" s="178" t="s">
        <v>66</v>
      </c>
      <c r="O1" s="8" t="s">
        <v>38</v>
      </c>
      <c r="Q1" s="8"/>
      <c r="S1" s="9"/>
      <c r="V1" s="10"/>
      <c r="X1" s="4"/>
      <c r="AA1" s="5"/>
    </row>
    <row r="2" spans="2:27" s="30" customFormat="1" ht="45" customHeight="1" thickBot="1" x14ac:dyDescent="0.3">
      <c r="B2" s="271" t="s">
        <v>0</v>
      </c>
      <c r="C2" s="273" t="s">
        <v>1</v>
      </c>
      <c r="D2" s="275" t="s">
        <v>17</v>
      </c>
      <c r="E2" s="259" t="s">
        <v>73</v>
      </c>
      <c r="F2" s="277" t="s">
        <v>70</v>
      </c>
      <c r="G2" s="279" t="s">
        <v>74</v>
      </c>
      <c r="H2" s="261" t="s">
        <v>72</v>
      </c>
      <c r="I2" s="265" t="s">
        <v>71</v>
      </c>
      <c r="J2" s="267" t="s">
        <v>76</v>
      </c>
      <c r="K2" s="269"/>
      <c r="L2" s="247"/>
      <c r="M2" s="166" t="s">
        <v>19</v>
      </c>
      <c r="N2" s="168" t="s">
        <v>20</v>
      </c>
      <c r="O2" s="170" t="s">
        <v>18</v>
      </c>
      <c r="P2" s="164" t="s">
        <v>39</v>
      </c>
      <c r="Q2" s="93"/>
    </row>
    <row r="3" spans="2:27" s="30" customFormat="1" ht="54" customHeight="1" thickBot="1" x14ac:dyDescent="0.3">
      <c r="B3" s="272"/>
      <c r="C3" s="274"/>
      <c r="D3" s="276"/>
      <c r="E3" s="260"/>
      <c r="F3" s="278"/>
      <c r="G3" s="280"/>
      <c r="H3" s="262"/>
      <c r="I3" s="266"/>
      <c r="J3" s="268"/>
      <c r="K3" s="270"/>
      <c r="L3" s="248"/>
      <c r="M3" s="167"/>
      <c r="N3" s="169"/>
      <c r="O3" s="171"/>
      <c r="P3" s="165"/>
      <c r="Q3" s="93" t="s">
        <v>82</v>
      </c>
    </row>
    <row r="4" spans="2:27" ht="83.25" customHeight="1" thickBot="1" x14ac:dyDescent="0.35">
      <c r="B4" s="18" t="s">
        <v>2</v>
      </c>
      <c r="C4" s="1" t="s">
        <v>40</v>
      </c>
      <c r="D4" s="26" t="s">
        <v>22</v>
      </c>
      <c r="E4" s="187">
        <v>4</v>
      </c>
      <c r="F4" s="200">
        <v>2</v>
      </c>
      <c r="G4" s="196" t="s">
        <v>75</v>
      </c>
      <c r="H4" s="183">
        <v>2.09</v>
      </c>
      <c r="I4" s="191">
        <v>3.04</v>
      </c>
      <c r="J4" s="204">
        <v>2.73</v>
      </c>
      <c r="K4" s="22"/>
      <c r="L4" s="22"/>
      <c r="M4" s="94">
        <f>+AVERAGE(E4:G4)</f>
        <v>3</v>
      </c>
      <c r="N4" s="181">
        <f>+AVERAGE(H4:L4)</f>
        <v>2.6199999999999997</v>
      </c>
      <c r="O4" s="95">
        <f>+AVERAGE(E4:L4)</f>
        <v>2.7719999999999998</v>
      </c>
      <c r="P4" s="22">
        <f>+AVERAGE(M4:O4)</f>
        <v>2.797333333333333</v>
      </c>
      <c r="Q4" s="96">
        <v>2</v>
      </c>
      <c r="R4" s="97"/>
      <c r="S4" s="5"/>
      <c r="T4" s="5"/>
      <c r="U4" s="5"/>
      <c r="V4" s="5"/>
      <c r="W4" s="5"/>
      <c r="X4" s="5"/>
      <c r="Y4" s="5"/>
      <c r="Z4" s="5"/>
      <c r="AA4" s="5"/>
    </row>
    <row r="5" spans="2:27" s="17" customFormat="1" ht="83.25" customHeight="1" thickBot="1" x14ac:dyDescent="0.3">
      <c r="B5" s="19" t="s">
        <v>4</v>
      </c>
      <c r="C5" s="16" t="s">
        <v>41</v>
      </c>
      <c r="D5" s="27" t="s">
        <v>61</v>
      </c>
      <c r="E5" s="188">
        <v>0.5</v>
      </c>
      <c r="F5" s="201">
        <v>0.6</v>
      </c>
      <c r="G5" s="197">
        <v>0.56000000000000005</v>
      </c>
      <c r="H5" s="184">
        <v>0.17</v>
      </c>
      <c r="I5" s="192">
        <v>0.51</v>
      </c>
      <c r="J5" s="205">
        <v>0.3</v>
      </c>
      <c r="K5" s="128"/>
      <c r="L5" s="23"/>
      <c r="M5" s="179">
        <f>+AVERAGE(E5:G5)</f>
        <v>0.55333333333333334</v>
      </c>
      <c r="N5" s="180">
        <f t="shared" ref="N5:N8" si="0">+AVERAGE(H5:L5)</f>
        <v>0.32666666666666666</v>
      </c>
      <c r="O5" s="131">
        <f>+AVERAGE(E5:L5)</f>
        <v>0.43999999999999995</v>
      </c>
      <c r="P5" s="132">
        <f t="shared" ref="P5:P8" si="1">+AVERAGE(M5:O5)</f>
        <v>0.43999999999999995</v>
      </c>
      <c r="Q5" s="98">
        <v>0.55000000000000004</v>
      </c>
      <c r="R5" s="99"/>
    </row>
    <row r="6" spans="2:27" ht="83.25" customHeight="1" thickBot="1" x14ac:dyDescent="0.35">
      <c r="B6" s="20" t="s">
        <v>6</v>
      </c>
      <c r="C6" s="2" t="s">
        <v>42</v>
      </c>
      <c r="D6" s="28" t="s">
        <v>25</v>
      </c>
      <c r="E6" s="189">
        <v>4</v>
      </c>
      <c r="F6" s="202">
        <v>4</v>
      </c>
      <c r="G6" s="198">
        <v>2.11</v>
      </c>
      <c r="H6" s="185">
        <v>3783.12</v>
      </c>
      <c r="I6" s="193">
        <v>0</v>
      </c>
      <c r="J6" s="206">
        <v>4.49</v>
      </c>
      <c r="K6" s="43"/>
      <c r="L6" s="100"/>
      <c r="M6" s="94">
        <f>+AVERAGE(E6:G6)</f>
        <v>3.3699999999999997</v>
      </c>
      <c r="N6" s="181">
        <f t="shared" si="0"/>
        <v>1262.5366666666666</v>
      </c>
      <c r="O6" s="95">
        <f>+AVERAGE(E6:L6)</f>
        <v>632.95333333333326</v>
      </c>
      <c r="P6" s="22">
        <f t="shared" si="1"/>
        <v>632.95333333333326</v>
      </c>
      <c r="Q6" s="101">
        <v>3</v>
      </c>
      <c r="R6" s="97"/>
      <c r="S6" s="5"/>
      <c r="T6" s="5"/>
      <c r="U6" s="5"/>
      <c r="V6" s="5"/>
      <c r="W6" s="5"/>
      <c r="X6" s="5"/>
      <c r="Y6" s="5"/>
      <c r="Z6" s="5"/>
      <c r="AA6" s="5"/>
    </row>
    <row r="7" spans="2:27" ht="83.25" customHeight="1" thickBot="1" x14ac:dyDescent="0.35">
      <c r="B7" s="20" t="s">
        <v>8</v>
      </c>
      <c r="C7" s="2" t="s">
        <v>43</v>
      </c>
      <c r="D7" s="28" t="s">
        <v>78</v>
      </c>
      <c r="E7" s="195">
        <v>0.06</v>
      </c>
      <c r="F7" s="201">
        <v>0.06</v>
      </c>
      <c r="G7" s="197">
        <v>7.0000000000000007E-2</v>
      </c>
      <c r="H7" s="184">
        <v>0.33</v>
      </c>
      <c r="I7" s="192">
        <v>0.14000000000000001</v>
      </c>
      <c r="J7" s="205">
        <v>0.25</v>
      </c>
      <c r="K7" s="128"/>
      <c r="L7" s="23"/>
      <c r="M7" s="179">
        <f t="shared" ref="M7:M8" si="2">+AVERAGE(E7:G7)</f>
        <v>6.3333333333333339E-2</v>
      </c>
      <c r="N7" s="180">
        <f t="shared" si="0"/>
        <v>0.24</v>
      </c>
      <c r="O7" s="131">
        <f>+AVERAGE(E7:L7)</f>
        <v>0.15166666666666667</v>
      </c>
      <c r="P7" s="132">
        <f t="shared" si="1"/>
        <v>0.15166666666666667</v>
      </c>
      <c r="Q7" s="102">
        <v>0.06</v>
      </c>
      <c r="R7" s="97"/>
      <c r="S7" s="5"/>
      <c r="T7" s="5"/>
      <c r="U7" s="5"/>
      <c r="V7" s="5"/>
      <c r="W7" s="5"/>
      <c r="X7" s="5"/>
      <c r="Y7" s="5"/>
      <c r="Z7" s="5"/>
      <c r="AA7" s="5"/>
    </row>
    <row r="8" spans="2:27" ht="83.25" customHeight="1" thickBot="1" x14ac:dyDescent="0.35">
      <c r="B8" s="21" t="s">
        <v>9</v>
      </c>
      <c r="C8" s="3" t="s">
        <v>45</v>
      </c>
      <c r="D8" s="29" t="s">
        <v>79</v>
      </c>
      <c r="E8" s="190">
        <v>0.04</v>
      </c>
      <c r="F8" s="203">
        <v>0.03</v>
      </c>
      <c r="G8" s="199">
        <v>0.04</v>
      </c>
      <c r="H8" s="186">
        <v>0.28000000000000003</v>
      </c>
      <c r="I8" s="194">
        <v>0.06</v>
      </c>
      <c r="J8" s="207">
        <v>0.18</v>
      </c>
      <c r="K8" s="129"/>
      <c r="L8" s="103"/>
      <c r="M8" s="179">
        <f t="shared" si="2"/>
        <v>3.6666666666666674E-2</v>
      </c>
      <c r="N8" s="180">
        <f t="shared" si="0"/>
        <v>0.17333333333333334</v>
      </c>
      <c r="O8" s="131">
        <f>+AVERAGE(E8:L8)</f>
        <v>0.105</v>
      </c>
      <c r="P8" s="132">
        <f t="shared" si="1"/>
        <v>0.105</v>
      </c>
      <c r="Q8" s="102">
        <v>0.03</v>
      </c>
      <c r="R8" s="97"/>
      <c r="S8" s="5"/>
      <c r="T8" s="5"/>
      <c r="U8" s="5"/>
      <c r="V8" s="5"/>
      <c r="W8" s="5"/>
      <c r="X8" s="5"/>
      <c r="Y8" s="5"/>
      <c r="Z8" s="5"/>
      <c r="AA8" s="5"/>
    </row>
    <row r="9" spans="2:27" ht="83.25" customHeight="1" thickBot="1" x14ac:dyDescent="0.45">
      <c r="B9" s="6"/>
      <c r="C9"/>
      <c r="D9"/>
      <c r="E9"/>
      <c r="F9"/>
      <c r="G9"/>
      <c r="H9"/>
      <c r="I9"/>
      <c r="J9"/>
      <c r="K9" s="7"/>
      <c r="L9" s="104"/>
      <c r="M9" s="7"/>
      <c r="N9" s="7"/>
      <c r="O9" s="7"/>
      <c r="P9" s="31"/>
      <c r="Q9" s="118"/>
    </row>
    <row r="10" spans="2:27" ht="50.25" customHeight="1" thickBot="1" x14ac:dyDescent="0.45">
      <c r="B10" s="263"/>
      <c r="C10" s="264"/>
      <c r="D10" s="264"/>
      <c r="E10" s="264"/>
      <c r="F10" s="264"/>
      <c r="G10" s="264"/>
      <c r="H10" s="264"/>
      <c r="I10" s="264"/>
      <c r="J10" s="264"/>
      <c r="K10" s="264"/>
      <c r="L10" s="105"/>
      <c r="M10" s="11"/>
      <c r="N10" s="12"/>
      <c r="O10" s="12"/>
      <c r="P10" s="32"/>
      <c r="Q10" s="115"/>
      <c r="S10" s="13"/>
    </row>
    <row r="11" spans="2:27" ht="83.25" customHeight="1" thickTop="1" x14ac:dyDescent="0.4">
      <c r="B11" s="281"/>
      <c r="C11" s="283" t="str">
        <f>+J2</f>
        <v>AB SEÑALIZACION SAS Nit 800145548</v>
      </c>
      <c r="D11" s="283"/>
      <c r="E11" s="284">
        <f>+K2</f>
        <v>0</v>
      </c>
      <c r="F11" s="284"/>
      <c r="G11" s="284"/>
      <c r="H11" s="255">
        <f>+L2</f>
        <v>0</v>
      </c>
      <c r="I11" s="256"/>
      <c r="J11" s="253"/>
      <c r="K11" s="254"/>
      <c r="L11" s="105"/>
      <c r="M11" s="9"/>
      <c r="N11" s="10"/>
      <c r="O11" s="33"/>
      <c r="P11" s="4"/>
      <c r="Q11" s="117"/>
      <c r="R11" s="5"/>
      <c r="S11" s="5"/>
      <c r="T11" s="5"/>
      <c r="U11" s="5"/>
      <c r="V11" s="5"/>
      <c r="W11" s="5"/>
      <c r="X11" s="5"/>
      <c r="Y11" s="5"/>
      <c r="Z11" s="5"/>
      <c r="AA11" s="5"/>
    </row>
    <row r="12" spans="2:27" ht="83.25" customHeight="1" x14ac:dyDescent="0.4">
      <c r="B12" s="282"/>
      <c r="C12" s="106" t="s">
        <v>48</v>
      </c>
      <c r="D12" s="107">
        <v>2021</v>
      </c>
      <c r="E12" s="108" t="s">
        <v>49</v>
      </c>
      <c r="F12" s="130"/>
      <c r="G12" s="109">
        <v>2021</v>
      </c>
      <c r="H12" s="110" t="s">
        <v>50</v>
      </c>
      <c r="I12" s="111">
        <v>2021</v>
      </c>
      <c r="J12" s="35"/>
      <c r="K12" s="36"/>
      <c r="L12" s="105"/>
      <c r="M12" s="9"/>
      <c r="N12" s="10"/>
      <c r="O12" s="33"/>
      <c r="P12" s="4"/>
      <c r="Q12" s="117"/>
      <c r="R12" s="5"/>
      <c r="S12" s="5"/>
      <c r="T12" s="5"/>
      <c r="U12" s="5"/>
      <c r="V12" s="5"/>
      <c r="W12" s="5"/>
      <c r="X12" s="5"/>
      <c r="Y12" s="5"/>
      <c r="Z12" s="5"/>
      <c r="AA12" s="5"/>
    </row>
    <row r="13" spans="2:27" ht="23.25" customHeight="1" x14ac:dyDescent="0.4">
      <c r="B13" s="112" t="s">
        <v>10</v>
      </c>
      <c r="C13" s="285"/>
      <c r="D13" s="286"/>
      <c r="E13" s="249"/>
      <c r="F13" s="287"/>
      <c r="G13" s="250"/>
      <c r="H13" s="251"/>
      <c r="I13" s="252"/>
      <c r="J13" s="249"/>
      <c r="K13" s="250"/>
      <c r="L13" s="113"/>
      <c r="M13" s="9"/>
      <c r="N13" s="10"/>
      <c r="O13" s="33"/>
      <c r="P13" s="4"/>
      <c r="Q13" s="117"/>
      <c r="R13" s="5"/>
      <c r="S13" s="5"/>
      <c r="T13" s="5"/>
      <c r="U13" s="5"/>
      <c r="V13" s="5"/>
      <c r="W13" s="5"/>
      <c r="X13" s="5"/>
      <c r="Y13" s="5"/>
      <c r="Z13" s="5"/>
      <c r="AA13" s="5"/>
    </row>
    <row r="14" spans="2:27" ht="23.25" customHeight="1" x14ac:dyDescent="0.4">
      <c r="B14" s="112" t="s">
        <v>11</v>
      </c>
      <c r="C14" s="249"/>
      <c r="D14" s="250"/>
      <c r="E14" s="249"/>
      <c r="F14" s="287"/>
      <c r="G14" s="250"/>
      <c r="H14" s="251"/>
      <c r="I14" s="252"/>
      <c r="J14" s="249"/>
      <c r="K14" s="250"/>
      <c r="L14" s="113"/>
      <c r="M14" s="9"/>
      <c r="N14" s="10"/>
      <c r="O14" s="33"/>
      <c r="P14" s="4"/>
      <c r="Q14" s="117"/>
      <c r="R14" s="5"/>
      <c r="S14" s="5"/>
      <c r="T14" s="5"/>
      <c r="U14" s="5"/>
      <c r="V14" s="5"/>
      <c r="W14" s="5"/>
      <c r="X14" s="5"/>
      <c r="Y14" s="5"/>
      <c r="Z14" s="5"/>
      <c r="AA14" s="5"/>
    </row>
    <row r="15" spans="2:27" ht="23.25" customHeight="1" x14ac:dyDescent="0.4">
      <c r="B15" s="112" t="s">
        <v>12</v>
      </c>
      <c r="C15" s="249"/>
      <c r="D15" s="250"/>
      <c r="E15" s="249"/>
      <c r="F15" s="287"/>
      <c r="G15" s="250"/>
      <c r="H15" s="251"/>
      <c r="I15" s="252"/>
      <c r="J15" s="249"/>
      <c r="K15" s="250"/>
      <c r="L15" s="113"/>
      <c r="M15" s="9"/>
      <c r="N15" s="10"/>
      <c r="O15" s="33"/>
      <c r="P15" s="4"/>
      <c r="Q15" s="117"/>
      <c r="R15" s="5"/>
      <c r="S15" s="5"/>
      <c r="T15" s="5"/>
      <c r="U15" s="5"/>
      <c r="V15" s="5"/>
      <c r="W15" s="5"/>
      <c r="X15" s="5"/>
      <c r="Y15" s="5"/>
      <c r="Z15" s="5"/>
      <c r="AA15" s="5"/>
    </row>
    <row r="16" spans="2:27" ht="23.25" customHeight="1" x14ac:dyDescent="0.4">
      <c r="B16" s="112" t="s">
        <v>13</v>
      </c>
      <c r="C16" s="249"/>
      <c r="D16" s="250"/>
      <c r="E16" s="249"/>
      <c r="F16" s="287"/>
      <c r="G16" s="250"/>
      <c r="H16" s="251"/>
      <c r="I16" s="252"/>
      <c r="J16" s="249"/>
      <c r="K16" s="250"/>
      <c r="L16" s="113"/>
      <c r="M16" s="9"/>
      <c r="N16" s="10"/>
      <c r="O16" s="33"/>
      <c r="P16" s="4"/>
      <c r="Q16" s="117"/>
      <c r="R16" s="5"/>
      <c r="S16" s="5"/>
      <c r="T16" s="5"/>
      <c r="U16" s="5"/>
      <c r="V16" s="5"/>
      <c r="W16" s="5"/>
      <c r="X16" s="5"/>
      <c r="Y16" s="5"/>
      <c r="Z16" s="5"/>
      <c r="AA16" s="5"/>
    </row>
    <row r="17" spans="2:27" ht="23.25" customHeight="1" x14ac:dyDescent="0.4">
      <c r="B17" s="112" t="s">
        <v>14</v>
      </c>
      <c r="C17" s="249"/>
      <c r="D17" s="250"/>
      <c r="E17" s="249"/>
      <c r="F17" s="287"/>
      <c r="G17" s="250"/>
      <c r="H17" s="251"/>
      <c r="I17" s="252"/>
      <c r="J17" s="249"/>
      <c r="K17" s="250"/>
      <c r="L17" s="113"/>
      <c r="M17" s="9"/>
      <c r="N17" s="10"/>
      <c r="O17" s="33"/>
      <c r="P17" s="4"/>
      <c r="Q17" s="117"/>
      <c r="R17" s="5"/>
      <c r="S17" s="5"/>
      <c r="T17" s="5"/>
      <c r="U17" s="5"/>
      <c r="V17" s="5"/>
      <c r="W17" s="5"/>
      <c r="X17" s="5"/>
      <c r="Y17" s="5"/>
      <c r="Z17" s="5"/>
      <c r="AA17" s="5"/>
    </row>
    <row r="18" spans="2:27" ht="23.25" customHeight="1" x14ac:dyDescent="0.4">
      <c r="B18" s="112" t="s">
        <v>15</v>
      </c>
      <c r="C18" s="249"/>
      <c r="D18" s="250"/>
      <c r="E18" s="249"/>
      <c r="F18" s="287"/>
      <c r="G18" s="250"/>
      <c r="H18" s="257"/>
      <c r="I18" s="258"/>
      <c r="J18" s="249"/>
      <c r="K18" s="250"/>
      <c r="L18" s="113"/>
      <c r="M18" s="9"/>
      <c r="N18" s="10"/>
      <c r="O18" s="33"/>
      <c r="P18" s="4"/>
      <c r="Q18" s="117"/>
      <c r="R18" s="5"/>
      <c r="S18" s="5"/>
      <c r="T18" s="5"/>
      <c r="U18" s="5"/>
      <c r="V18" s="5"/>
      <c r="W18" s="5"/>
      <c r="X18" s="5"/>
      <c r="Y18" s="5"/>
      <c r="Z18" s="5"/>
      <c r="AA18" s="5"/>
    </row>
    <row r="19" spans="2:27" ht="23.25" customHeight="1" thickBot="1" x14ac:dyDescent="0.45">
      <c r="B19" s="114" t="s">
        <v>16</v>
      </c>
      <c r="C19" s="249"/>
      <c r="D19" s="250"/>
      <c r="E19" s="249"/>
      <c r="F19" s="287"/>
      <c r="G19" s="250"/>
      <c r="H19" s="251"/>
      <c r="I19" s="252"/>
      <c r="J19" s="249"/>
      <c r="K19" s="250"/>
      <c r="L19" s="113"/>
      <c r="M19" s="9"/>
      <c r="N19" s="10"/>
      <c r="O19" s="33"/>
      <c r="P19" s="4"/>
      <c r="Q19" s="117"/>
      <c r="R19" s="5"/>
      <c r="S19" s="5"/>
      <c r="T19" s="5"/>
      <c r="U19" s="5"/>
      <c r="V19" s="5"/>
      <c r="W19" s="5"/>
      <c r="X19" s="5"/>
      <c r="Y19" s="5"/>
      <c r="Z19" s="5"/>
      <c r="AA19" s="5"/>
    </row>
    <row r="21" spans="2:27" ht="83.25" customHeight="1" x14ac:dyDescent="0.4">
      <c r="C21" s="15"/>
      <c r="K21" s="8" t="s">
        <v>21</v>
      </c>
    </row>
  </sheetData>
  <mergeCells count="45">
    <mergeCell ref="C19:D19"/>
    <mergeCell ref="E19:G19"/>
    <mergeCell ref="C17:D17"/>
    <mergeCell ref="E17:G17"/>
    <mergeCell ref="C18:D18"/>
    <mergeCell ref="E18:G18"/>
    <mergeCell ref="C14:D14"/>
    <mergeCell ref="E14:G14"/>
    <mergeCell ref="C15:D15"/>
    <mergeCell ref="E15:G15"/>
    <mergeCell ref="C16:D16"/>
    <mergeCell ref="E16:G16"/>
    <mergeCell ref="B11:B12"/>
    <mergeCell ref="C11:D11"/>
    <mergeCell ref="E11:G11"/>
    <mergeCell ref="C13:D13"/>
    <mergeCell ref="E13:G13"/>
    <mergeCell ref="E2:E3"/>
    <mergeCell ref="H2:H3"/>
    <mergeCell ref="B10:K10"/>
    <mergeCell ref="I2:I3"/>
    <mergeCell ref="J2:J3"/>
    <mergeCell ref="K2:K3"/>
    <mergeCell ref="B2:B3"/>
    <mergeCell ref="C2:C3"/>
    <mergeCell ref="D2:D3"/>
    <mergeCell ref="F2:F3"/>
    <mergeCell ref="G2:G3"/>
    <mergeCell ref="J19:K19"/>
    <mergeCell ref="H19:I19"/>
    <mergeCell ref="J18:K18"/>
    <mergeCell ref="H18:I18"/>
    <mergeCell ref="J17:K17"/>
    <mergeCell ref="H17:I17"/>
    <mergeCell ref="J16:K16"/>
    <mergeCell ref="H16:I16"/>
    <mergeCell ref="J15:K15"/>
    <mergeCell ref="H15:I15"/>
    <mergeCell ref="J14:K14"/>
    <mergeCell ref="H14:I14"/>
    <mergeCell ref="L2:L3"/>
    <mergeCell ref="J13:K13"/>
    <mergeCell ref="H13:I13"/>
    <mergeCell ref="J11:K11"/>
    <mergeCell ref="H11:I11"/>
  </mergeCells>
  <pageMargins left="0.23622047244094491" right="0.23622047244094491" top="0.74803149606299213" bottom="0.74803149606299213" header="0.31496062992125984" footer="0.31496062992125984"/>
  <pageSetup paperSize="5" scale="50" fitToHeight="0"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8"/>
  <sheetViews>
    <sheetView workbookViewId="0">
      <selection activeCell="A9" sqref="A9:J9"/>
    </sheetView>
  </sheetViews>
  <sheetFormatPr baseColWidth="10" defaultRowHeight="15" x14ac:dyDescent="0.25"/>
  <cols>
    <col min="1" max="1" width="28.28515625" customWidth="1"/>
    <col min="2" max="2" width="25" customWidth="1"/>
    <col min="3" max="3" width="19.7109375" customWidth="1"/>
    <col min="4" max="4" width="21.28515625" customWidth="1"/>
    <col min="5" max="5" width="26.85546875" customWidth="1"/>
    <col min="6" max="6" width="16.28515625" customWidth="1"/>
    <col min="7" max="7" width="19.85546875" customWidth="1"/>
    <col min="8" max="8" width="23.42578125" customWidth="1"/>
    <col min="9" max="9" width="21.5703125" customWidth="1"/>
    <col min="10" max="10" width="15.42578125" customWidth="1"/>
    <col min="11" max="11" width="18.28515625" hidden="1" customWidth="1"/>
    <col min="12" max="12" width="18.42578125" hidden="1" customWidth="1"/>
    <col min="13" max="13" width="20.140625" hidden="1" customWidth="1"/>
    <col min="14" max="14" width="23.85546875" hidden="1" customWidth="1"/>
    <col min="15" max="15" width="18.42578125" hidden="1" customWidth="1"/>
    <col min="16" max="16" width="19.42578125" hidden="1" customWidth="1"/>
    <col min="17" max="17" width="21.140625" hidden="1" customWidth="1"/>
    <col min="18" max="18" width="18.42578125" hidden="1" customWidth="1"/>
    <col min="19" max="19" width="26.42578125" hidden="1" customWidth="1"/>
  </cols>
  <sheetData>
    <row r="1" spans="1:19" ht="15.75" customHeight="1" x14ac:dyDescent="0.25">
      <c r="A1" s="297" t="s">
        <v>0</v>
      </c>
      <c r="B1" s="299" t="s">
        <v>1</v>
      </c>
      <c r="C1" s="307" t="s">
        <v>17</v>
      </c>
      <c r="D1" s="133"/>
      <c r="E1" s="309" t="s">
        <v>83</v>
      </c>
      <c r="F1" s="288" t="s">
        <v>30</v>
      </c>
      <c r="G1" s="288" t="s">
        <v>31</v>
      </c>
      <c r="H1" s="313" t="s">
        <v>85</v>
      </c>
      <c r="I1" s="288" t="s">
        <v>30</v>
      </c>
      <c r="J1" s="288" t="s">
        <v>31</v>
      </c>
      <c r="K1" s="315"/>
      <c r="L1" s="288" t="s">
        <v>30</v>
      </c>
      <c r="M1" s="288" t="s">
        <v>31</v>
      </c>
      <c r="N1" s="305"/>
      <c r="O1" s="288" t="s">
        <v>30</v>
      </c>
      <c r="P1" s="288" t="s">
        <v>31</v>
      </c>
      <c r="Q1" s="311"/>
      <c r="R1" s="301" t="s">
        <v>30</v>
      </c>
      <c r="S1" s="303" t="s">
        <v>31</v>
      </c>
    </row>
    <row r="2" spans="1:19" ht="15.75" thickBot="1" x14ac:dyDescent="0.3">
      <c r="A2" s="298"/>
      <c r="B2" s="300"/>
      <c r="C2" s="308"/>
      <c r="D2" s="134" t="s">
        <v>32</v>
      </c>
      <c r="E2" s="310"/>
      <c r="F2" s="289"/>
      <c r="G2" s="289"/>
      <c r="H2" s="314"/>
      <c r="I2" s="289"/>
      <c r="J2" s="289"/>
      <c r="K2" s="316"/>
      <c r="L2" s="289"/>
      <c r="M2" s="289"/>
      <c r="N2" s="306"/>
      <c r="O2" s="289"/>
      <c r="P2" s="289"/>
      <c r="Q2" s="312"/>
      <c r="R2" s="302"/>
      <c r="S2" s="304"/>
    </row>
    <row r="3" spans="1:19" s="42" customFormat="1" ht="30.75" thickBot="1" x14ac:dyDescent="0.3">
      <c r="A3" s="135" t="s">
        <v>2</v>
      </c>
      <c r="B3" s="136" t="s">
        <v>3</v>
      </c>
      <c r="C3" s="137" t="s">
        <v>77</v>
      </c>
      <c r="D3" s="138">
        <v>2</v>
      </c>
      <c r="E3" s="148">
        <f>B12/B14</f>
        <v>2.4623722450997767</v>
      </c>
      <c r="F3" s="212" t="str">
        <f>IF(E3&gt;D3,"Habilitado","No Habilitado")</f>
        <v>Habilitado</v>
      </c>
      <c r="G3" s="158"/>
      <c r="H3" s="148">
        <f>D12/D14</f>
        <v>2.0370405306439547</v>
      </c>
      <c r="I3" s="212" t="str">
        <f>IF(H3&gt;D3,"Habilitado","No Habilitado")</f>
        <v>Habilitado</v>
      </c>
      <c r="J3" s="155"/>
      <c r="K3" s="148"/>
      <c r="L3" s="154" t="str">
        <f>IF(K3&gt;D3,"Habilitado","No Habilitado")</f>
        <v>No Habilitado</v>
      </c>
      <c r="M3" s="155"/>
      <c r="N3" s="152"/>
      <c r="O3" s="154" t="str">
        <f>IF(N3&gt;D3,"Habilitado","No Habilitado")</f>
        <v>No Habilitado</v>
      </c>
      <c r="P3" s="155"/>
      <c r="Q3" s="76"/>
      <c r="R3" s="76" t="str">
        <f>IF(Q3&gt;D3,"Habilitado","No Habilitado")</f>
        <v>No Habilitado</v>
      </c>
      <c r="S3" s="43"/>
    </row>
    <row r="4" spans="1:19" s="44" customFormat="1" ht="31.5" x14ac:dyDescent="0.25">
      <c r="A4" s="139" t="s">
        <v>4</v>
      </c>
      <c r="B4" s="140" t="s">
        <v>5</v>
      </c>
      <c r="C4" s="141" t="s">
        <v>61</v>
      </c>
      <c r="D4" s="142">
        <v>0.55000000000000004</v>
      </c>
      <c r="E4" s="149">
        <f>B15/B13</f>
        <v>0.544764742814003</v>
      </c>
      <c r="F4" s="212" t="str">
        <f>IF(E4&lt;D4,"Habilitado","No Habilitado")</f>
        <v>Habilitado</v>
      </c>
      <c r="G4" s="159"/>
      <c r="H4" s="149">
        <f>D15/D13</f>
        <v>0.26005927045829846</v>
      </c>
      <c r="I4" s="212" t="str">
        <f>IF(H4&lt;D4,"Habilitado","No Habilitado")</f>
        <v>Habilitado</v>
      </c>
      <c r="J4" s="156"/>
      <c r="K4" s="149"/>
      <c r="L4" s="154" t="str">
        <f>IF(K4&lt;D4,"Habilitado","No Habilitado")</f>
        <v>Habilitado</v>
      </c>
      <c r="M4" s="156"/>
      <c r="N4" s="153"/>
      <c r="O4" s="154" t="str">
        <f>IF(N4&lt;D4,"Habilitado","No Habilitado")</f>
        <v>Habilitado</v>
      </c>
      <c r="P4" s="156"/>
      <c r="Q4" s="77"/>
      <c r="R4" s="76" t="str">
        <f t="shared" ref="R4:R7" si="0">IF(Q4&gt;D4,"Habilitado","No Habilitado")</f>
        <v>No Habilitado</v>
      </c>
      <c r="S4" s="24"/>
    </row>
    <row r="5" spans="1:19" s="42" customFormat="1" ht="60" x14ac:dyDescent="0.25">
      <c r="A5" s="135" t="s">
        <v>6</v>
      </c>
      <c r="B5" s="136" t="s">
        <v>7</v>
      </c>
      <c r="C5" s="143" t="s">
        <v>25</v>
      </c>
      <c r="D5" s="138">
        <v>3</v>
      </c>
      <c r="E5" s="148" t="e">
        <f>B16/B17</f>
        <v>#DIV/0!</v>
      </c>
      <c r="F5" s="212" t="e">
        <f>IF(E5&gt;D5,"Habilitado","No Habilitado")</f>
        <v>#DIV/0!</v>
      </c>
      <c r="G5" s="160" t="s">
        <v>98</v>
      </c>
      <c r="H5" s="148">
        <f>D16/D17</f>
        <v>2214.3572149344095</v>
      </c>
      <c r="I5" s="212" t="str">
        <f>IF(H5&gt;D5,"Habilitado","No Habilitado")</f>
        <v>Habilitado</v>
      </c>
      <c r="J5" s="155"/>
      <c r="K5" s="148"/>
      <c r="L5" s="154" t="str">
        <f t="shared" ref="L5:L7" si="1">IF(K5&gt;D5,"Habilitado","No Habilitado")</f>
        <v>No Habilitado</v>
      </c>
      <c r="M5" s="155"/>
      <c r="N5" s="152"/>
      <c r="O5" s="154" t="str">
        <f t="shared" ref="O5:O7" si="2">IF(N5&gt;D5,"Habilitado","No Habilitado")</f>
        <v>No Habilitado</v>
      </c>
      <c r="P5" s="155"/>
      <c r="Q5" s="76"/>
      <c r="R5" s="76" t="str">
        <f t="shared" si="0"/>
        <v>No Habilitado</v>
      </c>
      <c r="S5" s="43"/>
    </row>
    <row r="6" spans="1:19" s="44" customFormat="1" ht="31.5" x14ac:dyDescent="0.25">
      <c r="A6" s="139" t="s">
        <v>8</v>
      </c>
      <c r="B6" s="140" t="s">
        <v>28</v>
      </c>
      <c r="C6" s="143" t="s">
        <v>78</v>
      </c>
      <c r="D6" s="142">
        <v>0.06</v>
      </c>
      <c r="E6" s="227">
        <f>B16/B18</f>
        <v>8.8367633417513539E-2</v>
      </c>
      <c r="F6" s="212" t="str">
        <f>IF(E6&gt;D6,"Habilitado","No Habilitado")</f>
        <v>Habilitado</v>
      </c>
      <c r="G6" s="161"/>
      <c r="H6" s="227">
        <f>D16/D18</f>
        <v>0.38907711497255804</v>
      </c>
      <c r="I6" s="212" t="str">
        <f t="shared" ref="I6:I7" si="3">IF(H6&gt;D6,"Habilitado","No Habilitado")</f>
        <v>Habilitado</v>
      </c>
      <c r="J6" s="156"/>
      <c r="K6" s="150"/>
      <c r="L6" s="154" t="str">
        <f t="shared" si="1"/>
        <v>No Habilitado</v>
      </c>
      <c r="M6" s="156"/>
      <c r="N6" s="153"/>
      <c r="O6" s="154" t="str">
        <f t="shared" si="2"/>
        <v>No Habilitado</v>
      </c>
      <c r="P6" s="156"/>
      <c r="Q6" s="78"/>
      <c r="R6" s="76" t="str">
        <f t="shared" si="0"/>
        <v>No Habilitado</v>
      </c>
      <c r="S6" s="24"/>
    </row>
    <row r="7" spans="1:19" s="44" customFormat="1" ht="32.25" thickBot="1" x14ac:dyDescent="0.3">
      <c r="A7" s="144" t="s">
        <v>9</v>
      </c>
      <c r="B7" s="145" t="s">
        <v>29</v>
      </c>
      <c r="C7" s="146" t="s">
        <v>79</v>
      </c>
      <c r="D7" s="147">
        <v>0.03</v>
      </c>
      <c r="E7" s="151">
        <f>B16/B13</f>
        <v>4.022806232573968E-2</v>
      </c>
      <c r="F7" s="212" t="str">
        <f t="shared" ref="F7" si="4">IF(E7&gt;D7,"Habilitado","No Habilitado")</f>
        <v>Habilitado</v>
      </c>
      <c r="G7" s="163"/>
      <c r="H7" s="151">
        <f>D16/D13</f>
        <v>0.28789400430077505</v>
      </c>
      <c r="I7" s="212" t="str">
        <f t="shared" si="3"/>
        <v>Habilitado</v>
      </c>
      <c r="J7" s="157"/>
      <c r="K7" s="151"/>
      <c r="L7" s="154" t="str">
        <f t="shared" si="1"/>
        <v>No Habilitado</v>
      </c>
      <c r="M7" s="157"/>
      <c r="N7" s="153"/>
      <c r="O7" s="162" t="str">
        <f t="shared" si="2"/>
        <v>No Habilitado</v>
      </c>
      <c r="P7" s="157"/>
      <c r="Q7" s="79"/>
      <c r="R7" s="80" t="str">
        <f t="shared" si="0"/>
        <v>No Habilitado</v>
      </c>
      <c r="S7" s="25"/>
    </row>
    <row r="8" spans="1:19" ht="15.75" thickBot="1" x14ac:dyDescent="0.3"/>
    <row r="9" spans="1:19" ht="55.5" customHeight="1" thickBot="1" x14ac:dyDescent="0.3">
      <c r="A9" s="292" t="s">
        <v>80</v>
      </c>
      <c r="B9" s="293"/>
      <c r="C9" s="293"/>
      <c r="D9" s="293"/>
      <c r="E9" s="293"/>
      <c r="F9" s="293"/>
      <c r="G9" s="293"/>
      <c r="H9" s="293"/>
      <c r="I9" s="293"/>
      <c r="J9" s="294"/>
    </row>
    <row r="10" spans="1:19" ht="15.75" x14ac:dyDescent="0.25">
      <c r="A10" s="295"/>
      <c r="B10" s="290" t="s">
        <v>81</v>
      </c>
      <c r="C10" s="291"/>
      <c r="D10" s="290" t="s">
        <v>84</v>
      </c>
      <c r="E10" s="291"/>
      <c r="F10" s="290"/>
      <c r="G10" s="291"/>
      <c r="H10" s="290"/>
      <c r="I10" s="291"/>
      <c r="J10" s="290"/>
      <c r="K10" s="291"/>
      <c r="L10" s="290"/>
      <c r="M10" s="291"/>
    </row>
    <row r="11" spans="1:19" x14ac:dyDescent="0.25">
      <c r="A11" s="296"/>
      <c r="B11" s="220" t="s">
        <v>86</v>
      </c>
      <c r="C11" s="53">
        <v>2023</v>
      </c>
      <c r="D11" s="52" t="s">
        <v>87</v>
      </c>
      <c r="E11" s="53">
        <v>2023</v>
      </c>
      <c r="F11" s="52"/>
      <c r="G11" s="53"/>
      <c r="H11" s="52"/>
      <c r="I11" s="53"/>
      <c r="J11" s="52"/>
      <c r="K11" s="53"/>
      <c r="L11" s="52"/>
      <c r="M11" s="53"/>
    </row>
    <row r="12" spans="1:19" ht="18.75" x14ac:dyDescent="0.25">
      <c r="A12" s="37" t="s">
        <v>10</v>
      </c>
      <c r="B12" s="285">
        <v>9593077906</v>
      </c>
      <c r="C12" s="286"/>
      <c r="D12" s="249">
        <v>1554871000</v>
      </c>
      <c r="E12" s="250"/>
      <c r="F12" s="249"/>
      <c r="G12" s="250"/>
      <c r="H12" s="249"/>
      <c r="I12" s="250"/>
      <c r="J12" s="249"/>
      <c r="K12" s="250"/>
      <c r="L12" s="249"/>
      <c r="M12" s="250"/>
    </row>
    <row r="13" spans="1:19" ht="18.75" x14ac:dyDescent="0.25">
      <c r="A13" s="37" t="s">
        <v>11</v>
      </c>
      <c r="B13" s="249">
        <v>12038454800</v>
      </c>
      <c r="C13" s="250"/>
      <c r="D13" s="249">
        <v>7622347000</v>
      </c>
      <c r="E13" s="250"/>
      <c r="F13" s="249"/>
      <c r="G13" s="250"/>
      <c r="H13" s="249"/>
      <c r="I13" s="250"/>
      <c r="J13" s="249"/>
      <c r="K13" s="250"/>
      <c r="L13" s="249"/>
      <c r="M13" s="250"/>
    </row>
    <row r="14" spans="1:19" ht="18.75" x14ac:dyDescent="0.25">
      <c r="A14" s="37" t="s">
        <v>12</v>
      </c>
      <c r="B14" s="249">
        <v>3895868273</v>
      </c>
      <c r="C14" s="250"/>
      <c r="D14" s="249">
        <v>763299000</v>
      </c>
      <c r="E14" s="250"/>
      <c r="F14" s="249"/>
      <c r="G14" s="250"/>
      <c r="H14" s="249"/>
      <c r="I14" s="250"/>
      <c r="J14" s="249"/>
      <c r="K14" s="250"/>
      <c r="L14" s="249"/>
      <c r="M14" s="250"/>
    </row>
    <row r="15" spans="1:19" ht="18.75" x14ac:dyDescent="0.25">
      <c r="A15" s="37" t="s">
        <v>13</v>
      </c>
      <c r="B15" s="249">
        <v>6558125733</v>
      </c>
      <c r="C15" s="250"/>
      <c r="D15" s="249">
        <v>1982262000</v>
      </c>
      <c r="E15" s="250"/>
      <c r="F15" s="249"/>
      <c r="G15" s="250"/>
      <c r="H15" s="249"/>
      <c r="I15" s="250"/>
      <c r="J15" s="249"/>
      <c r="K15" s="250"/>
      <c r="L15" s="249"/>
      <c r="M15" s="250"/>
    </row>
    <row r="16" spans="1:19" ht="18.75" x14ac:dyDescent="0.25">
      <c r="A16" s="37" t="s">
        <v>14</v>
      </c>
      <c r="B16" s="249">
        <v>484283710</v>
      </c>
      <c r="C16" s="250"/>
      <c r="D16" s="249">
        <v>2194428000</v>
      </c>
      <c r="E16" s="250"/>
      <c r="F16" s="249"/>
      <c r="G16" s="250"/>
      <c r="H16" s="249"/>
      <c r="I16" s="250"/>
      <c r="J16" s="249"/>
      <c r="K16" s="250"/>
      <c r="L16" s="249"/>
      <c r="M16" s="250"/>
    </row>
    <row r="17" spans="1:13" ht="18.75" x14ac:dyDescent="0.25">
      <c r="A17" s="37" t="s">
        <v>15</v>
      </c>
      <c r="B17" s="249">
        <v>0</v>
      </c>
      <c r="C17" s="250"/>
      <c r="D17" s="249">
        <v>991000</v>
      </c>
      <c r="E17" s="250"/>
      <c r="F17" s="249"/>
      <c r="G17" s="250"/>
      <c r="H17" s="249"/>
      <c r="I17" s="250"/>
      <c r="J17" s="249"/>
      <c r="K17" s="250"/>
      <c r="L17" s="249"/>
      <c r="M17" s="250"/>
    </row>
    <row r="18" spans="1:13" ht="18.75" x14ac:dyDescent="0.25">
      <c r="A18" s="37" t="s">
        <v>16</v>
      </c>
      <c r="B18" s="249">
        <v>5480329067</v>
      </c>
      <c r="C18" s="250"/>
      <c r="D18" s="249">
        <v>5640085000</v>
      </c>
      <c r="E18" s="250"/>
      <c r="F18" s="249"/>
      <c r="G18" s="250"/>
      <c r="H18" s="249"/>
      <c r="I18" s="250"/>
      <c r="J18" s="249"/>
      <c r="K18" s="250"/>
      <c r="L18" s="249"/>
      <c r="M18" s="250"/>
    </row>
  </sheetData>
  <protectedRanges>
    <protectedRange algorithmName="SHA-512" hashValue="zug0794s5Pa1PXeBkhwDRQf+tEoEJO1Y18lmM6UhbjjF/UjgliUKgw3v6ty27O0min6YS68BSDiVk1xlrEIT0g==" saltValue="3vglfVEyKI0SEvxSM6iDzw==" spinCount="100000" sqref="G3:G7 J3:J7 M3:M7 P3:P7 S3:S7 B12:M18" name="ingreso de datos"/>
    <protectedRange algorithmName="SHA-512" hashValue="rMroXhpGP5ady2H/ga8euq99fRHAdE7/b+1oGCbVyBGB0FcpkvYMrO8LeI5o4cbx/COd/QHg597Xv/ly4Ds/sA==" saltValue="4IsDBDo4V5EEwn+8bzPztQ==" spinCount="100000" sqref="E3:F7 Q3:R7 K3:L7 N3:O7 H3:I7" name="Rango1"/>
  </protectedRanges>
  <mergeCells count="68">
    <mergeCell ref="C1:C2"/>
    <mergeCell ref="E1:E2"/>
    <mergeCell ref="H10:I10"/>
    <mergeCell ref="J10:K10"/>
    <mergeCell ref="Q1:Q2"/>
    <mergeCell ref="H1:H2"/>
    <mergeCell ref="I1:I2"/>
    <mergeCell ref="J1:J2"/>
    <mergeCell ref="K1:K2"/>
    <mergeCell ref="L1:L2"/>
    <mergeCell ref="M1:M2"/>
    <mergeCell ref="F1:F2"/>
    <mergeCell ref="L10:M10"/>
    <mergeCell ref="R1:R2"/>
    <mergeCell ref="S1:S2"/>
    <mergeCell ref="O1:O2"/>
    <mergeCell ref="P1:P2"/>
    <mergeCell ref="N1:N2"/>
    <mergeCell ref="D12:E12"/>
    <mergeCell ref="D13:E13"/>
    <mergeCell ref="D14:E14"/>
    <mergeCell ref="B18:C18"/>
    <mergeCell ref="B16:C16"/>
    <mergeCell ref="B17:C17"/>
    <mergeCell ref="B14:C14"/>
    <mergeCell ref="B15:C15"/>
    <mergeCell ref="B12:C12"/>
    <mergeCell ref="D17:E17"/>
    <mergeCell ref="D18:E18"/>
    <mergeCell ref="F12:G12"/>
    <mergeCell ref="D15:E15"/>
    <mergeCell ref="D16:E16"/>
    <mergeCell ref="G1:G2"/>
    <mergeCell ref="D10:E10"/>
    <mergeCell ref="F10:G10"/>
    <mergeCell ref="A9:J9"/>
    <mergeCell ref="A10:A11"/>
    <mergeCell ref="B10:C10"/>
    <mergeCell ref="F13:G13"/>
    <mergeCell ref="A1:A2"/>
    <mergeCell ref="B1:B2"/>
    <mergeCell ref="B13:C13"/>
    <mergeCell ref="F14:G14"/>
    <mergeCell ref="F15:G15"/>
    <mergeCell ref="F16:G16"/>
    <mergeCell ref="J12:K12"/>
    <mergeCell ref="J13:K13"/>
    <mergeCell ref="J14:K14"/>
    <mergeCell ref="J15:K15"/>
    <mergeCell ref="J16:K16"/>
    <mergeCell ref="H12:I12"/>
    <mergeCell ref="H13:I13"/>
    <mergeCell ref="H14:I14"/>
    <mergeCell ref="H15:I15"/>
    <mergeCell ref="H16:I16"/>
    <mergeCell ref="F17:G17"/>
    <mergeCell ref="H18:I18"/>
    <mergeCell ref="F18:G18"/>
    <mergeCell ref="J17:K17"/>
    <mergeCell ref="J18:K18"/>
    <mergeCell ref="H17:I17"/>
    <mergeCell ref="L17:M17"/>
    <mergeCell ref="L18:M18"/>
    <mergeCell ref="L12:M12"/>
    <mergeCell ref="L13:M13"/>
    <mergeCell ref="L14:M14"/>
    <mergeCell ref="L15:M15"/>
    <mergeCell ref="L16:M16"/>
  </mergeCells>
  <conditionalFormatting sqref="F3:F7">
    <cfRule type="containsText" dxfId="741" priority="2" operator="containsText" text="No Habilitado">
      <formula>NOT(ISERROR(SEARCH("No Habilitado",F3)))</formula>
    </cfRule>
  </conditionalFormatting>
  <conditionalFormatting sqref="I3:I7">
    <cfRule type="containsText" dxfId="740" priority="1" operator="containsText" text="No Habilitado">
      <formula>NOT(ISERROR(SEARCH("No Habilitado",I3)))</formula>
    </cfRule>
  </conditionalFormatting>
  <pageMargins left="0.7" right="0.7" top="0.75" bottom="0.75" header="0.3" footer="0.3"/>
  <pageSetup orientation="portrait"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topLeftCell="A4" workbookViewId="0">
      <selection activeCell="O33" sqref="O33"/>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G117"/>
  <sheetViews>
    <sheetView view="pageBreakPreview" topLeftCell="B1" zoomScale="60" zoomScaleNormal="80" workbookViewId="0">
      <selection activeCell="G36" sqref="G36"/>
    </sheetView>
  </sheetViews>
  <sheetFormatPr baseColWidth="10" defaultRowHeight="15" x14ac:dyDescent="0.25"/>
  <cols>
    <col min="1" max="1" width="9.5703125" customWidth="1"/>
    <col min="2" max="2" width="13.7109375" customWidth="1"/>
    <col min="3" max="3" width="10.140625" customWidth="1"/>
    <col min="4" max="4" width="35.28515625" customWidth="1"/>
    <col min="5" max="5" width="7.85546875" customWidth="1"/>
    <col min="6" max="6" width="6.85546875" customWidth="1"/>
    <col min="7" max="7" width="18.85546875" customWidth="1"/>
    <col min="8" max="8" width="17.85546875" customWidth="1"/>
    <col min="9" max="9" width="18.5703125" customWidth="1"/>
    <col min="10" max="10" width="4.28515625" customWidth="1"/>
    <col min="11" max="11" width="18.28515625" style="236" customWidth="1"/>
    <col min="12" max="12" width="14.7109375" customWidth="1"/>
    <col min="13" max="13" width="12.42578125" customWidth="1"/>
    <col min="14" max="14" width="4" customWidth="1"/>
    <col min="15" max="15" width="18.7109375" customWidth="1"/>
    <col min="16" max="16" width="14" customWidth="1"/>
    <col min="17" max="17" width="14.28515625" customWidth="1"/>
    <col min="18" max="18" width="4" customWidth="1"/>
    <col min="19" max="19" width="17.85546875" customWidth="1"/>
    <col min="20" max="20" width="15.42578125" customWidth="1"/>
    <col min="21" max="21" width="12.42578125" customWidth="1"/>
    <col min="22" max="22" width="2" customWidth="1"/>
    <col min="23" max="23" width="19" customWidth="1"/>
    <col min="24" max="24" width="17.5703125" customWidth="1"/>
    <col min="25" max="25" width="16.42578125" customWidth="1"/>
    <col min="26" max="26" width="2.5703125" customWidth="1"/>
    <col min="27" max="27" width="18.5703125" customWidth="1"/>
    <col min="28" max="28" width="14" customWidth="1"/>
    <col min="29" max="29" width="16.85546875" customWidth="1"/>
    <col min="30" max="30" width="1.85546875" customWidth="1"/>
    <col min="31" max="31" width="16.5703125" customWidth="1"/>
    <col min="32" max="32" width="17.140625" customWidth="1"/>
    <col min="33" max="33" width="15.28515625" customWidth="1"/>
  </cols>
  <sheetData>
    <row r="1" spans="1:33" ht="32.25" customHeight="1" x14ac:dyDescent="0.25">
      <c r="A1" s="211"/>
      <c r="B1" s="208"/>
      <c r="C1" s="208"/>
      <c r="D1" s="82"/>
      <c r="E1" s="228"/>
      <c r="F1" s="228"/>
      <c r="G1" s="211"/>
      <c r="H1" s="208"/>
      <c r="I1" s="208"/>
      <c r="J1" s="82"/>
      <c r="L1" s="228"/>
    </row>
    <row r="2" spans="1:33" ht="40.5" customHeight="1" x14ac:dyDescent="0.25">
      <c r="A2" s="211"/>
      <c r="B2" s="208"/>
      <c r="C2" s="208"/>
      <c r="D2" s="317" t="s">
        <v>102</v>
      </c>
      <c r="E2" s="317"/>
      <c r="F2" s="317"/>
      <c r="G2" s="317"/>
      <c r="H2" s="317"/>
      <c r="I2" s="317"/>
      <c r="J2" s="317"/>
      <c r="K2" s="235"/>
      <c r="L2" s="228"/>
      <c r="M2" s="231"/>
      <c r="N2" s="231"/>
      <c r="O2" s="231"/>
      <c r="P2" s="231"/>
      <c r="Q2" s="231"/>
      <c r="R2" s="231"/>
      <c r="S2" s="231"/>
    </row>
    <row r="3" spans="1:33" x14ac:dyDescent="0.25">
      <c r="A3" s="211"/>
      <c r="B3" s="208"/>
      <c r="C3" s="208"/>
      <c r="D3" s="82"/>
      <c r="E3" s="228"/>
      <c r="F3" s="228"/>
      <c r="G3" s="211"/>
      <c r="H3" s="208"/>
      <c r="I3" s="208"/>
      <c r="J3" s="82"/>
      <c r="L3" s="228"/>
    </row>
    <row r="4" spans="1:33" x14ac:dyDescent="0.25">
      <c r="B4" s="210"/>
      <c r="C4" s="209"/>
      <c r="D4" s="211"/>
      <c r="E4" s="211"/>
      <c r="F4" s="208"/>
      <c r="G4" s="208"/>
      <c r="H4" s="82"/>
    </row>
    <row r="5" spans="1:33" ht="36.75" customHeight="1" x14ac:dyDescent="0.25">
      <c r="A5" s="322" t="s">
        <v>103</v>
      </c>
      <c r="B5" s="322"/>
      <c r="C5" s="322"/>
      <c r="D5" s="322"/>
      <c r="E5" s="322"/>
      <c r="F5" s="322"/>
      <c r="G5" s="322"/>
      <c r="H5" s="322"/>
      <c r="I5" s="322"/>
      <c r="O5" s="246"/>
      <c r="Z5" s="246"/>
    </row>
    <row r="6" spans="1:33" x14ac:dyDescent="0.25">
      <c r="A6" s="229" t="s">
        <v>106</v>
      </c>
      <c r="B6" s="230"/>
      <c r="C6" s="209"/>
      <c r="D6" s="211"/>
      <c r="E6" s="211"/>
      <c r="F6" s="208"/>
      <c r="G6" s="208"/>
      <c r="H6" s="82"/>
    </row>
    <row r="7" spans="1:33" x14ac:dyDescent="0.25">
      <c r="A7" s="229" t="s">
        <v>105</v>
      </c>
      <c r="B7" s="230"/>
      <c r="C7" s="209"/>
      <c r="D7" s="211"/>
      <c r="E7" s="211"/>
      <c r="F7" s="208"/>
      <c r="G7" s="208"/>
      <c r="H7" s="82"/>
    </row>
    <row r="8" spans="1:33" x14ac:dyDescent="0.25">
      <c r="A8" s="229" t="s">
        <v>104</v>
      </c>
      <c r="B8" s="344"/>
      <c r="C8" s="209"/>
      <c r="D8" s="211"/>
      <c r="E8" s="211"/>
      <c r="F8" s="208"/>
      <c r="G8" s="208"/>
      <c r="H8" s="82"/>
      <c r="O8" s="236"/>
      <c r="P8" s="236"/>
      <c r="Q8" s="236"/>
      <c r="R8" s="236"/>
      <c r="S8" s="236"/>
      <c r="T8" s="236"/>
      <c r="U8" s="236"/>
      <c r="V8" s="236"/>
      <c r="W8" s="236"/>
    </row>
    <row r="9" spans="1:33" ht="15.75" thickBot="1" x14ac:dyDescent="0.3">
      <c r="A9" s="209"/>
      <c r="B9" s="210"/>
      <c r="C9" s="209"/>
      <c r="D9" s="211"/>
      <c r="E9" s="211"/>
      <c r="F9" s="208"/>
      <c r="G9" s="208"/>
      <c r="H9" s="82"/>
      <c r="O9" s="236"/>
      <c r="P9" s="236"/>
      <c r="Q9" s="236"/>
      <c r="R9" s="236"/>
      <c r="S9" s="236"/>
      <c r="T9" s="236"/>
      <c r="U9" s="236"/>
      <c r="V9" s="236"/>
      <c r="W9" s="236"/>
    </row>
    <row r="10" spans="1:33" ht="38.25" customHeight="1" x14ac:dyDescent="0.25">
      <c r="A10" s="318" t="s">
        <v>88</v>
      </c>
      <c r="B10" s="319"/>
      <c r="C10" s="319"/>
      <c r="D10" s="319"/>
      <c r="E10" s="319"/>
      <c r="F10" s="319"/>
      <c r="G10" s="319"/>
      <c r="H10" s="319"/>
      <c r="I10" s="320"/>
      <c r="K10" s="353" t="s">
        <v>130</v>
      </c>
      <c r="L10" s="354"/>
      <c r="M10" s="355"/>
      <c r="O10" s="353" t="s">
        <v>132</v>
      </c>
      <c r="P10" s="354"/>
      <c r="Q10" s="355"/>
      <c r="R10" s="236"/>
      <c r="S10" s="359" t="s">
        <v>134</v>
      </c>
      <c r="T10" s="360"/>
      <c r="U10" s="361"/>
      <c r="V10" s="236"/>
      <c r="W10" s="359" t="s">
        <v>136</v>
      </c>
      <c r="X10" s="360"/>
      <c r="Y10" s="361"/>
      <c r="AA10" s="359" t="s">
        <v>138</v>
      </c>
      <c r="AB10" s="360"/>
      <c r="AC10" s="361"/>
      <c r="AE10" s="359" t="s">
        <v>140</v>
      </c>
      <c r="AF10" s="360"/>
      <c r="AG10" s="361"/>
    </row>
    <row r="11" spans="1:33" ht="26.25" thickBot="1" x14ac:dyDescent="0.3">
      <c r="A11" s="214" t="s">
        <v>107</v>
      </c>
      <c r="B11" s="232" t="s">
        <v>108</v>
      </c>
      <c r="C11" s="232" t="s">
        <v>59</v>
      </c>
      <c r="D11" s="215" t="s">
        <v>60</v>
      </c>
      <c r="E11" s="233" t="s">
        <v>89</v>
      </c>
      <c r="F11" s="241" t="s">
        <v>90</v>
      </c>
      <c r="G11" s="232" t="s">
        <v>91</v>
      </c>
      <c r="H11" s="232" t="s">
        <v>92</v>
      </c>
      <c r="I11" s="232" t="s">
        <v>93</v>
      </c>
      <c r="K11" s="356" t="s">
        <v>131</v>
      </c>
      <c r="L11" s="357"/>
      <c r="M11" s="358"/>
      <c r="O11" s="356" t="s">
        <v>133</v>
      </c>
      <c r="P11" s="357"/>
      <c r="Q11" s="358"/>
      <c r="R11" s="236"/>
      <c r="S11" s="356" t="s">
        <v>135</v>
      </c>
      <c r="T11" s="357"/>
      <c r="U11" s="358"/>
      <c r="V11" s="236"/>
      <c r="W11" s="356" t="s">
        <v>137</v>
      </c>
      <c r="X11" s="357"/>
      <c r="Y11" s="358"/>
      <c r="AA11" s="356" t="s">
        <v>139</v>
      </c>
      <c r="AB11" s="357"/>
      <c r="AC11" s="358"/>
      <c r="AE11" s="356" t="s">
        <v>141</v>
      </c>
      <c r="AF11" s="357"/>
      <c r="AG11" s="358"/>
    </row>
    <row r="12" spans="1:33" ht="51.75" customHeight="1" x14ac:dyDescent="0.25">
      <c r="A12" s="216"/>
      <c r="B12" s="238"/>
      <c r="C12" s="213"/>
      <c r="D12" s="213"/>
      <c r="E12" s="217"/>
      <c r="F12" s="217"/>
      <c r="G12" s="240" t="s">
        <v>91</v>
      </c>
      <c r="H12" s="221" t="s">
        <v>96</v>
      </c>
      <c r="I12" s="222" t="s">
        <v>97</v>
      </c>
      <c r="K12" s="350" t="s">
        <v>100</v>
      </c>
      <c r="L12" s="351" t="s">
        <v>99</v>
      </c>
      <c r="M12" s="352" t="s">
        <v>97</v>
      </c>
      <c r="N12" s="246"/>
      <c r="O12" s="350" t="s">
        <v>100</v>
      </c>
      <c r="P12" s="351" t="s">
        <v>99</v>
      </c>
      <c r="Q12" s="352" t="s">
        <v>97</v>
      </c>
      <c r="R12" s="236"/>
      <c r="S12" s="350" t="s">
        <v>100</v>
      </c>
      <c r="T12" s="351" t="s">
        <v>99</v>
      </c>
      <c r="U12" s="352" t="s">
        <v>97</v>
      </c>
      <c r="V12" s="236"/>
      <c r="W12" s="350" t="s">
        <v>100</v>
      </c>
      <c r="X12" s="351" t="s">
        <v>99</v>
      </c>
      <c r="Y12" s="352" t="s">
        <v>97</v>
      </c>
      <c r="AA12" s="350" t="s">
        <v>100</v>
      </c>
      <c r="AB12" s="351" t="s">
        <v>99</v>
      </c>
      <c r="AC12" s="352" t="s">
        <v>97</v>
      </c>
      <c r="AE12" s="350" t="s">
        <v>100</v>
      </c>
      <c r="AF12" s="351" t="s">
        <v>99</v>
      </c>
      <c r="AG12" s="352" t="s">
        <v>97</v>
      </c>
    </row>
    <row r="13" spans="1:33" x14ac:dyDescent="0.25">
      <c r="A13" s="216">
        <v>1</v>
      </c>
      <c r="B13" s="346" t="s">
        <v>120</v>
      </c>
      <c r="C13" s="238"/>
      <c r="D13" s="239" t="s">
        <v>109</v>
      </c>
      <c r="E13" s="362">
        <v>1</v>
      </c>
      <c r="F13" s="363" t="s">
        <v>94</v>
      </c>
      <c r="G13" s="219">
        <v>2528102</v>
      </c>
      <c r="H13" s="347">
        <v>2528102</v>
      </c>
      <c r="I13" s="223">
        <f>H13-(H13*20%)</f>
        <v>2022481.6</v>
      </c>
      <c r="K13" s="242"/>
      <c r="L13" s="225" t="str">
        <f>IF(K13&gt;H13,"SUPERA","ACEPTADA")</f>
        <v>ACEPTADA</v>
      </c>
      <c r="M13" s="226" t="str">
        <f>IF(K13&lt;=I13,"P A B","NO")</f>
        <v>P A B</v>
      </c>
      <c r="O13" s="242"/>
      <c r="P13" s="225" t="str">
        <f>IF(O13&gt;H13,"SUPERA","ACEPTADA")</f>
        <v>ACEPTADA</v>
      </c>
      <c r="Q13" s="226" t="str">
        <f>IF(O13&lt;=I13,"P A B","NO")</f>
        <v>P A B</v>
      </c>
      <c r="R13" s="236"/>
      <c r="S13" s="242"/>
      <c r="T13" s="225" t="str">
        <f>IF(S13&gt;H13,"SUPERA","ACEPTADA")</f>
        <v>ACEPTADA</v>
      </c>
      <c r="U13" s="226" t="str">
        <f>IF(S13&lt;=I13,"P A B","NO")</f>
        <v>P A B</v>
      </c>
      <c r="V13" s="236"/>
      <c r="W13" s="242"/>
      <c r="X13" s="225" t="str">
        <f>IF(W13&gt;H13,"SUPERA","ACEPTADA")</f>
        <v>ACEPTADA</v>
      </c>
      <c r="Y13" s="226" t="str">
        <f>IF(W13&lt;=I13,"P A B","NO")</f>
        <v>P A B</v>
      </c>
      <c r="AA13" s="242"/>
      <c r="AB13" s="225" t="str">
        <f>IF(AA13&gt;H13,"SUPERA","ACEPTADA")</f>
        <v>ACEPTADA</v>
      </c>
      <c r="AC13" s="226" t="str">
        <f>IF(AA13&lt;=I13,"P A B","NO")</f>
        <v>P A B</v>
      </c>
      <c r="AE13" s="242"/>
      <c r="AF13" s="225" t="str">
        <f>IF(AE13&gt;H13,"SUPERA","ACEPTADA")</f>
        <v>ACEPTADA</v>
      </c>
      <c r="AG13" s="226" t="str">
        <f>IF(AE13&lt;=I13,"P A B","NO")</f>
        <v>P A B</v>
      </c>
    </row>
    <row r="14" spans="1:33" ht="25.5" x14ac:dyDescent="0.25">
      <c r="A14" s="346">
        <v>2</v>
      </c>
      <c r="B14" s="346" t="s">
        <v>121</v>
      </c>
      <c r="C14" s="238"/>
      <c r="D14" s="239" t="s">
        <v>110</v>
      </c>
      <c r="E14" s="362">
        <v>1</v>
      </c>
      <c r="F14" s="363" t="s">
        <v>94</v>
      </c>
      <c r="G14" s="219">
        <v>1380207</v>
      </c>
      <c r="H14" s="347">
        <v>1380207</v>
      </c>
      <c r="I14" s="223">
        <f t="shared" ref="I14:I22" si="0">H14-(H14*20%)</f>
        <v>1104165.6000000001</v>
      </c>
      <c r="K14" s="242"/>
      <c r="L14" s="225" t="str">
        <f>IF(K14&gt;H14,"SUPERA","ACEPTADA")</f>
        <v>ACEPTADA</v>
      </c>
      <c r="M14" s="226" t="str">
        <f>IF(K14&lt;=I14,"P A B","NO")</f>
        <v>P A B</v>
      </c>
      <c r="O14" s="242"/>
      <c r="P14" s="225" t="str">
        <f t="shared" ref="P14:P25" si="1">IF(O14&gt;H14,"SUPERA","ACEPTADA")</f>
        <v>ACEPTADA</v>
      </c>
      <c r="Q14" s="226" t="str">
        <f t="shared" ref="Q14:Q25" si="2">IF(O14&lt;=I14,"P A B","NO")</f>
        <v>P A B</v>
      </c>
      <c r="R14" s="236"/>
      <c r="S14" s="242"/>
      <c r="T14" s="225" t="str">
        <f t="shared" ref="T14:T25" si="3">IF(S14&gt;H14,"SUPERA","ACEPTADA")</f>
        <v>ACEPTADA</v>
      </c>
      <c r="U14" s="226" t="str">
        <f t="shared" ref="U14:U25" si="4">IF(S14&lt;=I14,"P A B","NO")</f>
        <v>P A B</v>
      </c>
      <c r="V14" s="236"/>
      <c r="W14" s="242"/>
      <c r="X14" s="225" t="str">
        <f t="shared" ref="X14:X24" si="5">IF(W14&gt;H14,"SUPERA","ACEPTADA")</f>
        <v>ACEPTADA</v>
      </c>
      <c r="Y14" s="226" t="str">
        <f t="shared" ref="Y14:Y25" si="6">IF(W14&lt;=I14,"P A B","NO")</f>
        <v>P A B</v>
      </c>
      <c r="AA14" s="242"/>
      <c r="AB14" s="225" t="str">
        <f t="shared" ref="AB14:AB25" si="7">IF(AA14&gt;H14,"SUPERA","ACEPTADA")</f>
        <v>ACEPTADA</v>
      </c>
      <c r="AC14" s="226" t="str">
        <f t="shared" ref="AC14:AC25" si="8">IF(AA14&lt;=I14,"P A B","NO")</f>
        <v>P A B</v>
      </c>
      <c r="AE14" s="242"/>
      <c r="AF14" s="225" t="str">
        <f t="shared" ref="AF14:AF25" si="9">IF(AE14&gt;H14,"SUPERA","ACEPTADA")</f>
        <v>ACEPTADA</v>
      </c>
      <c r="AG14" s="226" t="str">
        <f t="shared" ref="AG14:AG25" si="10">IF(AE14&lt;=I14,"P A B","NO")</f>
        <v>P A B</v>
      </c>
    </row>
    <row r="15" spans="1:33" ht="25.5" x14ac:dyDescent="0.25">
      <c r="A15" s="346">
        <v>3</v>
      </c>
      <c r="B15" s="346" t="s">
        <v>122</v>
      </c>
      <c r="C15" s="238"/>
      <c r="D15" s="239" t="s">
        <v>111</v>
      </c>
      <c r="E15" s="362">
        <v>1</v>
      </c>
      <c r="F15" s="363" t="s">
        <v>94</v>
      </c>
      <c r="G15" s="219">
        <v>1612519</v>
      </c>
      <c r="H15" s="347">
        <v>1612519</v>
      </c>
      <c r="I15" s="223">
        <f t="shared" si="0"/>
        <v>1290015.2</v>
      </c>
      <c r="K15" s="242"/>
      <c r="L15" s="225" t="str">
        <f>IF(K15&gt;H15,"SUPERA","ACEPTADA")</f>
        <v>ACEPTADA</v>
      </c>
      <c r="M15" s="226" t="str">
        <f>IF(K15&lt;=I15,"P A B","NO")</f>
        <v>P A B</v>
      </c>
      <c r="O15" s="242"/>
      <c r="P15" s="225" t="str">
        <f t="shared" si="1"/>
        <v>ACEPTADA</v>
      </c>
      <c r="Q15" s="226" t="str">
        <f t="shared" si="2"/>
        <v>P A B</v>
      </c>
      <c r="R15" s="236"/>
      <c r="S15" s="242"/>
      <c r="T15" s="225" t="str">
        <f t="shared" si="3"/>
        <v>ACEPTADA</v>
      </c>
      <c r="U15" s="226" t="str">
        <f t="shared" si="4"/>
        <v>P A B</v>
      </c>
      <c r="V15" s="236"/>
      <c r="W15" s="242"/>
      <c r="X15" s="225" t="str">
        <f t="shared" si="5"/>
        <v>ACEPTADA</v>
      </c>
      <c r="Y15" s="226" t="str">
        <f t="shared" si="6"/>
        <v>P A B</v>
      </c>
      <c r="AA15" s="242"/>
      <c r="AB15" s="225" t="str">
        <f t="shared" si="7"/>
        <v>ACEPTADA</v>
      </c>
      <c r="AC15" s="226" t="str">
        <f t="shared" si="8"/>
        <v>P A B</v>
      </c>
      <c r="AE15" s="242"/>
      <c r="AF15" s="225" t="str">
        <f t="shared" si="9"/>
        <v>ACEPTADA</v>
      </c>
      <c r="AG15" s="226" t="str">
        <f t="shared" si="10"/>
        <v>P A B</v>
      </c>
    </row>
    <row r="16" spans="1:33" x14ac:dyDescent="0.25">
      <c r="A16" s="346">
        <v>4</v>
      </c>
      <c r="B16" s="346" t="s">
        <v>123</v>
      </c>
      <c r="C16" s="238"/>
      <c r="D16" s="239" t="s">
        <v>112</v>
      </c>
      <c r="E16" s="362">
        <v>1</v>
      </c>
      <c r="F16" s="363" t="s">
        <v>94</v>
      </c>
      <c r="G16" s="219">
        <v>3675997</v>
      </c>
      <c r="H16" s="347">
        <v>3675997</v>
      </c>
      <c r="I16" s="223">
        <f t="shared" si="0"/>
        <v>2940797.6</v>
      </c>
      <c r="K16" s="242"/>
      <c r="L16" s="225" t="str">
        <f>IF(K16&gt;H16,"SUPERA","ACEPTADA")</f>
        <v>ACEPTADA</v>
      </c>
      <c r="M16" s="226" t="str">
        <f>IF(K16&lt;=I16,"P A B","NO")</f>
        <v>P A B</v>
      </c>
      <c r="O16" s="242"/>
      <c r="P16" s="225" t="str">
        <f t="shared" si="1"/>
        <v>ACEPTADA</v>
      </c>
      <c r="Q16" s="226" t="str">
        <f t="shared" si="2"/>
        <v>P A B</v>
      </c>
      <c r="R16" s="236"/>
      <c r="S16" s="242"/>
      <c r="T16" s="225" t="str">
        <f t="shared" si="3"/>
        <v>ACEPTADA</v>
      </c>
      <c r="U16" s="226" t="str">
        <f t="shared" si="4"/>
        <v>P A B</v>
      </c>
      <c r="V16" s="236"/>
      <c r="W16" s="242"/>
      <c r="X16" s="225" t="str">
        <f t="shared" si="5"/>
        <v>ACEPTADA</v>
      </c>
      <c r="Y16" s="226" t="str">
        <f t="shared" si="6"/>
        <v>P A B</v>
      </c>
      <c r="AA16" s="242"/>
      <c r="AB16" s="225" t="str">
        <f t="shared" si="7"/>
        <v>ACEPTADA</v>
      </c>
      <c r="AC16" s="226" t="str">
        <f t="shared" si="8"/>
        <v>P A B</v>
      </c>
      <c r="AE16" s="242"/>
      <c r="AF16" s="225" t="str">
        <f t="shared" si="9"/>
        <v>ACEPTADA</v>
      </c>
      <c r="AG16" s="226" t="str">
        <f t="shared" si="10"/>
        <v>P A B</v>
      </c>
    </row>
    <row r="17" spans="1:33" ht="25.5" x14ac:dyDescent="0.25">
      <c r="A17" s="346">
        <v>5</v>
      </c>
      <c r="B17" s="346" t="s">
        <v>124</v>
      </c>
      <c r="C17" s="238"/>
      <c r="D17" s="239" t="s">
        <v>113</v>
      </c>
      <c r="E17" s="362">
        <v>1</v>
      </c>
      <c r="F17" s="363" t="s">
        <v>94</v>
      </c>
      <c r="G17" s="219">
        <v>4366100</v>
      </c>
      <c r="H17" s="347">
        <v>4366100</v>
      </c>
      <c r="I17" s="223">
        <f t="shared" si="0"/>
        <v>3492880</v>
      </c>
      <c r="K17" s="242"/>
      <c r="L17" s="225" t="str">
        <f>IF(K17&gt;H17,"SUPERA","ACEPTADA")</f>
        <v>ACEPTADA</v>
      </c>
      <c r="M17" s="226" t="str">
        <f>IF(K17&lt;=I17,"P A B","NO")</f>
        <v>P A B</v>
      </c>
      <c r="O17" s="242"/>
      <c r="P17" s="225" t="str">
        <f t="shared" si="1"/>
        <v>ACEPTADA</v>
      </c>
      <c r="Q17" s="226" t="str">
        <f t="shared" si="2"/>
        <v>P A B</v>
      </c>
      <c r="R17" s="236"/>
      <c r="S17" s="242"/>
      <c r="T17" s="225" t="str">
        <f t="shared" si="3"/>
        <v>ACEPTADA</v>
      </c>
      <c r="U17" s="226" t="str">
        <f t="shared" si="4"/>
        <v>P A B</v>
      </c>
      <c r="V17" s="236"/>
      <c r="W17" s="242"/>
      <c r="X17" s="225" t="str">
        <f t="shared" si="5"/>
        <v>ACEPTADA</v>
      </c>
      <c r="Y17" s="226" t="str">
        <f t="shared" si="6"/>
        <v>P A B</v>
      </c>
      <c r="AA17" s="242"/>
      <c r="AB17" s="225" t="str">
        <f t="shared" si="7"/>
        <v>ACEPTADA</v>
      </c>
      <c r="AC17" s="226" t="str">
        <f t="shared" si="8"/>
        <v>P A B</v>
      </c>
      <c r="AE17" s="242"/>
      <c r="AF17" s="225" t="str">
        <f t="shared" si="9"/>
        <v>ACEPTADA</v>
      </c>
      <c r="AG17" s="226" t="str">
        <f t="shared" si="10"/>
        <v>P A B</v>
      </c>
    </row>
    <row r="18" spans="1:33" s="246" customFormat="1" x14ac:dyDescent="0.25">
      <c r="A18" s="346">
        <v>6</v>
      </c>
      <c r="B18" s="346" t="s">
        <v>125</v>
      </c>
      <c r="C18" s="238"/>
      <c r="D18" s="239" t="s">
        <v>114</v>
      </c>
      <c r="E18" s="362">
        <v>1</v>
      </c>
      <c r="F18" s="363" t="s">
        <v>94</v>
      </c>
      <c r="G18" s="219">
        <v>368966</v>
      </c>
      <c r="H18" s="347">
        <v>368966</v>
      </c>
      <c r="I18" s="223">
        <f t="shared" si="0"/>
        <v>295172.8</v>
      </c>
      <c r="K18" s="242"/>
      <c r="L18" s="225" t="str">
        <f>IF(K18&gt;H18,"SUPERA","ACEPTADA")</f>
        <v>ACEPTADA</v>
      </c>
      <c r="M18" s="226" t="str">
        <f>IF(K18&lt;=I18,"P A B","NO")</f>
        <v>P A B</v>
      </c>
      <c r="O18" s="242"/>
      <c r="P18" s="225" t="str">
        <f t="shared" si="1"/>
        <v>ACEPTADA</v>
      </c>
      <c r="Q18" s="226" t="str">
        <f t="shared" si="2"/>
        <v>P A B</v>
      </c>
      <c r="S18" s="242"/>
      <c r="T18" s="225" t="str">
        <f t="shared" si="3"/>
        <v>ACEPTADA</v>
      </c>
      <c r="U18" s="226" t="str">
        <f t="shared" si="4"/>
        <v>P A B</v>
      </c>
      <c r="W18" s="242"/>
      <c r="X18" s="225" t="str">
        <f t="shared" si="5"/>
        <v>ACEPTADA</v>
      </c>
      <c r="Y18" s="226" t="str">
        <f t="shared" si="6"/>
        <v>P A B</v>
      </c>
      <c r="AA18" s="242"/>
      <c r="AB18" s="225" t="str">
        <f t="shared" si="7"/>
        <v>ACEPTADA</v>
      </c>
      <c r="AC18" s="226" t="str">
        <f t="shared" si="8"/>
        <v>P A B</v>
      </c>
      <c r="AE18" s="242"/>
      <c r="AF18" s="225" t="str">
        <f t="shared" si="9"/>
        <v>ACEPTADA</v>
      </c>
      <c r="AG18" s="226" t="str">
        <f t="shared" si="10"/>
        <v>P A B</v>
      </c>
    </row>
    <row r="19" spans="1:33" s="246" customFormat="1" x14ac:dyDescent="0.25">
      <c r="A19" s="346">
        <v>7</v>
      </c>
      <c r="B19" s="346" t="s">
        <v>126</v>
      </c>
      <c r="C19" s="238"/>
      <c r="D19" s="239" t="s">
        <v>114</v>
      </c>
      <c r="E19" s="362">
        <v>1</v>
      </c>
      <c r="F19" s="363" t="s">
        <v>94</v>
      </c>
      <c r="G19" s="219">
        <v>690104</v>
      </c>
      <c r="H19" s="347">
        <v>690104</v>
      </c>
      <c r="I19" s="223">
        <f t="shared" si="0"/>
        <v>552083.19999999995</v>
      </c>
      <c r="K19" s="242"/>
      <c r="L19" s="225" t="str">
        <f>IF(K19&gt;H19,"SUPERA","ACEPTADA")</f>
        <v>ACEPTADA</v>
      </c>
      <c r="M19" s="226" t="str">
        <f>IF(K19&lt;=I19,"P A B","NO")</f>
        <v>P A B</v>
      </c>
      <c r="O19" s="242"/>
      <c r="P19" s="225" t="str">
        <f t="shared" si="1"/>
        <v>ACEPTADA</v>
      </c>
      <c r="Q19" s="226" t="str">
        <f t="shared" si="2"/>
        <v>P A B</v>
      </c>
      <c r="S19" s="242"/>
      <c r="T19" s="225" t="str">
        <f t="shared" si="3"/>
        <v>ACEPTADA</v>
      </c>
      <c r="U19" s="226" t="str">
        <f t="shared" si="4"/>
        <v>P A B</v>
      </c>
      <c r="W19" s="242"/>
      <c r="X19" s="225" t="str">
        <f t="shared" si="5"/>
        <v>ACEPTADA</v>
      </c>
      <c r="Y19" s="226" t="str">
        <f t="shared" si="6"/>
        <v>P A B</v>
      </c>
      <c r="AA19" s="242"/>
      <c r="AB19" s="225" t="str">
        <f t="shared" si="7"/>
        <v>ACEPTADA</v>
      </c>
      <c r="AC19" s="226" t="str">
        <f t="shared" si="8"/>
        <v>P A B</v>
      </c>
      <c r="AE19" s="242"/>
      <c r="AF19" s="225" t="str">
        <f t="shared" si="9"/>
        <v>ACEPTADA</v>
      </c>
      <c r="AG19" s="226" t="str">
        <f t="shared" si="10"/>
        <v>P A B</v>
      </c>
    </row>
    <row r="20" spans="1:33" s="246" customFormat="1" x14ac:dyDescent="0.25">
      <c r="A20" s="346">
        <v>8</v>
      </c>
      <c r="B20" s="346" t="s">
        <v>127</v>
      </c>
      <c r="C20" s="238"/>
      <c r="D20" s="239" t="s">
        <v>115</v>
      </c>
      <c r="E20" s="362">
        <v>1</v>
      </c>
      <c r="F20" s="363" t="s">
        <v>94</v>
      </c>
      <c r="G20" s="219">
        <v>3450518</v>
      </c>
      <c r="H20" s="347">
        <v>3450518</v>
      </c>
      <c r="I20" s="223">
        <f t="shared" si="0"/>
        <v>2760414.4</v>
      </c>
      <c r="K20" s="242"/>
      <c r="L20" s="225" t="str">
        <f>IF(K20&gt;H20,"SUPERA","ACEPTADA")</f>
        <v>ACEPTADA</v>
      </c>
      <c r="M20" s="226" t="str">
        <f>IF(K20&lt;=I20,"P A B","NO")</f>
        <v>P A B</v>
      </c>
      <c r="O20" s="242"/>
      <c r="P20" s="225" t="str">
        <f t="shared" si="1"/>
        <v>ACEPTADA</v>
      </c>
      <c r="Q20" s="226" t="str">
        <f t="shared" si="2"/>
        <v>P A B</v>
      </c>
      <c r="S20" s="242"/>
      <c r="T20" s="225" t="str">
        <f t="shared" si="3"/>
        <v>ACEPTADA</v>
      </c>
      <c r="U20" s="226" t="str">
        <f t="shared" si="4"/>
        <v>P A B</v>
      </c>
      <c r="W20" s="242"/>
      <c r="X20" s="225" t="str">
        <f t="shared" si="5"/>
        <v>ACEPTADA</v>
      </c>
      <c r="Y20" s="226" t="str">
        <f t="shared" si="6"/>
        <v>P A B</v>
      </c>
      <c r="AA20" s="242"/>
      <c r="AB20" s="225" t="str">
        <f t="shared" si="7"/>
        <v>ACEPTADA</v>
      </c>
      <c r="AC20" s="226" t="str">
        <f t="shared" si="8"/>
        <v>P A B</v>
      </c>
      <c r="AE20" s="242"/>
      <c r="AF20" s="225" t="str">
        <f t="shared" si="9"/>
        <v>ACEPTADA</v>
      </c>
      <c r="AG20" s="226" t="str">
        <f t="shared" si="10"/>
        <v>P A B</v>
      </c>
    </row>
    <row r="21" spans="1:33" x14ac:dyDescent="0.25">
      <c r="A21" s="346">
        <v>9</v>
      </c>
      <c r="B21" s="346" t="s">
        <v>128</v>
      </c>
      <c r="C21" s="213"/>
      <c r="D21" s="213" t="s">
        <v>116</v>
      </c>
      <c r="E21" s="362">
        <v>1</v>
      </c>
      <c r="F21" s="363" t="s">
        <v>94</v>
      </c>
      <c r="G21" s="219">
        <v>6796283</v>
      </c>
      <c r="H21" s="347">
        <v>6796283</v>
      </c>
      <c r="I21" s="223">
        <f t="shared" si="0"/>
        <v>5437026.4000000004</v>
      </c>
      <c r="J21" s="237"/>
      <c r="K21" s="242"/>
      <c r="L21" s="225" t="str">
        <f>IF(K21&gt;H21,"SUPERA","ACEPTADA")</f>
        <v>ACEPTADA</v>
      </c>
      <c r="M21" s="226" t="str">
        <f>IF(K21&lt;=I21,"P A B","NO")</f>
        <v>P A B</v>
      </c>
      <c r="O21" s="242"/>
      <c r="P21" s="225" t="str">
        <f t="shared" si="1"/>
        <v>ACEPTADA</v>
      </c>
      <c r="Q21" s="226" t="str">
        <f t="shared" si="2"/>
        <v>P A B</v>
      </c>
      <c r="R21" s="236"/>
      <c r="S21" s="242"/>
      <c r="T21" s="225" t="str">
        <f t="shared" si="3"/>
        <v>ACEPTADA</v>
      </c>
      <c r="U21" s="226" t="str">
        <f t="shared" si="4"/>
        <v>P A B</v>
      </c>
      <c r="V21" s="236"/>
      <c r="W21" s="242"/>
      <c r="X21" s="225" t="str">
        <f t="shared" si="5"/>
        <v>ACEPTADA</v>
      </c>
      <c r="Y21" s="226" t="str">
        <f t="shared" si="6"/>
        <v>P A B</v>
      </c>
      <c r="AA21" s="242"/>
      <c r="AB21" s="225" t="str">
        <f t="shared" si="7"/>
        <v>ACEPTADA</v>
      </c>
      <c r="AC21" s="226" t="str">
        <f t="shared" si="8"/>
        <v>P A B</v>
      </c>
      <c r="AE21" s="242"/>
      <c r="AF21" s="225" t="str">
        <f t="shared" si="9"/>
        <v>ACEPTADA</v>
      </c>
      <c r="AG21" s="226" t="str">
        <f t="shared" si="10"/>
        <v>P A B</v>
      </c>
    </row>
    <row r="22" spans="1:33" x14ac:dyDescent="0.25">
      <c r="A22" s="346">
        <v>10</v>
      </c>
      <c r="B22" s="346" t="s">
        <v>129</v>
      </c>
      <c r="C22" s="213"/>
      <c r="D22" s="213" t="s">
        <v>117</v>
      </c>
      <c r="E22" s="362">
        <v>1</v>
      </c>
      <c r="F22" s="363" t="s">
        <v>94</v>
      </c>
      <c r="G22" s="219">
        <v>5056204</v>
      </c>
      <c r="H22" s="347">
        <v>5056204</v>
      </c>
      <c r="I22" s="223">
        <f t="shared" si="0"/>
        <v>4044963.2</v>
      </c>
      <c r="J22" s="237"/>
      <c r="K22" s="242"/>
      <c r="L22" s="225" t="str">
        <f>IF(K22&gt;H22,"SUPERA","ACEPTADA")</f>
        <v>ACEPTADA</v>
      </c>
      <c r="M22" s="226" t="str">
        <f>IF(K22&lt;=I22,"P A B","NO")</f>
        <v>P A B</v>
      </c>
      <c r="O22" s="242"/>
      <c r="P22" s="225" t="str">
        <f t="shared" si="1"/>
        <v>ACEPTADA</v>
      </c>
      <c r="Q22" s="226" t="str">
        <f t="shared" si="2"/>
        <v>P A B</v>
      </c>
      <c r="R22" s="236"/>
      <c r="S22" s="242"/>
      <c r="T22" s="225" t="str">
        <f t="shared" si="3"/>
        <v>ACEPTADA</v>
      </c>
      <c r="U22" s="226" t="str">
        <f t="shared" si="4"/>
        <v>P A B</v>
      </c>
      <c r="V22" s="236"/>
      <c r="W22" s="242"/>
      <c r="X22" s="225" t="str">
        <f t="shared" si="5"/>
        <v>ACEPTADA</v>
      </c>
      <c r="Y22" s="226" t="str">
        <f t="shared" si="6"/>
        <v>P A B</v>
      </c>
      <c r="AA22" s="242"/>
      <c r="AB22" s="225" t="str">
        <f t="shared" si="7"/>
        <v>ACEPTADA</v>
      </c>
      <c r="AC22" s="226" t="str">
        <f t="shared" si="8"/>
        <v>P A B</v>
      </c>
      <c r="AE22" s="242"/>
      <c r="AF22" s="225" t="str">
        <f t="shared" si="9"/>
        <v>ACEPTADA</v>
      </c>
      <c r="AG22" s="226" t="str">
        <f t="shared" si="10"/>
        <v>P A B</v>
      </c>
    </row>
    <row r="23" spans="1:33" s="246" customFormat="1" x14ac:dyDescent="0.25">
      <c r="A23" s="346"/>
      <c r="B23" s="213"/>
      <c r="C23" s="213"/>
      <c r="D23" s="364" t="s">
        <v>118</v>
      </c>
      <c r="G23" s="234">
        <f>SUM(G13:G22)</f>
        <v>29925000</v>
      </c>
      <c r="H23" s="42">
        <f>SUM(H13:H22)</f>
        <v>29925000</v>
      </c>
      <c r="I23" s="223">
        <f>SUM(I13:I22)</f>
        <v>23940000</v>
      </c>
      <c r="K23" s="242"/>
      <c r="L23" s="225" t="str">
        <f>IF(K23&gt;H23,"SUPERA","ACEPTADA")</f>
        <v>ACEPTADA</v>
      </c>
      <c r="M23" s="226" t="str">
        <f>IF(K23&lt;=I23,"P A B","NO")</f>
        <v>P A B</v>
      </c>
      <c r="O23" s="242"/>
      <c r="P23" s="225" t="str">
        <f t="shared" si="1"/>
        <v>ACEPTADA</v>
      </c>
      <c r="Q23" s="226" t="str">
        <f t="shared" si="2"/>
        <v>P A B</v>
      </c>
      <c r="S23" s="242"/>
      <c r="T23" s="225" t="str">
        <f t="shared" si="3"/>
        <v>ACEPTADA</v>
      </c>
      <c r="U23" s="226" t="str">
        <f t="shared" si="4"/>
        <v>P A B</v>
      </c>
      <c r="W23" s="242"/>
      <c r="X23" s="225" t="str">
        <f t="shared" si="5"/>
        <v>ACEPTADA</v>
      </c>
      <c r="Y23" s="226" t="str">
        <f t="shared" si="6"/>
        <v>P A B</v>
      </c>
      <c r="AA23" s="242"/>
      <c r="AB23" s="225" t="str">
        <f t="shared" si="7"/>
        <v>ACEPTADA</v>
      </c>
      <c r="AC23" s="226" t="str">
        <f t="shared" si="8"/>
        <v>P A B</v>
      </c>
      <c r="AE23" s="242"/>
      <c r="AF23" s="225" t="str">
        <f t="shared" si="9"/>
        <v>ACEPTADA</v>
      </c>
      <c r="AG23" s="226" t="str">
        <f t="shared" si="10"/>
        <v>P A B</v>
      </c>
    </row>
    <row r="24" spans="1:33" x14ac:dyDescent="0.25">
      <c r="A24" s="82"/>
      <c r="B24" s="82"/>
      <c r="C24" s="82"/>
      <c r="D24" s="365" t="s">
        <v>119</v>
      </c>
      <c r="E24" s="82"/>
      <c r="F24" s="82"/>
      <c r="G24" s="349">
        <f>+G23*19/100</f>
        <v>5685750</v>
      </c>
      <c r="H24" s="349">
        <f>+H23*19/100</f>
        <v>5685750</v>
      </c>
      <c r="I24" s="345">
        <f>+I23*19/100</f>
        <v>4548600</v>
      </c>
      <c r="K24" s="242"/>
      <c r="L24" s="225" t="str">
        <f>IF(K24&gt;H24,"SUPERA","ACEPTADA")</f>
        <v>ACEPTADA</v>
      </c>
      <c r="M24" s="226" t="str">
        <f>IF(K24&lt;=I24,"P A B","NO")</f>
        <v>P A B</v>
      </c>
      <c r="O24" s="242"/>
      <c r="P24" s="225" t="str">
        <f t="shared" si="1"/>
        <v>ACEPTADA</v>
      </c>
      <c r="Q24" s="226" t="str">
        <f t="shared" si="2"/>
        <v>P A B</v>
      </c>
      <c r="R24" s="236"/>
      <c r="S24" s="242"/>
      <c r="T24" s="225" t="str">
        <f t="shared" si="3"/>
        <v>ACEPTADA</v>
      </c>
      <c r="U24" s="226" t="str">
        <f t="shared" si="4"/>
        <v>P A B</v>
      </c>
      <c r="V24" s="236"/>
      <c r="W24" s="242"/>
      <c r="X24" s="225" t="str">
        <f t="shared" si="5"/>
        <v>ACEPTADA</v>
      </c>
      <c r="Y24" s="226" t="str">
        <f t="shared" si="6"/>
        <v>P A B</v>
      </c>
      <c r="AA24" s="242"/>
      <c r="AB24" s="225" t="str">
        <f t="shared" si="7"/>
        <v>ACEPTADA</v>
      </c>
      <c r="AC24" s="226" t="str">
        <f t="shared" si="8"/>
        <v>P A B</v>
      </c>
      <c r="AE24" s="242"/>
      <c r="AF24" s="225" t="str">
        <f t="shared" si="9"/>
        <v>ACEPTADA</v>
      </c>
      <c r="AG24" s="226" t="str">
        <f t="shared" si="10"/>
        <v>P A B</v>
      </c>
    </row>
    <row r="25" spans="1:33" x14ac:dyDescent="0.25">
      <c r="A25" s="82"/>
      <c r="B25" s="82"/>
      <c r="C25" s="82"/>
      <c r="D25" s="366" t="s">
        <v>95</v>
      </c>
      <c r="E25" s="82"/>
      <c r="F25" s="82"/>
      <c r="G25" s="218">
        <f>+G23+G24</f>
        <v>35610750</v>
      </c>
      <c r="H25" s="218">
        <f>+H23+H24</f>
        <v>35610750</v>
      </c>
      <c r="I25" s="218">
        <f>+I23+I24</f>
        <v>28488600</v>
      </c>
      <c r="J25" s="218"/>
      <c r="K25" s="218">
        <f>SUM(K13:K17)</f>
        <v>0</v>
      </c>
      <c r="L25" s="225" t="str">
        <f>IF(K25&gt;H25,"SUPERA","ACEPTADA")</f>
        <v>ACEPTADA</v>
      </c>
      <c r="M25" s="226" t="str">
        <f>IF(K25&lt;=I25,"P A B","NO")</f>
        <v>P A B</v>
      </c>
      <c r="O25" s="218">
        <f>SUM(O13:O17)</f>
        <v>0</v>
      </c>
      <c r="P25" s="225" t="str">
        <f t="shared" si="1"/>
        <v>ACEPTADA</v>
      </c>
      <c r="Q25" s="226" t="str">
        <f t="shared" si="2"/>
        <v>P A B</v>
      </c>
      <c r="R25" s="236"/>
      <c r="S25" s="218">
        <f>SUM(S13:S17)</f>
        <v>0</v>
      </c>
      <c r="T25" s="225" t="str">
        <f t="shared" si="3"/>
        <v>ACEPTADA</v>
      </c>
      <c r="U25" s="226" t="str">
        <f t="shared" si="4"/>
        <v>P A B</v>
      </c>
      <c r="V25" s="236"/>
      <c r="W25" s="218">
        <f>SUM(W13:W17)</f>
        <v>0</v>
      </c>
      <c r="X25" s="225" t="str">
        <f>IF(W25&gt;H25,"SUPERA","ACEPTADA")</f>
        <v>ACEPTADA</v>
      </c>
      <c r="Y25" s="226" t="str">
        <f t="shared" si="6"/>
        <v>P A B</v>
      </c>
      <c r="AA25" s="218">
        <f>SUM(AA13:AA17)</f>
        <v>0</v>
      </c>
      <c r="AB25" s="225" t="str">
        <f t="shared" si="7"/>
        <v>ACEPTADA</v>
      </c>
      <c r="AC25" s="226" t="str">
        <f t="shared" si="8"/>
        <v>P A B</v>
      </c>
      <c r="AE25" s="218">
        <f>SUM(AE13:AE17)</f>
        <v>0</v>
      </c>
      <c r="AF25" s="225" t="str">
        <f t="shared" si="9"/>
        <v>ACEPTADA</v>
      </c>
      <c r="AG25" s="226" t="str">
        <f t="shared" si="10"/>
        <v>P A B</v>
      </c>
    </row>
    <row r="26" spans="1:33" x14ac:dyDescent="0.25">
      <c r="A26" s="82"/>
      <c r="B26" s="82" t="s">
        <v>101</v>
      </c>
      <c r="C26" s="82"/>
      <c r="D26" s="82"/>
      <c r="E26" s="82"/>
      <c r="F26" s="82"/>
      <c r="G26" s="82"/>
      <c r="H26" s="82"/>
      <c r="K26" s="234"/>
      <c r="T26" s="236"/>
      <c r="U26" s="236"/>
      <c r="V26" s="236"/>
      <c r="W26" s="236"/>
    </row>
    <row r="27" spans="1:33" x14ac:dyDescent="0.25">
      <c r="A27" s="82"/>
      <c r="B27" s="82"/>
      <c r="C27" s="82"/>
      <c r="D27" s="82"/>
      <c r="E27" s="82"/>
      <c r="F27" s="82"/>
      <c r="G27" s="82"/>
      <c r="H27" s="82"/>
      <c r="O27" s="234"/>
    </row>
    <row r="28" spans="1:33" x14ac:dyDescent="0.25">
      <c r="A28" s="82"/>
      <c r="B28" s="82"/>
      <c r="C28" s="82"/>
      <c r="D28" s="82"/>
      <c r="E28" s="82"/>
      <c r="F28" s="82"/>
      <c r="G28" s="82"/>
      <c r="H28" s="82"/>
      <c r="L28" s="234"/>
    </row>
    <row r="29" spans="1:33" x14ac:dyDescent="0.25">
      <c r="A29" s="82"/>
      <c r="B29" s="82"/>
      <c r="C29" s="82"/>
      <c r="D29" s="82"/>
      <c r="E29" s="82"/>
      <c r="F29" s="82"/>
      <c r="G29" s="82"/>
      <c r="H29" s="82"/>
    </row>
    <row r="30" spans="1:33" x14ac:dyDescent="0.25">
      <c r="A30" s="82"/>
      <c r="B30" s="82"/>
      <c r="C30" s="82"/>
      <c r="D30" s="82"/>
      <c r="E30" s="82"/>
      <c r="F30" s="82"/>
      <c r="G30" s="82"/>
      <c r="H30" s="82"/>
      <c r="K30" s="234"/>
    </row>
    <row r="31" spans="1:33" x14ac:dyDescent="0.25">
      <c r="A31" s="82"/>
      <c r="B31" s="82"/>
      <c r="C31" s="82"/>
      <c r="D31" s="82"/>
      <c r="E31" s="82"/>
      <c r="F31" s="82"/>
      <c r="G31" s="82"/>
      <c r="H31" s="82"/>
    </row>
    <row r="32" spans="1:33" x14ac:dyDescent="0.25">
      <c r="A32" s="82"/>
      <c r="B32" s="82"/>
      <c r="C32" s="82"/>
      <c r="D32" s="82"/>
      <c r="E32" s="82"/>
      <c r="F32" s="82"/>
      <c r="G32" s="82"/>
      <c r="H32" s="82"/>
    </row>
    <row r="33" spans="1:8" x14ac:dyDescent="0.25">
      <c r="A33" s="82"/>
      <c r="B33" s="82"/>
      <c r="C33" s="82"/>
      <c r="D33" s="82"/>
      <c r="E33" s="82"/>
      <c r="F33" s="82"/>
      <c r="G33" s="82"/>
      <c r="H33" s="82"/>
    </row>
    <row r="34" spans="1:8" x14ac:dyDescent="0.25">
      <c r="A34" s="82"/>
      <c r="B34" s="82"/>
      <c r="C34" s="82"/>
      <c r="D34" s="82"/>
      <c r="E34" s="82"/>
      <c r="F34" s="82"/>
      <c r="G34" s="82"/>
      <c r="H34" s="82"/>
    </row>
    <row r="35" spans="1:8" x14ac:dyDescent="0.25">
      <c r="A35" s="82"/>
      <c r="B35" s="82"/>
      <c r="C35" s="82"/>
      <c r="D35" s="82"/>
      <c r="E35" s="82"/>
      <c r="F35" s="82"/>
      <c r="G35" s="82"/>
      <c r="H35" s="82"/>
    </row>
    <row r="36" spans="1:8" x14ac:dyDescent="0.25">
      <c r="A36" s="82"/>
      <c r="B36" s="82"/>
      <c r="C36" s="82"/>
      <c r="D36" s="82"/>
      <c r="E36" s="82"/>
      <c r="F36" s="82"/>
      <c r="G36" s="82"/>
      <c r="H36" s="82"/>
    </row>
    <row r="37" spans="1:8" x14ac:dyDescent="0.25">
      <c r="A37" s="82"/>
      <c r="B37" s="82"/>
      <c r="C37" s="82"/>
      <c r="D37" s="82"/>
      <c r="E37" s="82"/>
      <c r="F37" s="82"/>
      <c r="G37" s="82"/>
      <c r="H37" s="82"/>
    </row>
    <row r="38" spans="1:8" x14ac:dyDescent="0.25">
      <c r="A38" s="82"/>
      <c r="B38" s="82"/>
      <c r="C38" s="82"/>
      <c r="D38" s="82"/>
      <c r="E38" s="82"/>
      <c r="F38" s="82"/>
      <c r="G38" s="82"/>
      <c r="H38" s="82"/>
    </row>
    <row r="39" spans="1:8" x14ac:dyDescent="0.25">
      <c r="A39" s="82"/>
      <c r="B39" s="82"/>
      <c r="C39" s="82"/>
      <c r="D39" s="82"/>
      <c r="E39" s="82"/>
      <c r="F39" s="82"/>
      <c r="G39" s="82"/>
      <c r="H39" s="82"/>
    </row>
    <row r="40" spans="1:8" x14ac:dyDescent="0.25">
      <c r="A40" s="82"/>
      <c r="B40" s="82"/>
      <c r="C40" s="82"/>
      <c r="D40" s="82"/>
      <c r="E40" s="82"/>
      <c r="F40" s="82"/>
      <c r="G40" s="82"/>
      <c r="H40" s="82"/>
    </row>
    <row r="41" spans="1:8" x14ac:dyDescent="0.25">
      <c r="A41" s="82"/>
      <c r="B41" s="82"/>
      <c r="C41" s="82"/>
      <c r="D41" s="82"/>
      <c r="E41" s="82"/>
      <c r="F41" s="82"/>
      <c r="G41" s="82"/>
      <c r="H41" s="82"/>
    </row>
    <row r="42" spans="1:8" x14ac:dyDescent="0.25">
      <c r="A42" s="82"/>
      <c r="B42" s="82"/>
      <c r="C42" s="82"/>
      <c r="D42" s="82"/>
      <c r="E42" s="82"/>
      <c r="F42" s="82"/>
      <c r="G42" s="82"/>
      <c r="H42" s="82"/>
    </row>
    <row r="43" spans="1:8" x14ac:dyDescent="0.25">
      <c r="A43" s="82"/>
      <c r="B43" s="82"/>
      <c r="C43" s="82"/>
      <c r="D43" s="82"/>
      <c r="E43" s="82"/>
      <c r="F43" s="82"/>
      <c r="G43" s="82"/>
      <c r="H43" s="82"/>
    </row>
    <row r="44" spans="1:8" x14ac:dyDescent="0.25">
      <c r="A44" s="82"/>
      <c r="B44" s="82"/>
      <c r="C44" s="82"/>
      <c r="D44" s="82"/>
      <c r="E44" s="82"/>
      <c r="F44" s="82"/>
      <c r="G44" s="82"/>
      <c r="H44" s="82"/>
    </row>
    <row r="45" spans="1:8" x14ac:dyDescent="0.25">
      <c r="A45" s="82"/>
      <c r="B45" s="82"/>
      <c r="C45" s="82"/>
      <c r="D45" s="82"/>
      <c r="E45" s="82"/>
      <c r="F45" s="82"/>
      <c r="G45" s="82"/>
      <c r="H45" s="82"/>
    </row>
    <row r="46" spans="1:8" x14ac:dyDescent="0.25">
      <c r="A46" s="82"/>
      <c r="B46" s="82"/>
      <c r="C46" s="82"/>
      <c r="D46" s="82"/>
      <c r="E46" s="82"/>
      <c r="F46" s="82"/>
      <c r="G46" s="82"/>
      <c r="H46" s="82"/>
    </row>
    <row r="47" spans="1:8" x14ac:dyDescent="0.25">
      <c r="A47" s="82"/>
      <c r="B47" s="82"/>
      <c r="C47" s="82"/>
      <c r="D47" s="82"/>
      <c r="E47" s="82"/>
      <c r="F47" s="82"/>
      <c r="G47" s="82"/>
      <c r="H47" s="82"/>
    </row>
    <row r="48" spans="1:8" x14ac:dyDescent="0.25">
      <c r="A48" s="82"/>
      <c r="B48" s="82"/>
      <c r="C48" s="82"/>
      <c r="D48" s="82"/>
      <c r="E48" s="82"/>
      <c r="F48" s="82"/>
      <c r="G48" s="82"/>
      <c r="H48" s="82"/>
    </row>
    <row r="49" spans="1:8" x14ac:dyDescent="0.25">
      <c r="A49" s="82"/>
      <c r="B49" s="82"/>
      <c r="C49" s="82"/>
      <c r="D49" s="82"/>
      <c r="E49" s="82"/>
      <c r="F49" s="82"/>
      <c r="G49" s="82"/>
      <c r="H49" s="82"/>
    </row>
    <row r="50" spans="1:8" x14ac:dyDescent="0.25">
      <c r="A50" s="82"/>
      <c r="B50" s="82"/>
      <c r="C50" s="82"/>
      <c r="D50" s="82"/>
      <c r="E50" s="82"/>
      <c r="F50" s="82"/>
      <c r="G50" s="82"/>
      <c r="H50" s="82"/>
    </row>
    <row r="51" spans="1:8" x14ac:dyDescent="0.25">
      <c r="A51" s="82"/>
      <c r="B51" s="82"/>
      <c r="C51" s="82"/>
      <c r="D51" s="82"/>
      <c r="E51" s="82"/>
      <c r="F51" s="82"/>
      <c r="G51" s="82"/>
      <c r="H51" s="82"/>
    </row>
    <row r="52" spans="1:8" x14ac:dyDescent="0.25">
      <c r="A52" s="82"/>
      <c r="B52" s="82"/>
      <c r="C52" s="82"/>
      <c r="D52" s="82"/>
      <c r="E52" s="82"/>
      <c r="F52" s="82"/>
      <c r="G52" s="82"/>
      <c r="H52" s="82"/>
    </row>
    <row r="53" spans="1:8" x14ac:dyDescent="0.25">
      <c r="A53" s="82"/>
      <c r="B53" s="82"/>
      <c r="C53" s="82"/>
      <c r="D53" s="82"/>
      <c r="E53" s="82"/>
      <c r="F53" s="82"/>
      <c r="G53" s="82"/>
      <c r="H53" s="82"/>
    </row>
    <row r="54" spans="1:8" x14ac:dyDescent="0.25">
      <c r="A54" s="82"/>
      <c r="B54" s="82"/>
      <c r="C54" s="82"/>
      <c r="D54" s="82"/>
      <c r="E54" s="82"/>
      <c r="F54" s="82"/>
      <c r="G54" s="82"/>
      <c r="H54" s="82"/>
    </row>
    <row r="55" spans="1:8" x14ac:dyDescent="0.25">
      <c r="A55" s="82"/>
      <c r="B55" s="82"/>
      <c r="C55" s="82"/>
      <c r="D55" s="82"/>
      <c r="E55" s="82"/>
      <c r="F55" s="82"/>
      <c r="G55" s="82"/>
      <c r="H55" s="82"/>
    </row>
    <row r="56" spans="1:8" x14ac:dyDescent="0.25">
      <c r="A56" s="82"/>
      <c r="B56" s="82"/>
      <c r="C56" s="82"/>
      <c r="D56" s="82"/>
      <c r="E56" s="82"/>
      <c r="F56" s="82"/>
      <c r="G56" s="82"/>
      <c r="H56" s="82"/>
    </row>
    <row r="57" spans="1:8" x14ac:dyDescent="0.25">
      <c r="A57" s="82"/>
      <c r="B57" s="82"/>
      <c r="C57" s="82"/>
      <c r="D57" s="82"/>
      <c r="E57" s="82"/>
      <c r="F57" s="82"/>
      <c r="G57" s="82"/>
      <c r="H57" s="82"/>
    </row>
    <row r="58" spans="1:8" x14ac:dyDescent="0.25">
      <c r="A58" s="82"/>
      <c r="B58" s="82"/>
      <c r="C58" s="82"/>
      <c r="D58" s="82"/>
      <c r="E58" s="82"/>
      <c r="F58" s="82"/>
      <c r="G58" s="82"/>
      <c r="H58" s="82"/>
    </row>
    <row r="59" spans="1:8" x14ac:dyDescent="0.25">
      <c r="A59" s="82"/>
      <c r="B59" s="82"/>
      <c r="C59" s="82"/>
      <c r="D59" s="82"/>
      <c r="E59" s="82"/>
      <c r="F59" s="82"/>
      <c r="G59" s="82"/>
      <c r="H59" s="82"/>
    </row>
    <row r="60" spans="1:8" x14ac:dyDescent="0.25">
      <c r="A60" s="82"/>
      <c r="B60" s="82"/>
      <c r="C60" s="82"/>
      <c r="D60" s="82"/>
      <c r="E60" s="82"/>
      <c r="F60" s="82"/>
      <c r="G60" s="82"/>
      <c r="H60" s="82"/>
    </row>
    <row r="61" spans="1:8" x14ac:dyDescent="0.25">
      <c r="A61" s="82"/>
      <c r="B61" s="82"/>
      <c r="C61" s="82"/>
      <c r="D61" s="82"/>
      <c r="E61" s="82"/>
      <c r="F61" s="82"/>
      <c r="G61" s="82"/>
      <c r="H61" s="82"/>
    </row>
    <row r="62" spans="1:8" x14ac:dyDescent="0.25">
      <c r="A62" s="82"/>
      <c r="B62" s="82"/>
      <c r="C62" s="82"/>
      <c r="D62" s="82"/>
      <c r="E62" s="82"/>
      <c r="F62" s="82"/>
      <c r="G62" s="82"/>
      <c r="H62" s="82"/>
    </row>
    <row r="63" spans="1:8" x14ac:dyDescent="0.25">
      <c r="A63" s="82"/>
      <c r="B63" s="82"/>
      <c r="C63" s="82"/>
      <c r="D63" s="82"/>
      <c r="E63" s="82"/>
      <c r="F63" s="82"/>
      <c r="G63" s="82"/>
      <c r="H63" s="82"/>
    </row>
    <row r="64" spans="1:8" x14ac:dyDescent="0.25">
      <c r="A64" s="82"/>
      <c r="B64" s="82"/>
      <c r="C64" s="82"/>
      <c r="D64" s="82"/>
      <c r="E64" s="82"/>
      <c r="F64" s="82"/>
      <c r="G64" s="82"/>
      <c r="H64" s="82"/>
    </row>
    <row r="65" spans="1:8" x14ac:dyDescent="0.25">
      <c r="A65" s="82"/>
      <c r="B65" s="82"/>
      <c r="C65" s="82"/>
      <c r="D65" s="82"/>
      <c r="E65" s="82"/>
      <c r="F65" s="82"/>
      <c r="G65" s="82"/>
      <c r="H65" s="82"/>
    </row>
    <row r="66" spans="1:8" x14ac:dyDescent="0.25">
      <c r="A66" s="82"/>
      <c r="B66" s="82"/>
      <c r="C66" s="82"/>
      <c r="D66" s="82"/>
      <c r="E66" s="82"/>
      <c r="F66" s="82"/>
      <c r="G66" s="82"/>
      <c r="H66" s="82"/>
    </row>
    <row r="67" spans="1:8" x14ac:dyDescent="0.25">
      <c r="A67" s="82"/>
      <c r="B67" s="82"/>
      <c r="C67" s="82"/>
      <c r="D67" s="82"/>
      <c r="E67" s="82"/>
      <c r="F67" s="82"/>
      <c r="G67" s="82"/>
      <c r="H67" s="82"/>
    </row>
    <row r="68" spans="1:8" x14ac:dyDescent="0.25">
      <c r="A68" s="82"/>
      <c r="B68" s="82"/>
      <c r="C68" s="82"/>
      <c r="D68" s="82"/>
      <c r="E68" s="82"/>
      <c r="F68" s="82"/>
      <c r="G68" s="82"/>
      <c r="H68" s="82"/>
    </row>
    <row r="69" spans="1:8" x14ac:dyDescent="0.25">
      <c r="A69" s="82"/>
      <c r="B69" s="82"/>
      <c r="C69" s="82"/>
      <c r="D69" s="82"/>
      <c r="E69" s="82"/>
      <c r="F69" s="82"/>
      <c r="G69" s="82"/>
      <c r="H69" s="82"/>
    </row>
    <row r="70" spans="1:8" x14ac:dyDescent="0.25">
      <c r="A70" s="82"/>
      <c r="B70" s="82"/>
      <c r="C70" s="82"/>
      <c r="D70" s="82"/>
      <c r="E70" s="82"/>
      <c r="F70" s="82"/>
      <c r="G70" s="82"/>
      <c r="H70" s="82"/>
    </row>
    <row r="71" spans="1:8" x14ac:dyDescent="0.25">
      <c r="A71" s="82"/>
      <c r="B71" s="82"/>
      <c r="C71" s="82"/>
      <c r="D71" s="82"/>
      <c r="E71" s="82"/>
      <c r="F71" s="82"/>
      <c r="G71" s="82"/>
      <c r="H71" s="82"/>
    </row>
    <row r="72" spans="1:8" x14ac:dyDescent="0.25">
      <c r="A72" s="82"/>
      <c r="B72" s="82"/>
      <c r="C72" s="82"/>
      <c r="D72" s="82"/>
      <c r="E72" s="82"/>
      <c r="F72" s="82"/>
      <c r="G72" s="82"/>
      <c r="H72" s="82"/>
    </row>
    <row r="73" spans="1:8" x14ac:dyDescent="0.25">
      <c r="A73" s="82"/>
      <c r="B73" s="82"/>
      <c r="C73" s="82"/>
      <c r="D73" s="82"/>
      <c r="E73" s="82"/>
      <c r="F73" s="82"/>
      <c r="G73" s="82"/>
      <c r="H73" s="82"/>
    </row>
    <row r="74" spans="1:8" x14ac:dyDescent="0.25">
      <c r="A74" s="82"/>
      <c r="B74" s="82"/>
      <c r="C74" s="82"/>
      <c r="D74" s="82"/>
      <c r="E74" s="82"/>
      <c r="F74" s="82"/>
      <c r="G74" s="82"/>
      <c r="H74" s="82"/>
    </row>
    <row r="75" spans="1:8" x14ac:dyDescent="0.25">
      <c r="A75" s="82"/>
      <c r="B75" s="82"/>
      <c r="C75" s="82"/>
      <c r="D75" s="82"/>
      <c r="E75" s="82"/>
      <c r="F75" s="82"/>
      <c r="G75" s="82"/>
      <c r="H75" s="82"/>
    </row>
    <row r="76" spans="1:8" x14ac:dyDescent="0.25">
      <c r="A76" s="82"/>
      <c r="B76" s="82"/>
      <c r="C76" s="82"/>
      <c r="D76" s="82"/>
      <c r="E76" s="82"/>
      <c r="F76" s="82"/>
      <c r="G76" s="82"/>
      <c r="H76" s="82"/>
    </row>
    <row r="77" spans="1:8" x14ac:dyDescent="0.25">
      <c r="A77" s="82"/>
      <c r="B77" s="82"/>
      <c r="C77" s="82"/>
      <c r="D77" s="82"/>
      <c r="E77" s="82"/>
      <c r="F77" s="82"/>
      <c r="G77" s="82"/>
      <c r="H77" s="82"/>
    </row>
    <row r="78" spans="1:8" x14ac:dyDescent="0.25">
      <c r="A78" s="82"/>
      <c r="B78" s="82"/>
      <c r="C78" s="82"/>
      <c r="D78" s="82"/>
      <c r="E78" s="82"/>
      <c r="F78" s="82"/>
      <c r="G78" s="82"/>
      <c r="H78" s="82"/>
    </row>
    <row r="79" spans="1:8" x14ac:dyDescent="0.25">
      <c r="A79" s="82"/>
      <c r="B79" s="82"/>
      <c r="C79" s="82"/>
      <c r="D79" s="82"/>
      <c r="E79" s="82"/>
      <c r="F79" s="82"/>
      <c r="G79" s="82"/>
      <c r="H79" s="82"/>
    </row>
    <row r="80" spans="1:8" x14ac:dyDescent="0.25">
      <c r="A80" s="82"/>
      <c r="B80" s="82"/>
      <c r="C80" s="82"/>
      <c r="D80" s="82"/>
      <c r="E80" s="82"/>
      <c r="F80" s="82"/>
      <c r="G80" s="82"/>
      <c r="H80" s="82"/>
    </row>
    <row r="81" spans="1:8" x14ac:dyDescent="0.25">
      <c r="A81" s="82"/>
      <c r="B81" s="82"/>
      <c r="C81" s="82"/>
      <c r="D81" s="82"/>
      <c r="E81" s="82"/>
      <c r="F81" s="82"/>
      <c r="G81" s="82"/>
      <c r="H81" s="82"/>
    </row>
    <row r="82" spans="1:8" x14ac:dyDescent="0.25">
      <c r="A82" s="82"/>
      <c r="B82" s="82"/>
      <c r="C82" s="82"/>
      <c r="D82" s="82"/>
      <c r="E82" s="82"/>
      <c r="F82" s="82"/>
      <c r="G82" s="82"/>
      <c r="H82" s="82"/>
    </row>
    <row r="83" spans="1:8" x14ac:dyDescent="0.25">
      <c r="A83" s="82"/>
      <c r="B83" s="82"/>
      <c r="C83" s="82"/>
      <c r="D83" s="82"/>
      <c r="E83" s="82"/>
      <c r="F83" s="82"/>
      <c r="G83" s="82"/>
      <c r="H83" s="82"/>
    </row>
    <row r="84" spans="1:8" x14ac:dyDescent="0.25">
      <c r="A84" s="82"/>
      <c r="B84" s="82"/>
      <c r="C84" s="82"/>
      <c r="D84" s="82"/>
      <c r="E84" s="82"/>
      <c r="F84" s="82"/>
      <c r="G84" s="82"/>
      <c r="H84" s="82"/>
    </row>
    <row r="85" spans="1:8" x14ac:dyDescent="0.25">
      <c r="A85" s="82"/>
      <c r="B85" s="82"/>
      <c r="C85" s="82"/>
      <c r="D85" s="82"/>
      <c r="E85" s="82"/>
      <c r="F85" s="82"/>
      <c r="G85" s="82"/>
      <c r="H85" s="82"/>
    </row>
    <row r="86" spans="1:8" x14ac:dyDescent="0.25">
      <c r="A86" s="82"/>
      <c r="B86" s="82"/>
      <c r="C86" s="82"/>
      <c r="D86" s="82"/>
      <c r="E86" s="82"/>
      <c r="F86" s="82"/>
      <c r="G86" s="82"/>
      <c r="H86" s="82"/>
    </row>
    <row r="87" spans="1:8" x14ac:dyDescent="0.25">
      <c r="A87" s="82"/>
      <c r="B87" s="82"/>
      <c r="C87" s="82"/>
      <c r="D87" s="82"/>
      <c r="E87" s="82"/>
      <c r="F87" s="82"/>
      <c r="G87" s="82"/>
      <c r="H87" s="82"/>
    </row>
    <row r="88" spans="1:8" x14ac:dyDescent="0.25">
      <c r="A88" s="82"/>
      <c r="B88" s="82"/>
      <c r="C88" s="82"/>
      <c r="D88" s="82"/>
      <c r="E88" s="82"/>
      <c r="F88" s="82"/>
      <c r="G88" s="82"/>
      <c r="H88" s="82"/>
    </row>
    <row r="89" spans="1:8" x14ac:dyDescent="0.25">
      <c r="A89" s="82"/>
      <c r="B89" s="82"/>
      <c r="C89" s="82"/>
      <c r="D89" s="82"/>
      <c r="E89" s="82"/>
      <c r="F89" s="82"/>
      <c r="G89" s="82"/>
      <c r="H89" s="82"/>
    </row>
    <row r="90" spans="1:8" x14ac:dyDescent="0.25">
      <c r="A90" s="82"/>
      <c r="B90" s="82"/>
      <c r="C90" s="82"/>
      <c r="D90" s="82"/>
      <c r="E90" s="82"/>
      <c r="F90" s="82"/>
      <c r="G90" s="82"/>
      <c r="H90" s="82"/>
    </row>
    <row r="91" spans="1:8" x14ac:dyDescent="0.25">
      <c r="A91" s="82"/>
      <c r="B91" s="82"/>
      <c r="C91" s="82"/>
      <c r="D91" s="82"/>
      <c r="E91" s="82"/>
      <c r="F91" s="82"/>
      <c r="G91" s="82"/>
      <c r="H91" s="82"/>
    </row>
    <row r="92" spans="1:8" x14ac:dyDescent="0.25">
      <c r="A92" s="82"/>
      <c r="B92" s="82"/>
      <c r="C92" s="82"/>
      <c r="D92" s="82"/>
      <c r="E92" s="82"/>
      <c r="F92" s="82"/>
      <c r="G92" s="82"/>
      <c r="H92" s="82"/>
    </row>
    <row r="93" spans="1:8" x14ac:dyDescent="0.25">
      <c r="A93" s="82"/>
      <c r="B93" s="82"/>
      <c r="C93" s="82"/>
      <c r="D93" s="82"/>
      <c r="E93" s="82"/>
      <c r="F93" s="82"/>
      <c r="G93" s="82"/>
      <c r="H93" s="82"/>
    </row>
    <row r="94" spans="1:8" x14ac:dyDescent="0.25">
      <c r="A94" s="82"/>
      <c r="B94" s="82"/>
      <c r="C94" s="82"/>
      <c r="D94" s="82"/>
      <c r="E94" s="82"/>
      <c r="F94" s="82"/>
      <c r="G94" s="82"/>
      <c r="H94" s="82"/>
    </row>
    <row r="95" spans="1:8" x14ac:dyDescent="0.25">
      <c r="A95" s="82"/>
      <c r="B95" s="82"/>
      <c r="C95" s="82"/>
      <c r="D95" s="82"/>
      <c r="E95" s="82"/>
      <c r="F95" s="82"/>
      <c r="G95" s="82"/>
      <c r="H95" s="82"/>
    </row>
    <row r="96" spans="1:8" x14ac:dyDescent="0.25">
      <c r="A96" s="82"/>
      <c r="B96" s="82"/>
      <c r="C96" s="82"/>
      <c r="D96" s="82"/>
      <c r="E96" s="82"/>
      <c r="F96" s="82"/>
      <c r="G96" s="82"/>
      <c r="H96" s="82"/>
    </row>
    <row r="97" spans="1:8" x14ac:dyDescent="0.25">
      <c r="A97" s="82"/>
      <c r="B97" s="82"/>
      <c r="C97" s="82"/>
      <c r="D97" s="82"/>
      <c r="E97" s="82"/>
      <c r="F97" s="82"/>
      <c r="G97" s="82"/>
      <c r="H97" s="82"/>
    </row>
    <row r="98" spans="1:8" x14ac:dyDescent="0.25">
      <c r="A98" s="82"/>
      <c r="B98" s="82"/>
      <c r="C98" s="82"/>
      <c r="D98" s="82"/>
      <c r="E98" s="82"/>
      <c r="F98" s="82"/>
      <c r="G98" s="82"/>
      <c r="H98" s="82"/>
    </row>
    <row r="99" spans="1:8" x14ac:dyDescent="0.25">
      <c r="A99" s="82"/>
      <c r="B99" s="82"/>
      <c r="C99" s="82"/>
      <c r="D99" s="82"/>
      <c r="E99" s="82"/>
      <c r="F99" s="82"/>
      <c r="G99" s="82"/>
      <c r="H99" s="82"/>
    </row>
    <row r="100" spans="1:8" x14ac:dyDescent="0.25">
      <c r="A100" s="82"/>
      <c r="B100" s="82"/>
      <c r="C100" s="82"/>
      <c r="D100" s="82"/>
      <c r="E100" s="82"/>
      <c r="F100" s="82"/>
      <c r="G100" s="82"/>
      <c r="H100" s="82"/>
    </row>
    <row r="101" spans="1:8" x14ac:dyDescent="0.25">
      <c r="A101" s="82"/>
      <c r="B101" s="82"/>
      <c r="C101" s="82"/>
      <c r="D101" s="82"/>
      <c r="E101" s="82"/>
      <c r="F101" s="82"/>
      <c r="G101" s="82"/>
      <c r="H101" s="82"/>
    </row>
    <row r="102" spans="1:8" x14ac:dyDescent="0.25">
      <c r="A102" s="82"/>
      <c r="B102" s="82"/>
      <c r="C102" s="82"/>
      <c r="D102" s="82"/>
      <c r="E102" s="82"/>
      <c r="F102" s="82"/>
      <c r="G102" s="82"/>
      <c r="H102" s="82"/>
    </row>
    <row r="103" spans="1:8" x14ac:dyDescent="0.25">
      <c r="A103" s="82"/>
      <c r="B103" s="82"/>
      <c r="C103" s="82"/>
      <c r="D103" s="82"/>
      <c r="E103" s="82"/>
      <c r="F103" s="82"/>
      <c r="G103" s="82"/>
      <c r="H103" s="82"/>
    </row>
    <row r="104" spans="1:8" x14ac:dyDescent="0.25">
      <c r="A104" s="82"/>
      <c r="B104" s="82"/>
      <c r="C104" s="82"/>
      <c r="D104" s="82"/>
      <c r="E104" s="82"/>
      <c r="F104" s="82"/>
      <c r="G104" s="82"/>
      <c r="H104" s="82"/>
    </row>
    <row r="105" spans="1:8" x14ac:dyDescent="0.25">
      <c r="A105" s="82"/>
      <c r="B105" s="82"/>
      <c r="C105" s="82"/>
      <c r="D105" s="82"/>
      <c r="E105" s="82"/>
      <c r="F105" s="82"/>
      <c r="G105" s="82"/>
      <c r="H105" s="82"/>
    </row>
    <row r="106" spans="1:8" x14ac:dyDescent="0.25">
      <c r="A106" s="82"/>
      <c r="B106" s="82"/>
      <c r="C106" s="82"/>
      <c r="D106" s="82"/>
      <c r="E106" s="82"/>
      <c r="F106" s="82"/>
      <c r="G106" s="82"/>
      <c r="H106" s="82"/>
    </row>
    <row r="107" spans="1:8" x14ac:dyDescent="0.25">
      <c r="A107" s="82"/>
      <c r="B107" s="82"/>
      <c r="C107" s="82"/>
      <c r="D107" s="82"/>
      <c r="E107" s="82"/>
      <c r="F107" s="82"/>
      <c r="G107" s="82"/>
      <c r="H107" s="82"/>
    </row>
    <row r="108" spans="1:8" x14ac:dyDescent="0.25">
      <c r="A108" s="82"/>
      <c r="B108" s="82"/>
      <c r="C108" s="82"/>
      <c r="D108" s="82"/>
      <c r="E108" s="82"/>
      <c r="F108" s="82"/>
      <c r="G108" s="82"/>
      <c r="H108" s="82"/>
    </row>
    <row r="109" spans="1:8" x14ac:dyDescent="0.25">
      <c r="A109" s="82"/>
      <c r="B109" s="82"/>
      <c r="C109" s="82"/>
      <c r="D109" s="82"/>
      <c r="E109" s="82"/>
      <c r="F109" s="82"/>
      <c r="G109" s="82"/>
      <c r="H109" s="82"/>
    </row>
    <row r="110" spans="1:8" x14ac:dyDescent="0.25">
      <c r="A110" s="82"/>
      <c r="B110" s="82"/>
      <c r="C110" s="82"/>
      <c r="D110" s="82"/>
      <c r="E110" s="82"/>
      <c r="F110" s="82"/>
      <c r="G110" s="82"/>
      <c r="H110" s="82"/>
    </row>
    <row r="111" spans="1:8" x14ac:dyDescent="0.25">
      <c r="A111" s="82"/>
      <c r="B111" s="82"/>
      <c r="C111" s="82"/>
      <c r="D111" s="82"/>
      <c r="E111" s="82"/>
      <c r="F111" s="82"/>
      <c r="G111" s="82"/>
      <c r="H111" s="82"/>
    </row>
    <row r="112" spans="1:8" x14ac:dyDescent="0.25">
      <c r="A112" s="82"/>
      <c r="B112" s="82"/>
      <c r="C112" s="82"/>
      <c r="D112" s="82"/>
      <c r="E112" s="82"/>
      <c r="F112" s="82"/>
      <c r="G112" s="82"/>
      <c r="H112" s="82"/>
    </row>
    <row r="113" spans="1:8" x14ac:dyDescent="0.25">
      <c r="A113" s="82"/>
      <c r="B113" s="82"/>
      <c r="C113" s="82"/>
      <c r="D113" s="82"/>
      <c r="E113" s="82"/>
      <c r="F113" s="82"/>
      <c r="G113" s="82"/>
      <c r="H113" s="82"/>
    </row>
    <row r="114" spans="1:8" x14ac:dyDescent="0.25">
      <c r="A114" s="82"/>
      <c r="B114" s="82"/>
      <c r="C114" s="82"/>
      <c r="D114" s="82"/>
      <c r="E114" s="82"/>
      <c r="F114" s="82"/>
      <c r="G114" s="82"/>
      <c r="H114" s="82"/>
    </row>
    <row r="115" spans="1:8" x14ac:dyDescent="0.25">
      <c r="A115" s="82"/>
      <c r="B115" s="82"/>
      <c r="C115" s="82"/>
      <c r="D115" s="82"/>
      <c r="E115" s="82"/>
      <c r="F115" s="82"/>
      <c r="G115" s="82"/>
      <c r="H115" s="82"/>
    </row>
    <row r="116" spans="1:8" x14ac:dyDescent="0.25">
      <c r="A116" s="82"/>
      <c r="B116" s="82"/>
      <c r="C116" s="82"/>
      <c r="D116" s="82"/>
      <c r="E116" s="82"/>
      <c r="F116" s="82"/>
      <c r="G116" s="82"/>
      <c r="H116" s="82"/>
    </row>
    <row r="117" spans="1:8" x14ac:dyDescent="0.25">
      <c r="A117" s="82"/>
      <c r="B117" s="82"/>
      <c r="C117" s="82"/>
      <c r="D117" s="82"/>
      <c r="E117" s="82"/>
      <c r="F117" s="82"/>
      <c r="G117" s="82"/>
      <c r="H117" s="82"/>
    </row>
  </sheetData>
  <mergeCells count="15">
    <mergeCell ref="W10:Y10"/>
    <mergeCell ref="W11:Y11"/>
    <mergeCell ref="AA10:AC10"/>
    <mergeCell ref="AA11:AC11"/>
    <mergeCell ref="AE10:AG10"/>
    <mergeCell ref="AE11:AG11"/>
    <mergeCell ref="K11:M11"/>
    <mergeCell ref="O10:Q10"/>
    <mergeCell ref="O11:Q11"/>
    <mergeCell ref="S10:U10"/>
    <mergeCell ref="S11:U11"/>
    <mergeCell ref="D2:J2"/>
    <mergeCell ref="A10:I10"/>
    <mergeCell ref="K10:M10"/>
    <mergeCell ref="A5:I5"/>
  </mergeCells>
  <conditionalFormatting sqref="L13:L25">
    <cfRule type="cellIs" dxfId="739" priority="75" operator="equal">
      <formula>"MAYOR"</formula>
    </cfRule>
  </conditionalFormatting>
  <conditionalFormatting sqref="L13:L25">
    <cfRule type="cellIs" dxfId="738" priority="74" operator="equal">
      <formula>"SUPERA"</formula>
    </cfRule>
  </conditionalFormatting>
  <conditionalFormatting sqref="L13:L25">
    <cfRule type="cellIs" dxfId="737" priority="73" operator="equal">
      <formula>"ACEPTADA"</formula>
    </cfRule>
  </conditionalFormatting>
  <conditionalFormatting sqref="M13:M25">
    <cfRule type="cellIs" dxfId="736" priority="67" operator="equal">
      <formula>"NO"</formula>
    </cfRule>
  </conditionalFormatting>
  <conditionalFormatting sqref="M13:M25">
    <cfRule type="cellIs" dxfId="735" priority="71" operator="equal">
      <formula>"ACEPTADA"</formula>
    </cfRule>
    <cfRule type="cellIs" dxfId="734" priority="72" operator="equal">
      <formula>"SUPERA"</formula>
    </cfRule>
  </conditionalFormatting>
  <conditionalFormatting sqref="M13:M25">
    <cfRule type="cellIs" dxfId="733" priority="70" operator="equal">
      <formula>"CUMPLE"</formula>
    </cfRule>
  </conditionalFormatting>
  <conditionalFormatting sqref="M13:M25">
    <cfRule type="cellIs" dxfId="732" priority="68" operator="equal">
      <formula>"P A B"</formula>
    </cfRule>
    <cfRule type="cellIs" dxfId="731" priority="69" operator="equal">
      <formula>"P$8:$8 A$8:$8 B$8:$8 "</formula>
    </cfRule>
  </conditionalFormatting>
  <conditionalFormatting sqref="P13:P25">
    <cfRule type="cellIs" dxfId="727" priority="45" operator="equal">
      <formula>"MAYOR"</formula>
    </cfRule>
  </conditionalFormatting>
  <conditionalFormatting sqref="P13:P25">
    <cfRule type="cellIs" dxfId="726" priority="44" operator="equal">
      <formula>"SUPERA"</formula>
    </cfRule>
  </conditionalFormatting>
  <conditionalFormatting sqref="P13:P25">
    <cfRule type="cellIs" dxfId="725" priority="43" operator="equal">
      <formula>"ACEPTADA"</formula>
    </cfRule>
  </conditionalFormatting>
  <conditionalFormatting sqref="Q13:Q25">
    <cfRule type="cellIs" dxfId="724" priority="37" operator="equal">
      <formula>"NO"</formula>
    </cfRule>
  </conditionalFormatting>
  <conditionalFormatting sqref="Q13:Q25">
    <cfRule type="cellIs" dxfId="723" priority="41" operator="equal">
      <formula>"ACEPTADA"</formula>
    </cfRule>
    <cfRule type="cellIs" dxfId="722" priority="42" operator="equal">
      <formula>"SUPERA"</formula>
    </cfRule>
  </conditionalFormatting>
  <conditionalFormatting sqref="Q13:Q25">
    <cfRule type="cellIs" dxfId="721" priority="40" operator="equal">
      <formula>"CUMPLE"</formula>
    </cfRule>
  </conditionalFormatting>
  <conditionalFormatting sqref="Q13:Q25">
    <cfRule type="cellIs" dxfId="720" priority="38" operator="equal">
      <formula>"P A B"</formula>
    </cfRule>
    <cfRule type="cellIs" dxfId="719" priority="39" operator="equal">
      <formula>"P$8:$8 A$8:$8 B$8:$8 "</formula>
    </cfRule>
  </conditionalFormatting>
  <conditionalFormatting sqref="T13:T25">
    <cfRule type="cellIs" dxfId="718" priority="36" operator="equal">
      <formula>"MAYOR"</formula>
    </cfRule>
  </conditionalFormatting>
  <conditionalFormatting sqref="T13:T25">
    <cfRule type="cellIs" dxfId="717" priority="35" operator="equal">
      <formula>"SUPERA"</formula>
    </cfRule>
  </conditionalFormatting>
  <conditionalFormatting sqref="T13:T25">
    <cfRule type="cellIs" dxfId="716" priority="34" operator="equal">
      <formula>"ACEPTADA"</formula>
    </cfRule>
  </conditionalFormatting>
  <conditionalFormatting sqref="U13:U25">
    <cfRule type="cellIs" dxfId="715" priority="28" operator="equal">
      <formula>"NO"</formula>
    </cfRule>
  </conditionalFormatting>
  <conditionalFormatting sqref="U13:U25">
    <cfRule type="cellIs" dxfId="714" priority="32" operator="equal">
      <formula>"ACEPTADA"</formula>
    </cfRule>
    <cfRule type="cellIs" dxfId="713" priority="33" operator="equal">
      <formula>"SUPERA"</formula>
    </cfRule>
  </conditionalFormatting>
  <conditionalFormatting sqref="U13:U25">
    <cfRule type="cellIs" dxfId="712" priority="31" operator="equal">
      <formula>"CUMPLE"</formula>
    </cfRule>
  </conditionalFormatting>
  <conditionalFormatting sqref="U13:U25">
    <cfRule type="cellIs" dxfId="711" priority="29" operator="equal">
      <formula>"P A B"</formula>
    </cfRule>
    <cfRule type="cellIs" dxfId="710" priority="30" operator="equal">
      <formula>"P$8:$8 A$8:$8 B$8:$8 "</formula>
    </cfRule>
  </conditionalFormatting>
  <conditionalFormatting sqref="X13:X25">
    <cfRule type="cellIs" dxfId="709" priority="27" operator="equal">
      <formula>"MAYOR"</formula>
    </cfRule>
  </conditionalFormatting>
  <conditionalFormatting sqref="X13:X25">
    <cfRule type="cellIs" dxfId="708" priority="26" operator="equal">
      <formula>"SUPERA"</formula>
    </cfRule>
  </conditionalFormatting>
  <conditionalFormatting sqref="X13:X25">
    <cfRule type="cellIs" dxfId="707" priority="25" operator="equal">
      <formula>"ACEPTADA"</formula>
    </cfRule>
  </conditionalFormatting>
  <conditionalFormatting sqref="Y13:Y25">
    <cfRule type="cellIs" dxfId="706" priority="19" operator="equal">
      <formula>"NO"</formula>
    </cfRule>
  </conditionalFormatting>
  <conditionalFormatting sqref="Y13:Y25">
    <cfRule type="cellIs" dxfId="705" priority="23" operator="equal">
      <formula>"ACEPTADA"</formula>
    </cfRule>
    <cfRule type="cellIs" dxfId="704" priority="24" operator="equal">
      <formula>"SUPERA"</formula>
    </cfRule>
  </conditionalFormatting>
  <conditionalFormatting sqref="Y13:Y25">
    <cfRule type="cellIs" dxfId="703" priority="22" operator="equal">
      <formula>"CUMPLE"</formula>
    </cfRule>
  </conditionalFormatting>
  <conditionalFormatting sqref="Y13:Y25">
    <cfRule type="cellIs" dxfId="702" priority="20" operator="equal">
      <formula>"P A B"</formula>
    </cfRule>
    <cfRule type="cellIs" dxfId="701" priority="21" operator="equal">
      <formula>"P$8:$8 A$8:$8 B$8:$8 "</formula>
    </cfRule>
  </conditionalFormatting>
  <conditionalFormatting sqref="AB13:AB25">
    <cfRule type="cellIs" dxfId="700" priority="18" operator="equal">
      <formula>"MAYOR"</formula>
    </cfRule>
  </conditionalFormatting>
  <conditionalFormatting sqref="AB13:AB25">
    <cfRule type="cellIs" dxfId="699" priority="17" operator="equal">
      <formula>"SUPERA"</formula>
    </cfRule>
  </conditionalFormatting>
  <conditionalFormatting sqref="AB13:AB25">
    <cfRule type="cellIs" dxfId="698" priority="16" operator="equal">
      <formula>"ACEPTADA"</formula>
    </cfRule>
  </conditionalFormatting>
  <conditionalFormatting sqref="AC13:AC25">
    <cfRule type="cellIs" dxfId="697" priority="10" operator="equal">
      <formula>"NO"</formula>
    </cfRule>
  </conditionalFormatting>
  <conditionalFormatting sqref="AC13:AC25">
    <cfRule type="cellIs" dxfId="696" priority="14" operator="equal">
      <formula>"ACEPTADA"</formula>
    </cfRule>
    <cfRule type="cellIs" dxfId="695" priority="15" operator="equal">
      <formula>"SUPERA"</formula>
    </cfRule>
  </conditionalFormatting>
  <conditionalFormatting sqref="AC13:AC25">
    <cfRule type="cellIs" dxfId="694" priority="13" operator="equal">
      <formula>"CUMPLE"</formula>
    </cfRule>
  </conditionalFormatting>
  <conditionalFormatting sqref="AC13:AC25">
    <cfRule type="cellIs" dxfId="693" priority="11" operator="equal">
      <formula>"P A B"</formula>
    </cfRule>
    <cfRule type="cellIs" dxfId="692" priority="12" operator="equal">
      <formula>"P$8:$8 A$8:$8 B$8:$8 "</formula>
    </cfRule>
  </conditionalFormatting>
  <conditionalFormatting sqref="AF13:AF25">
    <cfRule type="cellIs" dxfId="691" priority="9" operator="equal">
      <formula>"MAYOR"</formula>
    </cfRule>
  </conditionalFormatting>
  <conditionalFormatting sqref="AF13:AF25">
    <cfRule type="cellIs" dxfId="690" priority="8" operator="equal">
      <formula>"SUPERA"</formula>
    </cfRule>
  </conditionalFormatting>
  <conditionalFormatting sqref="AF13:AF25">
    <cfRule type="cellIs" dxfId="689" priority="7" operator="equal">
      <formula>"ACEPTADA"</formula>
    </cfRule>
  </conditionalFormatting>
  <conditionalFormatting sqref="AG13:AG25">
    <cfRule type="cellIs" dxfId="688" priority="1" operator="equal">
      <formula>"NO"</formula>
    </cfRule>
  </conditionalFormatting>
  <conditionalFormatting sqref="AG13:AG25">
    <cfRule type="cellIs" dxfId="687" priority="5" operator="equal">
      <formula>"ACEPTADA"</formula>
    </cfRule>
    <cfRule type="cellIs" dxfId="686" priority="6" operator="equal">
      <formula>"SUPERA"</formula>
    </cfRule>
  </conditionalFormatting>
  <conditionalFormatting sqref="AG13:AG25">
    <cfRule type="cellIs" dxfId="685" priority="4" operator="equal">
      <formula>"CUMPLE"</formula>
    </cfRule>
  </conditionalFormatting>
  <conditionalFormatting sqref="AG13:AG25">
    <cfRule type="cellIs" dxfId="684" priority="2" operator="equal">
      <formula>"P A B"</formula>
    </cfRule>
    <cfRule type="cellIs" dxfId="683" priority="3" operator="equal">
      <formula>"P$8:$8 A$8:$8 B$8:$8 "</formula>
    </cfRule>
  </conditionalFormatting>
  <pageMargins left="0.70866141732283472" right="0.70866141732283472" top="0.74803149606299213" bottom="0.74803149606299213" header="0.31496062992125984" footer="0.31496062992125984"/>
  <pageSetup scale="19" orientation="portrait" horizontalDpi="4294967292"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E5DC65-5DF2-42F2-9671-27B98896CE65}">
  <dimension ref="A1:AH118"/>
  <sheetViews>
    <sheetView tabSelected="1" view="pageBreakPreview" topLeftCell="K6" zoomScale="82" zoomScaleNormal="80" zoomScaleSheetLayoutView="82" workbookViewId="0">
      <selection activeCell="W11" sqref="W11:Y11"/>
    </sheetView>
  </sheetViews>
  <sheetFormatPr baseColWidth="10" defaultRowHeight="15" x14ac:dyDescent="0.25"/>
  <cols>
    <col min="1" max="1" width="9.5703125" style="246" customWidth="1"/>
    <col min="2" max="2" width="13.7109375" style="246" customWidth="1"/>
    <col min="3" max="3" width="10.140625" style="246" customWidth="1"/>
    <col min="4" max="4" width="35.28515625" style="246" customWidth="1"/>
    <col min="5" max="5" width="7.85546875" style="246" customWidth="1"/>
    <col min="6" max="6" width="6.85546875" style="246" customWidth="1"/>
    <col min="7" max="7" width="18.85546875" style="246" customWidth="1"/>
    <col min="8" max="8" width="21" style="246" customWidth="1"/>
    <col min="9" max="9" width="18.5703125" style="246" customWidth="1"/>
    <col min="10" max="10" width="4.28515625" style="246" customWidth="1"/>
    <col min="11" max="11" width="18.28515625" style="246" customWidth="1"/>
    <col min="12" max="12" width="14.7109375" style="246" customWidth="1"/>
    <col min="13" max="13" width="12.42578125" style="246" customWidth="1"/>
    <col min="14" max="14" width="9.5703125" style="246" customWidth="1"/>
    <col min="15" max="15" width="18.7109375" style="246" hidden="1" customWidth="1"/>
    <col min="16" max="16" width="14" style="246" hidden="1" customWidth="1"/>
    <col min="17" max="17" width="14.28515625" style="246" hidden="1" customWidth="1"/>
    <col min="18" max="18" width="14.7109375" style="246" hidden="1" customWidth="1"/>
    <col min="19" max="19" width="17.85546875" style="246" customWidth="1"/>
    <col min="20" max="20" width="15.42578125" style="246" customWidth="1"/>
    <col min="21" max="21" width="12.42578125" style="246" customWidth="1"/>
    <col min="22" max="22" width="10.42578125" style="246" customWidth="1"/>
    <col min="23" max="23" width="19" style="246" customWidth="1"/>
    <col min="24" max="24" width="17.5703125" style="246" customWidth="1"/>
    <col min="25" max="25" width="16.42578125" style="246" customWidth="1"/>
    <col min="26" max="26" width="10.5703125" style="246" customWidth="1"/>
    <col min="27" max="27" width="18.5703125" style="246" customWidth="1"/>
    <col min="28" max="28" width="14" style="246" customWidth="1"/>
    <col min="29" max="29" width="16.85546875" style="246" customWidth="1"/>
    <col min="30" max="30" width="9.42578125" style="246" customWidth="1"/>
    <col min="31" max="31" width="18.7109375" style="246" customWidth="1"/>
    <col min="32" max="32" width="17.140625" style="246" customWidth="1"/>
    <col min="33" max="33" width="15.28515625" style="246" customWidth="1"/>
    <col min="34" max="16384" width="11.42578125" style="246"/>
  </cols>
  <sheetData>
    <row r="1" spans="1:33" ht="40.5" customHeight="1" x14ac:dyDescent="0.25">
      <c r="A1" s="211"/>
      <c r="B1" s="208"/>
      <c r="C1" s="208"/>
      <c r="D1" s="317" t="s">
        <v>102</v>
      </c>
      <c r="E1" s="317"/>
      <c r="F1" s="317"/>
      <c r="G1" s="317"/>
      <c r="H1" s="317"/>
      <c r="I1" s="317"/>
      <c r="J1" s="317"/>
      <c r="K1" s="245"/>
      <c r="M1" s="231"/>
      <c r="N1" s="231"/>
      <c r="O1" s="231"/>
      <c r="P1" s="231"/>
      <c r="Q1" s="231"/>
      <c r="R1" s="231"/>
      <c r="S1" s="231"/>
    </row>
    <row r="2" spans="1:33" x14ac:dyDescent="0.25">
      <c r="A2" s="211"/>
      <c r="B2" s="208"/>
      <c r="C2" s="208"/>
      <c r="D2" s="82"/>
      <c r="G2" s="211"/>
      <c r="H2" s="208"/>
      <c r="I2" s="208"/>
      <c r="J2" s="82"/>
    </row>
    <row r="3" spans="1:33" x14ac:dyDescent="0.25">
      <c r="B3" s="210"/>
      <c r="C3" s="209"/>
      <c r="D3" s="211"/>
      <c r="E3" s="211"/>
      <c r="F3" s="208"/>
      <c r="G3" s="208"/>
      <c r="H3" s="82"/>
    </row>
    <row r="4" spans="1:33" ht="36.75" customHeight="1" x14ac:dyDescent="0.25">
      <c r="A4" s="322" t="s">
        <v>103</v>
      </c>
      <c r="B4" s="322"/>
      <c r="C4" s="322"/>
      <c r="D4" s="322"/>
      <c r="E4" s="322"/>
      <c r="F4" s="322"/>
      <c r="G4" s="322"/>
      <c r="H4" s="322"/>
      <c r="I4" s="322"/>
    </row>
    <row r="5" spans="1:33" x14ac:dyDescent="0.25">
      <c r="A5" s="229" t="s">
        <v>106</v>
      </c>
      <c r="B5" s="230"/>
      <c r="C5" s="209"/>
      <c r="D5" s="211"/>
      <c r="E5" s="211"/>
      <c r="F5" s="208"/>
      <c r="G5" s="208"/>
      <c r="H5" s="82"/>
      <c r="O5" s="398"/>
      <c r="P5" s="398"/>
      <c r="Q5" s="398"/>
    </row>
    <row r="6" spans="1:33" x14ac:dyDescent="0.25">
      <c r="A6" s="229" t="s">
        <v>105</v>
      </c>
      <c r="B6" s="230"/>
      <c r="C6" s="209"/>
      <c r="D6" s="211"/>
      <c r="E6" s="211"/>
      <c r="F6" s="208"/>
      <c r="G6" s="208"/>
      <c r="H6" s="82"/>
    </row>
    <row r="7" spans="1:33" ht="14.25" customHeight="1" x14ac:dyDescent="0.25">
      <c r="A7" s="229" t="s">
        <v>104</v>
      </c>
      <c r="B7" s="344"/>
      <c r="C7" s="209"/>
      <c r="D7" s="211"/>
      <c r="E7" s="211"/>
      <c r="F7" s="208"/>
      <c r="G7" s="208"/>
      <c r="H7" s="82"/>
    </row>
    <row r="8" spans="1:33" ht="14.25" customHeight="1" x14ac:dyDescent="0.3">
      <c r="A8" s="229"/>
      <c r="B8" s="344"/>
      <c r="C8" s="209"/>
      <c r="D8" s="211"/>
      <c r="E8" s="211"/>
      <c r="F8" s="208"/>
      <c r="G8" s="208"/>
      <c r="H8" s="82"/>
      <c r="K8" s="409" t="s">
        <v>155</v>
      </c>
    </row>
    <row r="9" spans="1:33" ht="15.75" thickBot="1" x14ac:dyDescent="0.3">
      <c r="A9" s="209"/>
      <c r="B9" s="210"/>
      <c r="C9" s="209"/>
      <c r="D9" s="211"/>
      <c r="E9" s="211"/>
      <c r="F9" s="208"/>
      <c r="G9" s="208"/>
      <c r="H9" s="82"/>
      <c r="L9" s="410" t="s">
        <v>146</v>
      </c>
      <c r="T9" s="410" t="s">
        <v>147</v>
      </c>
      <c r="X9" s="410" t="s">
        <v>148</v>
      </c>
      <c r="AB9" s="410" t="s">
        <v>149</v>
      </c>
      <c r="AF9" s="410" t="s">
        <v>150</v>
      </c>
    </row>
    <row r="10" spans="1:33" ht="38.25" customHeight="1" x14ac:dyDescent="0.25">
      <c r="A10" s="414" t="s">
        <v>88</v>
      </c>
      <c r="B10" s="415"/>
      <c r="C10" s="415"/>
      <c r="D10" s="415"/>
      <c r="E10" s="415"/>
      <c r="F10" s="415"/>
      <c r="G10" s="415"/>
      <c r="H10" s="415"/>
      <c r="I10" s="416"/>
      <c r="K10" s="353" t="s">
        <v>130</v>
      </c>
      <c r="L10" s="321"/>
      <c r="M10" s="355"/>
      <c r="O10" s="353" t="s">
        <v>132</v>
      </c>
      <c r="P10" s="354"/>
      <c r="Q10" s="355"/>
      <c r="S10" s="359" t="s">
        <v>134</v>
      </c>
      <c r="T10" s="411"/>
      <c r="U10" s="361"/>
      <c r="W10" s="359" t="s">
        <v>136</v>
      </c>
      <c r="X10" s="411"/>
      <c r="Y10" s="361"/>
      <c r="AA10" s="359" t="s">
        <v>138</v>
      </c>
      <c r="AB10" s="411"/>
      <c r="AC10" s="361"/>
      <c r="AE10" s="359" t="s">
        <v>140</v>
      </c>
      <c r="AF10" s="411"/>
      <c r="AG10" s="361"/>
    </row>
    <row r="11" spans="1:33" ht="26.25" thickBot="1" x14ac:dyDescent="0.3">
      <c r="A11" s="417" t="s">
        <v>107</v>
      </c>
      <c r="B11" s="418" t="s">
        <v>108</v>
      </c>
      <c r="C11" s="418" t="s">
        <v>59</v>
      </c>
      <c r="D11" s="419" t="s">
        <v>60</v>
      </c>
      <c r="E11" s="420" t="s">
        <v>89</v>
      </c>
      <c r="F11" s="421" t="s">
        <v>90</v>
      </c>
      <c r="G11" s="418" t="s">
        <v>91</v>
      </c>
      <c r="H11" s="418" t="s">
        <v>92</v>
      </c>
      <c r="I11" s="418" t="s">
        <v>93</v>
      </c>
      <c r="K11" s="356" t="s">
        <v>131</v>
      </c>
      <c r="L11" s="357"/>
      <c r="M11" s="358"/>
      <c r="O11" s="356" t="s">
        <v>133</v>
      </c>
      <c r="P11" s="357"/>
      <c r="Q11" s="358"/>
      <c r="S11" s="356" t="s">
        <v>135</v>
      </c>
      <c r="T11" s="357"/>
      <c r="U11" s="358"/>
      <c r="W11" s="356" t="s">
        <v>137</v>
      </c>
      <c r="X11" s="357"/>
      <c r="Y11" s="358"/>
      <c r="AA11" s="356" t="s">
        <v>139</v>
      </c>
      <c r="AB11" s="357"/>
      <c r="AC11" s="358"/>
      <c r="AE11" s="356" t="s">
        <v>141</v>
      </c>
      <c r="AF11" s="357"/>
      <c r="AG11" s="358"/>
    </row>
    <row r="12" spans="1:33" ht="51.75" customHeight="1" x14ac:dyDescent="0.25">
      <c r="A12" s="422"/>
      <c r="B12" s="373"/>
      <c r="C12" s="374"/>
      <c r="D12" s="374"/>
      <c r="E12" s="376"/>
      <c r="F12" s="376"/>
      <c r="G12" s="389" t="s">
        <v>91</v>
      </c>
      <c r="H12" s="377" t="s">
        <v>96</v>
      </c>
      <c r="I12" s="224" t="s">
        <v>97</v>
      </c>
      <c r="K12" s="367" t="s">
        <v>100</v>
      </c>
      <c r="L12" s="368" t="s">
        <v>99</v>
      </c>
      <c r="M12" s="369" t="s">
        <v>97</v>
      </c>
      <c r="O12" s="367" t="s">
        <v>100</v>
      </c>
      <c r="P12" s="368" t="s">
        <v>99</v>
      </c>
      <c r="Q12" s="369" t="s">
        <v>97</v>
      </c>
      <c r="S12" s="367" t="s">
        <v>100</v>
      </c>
      <c r="T12" s="368" t="s">
        <v>99</v>
      </c>
      <c r="U12" s="369" t="s">
        <v>97</v>
      </c>
      <c r="W12" s="367" t="s">
        <v>100</v>
      </c>
      <c r="X12" s="368" t="s">
        <v>99</v>
      </c>
      <c r="Y12" s="369" t="s">
        <v>97</v>
      </c>
      <c r="AA12" s="367" t="s">
        <v>100</v>
      </c>
      <c r="AB12" s="368" t="s">
        <v>99</v>
      </c>
      <c r="AC12" s="369" t="s">
        <v>97</v>
      </c>
      <c r="AE12" s="367" t="s">
        <v>100</v>
      </c>
      <c r="AF12" s="368" t="s">
        <v>99</v>
      </c>
      <c r="AG12" s="369" t="s">
        <v>97</v>
      </c>
    </row>
    <row r="13" spans="1:33" ht="51.75" hidden="1" customHeight="1" x14ac:dyDescent="0.25">
      <c r="A13" s="422"/>
      <c r="B13" s="373"/>
      <c r="C13" s="374"/>
      <c r="D13" s="390" t="s">
        <v>142</v>
      </c>
      <c r="E13" s="391">
        <v>1</v>
      </c>
      <c r="F13" s="392"/>
      <c r="G13" s="393">
        <v>4361350</v>
      </c>
      <c r="H13" s="382">
        <v>4361350</v>
      </c>
      <c r="I13" s="223">
        <f t="shared" ref="I13:I14" si="0">H13-(H13*20%)</f>
        <v>3489080</v>
      </c>
      <c r="J13" s="394"/>
      <c r="K13" s="244"/>
      <c r="L13" s="225" t="str">
        <f>IF(K13&gt;H13,"SUPERA","ACEPTADA")</f>
        <v>ACEPTADA</v>
      </c>
      <c r="M13" s="226" t="str">
        <f>IF(K13&lt;=I13,"P A B","NO")</f>
        <v>P A B</v>
      </c>
      <c r="N13" s="378"/>
      <c r="O13" s="244"/>
      <c r="P13" s="225" t="str">
        <f t="shared" ref="P13:P14" si="1">IF(O13&gt;H13,"SUPERA","ACEPTADA")</f>
        <v>ACEPTADA</v>
      </c>
      <c r="Q13" s="226" t="str">
        <f t="shared" ref="Q13:Q14" si="2">IF(O13&lt;=I13,"P A B","NO")</f>
        <v>P A B</v>
      </c>
      <c r="R13" s="378"/>
      <c r="S13" s="244"/>
      <c r="T13" s="225" t="str">
        <f t="shared" ref="T13:T14" si="3">IF(S13&gt;H13,"SUPERA","ACEPTADA")</f>
        <v>ACEPTADA</v>
      </c>
      <c r="U13" s="226" t="str">
        <f t="shared" ref="U13:U14" si="4">IF(S13&lt;=I13,"P A B","NO")</f>
        <v>P A B</v>
      </c>
      <c r="V13" s="378"/>
      <c r="W13" s="244"/>
      <c r="X13" s="371" t="str">
        <f t="shared" ref="X13:X14" si="5">IF(W13&gt;H13,"SUPERA","ACEPTADA")</f>
        <v>ACEPTADA</v>
      </c>
      <c r="Y13" s="372" t="str">
        <f t="shared" ref="Y13:Y14" si="6">IF(W13&lt;=I13,"P A B","NO")</f>
        <v>P A B</v>
      </c>
      <c r="Z13" s="378"/>
      <c r="AA13" s="244"/>
      <c r="AB13" s="371" t="str">
        <f>IF(AA13&gt;H13,"SUPERA","ACEPTADA")</f>
        <v>ACEPTADA</v>
      </c>
      <c r="AC13" s="372" t="str">
        <f>IF(AA13&lt;=I13,"P A B","NO")</f>
        <v>P A B</v>
      </c>
      <c r="AD13" s="399"/>
      <c r="AE13" s="242">
        <v>4360000</v>
      </c>
      <c r="AF13" s="400" t="str">
        <f t="shared" ref="AF13:AF14" si="7">IF(AE13&gt;H13,"SUPERA","ACEPTADA")</f>
        <v>ACEPTADA</v>
      </c>
      <c r="AG13" s="372" t="str">
        <f t="shared" ref="AG13:AG14" si="8">IF(AE13&lt;=I13,"P A B","NO")</f>
        <v>NO</v>
      </c>
    </row>
    <row r="14" spans="1:33" ht="51.75" hidden="1" customHeight="1" thickBot="1" x14ac:dyDescent="0.25">
      <c r="A14" s="422"/>
      <c r="B14" s="373"/>
      <c r="C14" s="374"/>
      <c r="D14" s="390" t="s">
        <v>143</v>
      </c>
      <c r="E14" s="391">
        <v>1</v>
      </c>
      <c r="F14" s="392"/>
      <c r="G14" s="393">
        <v>8288350</v>
      </c>
      <c r="H14" s="382">
        <v>8288350</v>
      </c>
      <c r="I14" s="223">
        <f t="shared" si="0"/>
        <v>6630680</v>
      </c>
      <c r="J14" s="394"/>
      <c r="K14" s="244"/>
      <c r="L14" s="225" t="str">
        <f t="shared" ref="L14:L15" si="9">IF(K14&gt;H14,"SUPERA","ACEPTADA")</f>
        <v>ACEPTADA</v>
      </c>
      <c r="M14" s="226" t="str">
        <f t="shared" ref="M14:M15" si="10">IF(K14&lt;=I14,"P A B","NO")</f>
        <v>P A B</v>
      </c>
      <c r="N14" s="378"/>
      <c r="O14" s="244"/>
      <c r="P14" s="225" t="str">
        <f t="shared" si="1"/>
        <v>ACEPTADA</v>
      </c>
      <c r="Q14" s="226" t="str">
        <f t="shared" si="2"/>
        <v>P A B</v>
      </c>
      <c r="R14" s="378"/>
      <c r="S14" s="244"/>
      <c r="T14" s="371" t="str">
        <f t="shared" si="3"/>
        <v>ACEPTADA</v>
      </c>
      <c r="U14" s="372" t="str">
        <f t="shared" si="4"/>
        <v>P A B</v>
      </c>
      <c r="V14" s="378"/>
      <c r="W14" s="244"/>
      <c r="X14" s="371" t="str">
        <f t="shared" si="5"/>
        <v>ACEPTADA</v>
      </c>
      <c r="Y14" s="372" t="str">
        <f t="shared" si="6"/>
        <v>P A B</v>
      </c>
      <c r="Z14" s="378"/>
      <c r="AA14" s="244"/>
      <c r="AB14" s="371" t="str">
        <f>IF(AA14&gt;H14,"SUPERA","ACEPTADA")</f>
        <v>ACEPTADA</v>
      </c>
      <c r="AC14" s="372" t="str">
        <f>IF(AA14&lt;=I14,"P A B","NO")</f>
        <v>P A B</v>
      </c>
      <c r="AD14" s="399"/>
      <c r="AE14" s="242">
        <v>8280000</v>
      </c>
      <c r="AF14" s="401" t="str">
        <f t="shared" si="7"/>
        <v>ACEPTADA</v>
      </c>
      <c r="AG14" s="226" t="str">
        <f t="shared" si="8"/>
        <v>NO</v>
      </c>
    </row>
    <row r="15" spans="1:33" ht="16.5" hidden="1" customHeight="1" x14ac:dyDescent="0.25">
      <c r="A15" s="422">
        <v>1</v>
      </c>
      <c r="B15" s="379" t="s">
        <v>120</v>
      </c>
      <c r="C15" s="373"/>
      <c r="D15" s="375" t="s">
        <v>109</v>
      </c>
      <c r="E15" s="380">
        <v>1</v>
      </c>
      <c r="F15" s="381" t="s">
        <v>94</v>
      </c>
      <c r="G15" s="395">
        <v>2528102</v>
      </c>
      <c r="H15" s="382">
        <v>2528102</v>
      </c>
      <c r="I15" s="223">
        <f>H15-(H15*20%)</f>
        <v>2022481.6</v>
      </c>
      <c r="K15" s="370"/>
      <c r="L15" s="225" t="str">
        <f t="shared" si="9"/>
        <v>ACEPTADA</v>
      </c>
      <c r="M15" s="226" t="str">
        <f t="shared" si="10"/>
        <v>P A B</v>
      </c>
      <c r="O15" s="370"/>
      <c r="P15" s="371" t="str">
        <f>IF(O15&gt;H15,"SUPERA","ACEPTADA")</f>
        <v>ACEPTADA</v>
      </c>
      <c r="Q15" s="372" t="str">
        <f>IF(O15&lt;=I15,"P A B","NO")</f>
        <v>P A B</v>
      </c>
      <c r="S15" s="370"/>
      <c r="T15" s="371" t="str">
        <f>IF(S15&gt;H15,"SUPERA","ACEPTADA")</f>
        <v>ACEPTADA</v>
      </c>
      <c r="U15" s="372" t="str">
        <f>IF(S15&lt;=I15,"P A B","NO")</f>
        <v>P A B</v>
      </c>
      <c r="W15" s="370"/>
      <c r="X15" s="371" t="str">
        <f>IF(W15&gt;H15,"SUPERA","ACEPTADA")</f>
        <v>ACEPTADA</v>
      </c>
      <c r="Y15" s="372" t="str">
        <f>IF(W15&lt;=I15,"P A B","NO")</f>
        <v>P A B</v>
      </c>
      <c r="AA15" s="370"/>
      <c r="AB15" s="371" t="str">
        <f>IF(AA15&gt;H15,"SUPERA","ACEPTADA")</f>
        <v>ACEPTADA</v>
      </c>
      <c r="AC15" s="372" t="str">
        <f>IF(AA15&lt;=I15,"P A B","NO")</f>
        <v>P A B</v>
      </c>
      <c r="AE15" s="404">
        <v>2528000</v>
      </c>
      <c r="AF15" s="402" t="str">
        <f>IF(AE15&gt;H15,"SUPERA","ACEPTADA")</f>
        <v>ACEPTADA</v>
      </c>
      <c r="AG15" s="372" t="str">
        <f>IF(AE15&lt;=I15,"P A B","NO")</f>
        <v>NO</v>
      </c>
    </row>
    <row r="16" spans="1:33" ht="25.5" hidden="1" x14ac:dyDescent="0.25">
      <c r="A16" s="379">
        <v>2</v>
      </c>
      <c r="B16" s="379" t="s">
        <v>121</v>
      </c>
      <c r="C16" s="373"/>
      <c r="D16" s="375" t="s">
        <v>110</v>
      </c>
      <c r="E16" s="380">
        <v>1</v>
      </c>
      <c r="F16" s="381" t="s">
        <v>94</v>
      </c>
      <c r="G16" s="395">
        <v>1380207</v>
      </c>
      <c r="H16" s="382">
        <v>1380207</v>
      </c>
      <c r="I16" s="223">
        <f t="shared" ref="I16:I24" si="11">H16-(H16*20%)</f>
        <v>1104165.6000000001</v>
      </c>
      <c r="K16" s="242"/>
      <c r="L16" s="225" t="str">
        <f>IF(K16&gt;H16,"SUPERA","ACEPTADA")</f>
        <v>ACEPTADA</v>
      </c>
      <c r="M16" s="226" t="str">
        <f>IF(K16&lt;=I16,"P A B","NO")</f>
        <v>P A B</v>
      </c>
      <c r="O16" s="242"/>
      <c r="P16" s="225" t="str">
        <f t="shared" ref="P16:P27" si="12">IF(O16&gt;H16,"SUPERA","ACEPTADA")</f>
        <v>ACEPTADA</v>
      </c>
      <c r="Q16" s="226" t="str">
        <f t="shared" ref="Q16:Q27" si="13">IF(O16&lt;=I16,"P A B","NO")</f>
        <v>P A B</v>
      </c>
      <c r="S16" s="242"/>
      <c r="T16" s="225" t="str">
        <f t="shared" ref="T16:T27" si="14">IF(S16&gt;H16,"SUPERA","ACEPTADA")</f>
        <v>ACEPTADA</v>
      </c>
      <c r="U16" s="226" t="str">
        <f t="shared" ref="U16:U27" si="15">IF(S16&lt;=I16,"P A B","NO")</f>
        <v>P A B</v>
      </c>
      <c r="W16" s="242"/>
      <c r="X16" s="225" t="str">
        <f t="shared" ref="X16:X26" si="16">IF(W16&gt;H16,"SUPERA","ACEPTADA")</f>
        <v>ACEPTADA</v>
      </c>
      <c r="Y16" s="226" t="str">
        <f t="shared" ref="Y16:Y27" si="17">IF(W16&lt;=I16,"P A B","NO")</f>
        <v>P A B</v>
      </c>
      <c r="AA16" s="242"/>
      <c r="AB16" s="225" t="str">
        <f t="shared" ref="AB16:AB27" si="18">IF(AA16&gt;H16,"SUPERA","ACEPTADA")</f>
        <v>ACEPTADA</v>
      </c>
      <c r="AC16" s="226" t="str">
        <f t="shared" ref="AC16:AC27" si="19">IF(AA16&lt;=I16,"P A B","NO")</f>
        <v>P A B</v>
      </c>
      <c r="AE16" s="404">
        <v>1380000</v>
      </c>
      <c r="AF16" s="401" t="str">
        <f t="shared" ref="AF16:AF27" si="20">IF(AE16&gt;H16,"SUPERA","ACEPTADA")</f>
        <v>ACEPTADA</v>
      </c>
      <c r="AG16" s="226" t="str">
        <f t="shared" ref="AG16:AG27" si="21">IF(AE16&lt;=I16,"P A B","NO")</f>
        <v>NO</v>
      </c>
    </row>
    <row r="17" spans="1:34" ht="25.5" hidden="1" x14ac:dyDescent="0.25">
      <c r="A17" s="379">
        <v>3</v>
      </c>
      <c r="B17" s="379" t="s">
        <v>122</v>
      </c>
      <c r="C17" s="373"/>
      <c r="D17" s="375" t="s">
        <v>111</v>
      </c>
      <c r="E17" s="380">
        <v>1</v>
      </c>
      <c r="F17" s="381" t="s">
        <v>94</v>
      </c>
      <c r="G17" s="395">
        <v>1612519</v>
      </c>
      <c r="H17" s="382">
        <v>1612519</v>
      </c>
      <c r="I17" s="223">
        <f t="shared" si="11"/>
        <v>1290015.2</v>
      </c>
      <c r="K17" s="242"/>
      <c r="L17" s="225" t="str">
        <f>IF(K17&gt;H17,"SUPERA","ACEPTADA")</f>
        <v>ACEPTADA</v>
      </c>
      <c r="M17" s="226" t="str">
        <f>IF(K17&lt;=I17,"P A B","NO")</f>
        <v>P A B</v>
      </c>
      <c r="O17" s="242"/>
      <c r="P17" s="225" t="str">
        <f t="shared" si="12"/>
        <v>ACEPTADA</v>
      </c>
      <c r="Q17" s="226" t="str">
        <f t="shared" si="13"/>
        <v>P A B</v>
      </c>
      <c r="S17" s="242"/>
      <c r="T17" s="225" t="str">
        <f t="shared" si="14"/>
        <v>ACEPTADA</v>
      </c>
      <c r="U17" s="226" t="str">
        <f t="shared" si="15"/>
        <v>P A B</v>
      </c>
      <c r="W17" s="242"/>
      <c r="X17" s="225" t="str">
        <f t="shared" si="16"/>
        <v>ACEPTADA</v>
      </c>
      <c r="Y17" s="226" t="str">
        <f t="shared" si="17"/>
        <v>P A B</v>
      </c>
      <c r="AA17" s="242"/>
      <c r="AB17" s="225" t="str">
        <f t="shared" si="18"/>
        <v>ACEPTADA</v>
      </c>
      <c r="AC17" s="226" t="str">
        <f t="shared" si="19"/>
        <v>P A B</v>
      </c>
      <c r="AE17" s="404">
        <v>1612000</v>
      </c>
      <c r="AF17" s="401" t="str">
        <f t="shared" si="20"/>
        <v>ACEPTADA</v>
      </c>
      <c r="AG17" s="226" t="str">
        <f t="shared" si="21"/>
        <v>NO</v>
      </c>
    </row>
    <row r="18" spans="1:34" hidden="1" x14ac:dyDescent="0.25">
      <c r="A18" s="379">
        <v>4</v>
      </c>
      <c r="B18" s="379" t="s">
        <v>123</v>
      </c>
      <c r="C18" s="373"/>
      <c r="D18" s="375" t="s">
        <v>112</v>
      </c>
      <c r="E18" s="380">
        <v>1</v>
      </c>
      <c r="F18" s="381" t="s">
        <v>94</v>
      </c>
      <c r="G18" s="395">
        <v>3675997</v>
      </c>
      <c r="H18" s="382">
        <v>3675997</v>
      </c>
      <c r="I18" s="223">
        <f t="shared" si="11"/>
        <v>2940797.6</v>
      </c>
      <c r="K18" s="242"/>
      <c r="L18" s="225" t="str">
        <f>IF(K18&gt;H18,"SUPERA","ACEPTADA")</f>
        <v>ACEPTADA</v>
      </c>
      <c r="M18" s="226" t="str">
        <f>IF(K18&lt;=I18,"P A B","NO")</f>
        <v>P A B</v>
      </c>
      <c r="O18" s="242"/>
      <c r="P18" s="225" t="str">
        <f t="shared" si="12"/>
        <v>ACEPTADA</v>
      </c>
      <c r="Q18" s="226" t="str">
        <f t="shared" si="13"/>
        <v>P A B</v>
      </c>
      <c r="S18" s="242"/>
      <c r="T18" s="225" t="str">
        <f t="shared" si="14"/>
        <v>ACEPTADA</v>
      </c>
      <c r="U18" s="226" t="str">
        <f t="shared" si="15"/>
        <v>P A B</v>
      </c>
      <c r="W18" s="242"/>
      <c r="X18" s="225" t="str">
        <f t="shared" si="16"/>
        <v>ACEPTADA</v>
      </c>
      <c r="Y18" s="226" t="str">
        <f t="shared" si="17"/>
        <v>P A B</v>
      </c>
      <c r="AA18" s="242"/>
      <c r="AB18" s="225" t="str">
        <f t="shared" si="18"/>
        <v>ACEPTADA</v>
      </c>
      <c r="AC18" s="226" t="str">
        <f t="shared" si="19"/>
        <v>P A B</v>
      </c>
      <c r="AE18" s="405">
        <v>3675000</v>
      </c>
      <c r="AF18" s="401" t="str">
        <f t="shared" si="20"/>
        <v>ACEPTADA</v>
      </c>
      <c r="AG18" s="226" t="str">
        <f t="shared" si="21"/>
        <v>NO</v>
      </c>
    </row>
    <row r="19" spans="1:34" ht="25.5" hidden="1" x14ac:dyDescent="0.25">
      <c r="A19" s="379">
        <v>5</v>
      </c>
      <c r="B19" s="379" t="s">
        <v>124</v>
      </c>
      <c r="C19" s="373"/>
      <c r="D19" s="375" t="s">
        <v>113</v>
      </c>
      <c r="E19" s="380">
        <v>1</v>
      </c>
      <c r="F19" s="381" t="s">
        <v>94</v>
      </c>
      <c r="G19" s="395">
        <v>4366100</v>
      </c>
      <c r="H19" s="382">
        <v>4366100</v>
      </c>
      <c r="I19" s="223">
        <f t="shared" si="11"/>
        <v>3492880</v>
      </c>
      <c r="K19" s="242"/>
      <c r="L19" s="225" t="str">
        <f>IF(K19&gt;H19,"SUPERA","ACEPTADA")</f>
        <v>ACEPTADA</v>
      </c>
      <c r="M19" s="226" t="str">
        <f>IF(K19&lt;=I19,"P A B","NO")</f>
        <v>P A B</v>
      </c>
      <c r="O19" s="242"/>
      <c r="P19" s="225" t="str">
        <f t="shared" si="12"/>
        <v>ACEPTADA</v>
      </c>
      <c r="Q19" s="226" t="str">
        <f t="shared" si="13"/>
        <v>P A B</v>
      </c>
      <c r="S19" s="242"/>
      <c r="T19" s="225" t="str">
        <f t="shared" si="14"/>
        <v>ACEPTADA</v>
      </c>
      <c r="U19" s="226" t="str">
        <f t="shared" si="15"/>
        <v>P A B</v>
      </c>
      <c r="W19" s="242"/>
      <c r="X19" s="225" t="str">
        <f t="shared" si="16"/>
        <v>ACEPTADA</v>
      </c>
      <c r="Y19" s="226" t="str">
        <f t="shared" si="17"/>
        <v>P A B</v>
      </c>
      <c r="AA19" s="242"/>
      <c r="AB19" s="225" t="str">
        <f t="shared" si="18"/>
        <v>ACEPTADA</v>
      </c>
      <c r="AC19" s="226" t="str">
        <f t="shared" si="19"/>
        <v>P A B</v>
      </c>
      <c r="AE19" s="405">
        <v>4336000</v>
      </c>
      <c r="AF19" s="401" t="str">
        <f t="shared" si="20"/>
        <v>ACEPTADA</v>
      </c>
      <c r="AG19" s="226" t="str">
        <f t="shared" si="21"/>
        <v>NO</v>
      </c>
    </row>
    <row r="20" spans="1:34" hidden="1" x14ac:dyDescent="0.25">
      <c r="A20" s="379">
        <v>6</v>
      </c>
      <c r="B20" s="379" t="s">
        <v>125</v>
      </c>
      <c r="C20" s="373"/>
      <c r="D20" s="375" t="s">
        <v>114</v>
      </c>
      <c r="E20" s="380">
        <v>1</v>
      </c>
      <c r="F20" s="381" t="s">
        <v>94</v>
      </c>
      <c r="G20" s="395">
        <v>368966</v>
      </c>
      <c r="H20" s="382">
        <v>368966</v>
      </c>
      <c r="I20" s="223">
        <f t="shared" si="11"/>
        <v>295172.8</v>
      </c>
      <c r="K20" s="242"/>
      <c r="L20" s="225" t="str">
        <f>IF(K20&gt;H20,"SUPERA","ACEPTADA")</f>
        <v>ACEPTADA</v>
      </c>
      <c r="M20" s="226" t="str">
        <f>IF(K20&lt;=I20,"P A B","NO")</f>
        <v>P A B</v>
      </c>
      <c r="O20" s="242"/>
      <c r="P20" s="225" t="str">
        <f t="shared" si="12"/>
        <v>ACEPTADA</v>
      </c>
      <c r="Q20" s="226" t="str">
        <f t="shared" si="13"/>
        <v>P A B</v>
      </c>
      <c r="S20" s="242"/>
      <c r="T20" s="225" t="str">
        <f t="shared" si="14"/>
        <v>ACEPTADA</v>
      </c>
      <c r="U20" s="226" t="str">
        <f t="shared" si="15"/>
        <v>P A B</v>
      </c>
      <c r="W20" s="242"/>
      <c r="X20" s="225" t="str">
        <f t="shared" si="16"/>
        <v>ACEPTADA</v>
      </c>
      <c r="Y20" s="226" t="str">
        <f t="shared" si="17"/>
        <v>P A B</v>
      </c>
      <c r="AA20" s="242"/>
      <c r="AB20" s="225" t="str">
        <f t="shared" si="18"/>
        <v>ACEPTADA</v>
      </c>
      <c r="AC20" s="226" t="str">
        <f t="shared" si="19"/>
        <v>P A B</v>
      </c>
      <c r="AE20" s="404">
        <v>368000</v>
      </c>
      <c r="AF20" s="401" t="str">
        <f t="shared" si="20"/>
        <v>ACEPTADA</v>
      </c>
      <c r="AG20" s="226" t="str">
        <f t="shared" si="21"/>
        <v>NO</v>
      </c>
    </row>
    <row r="21" spans="1:34" hidden="1" x14ac:dyDescent="0.25">
      <c r="A21" s="379">
        <v>7</v>
      </c>
      <c r="B21" s="379" t="s">
        <v>126</v>
      </c>
      <c r="C21" s="373"/>
      <c r="D21" s="375" t="s">
        <v>114</v>
      </c>
      <c r="E21" s="380">
        <v>1</v>
      </c>
      <c r="F21" s="381" t="s">
        <v>94</v>
      </c>
      <c r="G21" s="395">
        <v>690104</v>
      </c>
      <c r="H21" s="382">
        <v>690104</v>
      </c>
      <c r="I21" s="223">
        <f t="shared" si="11"/>
        <v>552083.19999999995</v>
      </c>
      <c r="K21" s="242"/>
      <c r="L21" s="225" t="str">
        <f>IF(K21&gt;H21,"SUPERA","ACEPTADA")</f>
        <v>ACEPTADA</v>
      </c>
      <c r="M21" s="226" t="str">
        <f>IF(K21&lt;=I21,"P A B","NO")</f>
        <v>P A B</v>
      </c>
      <c r="O21" s="242"/>
      <c r="P21" s="225" t="str">
        <f t="shared" si="12"/>
        <v>ACEPTADA</v>
      </c>
      <c r="Q21" s="226" t="str">
        <f t="shared" si="13"/>
        <v>P A B</v>
      </c>
      <c r="S21" s="242"/>
      <c r="T21" s="225" t="str">
        <f t="shared" si="14"/>
        <v>ACEPTADA</v>
      </c>
      <c r="U21" s="226" t="str">
        <f t="shared" si="15"/>
        <v>P A B</v>
      </c>
      <c r="W21" s="242"/>
      <c r="X21" s="225" t="str">
        <f t="shared" si="16"/>
        <v>ACEPTADA</v>
      </c>
      <c r="Y21" s="226" t="str">
        <f t="shared" si="17"/>
        <v>P A B</v>
      </c>
      <c r="AA21" s="242"/>
      <c r="AB21" s="225" t="str">
        <f t="shared" si="18"/>
        <v>ACEPTADA</v>
      </c>
      <c r="AC21" s="226" t="str">
        <f t="shared" si="19"/>
        <v>P A B</v>
      </c>
      <c r="AE21" s="404">
        <v>690000</v>
      </c>
      <c r="AF21" s="401" t="str">
        <f t="shared" si="20"/>
        <v>ACEPTADA</v>
      </c>
      <c r="AG21" s="226" t="str">
        <f t="shared" si="21"/>
        <v>NO</v>
      </c>
    </row>
    <row r="22" spans="1:34" hidden="1" x14ac:dyDescent="0.25">
      <c r="A22" s="379">
        <v>8</v>
      </c>
      <c r="B22" s="379" t="s">
        <v>127</v>
      </c>
      <c r="C22" s="373"/>
      <c r="D22" s="375" t="s">
        <v>115</v>
      </c>
      <c r="E22" s="380">
        <v>1</v>
      </c>
      <c r="F22" s="381" t="s">
        <v>94</v>
      </c>
      <c r="G22" s="395">
        <v>3450518</v>
      </c>
      <c r="H22" s="382">
        <v>3450518</v>
      </c>
      <c r="I22" s="223">
        <f t="shared" si="11"/>
        <v>2760414.4</v>
      </c>
      <c r="K22" s="242"/>
      <c r="L22" s="225" t="str">
        <f>IF(K22&gt;H22,"SUPERA","ACEPTADA")</f>
        <v>ACEPTADA</v>
      </c>
      <c r="M22" s="226" t="str">
        <f>IF(K22&lt;=I22,"P A B","NO")</f>
        <v>P A B</v>
      </c>
      <c r="O22" s="242"/>
      <c r="P22" s="225" t="str">
        <f t="shared" si="12"/>
        <v>ACEPTADA</v>
      </c>
      <c r="Q22" s="226" t="str">
        <f t="shared" si="13"/>
        <v>P A B</v>
      </c>
      <c r="S22" s="242"/>
      <c r="T22" s="225" t="str">
        <f t="shared" si="14"/>
        <v>ACEPTADA</v>
      </c>
      <c r="U22" s="226" t="str">
        <f t="shared" si="15"/>
        <v>P A B</v>
      </c>
      <c r="W22" s="242"/>
      <c r="X22" s="225" t="str">
        <f t="shared" si="16"/>
        <v>ACEPTADA</v>
      </c>
      <c r="Y22" s="226" t="str">
        <f t="shared" si="17"/>
        <v>P A B</v>
      </c>
      <c r="AA22" s="242"/>
      <c r="AB22" s="225" t="str">
        <f t="shared" si="18"/>
        <v>ACEPTADA</v>
      </c>
      <c r="AC22" s="226" t="str">
        <f t="shared" si="19"/>
        <v>P A B</v>
      </c>
      <c r="AE22" s="405">
        <v>3450000</v>
      </c>
      <c r="AF22" s="401" t="str">
        <f t="shared" si="20"/>
        <v>ACEPTADA</v>
      </c>
      <c r="AG22" s="226" t="str">
        <f t="shared" si="21"/>
        <v>NO</v>
      </c>
    </row>
    <row r="23" spans="1:34" hidden="1" x14ac:dyDescent="0.25">
      <c r="A23" s="379">
        <v>9</v>
      </c>
      <c r="B23" s="379" t="s">
        <v>128</v>
      </c>
      <c r="C23" s="374"/>
      <c r="D23" s="374" t="s">
        <v>116</v>
      </c>
      <c r="E23" s="380">
        <v>1</v>
      </c>
      <c r="F23" s="381" t="s">
        <v>94</v>
      </c>
      <c r="G23" s="395">
        <v>6796283</v>
      </c>
      <c r="H23" s="382">
        <v>6796283</v>
      </c>
      <c r="I23" s="223">
        <f t="shared" si="11"/>
        <v>5437026.4000000004</v>
      </c>
      <c r="K23" s="242"/>
      <c r="L23" s="225" t="str">
        <f>IF(K23&gt;H23,"SUPERA","ACEPTADA")</f>
        <v>ACEPTADA</v>
      </c>
      <c r="M23" s="226" t="str">
        <f>IF(K23&lt;=I23,"P A B","NO")</f>
        <v>P A B</v>
      </c>
      <c r="O23" s="242"/>
      <c r="P23" s="225" t="str">
        <f t="shared" si="12"/>
        <v>ACEPTADA</v>
      </c>
      <c r="Q23" s="226" t="str">
        <f t="shared" si="13"/>
        <v>P A B</v>
      </c>
      <c r="S23" s="242"/>
      <c r="T23" s="225" t="str">
        <f t="shared" si="14"/>
        <v>ACEPTADA</v>
      </c>
      <c r="U23" s="226" t="str">
        <f t="shared" si="15"/>
        <v>P A B</v>
      </c>
      <c r="W23" s="242"/>
      <c r="X23" s="225" t="str">
        <f t="shared" si="16"/>
        <v>ACEPTADA</v>
      </c>
      <c r="Y23" s="226" t="str">
        <f t="shared" si="17"/>
        <v>P A B</v>
      </c>
      <c r="AA23" s="242"/>
      <c r="AB23" s="225" t="str">
        <f t="shared" si="18"/>
        <v>ACEPTADA</v>
      </c>
      <c r="AC23" s="226" t="str">
        <f t="shared" si="19"/>
        <v>P A B</v>
      </c>
      <c r="AE23" s="404">
        <v>6796000</v>
      </c>
      <c r="AF23" s="401" t="str">
        <f t="shared" si="20"/>
        <v>ACEPTADA</v>
      </c>
      <c r="AG23" s="226" t="str">
        <f t="shared" si="21"/>
        <v>NO</v>
      </c>
    </row>
    <row r="24" spans="1:34" hidden="1" x14ac:dyDescent="0.25">
      <c r="A24" s="379">
        <v>10</v>
      </c>
      <c r="B24" s="379" t="s">
        <v>129</v>
      </c>
      <c r="C24" s="374"/>
      <c r="D24" s="374" t="s">
        <v>117</v>
      </c>
      <c r="E24" s="380">
        <v>1</v>
      </c>
      <c r="F24" s="381" t="s">
        <v>94</v>
      </c>
      <c r="G24" s="395">
        <v>5056204</v>
      </c>
      <c r="H24" s="382">
        <v>5056204</v>
      </c>
      <c r="I24" s="223">
        <f t="shared" si="11"/>
        <v>4044963.2</v>
      </c>
      <c r="K24" s="242"/>
      <c r="L24" s="225" t="str">
        <f>IF(K24&gt;H24,"SUPERA","ACEPTADA")</f>
        <v>ACEPTADA</v>
      </c>
      <c r="M24" s="226" t="str">
        <f>IF(K24&lt;=I24,"P A B","NO")</f>
        <v>P A B</v>
      </c>
      <c r="O24" s="242"/>
      <c r="P24" s="225" t="str">
        <f t="shared" si="12"/>
        <v>ACEPTADA</v>
      </c>
      <c r="Q24" s="226" t="str">
        <f t="shared" si="13"/>
        <v>P A B</v>
      </c>
      <c r="S24" s="242"/>
      <c r="T24" s="225" t="str">
        <f t="shared" si="14"/>
        <v>ACEPTADA</v>
      </c>
      <c r="U24" s="226" t="str">
        <f t="shared" si="15"/>
        <v>P A B</v>
      </c>
      <c r="W24" s="242"/>
      <c r="X24" s="225" t="str">
        <f t="shared" si="16"/>
        <v>ACEPTADA</v>
      </c>
      <c r="Y24" s="226" t="str">
        <f t="shared" si="17"/>
        <v>P A B</v>
      </c>
      <c r="AA24" s="242"/>
      <c r="AB24" s="225" t="str">
        <f t="shared" si="18"/>
        <v>ACEPTADA</v>
      </c>
      <c r="AC24" s="226" t="str">
        <f t="shared" si="19"/>
        <v>P A B</v>
      </c>
      <c r="AE24" s="404">
        <v>5056000</v>
      </c>
      <c r="AF24" s="401" t="str">
        <f t="shared" si="20"/>
        <v>ACEPTADA</v>
      </c>
      <c r="AG24" s="226" t="str">
        <f t="shared" si="21"/>
        <v>NO</v>
      </c>
    </row>
    <row r="25" spans="1:34" hidden="1" x14ac:dyDescent="0.25">
      <c r="A25" s="379"/>
      <c r="B25" s="374"/>
      <c r="C25" s="374"/>
      <c r="D25" s="383" t="s">
        <v>118</v>
      </c>
      <c r="E25" s="378"/>
      <c r="F25" s="378"/>
      <c r="G25" s="384">
        <f>SUM(G13:G24)</f>
        <v>42574700</v>
      </c>
      <c r="H25" s="385">
        <f>SUM(H13:H24)</f>
        <v>42574700</v>
      </c>
      <c r="I25" s="223">
        <f>SUM(I13:I24)</f>
        <v>34059760</v>
      </c>
      <c r="K25" s="242">
        <f>SUM(K13:K24)</f>
        <v>0</v>
      </c>
      <c r="L25" s="225" t="str">
        <f>IF(K25&gt;H25,"SUPERA","ACEPTADA")</f>
        <v>ACEPTADA</v>
      </c>
      <c r="M25" s="226" t="str">
        <f>IF(K25&lt;=I25,"P A B","NO")</f>
        <v>P A B</v>
      </c>
      <c r="O25" s="242">
        <f>SUM(O13:O24)</f>
        <v>0</v>
      </c>
      <c r="P25" s="225" t="str">
        <f t="shared" si="12"/>
        <v>ACEPTADA</v>
      </c>
      <c r="Q25" s="226" t="str">
        <f t="shared" si="13"/>
        <v>P A B</v>
      </c>
      <c r="S25" s="242">
        <f>SUM(S13:S24)</f>
        <v>0</v>
      </c>
      <c r="T25" s="225" t="str">
        <f t="shared" si="14"/>
        <v>ACEPTADA</v>
      </c>
      <c r="U25" s="226" t="str">
        <f t="shared" si="15"/>
        <v>P A B</v>
      </c>
      <c r="W25" s="242">
        <f>SUM(W13:W24)</f>
        <v>0</v>
      </c>
      <c r="X25" s="225" t="str">
        <f t="shared" si="16"/>
        <v>ACEPTADA</v>
      </c>
      <c r="Y25" s="226" t="str">
        <f t="shared" si="17"/>
        <v>P A B</v>
      </c>
      <c r="AA25" s="242">
        <f>SUM(AA13:AA24)</f>
        <v>0</v>
      </c>
      <c r="AB25" s="225" t="str">
        <f t="shared" si="18"/>
        <v>ACEPTADA</v>
      </c>
      <c r="AC25" s="226" t="str">
        <f t="shared" si="19"/>
        <v>P A B</v>
      </c>
      <c r="AE25" s="242">
        <f>SUM(AE13:AE24)</f>
        <v>42531000</v>
      </c>
      <c r="AF25" s="401" t="str">
        <f t="shared" si="20"/>
        <v>ACEPTADA</v>
      </c>
      <c r="AG25" s="226" t="str">
        <f t="shared" si="21"/>
        <v>NO</v>
      </c>
    </row>
    <row r="26" spans="1:34" hidden="1" x14ac:dyDescent="0.25">
      <c r="A26" s="386"/>
      <c r="B26" s="386"/>
      <c r="C26" s="386"/>
      <c r="D26" s="387" t="s">
        <v>119</v>
      </c>
      <c r="E26" s="386"/>
      <c r="F26" s="386"/>
      <c r="G26" s="388">
        <f>29925000*0.19</f>
        <v>5685750</v>
      </c>
      <c r="H26" s="388">
        <f>29925000*0.19</f>
        <v>5685750</v>
      </c>
      <c r="I26" s="223">
        <f>23940000*19/100</f>
        <v>4548600</v>
      </c>
      <c r="K26" s="242">
        <f>SUM(K15:K24)*0.19</f>
        <v>0</v>
      </c>
      <c r="L26" s="225" t="str">
        <f>IF(K26&gt;H26,"SUPERA","ACEPTADA")</f>
        <v>ACEPTADA</v>
      </c>
      <c r="M26" s="226" t="str">
        <f>IF(K26&lt;=I26,"P A B","NO")</f>
        <v>P A B</v>
      </c>
      <c r="N26" s="246">
        <v>100</v>
      </c>
      <c r="O26" s="242">
        <f>SUM(O15:O24)*0.19</f>
        <v>0</v>
      </c>
      <c r="P26" s="225" t="str">
        <f t="shared" si="12"/>
        <v>ACEPTADA</v>
      </c>
      <c r="Q26" s="226" t="str">
        <f t="shared" si="13"/>
        <v>P A B</v>
      </c>
      <c r="R26" s="246">
        <v>100</v>
      </c>
      <c r="S26" s="242">
        <f>SUM(S15:S24)*0.19</f>
        <v>0</v>
      </c>
      <c r="T26" s="225" t="str">
        <f t="shared" si="14"/>
        <v>ACEPTADA</v>
      </c>
      <c r="U26" s="226" t="str">
        <f t="shared" si="15"/>
        <v>P A B</v>
      </c>
      <c r="V26" s="246">
        <v>100</v>
      </c>
      <c r="W26" s="242">
        <f>SUM(W15:W24)*0.19</f>
        <v>0</v>
      </c>
      <c r="X26" s="225" t="str">
        <f t="shared" si="16"/>
        <v>ACEPTADA</v>
      </c>
      <c r="Y26" s="226" t="str">
        <f t="shared" si="17"/>
        <v>P A B</v>
      </c>
      <c r="Z26" s="246">
        <v>100</v>
      </c>
      <c r="AA26" s="242">
        <f>SUM(AA15:AA24)*0.19</f>
        <v>0</v>
      </c>
      <c r="AB26" s="225" t="str">
        <f t="shared" si="18"/>
        <v>ACEPTADA</v>
      </c>
      <c r="AC26" s="226" t="str">
        <f t="shared" si="19"/>
        <v>P A B</v>
      </c>
      <c r="AD26" s="246">
        <v>100</v>
      </c>
      <c r="AE26" s="242">
        <f>SUM(AE15:AE24)*0.19</f>
        <v>5679290</v>
      </c>
      <c r="AF26" s="225" t="str">
        <f t="shared" si="20"/>
        <v>ACEPTADA</v>
      </c>
      <c r="AG26" s="226" t="str">
        <f t="shared" si="21"/>
        <v>NO</v>
      </c>
      <c r="AH26" s="246">
        <v>100</v>
      </c>
    </row>
    <row r="27" spans="1:34" x14ac:dyDescent="0.25">
      <c r="A27" s="386"/>
      <c r="B27" s="386"/>
      <c r="C27" s="386"/>
      <c r="D27" s="423" t="s">
        <v>95</v>
      </c>
      <c r="E27" s="386"/>
      <c r="F27" s="386"/>
      <c r="G27" s="413">
        <f>+G25+G26</f>
        <v>48260450</v>
      </c>
      <c r="H27" s="413">
        <v>48260450</v>
      </c>
      <c r="I27" s="413">
        <f>+I25+I26</f>
        <v>38608360</v>
      </c>
      <c r="J27" s="218"/>
      <c r="K27" s="413">
        <v>48260450</v>
      </c>
      <c r="L27" s="226" t="str">
        <f>IF(K27&gt;H27,"SUPERA","No")</f>
        <v>No</v>
      </c>
      <c r="M27" s="226" t="str">
        <f>IF(K27&lt;=I27,"P A B","NO")</f>
        <v>NO</v>
      </c>
      <c r="N27" s="246">
        <f>(K27*100)/$H$27</f>
        <v>100</v>
      </c>
      <c r="O27" s="218">
        <f>+O25+O26</f>
        <v>0</v>
      </c>
      <c r="P27" s="225" t="str">
        <f t="shared" si="12"/>
        <v>ACEPTADA</v>
      </c>
      <c r="Q27" s="226" t="str">
        <f t="shared" si="13"/>
        <v>P A B</v>
      </c>
      <c r="R27" s="246">
        <f>(O27*100)/$H$27</f>
        <v>0</v>
      </c>
      <c r="S27" s="218">
        <v>48260450</v>
      </c>
      <c r="T27" s="226" t="str">
        <f>IF(S27&gt;H27,"SUPERA","No")</f>
        <v>No</v>
      </c>
      <c r="U27" s="226" t="str">
        <f t="shared" si="15"/>
        <v>NO</v>
      </c>
      <c r="V27" s="246">
        <f>(S27*100)/$H$27</f>
        <v>100</v>
      </c>
      <c r="W27" s="413">
        <v>48260450</v>
      </c>
      <c r="X27" s="226" t="str">
        <f>IF(W27&gt;H27,"SUPERA","No")</f>
        <v>No</v>
      </c>
      <c r="Y27" s="226" t="str">
        <f t="shared" si="17"/>
        <v>NO</v>
      </c>
      <c r="Z27" s="246">
        <f>(W27*100)/$H$27</f>
        <v>100</v>
      </c>
      <c r="AA27" s="218">
        <v>48260450</v>
      </c>
      <c r="AB27" s="226" t="str">
        <f>IF(AA27&gt;H27,"SUPERA","No")</f>
        <v>No</v>
      </c>
      <c r="AC27" s="226" t="str">
        <f t="shared" si="19"/>
        <v>NO</v>
      </c>
      <c r="AD27" s="246">
        <f>(AA27*100)/$H$27</f>
        <v>100</v>
      </c>
      <c r="AE27" s="218">
        <f>+AE25+AE26</f>
        <v>48210290</v>
      </c>
      <c r="AF27" s="226" t="str">
        <f>IF(AE27&gt;H27,"SUPERA","No")</f>
        <v>No</v>
      </c>
      <c r="AG27" s="226" t="str">
        <f t="shared" si="21"/>
        <v>NO</v>
      </c>
      <c r="AH27" s="42">
        <f>(AE27*100)/$H$27</f>
        <v>99.896063961276781</v>
      </c>
    </row>
    <row r="28" spans="1:34" x14ac:dyDescent="0.25">
      <c r="A28" s="82"/>
      <c r="B28" s="82"/>
      <c r="C28" s="82"/>
      <c r="D28" s="82"/>
      <c r="E28" s="82"/>
      <c r="F28" s="82"/>
      <c r="G28" s="82"/>
      <c r="H28" s="82"/>
      <c r="K28" s="234"/>
    </row>
    <row r="29" spans="1:34" hidden="1" x14ac:dyDescent="0.25">
      <c r="A29" s="82"/>
      <c r="B29" s="82"/>
      <c r="C29" s="82"/>
      <c r="D29" s="82"/>
      <c r="E29" s="82"/>
      <c r="F29" s="82"/>
      <c r="G29" s="82"/>
      <c r="H29" s="397"/>
      <c r="I29" s="348"/>
      <c r="O29" s="234"/>
    </row>
    <row r="30" spans="1:34" hidden="1" x14ac:dyDescent="0.25">
      <c r="A30" s="82"/>
      <c r="B30" s="82"/>
      <c r="C30" s="82"/>
      <c r="D30" s="82"/>
      <c r="E30" s="82"/>
      <c r="F30" s="82"/>
      <c r="G30" s="82"/>
      <c r="H30" s="82"/>
      <c r="K30" s="246">
        <f>+$H$27-K27</f>
        <v>0</v>
      </c>
      <c r="L30" s="234"/>
      <c r="N30" s="403">
        <f>+N26-N27</f>
        <v>0</v>
      </c>
      <c r="R30" s="403">
        <f>+R26-R27</f>
        <v>100</v>
      </c>
      <c r="S30" s="234">
        <f>+$H$27-S27</f>
        <v>0</v>
      </c>
      <c r="V30" s="403">
        <f>+V26-V27</f>
        <v>0</v>
      </c>
      <c r="W30" s="234">
        <f>+$H$27-W27</f>
        <v>0</v>
      </c>
      <c r="Z30" s="403">
        <f>+Z26-Z27</f>
        <v>0</v>
      </c>
      <c r="AA30" s="234">
        <f>+$H$27-AA27</f>
        <v>0</v>
      </c>
      <c r="AD30" s="403">
        <f>+AD26-AD27</f>
        <v>0</v>
      </c>
      <c r="AE30" s="234">
        <f>+$H$27-AE27</f>
        <v>50160</v>
      </c>
      <c r="AH30" s="403">
        <f>+AH26-AH27</f>
        <v>0.10393603872321933</v>
      </c>
    </row>
    <row r="31" spans="1:34" hidden="1" x14ac:dyDescent="0.25">
      <c r="A31" s="82"/>
      <c r="B31" s="82"/>
      <c r="C31" s="82"/>
      <c r="D31" s="82"/>
      <c r="E31" s="82"/>
      <c r="F31" s="82"/>
      <c r="G31" s="82"/>
      <c r="H31" s="396"/>
    </row>
    <row r="32" spans="1:34" hidden="1" x14ac:dyDescent="0.25">
      <c r="A32" s="82"/>
      <c r="B32" s="82"/>
      <c r="C32" s="82"/>
      <c r="D32" s="82"/>
      <c r="E32" s="82"/>
      <c r="F32" s="82"/>
      <c r="G32" s="82"/>
      <c r="H32" s="82"/>
      <c r="K32" s="234"/>
    </row>
    <row r="33" spans="1:34" hidden="1" x14ac:dyDescent="0.25">
      <c r="A33" s="82"/>
      <c r="B33" s="82"/>
      <c r="C33" s="82"/>
      <c r="D33" s="82"/>
      <c r="E33" s="82"/>
      <c r="F33" s="82"/>
      <c r="G33" s="82"/>
      <c r="H33" s="82"/>
    </row>
    <row r="34" spans="1:34" hidden="1" x14ac:dyDescent="0.25">
      <c r="A34" s="82"/>
      <c r="B34" s="82"/>
      <c r="C34" s="82"/>
      <c r="D34" s="82"/>
      <c r="E34" s="82"/>
      <c r="F34" s="82"/>
      <c r="G34" s="82"/>
      <c r="H34" s="82"/>
      <c r="K34" s="246" t="s">
        <v>144</v>
      </c>
    </row>
    <row r="35" spans="1:34" hidden="1" x14ac:dyDescent="0.25">
      <c r="A35" s="82"/>
      <c r="B35" s="82"/>
      <c r="C35" s="82"/>
      <c r="D35" s="82"/>
      <c r="E35" s="82"/>
      <c r="F35" s="82"/>
      <c r="G35" s="82"/>
      <c r="H35" s="82"/>
      <c r="L35" s="246" t="s">
        <v>146</v>
      </c>
      <c r="T35" s="246" t="s">
        <v>147</v>
      </c>
      <c r="X35" s="246" t="s">
        <v>148</v>
      </c>
      <c r="AA35" s="246" t="s">
        <v>149</v>
      </c>
      <c r="AE35" s="246" t="s">
        <v>150</v>
      </c>
    </row>
    <row r="36" spans="1:34" hidden="1" x14ac:dyDescent="0.25">
      <c r="A36" s="82"/>
      <c r="B36" s="82"/>
      <c r="C36" s="82"/>
      <c r="D36" s="82"/>
      <c r="E36" s="82"/>
      <c r="F36" s="82"/>
      <c r="G36" s="82"/>
      <c r="H36" s="82"/>
    </row>
    <row r="37" spans="1:34" hidden="1" x14ac:dyDescent="0.25">
      <c r="A37" s="346"/>
      <c r="B37" s="374"/>
      <c r="C37" s="374"/>
      <c r="D37" s="383" t="s">
        <v>118</v>
      </c>
      <c r="E37" s="378"/>
      <c r="F37" s="378"/>
      <c r="G37" s="384">
        <f>+G25</f>
        <v>42574700</v>
      </c>
      <c r="H37" s="385">
        <f>+H25</f>
        <v>42574700</v>
      </c>
      <c r="I37" s="223">
        <f>+I25</f>
        <v>34059760</v>
      </c>
      <c r="K37" s="242">
        <v>0</v>
      </c>
      <c r="L37" s="225" t="str">
        <f>IF(K37&gt;H37,"SUPERA","ACEPTADA")</f>
        <v>ACEPTADA</v>
      </c>
      <c r="M37" s="226" t="str">
        <f>IF(K37&lt;=I37,"P A B","NO")</f>
        <v>P A B</v>
      </c>
      <c r="O37" s="242">
        <f>SUM(O25:O36)</f>
        <v>0</v>
      </c>
      <c r="P37" s="225" t="str">
        <f t="shared" ref="P37:P39" si="22">IF(O37&gt;H37,"SUPERA","ACEPTADA")</f>
        <v>ACEPTADA</v>
      </c>
      <c r="Q37" s="226" t="str">
        <f t="shared" ref="Q37:Q39" si="23">IF(O37&lt;=I37,"P A B","NO")</f>
        <v>P A B</v>
      </c>
      <c r="S37" s="242">
        <v>39498606</v>
      </c>
      <c r="T37" s="225" t="str">
        <f t="shared" ref="T37:T39" si="24">IF(S37&gt;H37,"SUPERA","ACEPTADA")</f>
        <v>ACEPTADA</v>
      </c>
      <c r="U37" s="226" t="str">
        <f t="shared" ref="U37:U39" si="25">IF(S37&lt;=I37,"P A B","NO")</f>
        <v>NO</v>
      </c>
      <c r="W37" s="242">
        <v>0</v>
      </c>
      <c r="X37" s="225" t="str">
        <f t="shared" ref="X37:X38" si="26">IF(W37&gt;H37,"SUPERA","ACEPTADA")</f>
        <v>ACEPTADA</v>
      </c>
      <c r="Y37" s="226" t="str">
        <f t="shared" ref="Y37:Y39" si="27">IF(W37&lt;=I37,"P A B","NO")</f>
        <v>P A B</v>
      </c>
      <c r="AA37" s="242">
        <v>0</v>
      </c>
      <c r="AB37" s="225" t="str">
        <f t="shared" ref="AB37:AB39" si="28">IF(AA37&gt;H37,"SUPERA","ACEPTADA")</f>
        <v>ACEPTADA</v>
      </c>
      <c r="AC37" s="226" t="str">
        <f t="shared" ref="AC37:AC39" si="29">IF(AA37&lt;=I37,"P A B","NO")</f>
        <v>P A B</v>
      </c>
      <c r="AE37" s="242">
        <v>38708633.880000003</v>
      </c>
      <c r="AF37" s="401" t="str">
        <f t="shared" ref="AF37:AF39" si="30">IF(AE37&gt;H37,"SUPERA","ACEPTADA")</f>
        <v>ACEPTADA</v>
      </c>
      <c r="AG37" s="226" t="str">
        <f t="shared" ref="AG37:AG39" si="31">IF(AE37&lt;=I37,"P A B","NO")</f>
        <v>NO</v>
      </c>
    </row>
    <row r="38" spans="1:34" hidden="1" x14ac:dyDescent="0.25">
      <c r="A38" s="82"/>
      <c r="B38" s="386"/>
      <c r="C38" s="386"/>
      <c r="D38" s="387" t="s">
        <v>119</v>
      </c>
      <c r="E38" s="386"/>
      <c r="F38" s="386"/>
      <c r="G38" s="388">
        <f>29925000*0.19</f>
        <v>5685750</v>
      </c>
      <c r="H38" s="388">
        <f>29925000*0.19</f>
        <v>5685750</v>
      </c>
      <c r="I38" s="223">
        <f>23940000*19/100</f>
        <v>4548600</v>
      </c>
      <c r="K38" s="242">
        <f>SUM(K37)*0.19</f>
        <v>0</v>
      </c>
      <c r="L38" s="225" t="str">
        <f>IF(K38&gt;H38,"SUPERA","ACEPTADA")</f>
        <v>ACEPTADA</v>
      </c>
      <c r="M38" s="226" t="str">
        <f>IF(K38&lt;=I38,"P A B","NO")</f>
        <v>P A B</v>
      </c>
      <c r="N38" s="246">
        <v>100</v>
      </c>
      <c r="O38" s="242">
        <f>SUM(O27:O36)*0.19</f>
        <v>0</v>
      </c>
      <c r="P38" s="225" t="str">
        <f t="shared" si="22"/>
        <v>ACEPTADA</v>
      </c>
      <c r="Q38" s="226" t="str">
        <f t="shared" si="23"/>
        <v>P A B</v>
      </c>
      <c r="R38" s="246">
        <v>100</v>
      </c>
      <c r="S38" s="242">
        <f>SUM(S37)*0.19</f>
        <v>7504735.1399999997</v>
      </c>
      <c r="T38" s="225" t="str">
        <f t="shared" si="24"/>
        <v>SUPERA</v>
      </c>
      <c r="U38" s="226" t="str">
        <f t="shared" si="25"/>
        <v>NO</v>
      </c>
      <c r="V38" s="246">
        <v>100</v>
      </c>
      <c r="W38" s="242">
        <f>SUM(W37)*0.19</f>
        <v>0</v>
      </c>
      <c r="X38" s="225" t="str">
        <f t="shared" si="26"/>
        <v>ACEPTADA</v>
      </c>
      <c r="Y38" s="226" t="str">
        <f t="shared" si="27"/>
        <v>P A B</v>
      </c>
      <c r="Z38" s="246">
        <v>100</v>
      </c>
      <c r="AA38" s="242">
        <f>SUM(AA37)*0.19</f>
        <v>0</v>
      </c>
      <c r="AB38" s="225" t="str">
        <f t="shared" si="28"/>
        <v>ACEPTADA</v>
      </c>
      <c r="AC38" s="226" t="str">
        <f t="shared" si="29"/>
        <v>P A B</v>
      </c>
      <c r="AD38" s="246">
        <v>100</v>
      </c>
      <c r="AE38" s="242">
        <f>SUM(AE37)*0.19</f>
        <v>7354640.4372000005</v>
      </c>
      <c r="AF38" s="225" t="str">
        <f t="shared" si="30"/>
        <v>SUPERA</v>
      </c>
      <c r="AG38" s="226" t="str">
        <f t="shared" si="31"/>
        <v>NO</v>
      </c>
      <c r="AH38" s="246">
        <v>100</v>
      </c>
    </row>
    <row r="39" spans="1:34" hidden="1" x14ac:dyDescent="0.25">
      <c r="A39" s="82"/>
      <c r="B39" s="82"/>
      <c r="C39" s="82"/>
      <c r="D39" s="366" t="s">
        <v>95</v>
      </c>
      <c r="E39" s="82"/>
      <c r="F39" s="82"/>
      <c r="G39" s="218">
        <f>+G27</f>
        <v>48260450</v>
      </c>
      <c r="H39" s="218">
        <f>+H27</f>
        <v>48260450</v>
      </c>
      <c r="I39" s="218">
        <f>+I27</f>
        <v>38608360</v>
      </c>
      <c r="J39" s="218"/>
      <c r="K39" s="218">
        <f>+K37+K38</f>
        <v>0</v>
      </c>
      <c r="L39" s="225" t="str">
        <f>IF(K39&gt;H39,"SUPERA","ACEPTADA")</f>
        <v>ACEPTADA</v>
      </c>
      <c r="M39" s="226" t="str">
        <f>IF(K39&lt;=I39,"P A B","NO")</f>
        <v>P A B</v>
      </c>
      <c r="N39" s="246">
        <f>(K39*100)/$H$27</f>
        <v>0</v>
      </c>
      <c r="O39" s="218">
        <f>+O37+O38</f>
        <v>0</v>
      </c>
      <c r="P39" s="225" t="str">
        <f t="shared" si="22"/>
        <v>ACEPTADA</v>
      </c>
      <c r="Q39" s="226" t="str">
        <f t="shared" si="23"/>
        <v>P A B</v>
      </c>
      <c r="R39" s="246">
        <f>(O39*100)/$H$27</f>
        <v>0</v>
      </c>
      <c r="S39" s="218">
        <f>+S37+S38</f>
        <v>47003341.140000001</v>
      </c>
      <c r="T39" s="225" t="str">
        <f t="shared" si="24"/>
        <v>ACEPTADA</v>
      </c>
      <c r="U39" s="226" t="str">
        <f t="shared" si="25"/>
        <v>NO</v>
      </c>
      <c r="V39" s="246">
        <f>(S39*100)/$H$27</f>
        <v>97.395157193934168</v>
      </c>
      <c r="W39" s="218">
        <f>+W37+W38</f>
        <v>0</v>
      </c>
      <c r="X39" s="225" t="str">
        <f>IF(W39&gt;H39,"SUPERA","ACEPTADA")</f>
        <v>ACEPTADA</v>
      </c>
      <c r="Y39" s="226" t="str">
        <f t="shared" si="27"/>
        <v>P A B</v>
      </c>
      <c r="Z39" s="246">
        <f>(W39*100)/$H$27</f>
        <v>0</v>
      </c>
      <c r="AA39" s="218">
        <f>+AA37+AA38</f>
        <v>0</v>
      </c>
      <c r="AB39" s="225" t="str">
        <f t="shared" si="28"/>
        <v>ACEPTADA</v>
      </c>
      <c r="AC39" s="226" t="str">
        <f t="shared" si="29"/>
        <v>P A B</v>
      </c>
      <c r="AD39" s="246">
        <f>(AA39*100)/$H$27</f>
        <v>0</v>
      </c>
      <c r="AE39" s="218">
        <f>+AE37+AE38</f>
        <v>46063274.317200005</v>
      </c>
      <c r="AF39" s="225" t="str">
        <f t="shared" si="30"/>
        <v>ACEPTADA</v>
      </c>
      <c r="AG39" s="226" t="str">
        <f t="shared" si="31"/>
        <v>NO</v>
      </c>
      <c r="AH39" s="42">
        <f>(AE39*100)/$H$27</f>
        <v>95.447254050055491</v>
      </c>
    </row>
    <row r="40" spans="1:34" hidden="1" x14ac:dyDescent="0.25">
      <c r="A40" s="82"/>
      <c r="B40" s="82" t="s">
        <v>101</v>
      </c>
      <c r="C40" s="82"/>
      <c r="D40" s="82"/>
      <c r="E40" s="82"/>
      <c r="F40" s="82"/>
      <c r="G40" s="82"/>
      <c r="H40" s="82"/>
      <c r="K40" s="234"/>
    </row>
    <row r="41" spans="1:34" hidden="1" x14ac:dyDescent="0.25">
      <c r="A41" s="82"/>
      <c r="B41" s="82"/>
      <c r="C41" s="82"/>
      <c r="D41" s="82"/>
      <c r="E41" s="82"/>
      <c r="F41" s="82"/>
      <c r="G41" s="82"/>
      <c r="H41" s="397"/>
      <c r="I41" s="348"/>
      <c r="O41" s="234"/>
    </row>
    <row r="42" spans="1:34" hidden="1" x14ac:dyDescent="0.25">
      <c r="A42" s="82"/>
      <c r="B42" s="82"/>
      <c r="C42" s="82"/>
      <c r="D42" s="82"/>
      <c r="E42" s="82"/>
      <c r="F42" s="82"/>
      <c r="G42" s="82"/>
      <c r="H42" s="82"/>
      <c r="K42" s="234">
        <f>+$H$27-K39</f>
        <v>48260450</v>
      </c>
      <c r="L42" s="234"/>
      <c r="N42" s="403">
        <f>+N38-N39</f>
        <v>100</v>
      </c>
      <c r="R42" s="403">
        <f>+R38-R39</f>
        <v>100</v>
      </c>
      <c r="S42" s="234">
        <f>+$H$27-S39</f>
        <v>1257108.8599999994</v>
      </c>
      <c r="V42" s="403">
        <f>+V38-V39</f>
        <v>2.6048428060658324</v>
      </c>
      <c r="W42" s="234">
        <f>+$H$27-W39</f>
        <v>48260450</v>
      </c>
      <c r="Z42" s="403">
        <f>+Z38-Z39</f>
        <v>100</v>
      </c>
      <c r="AA42" s="234">
        <f>+$H$27-AA39</f>
        <v>48260450</v>
      </c>
      <c r="AD42" s="403">
        <f>+AD38-AD39</f>
        <v>100</v>
      </c>
      <c r="AE42" s="234">
        <f>+$H$27-AE39</f>
        <v>2197175.6827999949</v>
      </c>
      <c r="AH42" s="403">
        <f>+AH38-AH39</f>
        <v>4.5527459499445087</v>
      </c>
    </row>
    <row r="43" spans="1:34" hidden="1" x14ac:dyDescent="0.25">
      <c r="A43" s="82"/>
      <c r="B43" s="82"/>
      <c r="C43" s="82"/>
      <c r="D43" s="82"/>
      <c r="E43" s="82"/>
      <c r="F43" s="82"/>
      <c r="G43" s="82"/>
      <c r="H43" s="82"/>
    </row>
    <row r="44" spans="1:34" hidden="1" x14ac:dyDescent="0.25">
      <c r="A44" s="82"/>
      <c r="B44" s="82"/>
      <c r="C44" s="82"/>
      <c r="D44" s="82"/>
      <c r="E44" s="82"/>
      <c r="F44" s="82"/>
      <c r="G44" s="82"/>
      <c r="H44" s="82"/>
    </row>
    <row r="45" spans="1:34" hidden="1" x14ac:dyDescent="0.25">
      <c r="A45" s="82"/>
      <c r="B45" s="82"/>
      <c r="C45" s="82"/>
      <c r="D45" s="82"/>
      <c r="E45" s="82"/>
      <c r="F45" s="82"/>
      <c r="G45" s="82"/>
      <c r="H45" s="82"/>
    </row>
    <row r="46" spans="1:34" hidden="1" x14ac:dyDescent="0.25">
      <c r="A46" s="82"/>
      <c r="B46" s="82"/>
      <c r="C46" s="82"/>
      <c r="D46" s="82"/>
      <c r="E46" s="82"/>
      <c r="F46" s="82"/>
      <c r="G46" s="82"/>
      <c r="H46" s="82"/>
      <c r="K46" s="246" t="s">
        <v>145</v>
      </c>
    </row>
    <row r="47" spans="1:34" hidden="1" x14ac:dyDescent="0.25">
      <c r="A47" s="82"/>
      <c r="B47" s="82"/>
      <c r="C47" s="82"/>
      <c r="D47" s="82"/>
      <c r="E47" s="82"/>
      <c r="F47" s="82"/>
      <c r="G47" s="82"/>
      <c r="H47" s="82"/>
      <c r="L47" s="246" t="s">
        <v>146</v>
      </c>
      <c r="T47" s="246" t="s">
        <v>147</v>
      </c>
      <c r="X47" s="246" t="s">
        <v>148</v>
      </c>
      <c r="AA47" s="246" t="s">
        <v>149</v>
      </c>
      <c r="AE47" s="246" t="s">
        <v>150</v>
      </c>
    </row>
    <row r="48" spans="1:34" hidden="1" x14ac:dyDescent="0.25">
      <c r="A48" s="82"/>
      <c r="B48" s="82"/>
      <c r="C48" s="82"/>
      <c r="D48" s="82"/>
      <c r="E48" s="82"/>
      <c r="F48" s="82"/>
      <c r="G48" s="82"/>
      <c r="H48" s="82"/>
    </row>
    <row r="49" spans="1:34" hidden="1" x14ac:dyDescent="0.25">
      <c r="A49" s="346"/>
      <c r="B49" s="374"/>
      <c r="C49" s="374"/>
      <c r="D49" s="383" t="s">
        <v>118</v>
      </c>
      <c r="E49" s="378"/>
      <c r="F49" s="378"/>
      <c r="G49" s="384">
        <f>+G37</f>
        <v>42574700</v>
      </c>
      <c r="H49" s="385">
        <f>+H37</f>
        <v>42574700</v>
      </c>
      <c r="I49" s="223">
        <f>+I37</f>
        <v>34059760</v>
      </c>
      <c r="K49" s="242">
        <v>0</v>
      </c>
      <c r="L49" s="225" t="str">
        <f>IF(K49&gt;H49,"SUPERA","ACEPTADA")</f>
        <v>ACEPTADA</v>
      </c>
      <c r="M49" s="226" t="str">
        <f>IF(K49&lt;=I49,"P A B","NO")</f>
        <v>P A B</v>
      </c>
      <c r="O49" s="242">
        <f>SUM(O37:O48)</f>
        <v>0</v>
      </c>
      <c r="P49" s="225" t="str">
        <f t="shared" ref="P49:P51" si="32">IF(O49&gt;H49,"SUPERA","ACEPTADA")</f>
        <v>ACEPTADA</v>
      </c>
      <c r="Q49" s="226" t="str">
        <f t="shared" ref="Q49:Q51" si="33">IF(O49&lt;=I49,"P A B","NO")</f>
        <v>P A B</v>
      </c>
      <c r="S49" s="242">
        <v>37708634</v>
      </c>
      <c r="T49" s="225" t="str">
        <f t="shared" ref="T49:T51" si="34">IF(S49&gt;H49,"SUPERA","ACEPTADA")</f>
        <v>ACEPTADA</v>
      </c>
      <c r="U49" s="226" t="str">
        <f t="shared" ref="U49:U51" si="35">IF(S49&lt;=I49,"P A B","NO")</f>
        <v>NO</v>
      </c>
      <c r="W49" s="242">
        <v>0</v>
      </c>
      <c r="X49" s="225" t="str">
        <f t="shared" ref="X49:X50" si="36">IF(W49&gt;H49,"SUPERA","ACEPTADA")</f>
        <v>ACEPTADA</v>
      </c>
      <c r="Y49" s="226" t="str">
        <f t="shared" ref="Y49:Y51" si="37">IF(W49&lt;=I49,"P A B","NO")</f>
        <v>P A B</v>
      </c>
      <c r="AA49" s="242">
        <v>36954461.32</v>
      </c>
      <c r="AB49" s="225" t="str">
        <f t="shared" ref="AB49:AB51" si="38">IF(AA49&gt;H49,"SUPERA","ACEPTADA")</f>
        <v>ACEPTADA</v>
      </c>
      <c r="AC49" s="226" t="str">
        <f t="shared" ref="AC49:AC51" si="39">IF(AA49&lt;=I49,"P A B","NO")</f>
        <v>NO</v>
      </c>
      <c r="AE49" s="242">
        <v>0</v>
      </c>
      <c r="AF49" s="401" t="str">
        <f t="shared" ref="AF49:AF51" si="40">IF(AE49&gt;H49,"SUPERA","ACEPTADA")</f>
        <v>ACEPTADA</v>
      </c>
      <c r="AG49" s="226" t="str">
        <f t="shared" ref="AG49:AG51" si="41">IF(AE49&lt;=I49,"P A B","NO")</f>
        <v>P A B</v>
      </c>
    </row>
    <row r="50" spans="1:34" hidden="1" x14ac:dyDescent="0.25">
      <c r="A50" s="82"/>
      <c r="B50" s="386"/>
      <c r="C50" s="386"/>
      <c r="D50" s="387" t="s">
        <v>119</v>
      </c>
      <c r="E50" s="386"/>
      <c r="F50" s="386"/>
      <c r="G50" s="388">
        <f>29925000*0.19</f>
        <v>5685750</v>
      </c>
      <c r="H50" s="388">
        <f>29925000*0.19</f>
        <v>5685750</v>
      </c>
      <c r="I50" s="223">
        <f>23940000*19/100</f>
        <v>4548600</v>
      </c>
      <c r="K50" s="242">
        <f>SUM(K49)*0.19</f>
        <v>0</v>
      </c>
      <c r="L50" s="225" t="str">
        <f>IF(K50&gt;H50,"SUPERA","ACEPTADA")</f>
        <v>ACEPTADA</v>
      </c>
      <c r="M50" s="226" t="str">
        <f>IF(K50&lt;=I50,"P A B","NO")</f>
        <v>P A B</v>
      </c>
      <c r="N50" s="246">
        <v>100</v>
      </c>
      <c r="O50" s="242">
        <f>SUM(O39:O48)*0.19</f>
        <v>0</v>
      </c>
      <c r="P50" s="225" t="str">
        <f t="shared" si="32"/>
        <v>ACEPTADA</v>
      </c>
      <c r="Q50" s="226" t="str">
        <f t="shared" si="33"/>
        <v>P A B</v>
      </c>
      <c r="R50" s="246">
        <v>100</v>
      </c>
      <c r="S50" s="242"/>
      <c r="T50" s="225" t="str">
        <f t="shared" si="34"/>
        <v>ACEPTADA</v>
      </c>
      <c r="U50" s="226" t="str">
        <f t="shared" si="35"/>
        <v>P A B</v>
      </c>
      <c r="V50" s="246">
        <v>100</v>
      </c>
      <c r="W50" s="242">
        <f>SUM(W49)*0.19</f>
        <v>0</v>
      </c>
      <c r="X50" s="225" t="str">
        <f t="shared" si="36"/>
        <v>ACEPTADA</v>
      </c>
      <c r="Y50" s="226" t="str">
        <f t="shared" si="37"/>
        <v>P A B</v>
      </c>
      <c r="Z50" s="246">
        <v>100</v>
      </c>
      <c r="AA50" s="242"/>
      <c r="AB50" s="225" t="str">
        <f t="shared" si="38"/>
        <v>ACEPTADA</v>
      </c>
      <c r="AC50" s="226" t="str">
        <f t="shared" si="39"/>
        <v>P A B</v>
      </c>
      <c r="AD50" s="246">
        <v>100</v>
      </c>
      <c r="AE50" s="242">
        <f>SUM(AE49)*0.19</f>
        <v>0</v>
      </c>
      <c r="AF50" s="225" t="str">
        <f t="shared" si="40"/>
        <v>ACEPTADA</v>
      </c>
      <c r="AG50" s="226" t="str">
        <f t="shared" si="41"/>
        <v>P A B</v>
      </c>
      <c r="AH50" s="246">
        <v>100</v>
      </c>
    </row>
    <row r="51" spans="1:34" hidden="1" x14ac:dyDescent="0.25">
      <c r="A51" s="82"/>
      <c r="B51" s="82"/>
      <c r="C51" s="82"/>
      <c r="D51" s="366" t="s">
        <v>95</v>
      </c>
      <c r="E51" s="82"/>
      <c r="F51" s="82"/>
      <c r="G51" s="218">
        <f>+G39</f>
        <v>48260450</v>
      </c>
      <c r="H51" s="218">
        <f>+H39</f>
        <v>48260450</v>
      </c>
      <c r="I51" s="218">
        <f>+I39</f>
        <v>38608360</v>
      </c>
      <c r="J51" s="218"/>
      <c r="K51" s="218">
        <f>+K49+K50</f>
        <v>0</v>
      </c>
      <c r="L51" s="225" t="str">
        <f>IF(K51&gt;H51,"SUPERA","ACEPTADA")</f>
        <v>ACEPTADA</v>
      </c>
      <c r="M51" s="226" t="str">
        <f>IF(K51&lt;=I51,"P A B","NO")</f>
        <v>P A B</v>
      </c>
      <c r="N51" s="246">
        <f>(K51*100)/$H$27</f>
        <v>0</v>
      </c>
      <c r="O51" s="218">
        <f>+O49+O50</f>
        <v>0</v>
      </c>
      <c r="P51" s="225" t="str">
        <f t="shared" si="32"/>
        <v>ACEPTADA</v>
      </c>
      <c r="Q51" s="226" t="str">
        <f t="shared" si="33"/>
        <v>P A B</v>
      </c>
      <c r="R51" s="246">
        <f>(O51*100)/$H$27</f>
        <v>0</v>
      </c>
      <c r="S51" s="242">
        <v>37708634</v>
      </c>
      <c r="T51" s="225" t="str">
        <f t="shared" si="34"/>
        <v>ACEPTADA</v>
      </c>
      <c r="U51" s="226" t="str">
        <f t="shared" si="35"/>
        <v>P A B</v>
      </c>
      <c r="V51" s="246">
        <f>(S51*100)/$H$27</f>
        <v>78.135686675113888</v>
      </c>
      <c r="W51" s="218">
        <f>+W49+W50</f>
        <v>0</v>
      </c>
      <c r="X51" s="225" t="str">
        <f>IF(W51&gt;H51,"SUPERA","ACEPTADA")</f>
        <v>ACEPTADA</v>
      </c>
      <c r="Y51" s="226" t="str">
        <f t="shared" si="37"/>
        <v>P A B</v>
      </c>
      <c r="Z51" s="246">
        <f>(W51*100)/$H$27</f>
        <v>0</v>
      </c>
      <c r="AA51" s="242">
        <v>36954461.32</v>
      </c>
      <c r="AB51" s="225" t="str">
        <f t="shared" si="38"/>
        <v>ACEPTADA</v>
      </c>
      <c r="AC51" s="226" t="str">
        <f t="shared" si="39"/>
        <v>P A B</v>
      </c>
      <c r="AD51" s="246">
        <f>(AA51*100)/$H$27</f>
        <v>76.57297294161161</v>
      </c>
      <c r="AE51" s="218">
        <f>+AE49+AE50</f>
        <v>0</v>
      </c>
      <c r="AF51" s="225" t="str">
        <f t="shared" si="40"/>
        <v>ACEPTADA</v>
      </c>
      <c r="AG51" s="226" t="str">
        <f t="shared" si="41"/>
        <v>P A B</v>
      </c>
      <c r="AH51" s="42">
        <f>(AE51*100)/$H$27</f>
        <v>0</v>
      </c>
    </row>
    <row r="52" spans="1:34" hidden="1" x14ac:dyDescent="0.25">
      <c r="A52" s="82"/>
      <c r="B52" s="82" t="s">
        <v>101</v>
      </c>
      <c r="C52" s="82"/>
      <c r="D52" s="82"/>
      <c r="E52" s="82"/>
      <c r="F52" s="82"/>
      <c r="G52" s="82"/>
      <c r="H52" s="82"/>
      <c r="K52" s="234"/>
    </row>
    <row r="53" spans="1:34" hidden="1" x14ac:dyDescent="0.25">
      <c r="A53" s="82"/>
      <c r="B53" s="82"/>
      <c r="C53" s="82"/>
      <c r="D53" s="82"/>
      <c r="E53" s="82"/>
      <c r="F53" s="82"/>
      <c r="G53" s="82"/>
      <c r="H53" s="397"/>
      <c r="I53" s="348"/>
      <c r="O53" s="234"/>
    </row>
    <row r="54" spans="1:34" hidden="1" x14ac:dyDescent="0.25">
      <c r="A54" s="82"/>
      <c r="B54" s="82"/>
      <c r="C54" s="82"/>
      <c r="D54" s="82"/>
      <c r="E54" s="82"/>
      <c r="F54" s="82"/>
      <c r="G54" s="82"/>
      <c r="H54" s="82"/>
      <c r="K54" s="234">
        <f>+$H$27-K51</f>
        <v>48260450</v>
      </c>
      <c r="L54" s="234"/>
      <c r="N54" s="403">
        <f>+N50-N51</f>
        <v>100</v>
      </c>
      <c r="R54" s="403">
        <f>+R50-R51</f>
        <v>100</v>
      </c>
      <c r="S54" s="234">
        <f>+$H$27-S51</f>
        <v>10551816</v>
      </c>
      <c r="V54" s="403">
        <f>+V50-V51</f>
        <v>21.864313324886112</v>
      </c>
      <c r="W54" s="234">
        <f>+$H$27-W51</f>
        <v>48260450</v>
      </c>
      <c r="Z54" s="403">
        <f>+Z50-Z51</f>
        <v>100</v>
      </c>
      <c r="AA54" s="234">
        <f>+$H$27-AA51</f>
        <v>11305988.68</v>
      </c>
      <c r="AD54" s="403">
        <f>+AD50-AD51</f>
        <v>23.42702705838839</v>
      </c>
      <c r="AE54" s="234">
        <f>+$H$27-AE51</f>
        <v>48260450</v>
      </c>
      <c r="AH54" s="403">
        <f>+AH50-AH51</f>
        <v>100</v>
      </c>
    </row>
    <row r="55" spans="1:34" hidden="1" x14ac:dyDescent="0.25">
      <c r="A55" s="82"/>
      <c r="B55" s="82"/>
      <c r="C55" s="82"/>
      <c r="D55" s="82"/>
      <c r="E55" s="82"/>
      <c r="F55" s="82"/>
      <c r="G55" s="82"/>
      <c r="H55" s="82"/>
    </row>
    <row r="56" spans="1:34" hidden="1" x14ac:dyDescent="0.25">
      <c r="A56" s="82"/>
      <c r="B56" s="82"/>
      <c r="C56" s="82"/>
      <c r="D56" s="82"/>
      <c r="E56" s="82"/>
      <c r="F56" s="82"/>
      <c r="G56" s="82"/>
      <c r="H56" s="82"/>
    </row>
    <row r="57" spans="1:34" hidden="1" x14ac:dyDescent="0.25">
      <c r="A57" s="82"/>
      <c r="B57" s="82"/>
      <c r="C57" s="82"/>
      <c r="D57" s="82"/>
      <c r="E57" s="82"/>
      <c r="F57" s="82"/>
      <c r="G57" s="82"/>
      <c r="H57" s="82"/>
    </row>
    <row r="58" spans="1:34" hidden="1" x14ac:dyDescent="0.25">
      <c r="A58" s="82"/>
      <c r="B58" s="82"/>
      <c r="C58" s="82"/>
      <c r="D58" s="82"/>
      <c r="E58" s="82"/>
      <c r="F58" s="82"/>
      <c r="G58" s="82"/>
      <c r="H58" s="82"/>
      <c r="K58" s="246" t="s">
        <v>151</v>
      </c>
    </row>
    <row r="59" spans="1:34" ht="18.75" x14ac:dyDescent="0.3">
      <c r="A59" s="82"/>
      <c r="B59" s="82"/>
      <c r="C59" s="82"/>
      <c r="D59" s="82"/>
      <c r="E59" s="82"/>
      <c r="F59" s="82"/>
      <c r="G59" s="82"/>
      <c r="H59" s="397"/>
      <c r="I59" s="348"/>
      <c r="K59" s="409" t="s">
        <v>153</v>
      </c>
    </row>
    <row r="60" spans="1:34" ht="38.25" x14ac:dyDescent="0.25">
      <c r="A60" s="82"/>
      <c r="B60" s="82"/>
      <c r="C60" s="82"/>
      <c r="D60" s="82"/>
      <c r="E60" s="82"/>
      <c r="F60" s="82"/>
      <c r="G60" s="82"/>
      <c r="H60" s="397"/>
      <c r="I60" s="348"/>
      <c r="K60" s="410" t="s">
        <v>146</v>
      </c>
      <c r="L60" s="243" t="s">
        <v>99</v>
      </c>
      <c r="M60" s="224" t="s">
        <v>97</v>
      </c>
      <c r="S60" s="410" t="s">
        <v>147</v>
      </c>
      <c r="T60" s="243" t="s">
        <v>99</v>
      </c>
      <c r="U60" s="224" t="s">
        <v>97</v>
      </c>
      <c r="W60" s="410" t="s">
        <v>148</v>
      </c>
      <c r="X60" s="243" t="s">
        <v>99</v>
      </c>
      <c r="Y60" s="224" t="s">
        <v>97</v>
      </c>
      <c r="AA60" s="410" t="s">
        <v>149</v>
      </c>
      <c r="AB60" s="243" t="s">
        <v>99</v>
      </c>
      <c r="AC60" s="224" t="s">
        <v>97</v>
      </c>
      <c r="AE60" s="410" t="s">
        <v>150</v>
      </c>
      <c r="AF60" s="243" t="s">
        <v>99</v>
      </c>
      <c r="AG60" s="224" t="s">
        <v>97</v>
      </c>
    </row>
    <row r="61" spans="1:34" hidden="1" x14ac:dyDescent="0.25">
      <c r="A61" s="346"/>
      <c r="B61" s="82"/>
      <c r="C61" s="82"/>
      <c r="D61" s="82"/>
      <c r="E61" s="82"/>
      <c r="F61" s="82"/>
      <c r="G61" s="82"/>
      <c r="H61" s="397"/>
      <c r="I61" s="348"/>
      <c r="K61" s="242">
        <v>0</v>
      </c>
      <c r="L61" s="225" t="str">
        <f>IF(K61&gt;H61,"SUPERA","ACEPTADA")</f>
        <v>ACEPTADA</v>
      </c>
      <c r="M61" s="226" t="str">
        <f>IF(K61&lt;=I61,"P A B","NO")</f>
        <v>P A B</v>
      </c>
      <c r="O61" s="242">
        <f>SUM(O49:O60)</f>
        <v>0</v>
      </c>
      <c r="P61" s="225" t="str">
        <f t="shared" ref="P61:P63" si="42">IF(O61&gt;H61,"SUPERA","ACEPTADA")</f>
        <v>ACEPTADA</v>
      </c>
      <c r="Q61" s="226" t="str">
        <f t="shared" ref="Q61:Q63" si="43">IF(O61&lt;=I61,"P A B","NO")</f>
        <v>P A B</v>
      </c>
      <c r="S61" s="242">
        <v>0</v>
      </c>
      <c r="T61" s="225" t="str">
        <f t="shared" ref="T61:T63" si="44">IF(S61&gt;H61,"SUPERA","ACEPTADA")</f>
        <v>ACEPTADA</v>
      </c>
      <c r="U61" s="226" t="str">
        <f t="shared" ref="U61:U63" si="45">IF(S61&lt;=I61,"P A B","NO")</f>
        <v>P A B</v>
      </c>
      <c r="W61" s="242"/>
      <c r="X61" s="225" t="str">
        <f t="shared" ref="X61:X62" si="46">IF(W61&gt;H61,"SUPERA","ACEPTADA")</f>
        <v>ACEPTADA</v>
      </c>
      <c r="Y61" s="226" t="str">
        <f t="shared" ref="Y61:Y63" si="47">IF(W61&lt;=I61,"P A B","NO")</f>
        <v>P A B</v>
      </c>
      <c r="AA61" s="242">
        <v>0</v>
      </c>
      <c r="AB61" s="225" t="str">
        <f t="shared" ref="AB61:AB63" si="48">IF(AA61&gt;H61,"SUPERA","ACEPTADA")</f>
        <v>ACEPTADA</v>
      </c>
      <c r="AC61" s="226" t="str">
        <f t="shared" ref="AC61:AC63" si="49">IF(AA61&lt;=I61,"P A B","NO")</f>
        <v>P A B</v>
      </c>
      <c r="AE61" s="242">
        <v>0</v>
      </c>
      <c r="AF61" s="401" t="str">
        <f t="shared" ref="AF61:AF63" si="50">IF(AE61&gt;H61,"SUPERA","ACEPTADA")</f>
        <v>ACEPTADA</v>
      </c>
      <c r="AG61" s="226" t="str">
        <f t="shared" ref="AG61:AG63" si="51">IF(AE61&lt;=I61,"P A B","NO")</f>
        <v>P A B</v>
      </c>
    </row>
    <row r="62" spans="1:34" hidden="1" x14ac:dyDescent="0.25">
      <c r="A62" s="82"/>
      <c r="B62" s="82"/>
      <c r="C62" s="82"/>
      <c r="D62" s="82"/>
      <c r="E62" s="82"/>
      <c r="F62" s="82"/>
      <c r="G62" s="82"/>
      <c r="H62" s="397"/>
      <c r="I62" s="348"/>
      <c r="K62" s="242">
        <f>SUM(K61)*0.19</f>
        <v>0</v>
      </c>
      <c r="L62" s="225" t="str">
        <f>IF(K62&gt;H62,"SUPERA","ACEPTADA")</f>
        <v>ACEPTADA</v>
      </c>
      <c r="M62" s="226" t="str">
        <f>IF(K62&lt;=I62,"P A B","NO")</f>
        <v>P A B</v>
      </c>
      <c r="N62" s="406">
        <v>100</v>
      </c>
      <c r="O62" s="242">
        <f>SUM(O51:O60)*0.19</f>
        <v>0</v>
      </c>
      <c r="P62" s="225" t="str">
        <f t="shared" si="42"/>
        <v>ACEPTADA</v>
      </c>
      <c r="Q62" s="226" t="str">
        <f t="shared" si="43"/>
        <v>P A B</v>
      </c>
      <c r="R62" s="246">
        <v>100</v>
      </c>
      <c r="S62" s="242">
        <f>SUM(S61)*0.19</f>
        <v>0</v>
      </c>
      <c r="T62" s="225" t="str">
        <f t="shared" si="44"/>
        <v>ACEPTADA</v>
      </c>
      <c r="U62" s="226" t="str">
        <f t="shared" si="45"/>
        <v>P A B</v>
      </c>
      <c r="V62" s="406">
        <v>100</v>
      </c>
      <c r="W62" s="242">
        <f>SUM(W61)*0.19</f>
        <v>0</v>
      </c>
      <c r="X62" s="225" t="str">
        <f t="shared" si="46"/>
        <v>ACEPTADA</v>
      </c>
      <c r="Y62" s="226" t="str">
        <f t="shared" si="47"/>
        <v>P A B</v>
      </c>
      <c r="Z62" s="406">
        <v>100</v>
      </c>
      <c r="AA62" s="242">
        <f>SUM(AA61)*0.19</f>
        <v>0</v>
      </c>
      <c r="AB62" s="225" t="str">
        <f t="shared" si="48"/>
        <v>ACEPTADA</v>
      </c>
      <c r="AC62" s="226" t="str">
        <f t="shared" si="49"/>
        <v>P A B</v>
      </c>
      <c r="AD62" s="406">
        <v>100</v>
      </c>
      <c r="AE62" s="242">
        <f>SUM(AE61)*0.19</f>
        <v>0</v>
      </c>
      <c r="AF62" s="225" t="str">
        <f t="shared" si="50"/>
        <v>ACEPTADA</v>
      </c>
      <c r="AG62" s="226" t="str">
        <f t="shared" si="51"/>
        <v>P A B</v>
      </c>
      <c r="AH62" s="406">
        <v>100</v>
      </c>
    </row>
    <row r="63" spans="1:34" x14ac:dyDescent="0.25">
      <c r="A63" s="82"/>
      <c r="B63" s="82"/>
      <c r="C63" s="82"/>
      <c r="D63" s="82"/>
      <c r="E63" s="82"/>
      <c r="F63" s="82"/>
      <c r="G63" s="82"/>
      <c r="H63" s="424">
        <v>48260450</v>
      </c>
      <c r="I63" s="425">
        <v>38608360</v>
      </c>
      <c r="J63" s="218"/>
      <c r="K63" s="218">
        <f>+K61+K62</f>
        <v>0</v>
      </c>
      <c r="L63" s="225"/>
      <c r="M63" s="226"/>
      <c r="N63" s="406">
        <f>(K63*100)/$H$27</f>
        <v>0</v>
      </c>
      <c r="O63" s="218">
        <f>+O61+O62</f>
        <v>0</v>
      </c>
      <c r="P63" s="225" t="str">
        <f t="shared" si="42"/>
        <v>ACEPTADA</v>
      </c>
      <c r="Q63" s="226" t="str">
        <f t="shared" si="43"/>
        <v>P A B</v>
      </c>
      <c r="R63" s="246">
        <f>(O63*100)/$H$27</f>
        <v>0</v>
      </c>
      <c r="S63" s="242">
        <v>35215372.090000004</v>
      </c>
      <c r="T63" s="226" t="str">
        <f>IF(S63&gt;$H$27,"SUPERA","No")</f>
        <v>No</v>
      </c>
      <c r="U63" s="226" t="str">
        <f>IF(S63&lt;=$I$27,"SI","NO")</f>
        <v>SI</v>
      </c>
      <c r="V63" s="407">
        <f>(S63*100)/$H$27</f>
        <v>72.969423389131279</v>
      </c>
      <c r="W63" s="413">
        <v>28704370.940000001</v>
      </c>
      <c r="X63" s="226" t="str">
        <f>IF(W63&gt;$H$27,"SUPERA","No")</f>
        <v>No</v>
      </c>
      <c r="Y63" s="226" t="str">
        <f>IF(W63&lt;=$I$27,"SI","NO")</f>
        <v>SI</v>
      </c>
      <c r="Z63" s="407">
        <f>(W63*100)/$H$27</f>
        <v>59.478042455053775</v>
      </c>
      <c r="AA63" s="413">
        <v>36954461.32</v>
      </c>
      <c r="AB63" s="226" t="str">
        <f>IF(AA63&gt;$H$27,"SUPERA","No")</f>
        <v>No</v>
      </c>
      <c r="AC63" s="226" t="str">
        <f>IF(AA63&lt;=$I$27,"SI","NO")</f>
        <v>SI</v>
      </c>
      <c r="AD63" s="407">
        <f>(AA63*100)/$H$27</f>
        <v>76.57297294161161</v>
      </c>
      <c r="AE63" s="413">
        <v>30215127.309999999</v>
      </c>
      <c r="AF63" s="226" t="str">
        <f>IF(AE63&gt;$H$27,"SUPERA","No")</f>
        <v>No</v>
      </c>
      <c r="AG63" s="226" t="str">
        <f>IF(AE63&lt;=$I$27,"SI","NO")</f>
        <v>SI</v>
      </c>
      <c r="AH63" s="408">
        <f>(AE63*100)/$H$27</f>
        <v>62.608465751977036</v>
      </c>
    </row>
    <row r="64" spans="1:34" x14ac:dyDescent="0.25">
      <c r="A64" s="82"/>
      <c r="B64" s="82"/>
      <c r="C64" s="82"/>
      <c r="D64" s="82"/>
      <c r="E64" s="82"/>
      <c r="F64" s="82"/>
      <c r="G64" s="82"/>
      <c r="H64" s="397"/>
      <c r="I64" s="348"/>
      <c r="O64" s="234"/>
      <c r="S64" s="378" t="s">
        <v>154</v>
      </c>
      <c r="T64" s="378" t="s">
        <v>152</v>
      </c>
      <c r="W64" s="378" t="s">
        <v>154</v>
      </c>
      <c r="X64" s="378" t="s">
        <v>152</v>
      </c>
      <c r="AA64" s="378" t="s">
        <v>154</v>
      </c>
      <c r="AB64" s="378" t="s">
        <v>152</v>
      </c>
      <c r="AE64" s="378" t="s">
        <v>154</v>
      </c>
      <c r="AF64" s="378" t="s">
        <v>152</v>
      </c>
    </row>
    <row r="65" spans="1:32" x14ac:dyDescent="0.25">
      <c r="A65" s="82"/>
      <c r="B65" s="82"/>
      <c r="C65" s="82"/>
      <c r="D65" s="82"/>
      <c r="E65" s="82"/>
      <c r="F65" s="82"/>
      <c r="G65" s="82"/>
      <c r="H65" s="82"/>
      <c r="K65" s="234"/>
      <c r="L65" s="234"/>
      <c r="N65" s="403"/>
      <c r="R65" s="403">
        <f>+R62-R63</f>
        <v>100</v>
      </c>
      <c r="S65" s="384">
        <f>+$H$27-S63</f>
        <v>13045077.909999996</v>
      </c>
      <c r="T65" s="412">
        <f>+V62-V63</f>
        <v>27.030576610868721</v>
      </c>
      <c r="W65" s="426">
        <f>+$H$27-W63</f>
        <v>19556079.059999999</v>
      </c>
      <c r="X65" s="427">
        <f>+Z62-Z63</f>
        <v>40.521957544946225</v>
      </c>
      <c r="AA65" s="384">
        <f>+$H$27-AA63</f>
        <v>11305988.68</v>
      </c>
      <c r="AB65" s="412">
        <f>+AD62-AD63</f>
        <v>23.42702705838839</v>
      </c>
      <c r="AE65" s="384">
        <f>+$H$27-AE63</f>
        <v>18045322.690000001</v>
      </c>
      <c r="AF65" s="412">
        <f>+AH62-AH63</f>
        <v>37.391534248022964</v>
      </c>
    </row>
    <row r="66" spans="1:32" x14ac:dyDescent="0.25">
      <c r="A66" s="82"/>
      <c r="B66" s="82"/>
      <c r="C66" s="82"/>
      <c r="D66" s="82"/>
      <c r="E66" s="82"/>
      <c r="F66" s="82"/>
      <c r="G66" s="82"/>
      <c r="H66" s="82"/>
      <c r="W66" s="428" t="s">
        <v>156</v>
      </c>
      <c r="X66" s="428"/>
      <c r="Y66" s="428"/>
    </row>
    <row r="67" spans="1:32" x14ac:dyDescent="0.25">
      <c r="A67" s="82"/>
      <c r="B67" s="82" t="s">
        <v>101</v>
      </c>
      <c r="C67" s="82"/>
      <c r="D67" s="82"/>
      <c r="E67" s="82"/>
      <c r="F67" s="82"/>
      <c r="G67" s="82"/>
      <c r="H67" s="82"/>
    </row>
    <row r="68" spans="1:32" x14ac:dyDescent="0.25">
      <c r="A68" s="82"/>
      <c r="B68" s="82"/>
      <c r="C68" s="82"/>
      <c r="D68" s="82"/>
      <c r="E68" s="82"/>
      <c r="F68" s="82"/>
      <c r="G68" s="82"/>
      <c r="H68" s="82"/>
      <c r="AE68" s="226"/>
    </row>
    <row r="69" spans="1:32" x14ac:dyDescent="0.25">
      <c r="A69" s="82"/>
      <c r="B69" s="82"/>
      <c r="C69" s="82"/>
      <c r="D69" s="82"/>
      <c r="E69" s="82"/>
      <c r="F69" s="82"/>
      <c r="G69" s="82"/>
      <c r="H69" s="82"/>
    </row>
    <row r="70" spans="1:32" x14ac:dyDescent="0.25">
      <c r="A70" s="82"/>
      <c r="B70" s="82"/>
      <c r="C70" s="82"/>
      <c r="D70" s="82"/>
      <c r="E70" s="82"/>
      <c r="F70" s="82"/>
      <c r="G70" s="82"/>
      <c r="H70" s="82"/>
    </row>
    <row r="71" spans="1:32" x14ac:dyDescent="0.25">
      <c r="A71" s="82"/>
      <c r="B71" s="82"/>
      <c r="C71" s="82"/>
      <c r="D71" s="82"/>
      <c r="E71" s="82"/>
      <c r="F71" s="82"/>
      <c r="G71" s="82"/>
      <c r="H71" s="82"/>
    </row>
    <row r="72" spans="1:32" x14ac:dyDescent="0.25">
      <c r="A72" s="82"/>
      <c r="B72" s="82"/>
      <c r="C72" s="82"/>
      <c r="D72" s="82"/>
      <c r="E72" s="82"/>
      <c r="F72" s="82"/>
      <c r="G72" s="82"/>
      <c r="H72" s="82"/>
    </row>
    <row r="73" spans="1:32" x14ac:dyDescent="0.25">
      <c r="A73" s="82"/>
      <c r="B73" s="82"/>
      <c r="C73" s="82"/>
      <c r="D73" s="82"/>
      <c r="E73" s="82"/>
      <c r="F73" s="82"/>
      <c r="G73" s="82"/>
      <c r="H73" s="82"/>
    </row>
    <row r="74" spans="1:32" x14ac:dyDescent="0.25">
      <c r="A74" s="82"/>
      <c r="B74" s="82"/>
      <c r="C74" s="82"/>
      <c r="D74" s="82"/>
      <c r="E74" s="82"/>
      <c r="F74" s="82"/>
      <c r="G74" s="82"/>
      <c r="H74" s="82"/>
    </row>
    <row r="75" spans="1:32" x14ac:dyDescent="0.25">
      <c r="A75" s="82"/>
      <c r="B75" s="82"/>
      <c r="C75" s="82"/>
      <c r="D75" s="82"/>
      <c r="E75" s="82"/>
      <c r="F75" s="82"/>
      <c r="G75" s="82"/>
      <c r="H75" s="82"/>
    </row>
    <row r="76" spans="1:32" x14ac:dyDescent="0.25">
      <c r="A76" s="82"/>
      <c r="B76" s="82"/>
      <c r="C76" s="82"/>
      <c r="D76" s="82"/>
      <c r="E76" s="82"/>
      <c r="F76" s="82"/>
      <c r="G76" s="82"/>
      <c r="H76" s="82"/>
    </row>
    <row r="77" spans="1:32" x14ac:dyDescent="0.25">
      <c r="A77" s="82"/>
      <c r="B77" s="82"/>
      <c r="C77" s="82"/>
      <c r="D77" s="82"/>
      <c r="E77" s="82"/>
      <c r="F77" s="82"/>
      <c r="G77" s="82"/>
      <c r="H77" s="82"/>
    </row>
    <row r="78" spans="1:32" x14ac:dyDescent="0.25">
      <c r="A78" s="82"/>
      <c r="B78" s="82"/>
      <c r="C78" s="82"/>
      <c r="D78" s="82"/>
      <c r="E78" s="82"/>
      <c r="F78" s="82"/>
      <c r="G78" s="82"/>
      <c r="H78" s="82"/>
    </row>
    <row r="79" spans="1:32" x14ac:dyDescent="0.25">
      <c r="A79" s="82"/>
      <c r="B79" s="82"/>
      <c r="C79" s="82"/>
      <c r="D79" s="82"/>
      <c r="E79" s="82"/>
      <c r="F79" s="82"/>
      <c r="G79" s="82"/>
      <c r="H79" s="82"/>
    </row>
    <row r="80" spans="1:32" x14ac:dyDescent="0.25">
      <c r="A80" s="82"/>
      <c r="B80" s="82"/>
      <c r="C80" s="82"/>
      <c r="D80" s="82"/>
      <c r="E80" s="82"/>
      <c r="F80" s="82"/>
      <c r="G80" s="82"/>
      <c r="H80" s="82"/>
    </row>
    <row r="81" spans="1:8" x14ac:dyDescent="0.25">
      <c r="A81" s="82"/>
      <c r="B81" s="82"/>
      <c r="C81" s="82"/>
      <c r="D81" s="82"/>
      <c r="E81" s="82"/>
      <c r="F81" s="82"/>
      <c r="G81" s="82"/>
      <c r="H81" s="82"/>
    </row>
    <row r="82" spans="1:8" x14ac:dyDescent="0.25">
      <c r="A82" s="82"/>
      <c r="B82" s="82"/>
      <c r="C82" s="82"/>
      <c r="D82" s="82"/>
      <c r="E82" s="82"/>
      <c r="F82" s="82"/>
      <c r="G82" s="82"/>
      <c r="H82" s="82"/>
    </row>
    <row r="83" spans="1:8" x14ac:dyDescent="0.25">
      <c r="A83" s="82"/>
      <c r="B83" s="82"/>
      <c r="C83" s="82"/>
      <c r="D83" s="82"/>
      <c r="E83" s="82"/>
      <c r="F83" s="82"/>
      <c r="G83" s="82"/>
      <c r="H83" s="82"/>
    </row>
    <row r="84" spans="1:8" x14ac:dyDescent="0.25">
      <c r="A84" s="82"/>
      <c r="B84" s="82"/>
      <c r="C84" s="82"/>
      <c r="D84" s="82"/>
      <c r="E84" s="82"/>
      <c r="F84" s="82"/>
      <c r="G84" s="82"/>
      <c r="H84" s="82"/>
    </row>
    <row r="85" spans="1:8" x14ac:dyDescent="0.25">
      <c r="A85" s="82"/>
      <c r="B85" s="82"/>
      <c r="C85" s="82"/>
      <c r="D85" s="82"/>
      <c r="E85" s="82"/>
      <c r="F85" s="82"/>
      <c r="G85" s="82"/>
      <c r="H85" s="82"/>
    </row>
    <row r="86" spans="1:8" x14ac:dyDescent="0.25">
      <c r="A86" s="82"/>
      <c r="B86" s="82"/>
      <c r="C86" s="82"/>
      <c r="D86" s="82"/>
      <c r="E86" s="82"/>
      <c r="F86" s="82"/>
      <c r="G86" s="82"/>
      <c r="H86" s="82"/>
    </row>
    <row r="87" spans="1:8" x14ac:dyDescent="0.25">
      <c r="A87" s="82"/>
      <c r="B87" s="82"/>
      <c r="C87" s="82"/>
      <c r="D87" s="82"/>
      <c r="E87" s="82"/>
      <c r="F87" s="82"/>
      <c r="G87" s="82"/>
      <c r="H87" s="82"/>
    </row>
    <row r="88" spans="1:8" x14ac:dyDescent="0.25">
      <c r="A88" s="82"/>
      <c r="B88" s="82"/>
      <c r="C88" s="82"/>
      <c r="D88" s="82"/>
      <c r="E88" s="82"/>
      <c r="F88" s="82"/>
      <c r="G88" s="82"/>
      <c r="H88" s="82"/>
    </row>
    <row r="89" spans="1:8" x14ac:dyDescent="0.25">
      <c r="A89" s="82"/>
      <c r="B89" s="82"/>
      <c r="C89" s="82"/>
      <c r="D89" s="82"/>
      <c r="E89" s="82"/>
      <c r="F89" s="82"/>
      <c r="G89" s="82"/>
      <c r="H89" s="82"/>
    </row>
    <row r="90" spans="1:8" x14ac:dyDescent="0.25">
      <c r="A90" s="82"/>
      <c r="B90" s="82"/>
      <c r="C90" s="82"/>
      <c r="D90" s="82"/>
      <c r="E90" s="82"/>
      <c r="F90" s="82"/>
      <c r="G90" s="82"/>
      <c r="H90" s="82"/>
    </row>
    <row r="91" spans="1:8" x14ac:dyDescent="0.25">
      <c r="A91" s="82"/>
      <c r="B91" s="82"/>
      <c r="C91" s="82"/>
      <c r="D91" s="82"/>
      <c r="E91" s="82"/>
      <c r="F91" s="82"/>
      <c r="G91" s="82"/>
      <c r="H91" s="82"/>
    </row>
    <row r="92" spans="1:8" x14ac:dyDescent="0.25">
      <c r="A92" s="82"/>
      <c r="B92" s="82"/>
      <c r="C92" s="82"/>
      <c r="D92" s="82"/>
      <c r="E92" s="82"/>
      <c r="F92" s="82"/>
      <c r="G92" s="82"/>
      <c r="H92" s="82"/>
    </row>
    <row r="93" spans="1:8" x14ac:dyDescent="0.25">
      <c r="A93" s="82"/>
      <c r="B93" s="82"/>
      <c r="C93" s="82"/>
      <c r="D93" s="82"/>
      <c r="E93" s="82"/>
      <c r="F93" s="82"/>
      <c r="G93" s="82"/>
      <c r="H93" s="82"/>
    </row>
    <row r="94" spans="1:8" x14ac:dyDescent="0.25">
      <c r="A94" s="82"/>
      <c r="B94" s="82"/>
      <c r="C94" s="82"/>
      <c r="D94" s="82"/>
      <c r="E94" s="82"/>
      <c r="F94" s="82"/>
      <c r="G94" s="82"/>
      <c r="H94" s="82"/>
    </row>
    <row r="95" spans="1:8" x14ac:dyDescent="0.25">
      <c r="A95" s="82"/>
      <c r="B95" s="82"/>
      <c r="C95" s="82"/>
      <c r="D95" s="82"/>
      <c r="E95" s="82"/>
      <c r="F95" s="82"/>
      <c r="G95" s="82"/>
      <c r="H95" s="82"/>
    </row>
    <row r="96" spans="1:8" x14ac:dyDescent="0.25">
      <c r="A96" s="82"/>
      <c r="B96" s="82"/>
      <c r="C96" s="82"/>
      <c r="D96" s="82"/>
      <c r="E96" s="82"/>
      <c r="F96" s="82"/>
      <c r="G96" s="82"/>
      <c r="H96" s="82"/>
    </row>
    <row r="97" spans="1:8" x14ac:dyDescent="0.25">
      <c r="A97" s="82"/>
      <c r="B97" s="82"/>
      <c r="C97" s="82"/>
      <c r="D97" s="82"/>
      <c r="E97" s="82"/>
      <c r="F97" s="82"/>
      <c r="G97" s="82"/>
      <c r="H97" s="82"/>
    </row>
    <row r="98" spans="1:8" x14ac:dyDescent="0.25">
      <c r="A98" s="82"/>
      <c r="B98" s="82"/>
      <c r="C98" s="82"/>
      <c r="D98" s="82"/>
      <c r="E98" s="82"/>
      <c r="F98" s="82"/>
      <c r="G98" s="82"/>
      <c r="H98" s="82"/>
    </row>
    <row r="99" spans="1:8" x14ac:dyDescent="0.25">
      <c r="A99" s="82"/>
      <c r="B99" s="82"/>
      <c r="C99" s="82"/>
      <c r="D99" s="82"/>
      <c r="E99" s="82"/>
      <c r="F99" s="82"/>
      <c r="G99" s="82"/>
      <c r="H99" s="82"/>
    </row>
    <row r="100" spans="1:8" x14ac:dyDescent="0.25">
      <c r="A100" s="82"/>
      <c r="B100" s="82"/>
      <c r="C100" s="82"/>
      <c r="D100" s="82"/>
      <c r="E100" s="82"/>
      <c r="F100" s="82"/>
      <c r="G100" s="82"/>
      <c r="H100" s="82"/>
    </row>
    <row r="101" spans="1:8" x14ac:dyDescent="0.25">
      <c r="A101" s="82"/>
      <c r="B101" s="82"/>
      <c r="C101" s="82"/>
      <c r="D101" s="82"/>
      <c r="E101" s="82"/>
      <c r="F101" s="82"/>
      <c r="G101" s="82"/>
      <c r="H101" s="82"/>
    </row>
    <row r="102" spans="1:8" x14ac:dyDescent="0.25">
      <c r="A102" s="82"/>
      <c r="B102" s="82"/>
      <c r="C102" s="82"/>
      <c r="D102" s="82"/>
      <c r="E102" s="82"/>
      <c r="F102" s="82"/>
      <c r="G102" s="82"/>
      <c r="H102" s="82"/>
    </row>
    <row r="103" spans="1:8" x14ac:dyDescent="0.25">
      <c r="A103" s="82"/>
      <c r="B103" s="82"/>
      <c r="C103" s="82"/>
      <c r="D103" s="82"/>
      <c r="E103" s="82"/>
      <c r="F103" s="82"/>
      <c r="G103" s="82"/>
      <c r="H103" s="82"/>
    </row>
    <row r="104" spans="1:8" x14ac:dyDescent="0.25">
      <c r="A104" s="82"/>
      <c r="B104" s="82"/>
      <c r="C104" s="82"/>
      <c r="D104" s="82"/>
      <c r="E104" s="82"/>
      <c r="F104" s="82"/>
      <c r="G104" s="82"/>
      <c r="H104" s="82"/>
    </row>
    <row r="105" spans="1:8" x14ac:dyDescent="0.25">
      <c r="A105" s="82"/>
      <c r="B105" s="82"/>
      <c r="C105" s="82"/>
      <c r="D105" s="82"/>
      <c r="E105" s="82"/>
      <c r="F105" s="82"/>
      <c r="G105" s="82"/>
      <c r="H105" s="82"/>
    </row>
    <row r="106" spans="1:8" x14ac:dyDescent="0.25">
      <c r="A106" s="82"/>
      <c r="B106" s="82"/>
      <c r="C106" s="82"/>
      <c r="D106" s="82"/>
      <c r="E106" s="82"/>
      <c r="F106" s="82"/>
      <c r="G106" s="82"/>
      <c r="H106" s="82"/>
    </row>
    <row r="107" spans="1:8" x14ac:dyDescent="0.25">
      <c r="A107" s="82"/>
      <c r="B107" s="82"/>
      <c r="C107" s="82"/>
      <c r="D107" s="82"/>
      <c r="E107" s="82"/>
      <c r="F107" s="82"/>
      <c r="G107" s="82"/>
      <c r="H107" s="82"/>
    </row>
    <row r="108" spans="1:8" x14ac:dyDescent="0.25">
      <c r="A108" s="82"/>
      <c r="B108" s="82"/>
      <c r="C108" s="82"/>
      <c r="D108" s="82"/>
      <c r="E108" s="82"/>
      <c r="F108" s="82"/>
      <c r="G108" s="82"/>
      <c r="H108" s="82"/>
    </row>
    <row r="109" spans="1:8" x14ac:dyDescent="0.25">
      <c r="A109" s="82"/>
      <c r="B109" s="82"/>
      <c r="C109" s="82"/>
      <c r="D109" s="82"/>
      <c r="E109" s="82"/>
      <c r="F109" s="82"/>
      <c r="G109" s="82"/>
      <c r="H109" s="82"/>
    </row>
    <row r="110" spans="1:8" x14ac:dyDescent="0.25">
      <c r="A110" s="82"/>
      <c r="B110" s="82"/>
      <c r="C110" s="82"/>
      <c r="D110" s="82"/>
      <c r="E110" s="82"/>
      <c r="F110" s="82"/>
      <c r="G110" s="82"/>
      <c r="H110" s="82"/>
    </row>
    <row r="111" spans="1:8" x14ac:dyDescent="0.25">
      <c r="A111" s="82"/>
      <c r="B111" s="82"/>
      <c r="C111" s="82"/>
      <c r="D111" s="82"/>
      <c r="E111" s="82"/>
      <c r="F111" s="82"/>
      <c r="G111" s="82"/>
      <c r="H111" s="82"/>
    </row>
    <row r="112" spans="1:8" x14ac:dyDescent="0.25">
      <c r="A112" s="82"/>
      <c r="B112" s="82"/>
      <c r="C112" s="82"/>
      <c r="D112" s="82"/>
      <c r="E112" s="82"/>
      <c r="F112" s="82"/>
      <c r="G112" s="82"/>
      <c r="H112" s="82"/>
    </row>
    <row r="113" spans="1:8" x14ac:dyDescent="0.25">
      <c r="A113" s="82"/>
      <c r="B113" s="82"/>
      <c r="C113" s="82"/>
      <c r="D113" s="82"/>
      <c r="E113" s="82"/>
      <c r="F113" s="82"/>
      <c r="G113" s="82"/>
      <c r="H113" s="82"/>
    </row>
    <row r="114" spans="1:8" x14ac:dyDescent="0.25">
      <c r="A114" s="82"/>
      <c r="B114" s="82"/>
      <c r="C114" s="82"/>
      <c r="D114" s="82"/>
      <c r="E114" s="82"/>
      <c r="F114" s="82"/>
      <c r="G114" s="82"/>
      <c r="H114" s="82"/>
    </row>
    <row r="115" spans="1:8" x14ac:dyDescent="0.25">
      <c r="A115" s="82"/>
      <c r="B115" s="82"/>
      <c r="C115" s="82"/>
      <c r="D115" s="82"/>
      <c r="E115" s="82"/>
      <c r="F115" s="82"/>
      <c r="G115" s="82"/>
      <c r="H115" s="82"/>
    </row>
    <row r="116" spans="1:8" x14ac:dyDescent="0.25">
      <c r="A116" s="82"/>
      <c r="B116" s="82"/>
      <c r="C116" s="82"/>
      <c r="D116" s="82"/>
      <c r="E116" s="82"/>
      <c r="F116" s="82"/>
      <c r="G116" s="82"/>
      <c r="H116" s="82"/>
    </row>
    <row r="117" spans="1:8" x14ac:dyDescent="0.25">
      <c r="A117" s="82"/>
      <c r="B117" s="82"/>
      <c r="C117" s="82"/>
      <c r="D117" s="82"/>
      <c r="E117" s="82"/>
      <c r="F117" s="82"/>
      <c r="G117" s="82"/>
      <c r="H117" s="82"/>
    </row>
    <row r="118" spans="1:8" x14ac:dyDescent="0.25">
      <c r="A118" s="82"/>
      <c r="B118" s="82"/>
      <c r="C118" s="82"/>
      <c r="D118" s="82"/>
      <c r="E118" s="82"/>
      <c r="F118" s="82"/>
      <c r="G118" s="82"/>
      <c r="H118" s="82"/>
    </row>
  </sheetData>
  <mergeCells count="16">
    <mergeCell ref="W66:Y66"/>
    <mergeCell ref="W10:Y10"/>
    <mergeCell ref="AA10:AC10"/>
    <mergeCell ref="AE10:AG10"/>
    <mergeCell ref="K11:M11"/>
    <mergeCell ref="O11:Q11"/>
    <mergeCell ref="S11:U11"/>
    <mergeCell ref="W11:Y11"/>
    <mergeCell ref="AA11:AC11"/>
    <mergeCell ref="AE11:AG11"/>
    <mergeCell ref="D1:J1"/>
    <mergeCell ref="A4:I4"/>
    <mergeCell ref="A10:I10"/>
    <mergeCell ref="K10:M10"/>
    <mergeCell ref="O10:Q10"/>
    <mergeCell ref="S10:U10"/>
  </mergeCells>
  <conditionalFormatting sqref="L16:L26">
    <cfRule type="cellIs" dxfId="682" priority="398" operator="equal">
      <formula>"MAYOR"</formula>
    </cfRule>
  </conditionalFormatting>
  <conditionalFormatting sqref="L16:L26">
    <cfRule type="cellIs" dxfId="681" priority="397" operator="equal">
      <formula>"SUPERA"</formula>
    </cfRule>
  </conditionalFormatting>
  <conditionalFormatting sqref="L16:L26">
    <cfRule type="cellIs" dxfId="680" priority="396" operator="equal">
      <formula>"ACEPTADA"</formula>
    </cfRule>
  </conditionalFormatting>
  <conditionalFormatting sqref="M16:M27">
    <cfRule type="cellIs" dxfId="679" priority="390" operator="equal">
      <formula>"NO"</formula>
    </cfRule>
  </conditionalFormatting>
  <conditionalFormatting sqref="M16:M27">
    <cfRule type="cellIs" dxfId="678" priority="394" operator="equal">
      <formula>"ACEPTADA"</formula>
    </cfRule>
    <cfRule type="cellIs" dxfId="677" priority="395" operator="equal">
      <formula>"SUPERA"</formula>
    </cfRule>
  </conditionalFormatting>
  <conditionalFormatting sqref="M16:M27">
    <cfRule type="cellIs" dxfId="676" priority="393" operator="equal">
      <formula>"CUMPLE"</formula>
    </cfRule>
  </conditionalFormatting>
  <conditionalFormatting sqref="M16:M27">
    <cfRule type="cellIs" dxfId="675" priority="391" operator="equal">
      <formula>"P A B"</formula>
    </cfRule>
    <cfRule type="cellIs" dxfId="674" priority="392" operator="equal">
      <formula>"P$8:$8 A$8:$8 B$8:$8 "</formula>
    </cfRule>
  </conditionalFormatting>
  <conditionalFormatting sqref="P15:P27">
    <cfRule type="cellIs" dxfId="673" priority="389" operator="equal">
      <formula>"MAYOR"</formula>
    </cfRule>
  </conditionalFormatting>
  <conditionalFormatting sqref="P15:P27">
    <cfRule type="cellIs" dxfId="672" priority="388" operator="equal">
      <formula>"SUPERA"</formula>
    </cfRule>
  </conditionalFormatting>
  <conditionalFormatting sqref="P15:P27">
    <cfRule type="cellIs" dxfId="671" priority="387" operator="equal">
      <formula>"ACEPTADA"</formula>
    </cfRule>
  </conditionalFormatting>
  <conditionalFormatting sqref="Q15:Q27">
    <cfRule type="cellIs" dxfId="670" priority="381" operator="equal">
      <formula>"NO"</formula>
    </cfRule>
  </conditionalFormatting>
  <conditionalFormatting sqref="Q15:Q27">
    <cfRule type="cellIs" dxfId="669" priority="385" operator="equal">
      <formula>"ACEPTADA"</formula>
    </cfRule>
    <cfRule type="cellIs" dxfId="668" priority="386" operator="equal">
      <formula>"SUPERA"</formula>
    </cfRule>
  </conditionalFormatting>
  <conditionalFormatting sqref="Q15:Q27">
    <cfRule type="cellIs" dxfId="667" priority="384" operator="equal">
      <formula>"CUMPLE"</formula>
    </cfRule>
  </conditionalFormatting>
  <conditionalFormatting sqref="Q15:Q27">
    <cfRule type="cellIs" dxfId="666" priority="382" operator="equal">
      <formula>"P A B"</formula>
    </cfRule>
    <cfRule type="cellIs" dxfId="665" priority="383" operator="equal">
      <formula>"P$8:$8 A$8:$8 B$8:$8 "</formula>
    </cfRule>
  </conditionalFormatting>
  <conditionalFormatting sqref="T15:T26">
    <cfRule type="cellIs" dxfId="664" priority="380" operator="equal">
      <formula>"MAYOR"</formula>
    </cfRule>
  </conditionalFormatting>
  <conditionalFormatting sqref="T15:T26">
    <cfRule type="cellIs" dxfId="663" priority="379" operator="equal">
      <formula>"SUPERA"</formula>
    </cfRule>
  </conditionalFormatting>
  <conditionalFormatting sqref="T15:T26">
    <cfRule type="cellIs" dxfId="662" priority="378" operator="equal">
      <formula>"ACEPTADA"</formula>
    </cfRule>
  </conditionalFormatting>
  <conditionalFormatting sqref="U15:U27">
    <cfRule type="cellIs" dxfId="661" priority="372" operator="equal">
      <formula>"NO"</formula>
    </cfRule>
  </conditionalFormatting>
  <conditionalFormatting sqref="U15:U27">
    <cfRule type="cellIs" dxfId="660" priority="376" operator="equal">
      <formula>"ACEPTADA"</formula>
    </cfRule>
    <cfRule type="cellIs" dxfId="659" priority="377" operator="equal">
      <formula>"SUPERA"</formula>
    </cfRule>
  </conditionalFormatting>
  <conditionalFormatting sqref="U15:U27">
    <cfRule type="cellIs" dxfId="658" priority="375" operator="equal">
      <formula>"CUMPLE"</formula>
    </cfRule>
  </conditionalFormatting>
  <conditionalFormatting sqref="U15:U27">
    <cfRule type="cellIs" dxfId="657" priority="373" operator="equal">
      <formula>"P A B"</formula>
    </cfRule>
    <cfRule type="cellIs" dxfId="656" priority="374" operator="equal">
      <formula>"P$8:$8 A$8:$8 B$8:$8 "</formula>
    </cfRule>
  </conditionalFormatting>
  <conditionalFormatting sqref="X15:X26">
    <cfRule type="cellIs" dxfId="655" priority="371" operator="equal">
      <formula>"MAYOR"</formula>
    </cfRule>
  </conditionalFormatting>
  <conditionalFormatting sqref="X15:X26">
    <cfRule type="cellIs" dxfId="654" priority="370" operator="equal">
      <formula>"SUPERA"</formula>
    </cfRule>
  </conditionalFormatting>
  <conditionalFormatting sqref="X15:X26">
    <cfRule type="cellIs" dxfId="653" priority="369" operator="equal">
      <formula>"ACEPTADA"</formula>
    </cfRule>
  </conditionalFormatting>
  <conditionalFormatting sqref="Y15:Y27">
    <cfRule type="cellIs" dxfId="652" priority="363" operator="equal">
      <formula>"NO"</formula>
    </cfRule>
  </conditionalFormatting>
  <conditionalFormatting sqref="Y15:Y27">
    <cfRule type="cellIs" dxfId="651" priority="367" operator="equal">
      <formula>"ACEPTADA"</formula>
    </cfRule>
    <cfRule type="cellIs" dxfId="650" priority="368" operator="equal">
      <formula>"SUPERA"</formula>
    </cfRule>
  </conditionalFormatting>
  <conditionalFormatting sqref="Y15:Y27">
    <cfRule type="cellIs" dxfId="649" priority="366" operator="equal">
      <formula>"CUMPLE"</formula>
    </cfRule>
  </conditionalFormatting>
  <conditionalFormatting sqref="Y15:Y27">
    <cfRule type="cellIs" dxfId="648" priority="364" operator="equal">
      <formula>"P A B"</formula>
    </cfRule>
    <cfRule type="cellIs" dxfId="647" priority="365" operator="equal">
      <formula>"P$8:$8 A$8:$8 B$8:$8 "</formula>
    </cfRule>
  </conditionalFormatting>
  <conditionalFormatting sqref="AB15:AB26">
    <cfRule type="cellIs" dxfId="646" priority="362" operator="equal">
      <formula>"MAYOR"</formula>
    </cfRule>
  </conditionalFormatting>
  <conditionalFormatting sqref="AB15:AB26">
    <cfRule type="cellIs" dxfId="645" priority="361" operator="equal">
      <formula>"SUPERA"</formula>
    </cfRule>
  </conditionalFormatting>
  <conditionalFormatting sqref="AB15:AB26">
    <cfRule type="cellIs" dxfId="644" priority="360" operator="equal">
      <formula>"ACEPTADA"</formula>
    </cfRule>
  </conditionalFormatting>
  <conditionalFormatting sqref="AC15:AC27">
    <cfRule type="cellIs" dxfId="643" priority="354" operator="equal">
      <formula>"NO"</formula>
    </cfRule>
  </conditionalFormatting>
  <conditionalFormatting sqref="AC15:AC27">
    <cfRule type="cellIs" dxfId="642" priority="358" operator="equal">
      <formula>"ACEPTADA"</formula>
    </cfRule>
    <cfRule type="cellIs" dxfId="641" priority="359" operator="equal">
      <formula>"SUPERA"</formula>
    </cfRule>
  </conditionalFormatting>
  <conditionalFormatting sqref="AC15:AC27">
    <cfRule type="cellIs" dxfId="640" priority="357" operator="equal">
      <formula>"CUMPLE"</formula>
    </cfRule>
  </conditionalFormatting>
  <conditionalFormatting sqref="AC15:AC27">
    <cfRule type="cellIs" dxfId="639" priority="355" operator="equal">
      <formula>"P A B"</formula>
    </cfRule>
    <cfRule type="cellIs" dxfId="638" priority="356" operator="equal">
      <formula>"P$8:$8 A$8:$8 B$8:$8 "</formula>
    </cfRule>
  </conditionalFormatting>
  <conditionalFormatting sqref="AF16:AF26">
    <cfRule type="cellIs" dxfId="637" priority="353" operator="equal">
      <formula>"MAYOR"</formula>
    </cfRule>
  </conditionalFormatting>
  <conditionalFormatting sqref="AF16:AF26">
    <cfRule type="cellIs" dxfId="636" priority="352" operator="equal">
      <formula>"SUPERA"</formula>
    </cfRule>
  </conditionalFormatting>
  <conditionalFormatting sqref="AF16:AF26">
    <cfRule type="cellIs" dxfId="635" priority="351" operator="equal">
      <formula>"ACEPTADA"</formula>
    </cfRule>
  </conditionalFormatting>
  <conditionalFormatting sqref="AG15:AG27">
    <cfRule type="cellIs" dxfId="634" priority="345" operator="equal">
      <formula>"NO"</formula>
    </cfRule>
  </conditionalFormatting>
  <conditionalFormatting sqref="AG15:AG27">
    <cfRule type="cellIs" dxfId="633" priority="349" operator="equal">
      <formula>"ACEPTADA"</formula>
    </cfRule>
    <cfRule type="cellIs" dxfId="632" priority="350" operator="equal">
      <formula>"SUPERA"</formula>
    </cfRule>
  </conditionalFormatting>
  <conditionalFormatting sqref="AG15:AG27">
    <cfRule type="cellIs" dxfId="631" priority="348" operator="equal">
      <formula>"CUMPLE"</formula>
    </cfRule>
  </conditionalFormatting>
  <conditionalFormatting sqref="AG15:AG27">
    <cfRule type="cellIs" dxfId="630" priority="346" operator="equal">
      <formula>"P A B"</formula>
    </cfRule>
    <cfRule type="cellIs" dxfId="629" priority="347" operator="equal">
      <formula>"P$8:$8 A$8:$8 B$8:$8 "</formula>
    </cfRule>
  </conditionalFormatting>
  <conditionalFormatting sqref="L13:L15">
    <cfRule type="cellIs" dxfId="628" priority="344" operator="equal">
      <formula>"MAYOR"</formula>
    </cfRule>
  </conditionalFormatting>
  <conditionalFormatting sqref="L13:L15">
    <cfRule type="cellIs" dxfId="627" priority="343" operator="equal">
      <formula>"SUPERA"</formula>
    </cfRule>
  </conditionalFormatting>
  <conditionalFormatting sqref="L13:L15">
    <cfRule type="cellIs" dxfId="626" priority="342" operator="equal">
      <formula>"ACEPTADA"</formula>
    </cfRule>
  </conditionalFormatting>
  <conditionalFormatting sqref="M13:M15">
    <cfRule type="cellIs" dxfId="625" priority="336" operator="equal">
      <formula>"NO"</formula>
    </cfRule>
  </conditionalFormatting>
  <conditionalFormatting sqref="M13:M15">
    <cfRule type="cellIs" dxfId="624" priority="340" operator="equal">
      <formula>"ACEPTADA"</formula>
    </cfRule>
    <cfRule type="cellIs" dxfId="623" priority="341" operator="equal">
      <formula>"SUPERA"</formula>
    </cfRule>
  </conditionalFormatting>
  <conditionalFormatting sqref="M13:M15">
    <cfRule type="cellIs" dxfId="622" priority="339" operator="equal">
      <formula>"CUMPLE"</formula>
    </cfRule>
  </conditionalFormatting>
  <conditionalFormatting sqref="M13:M15">
    <cfRule type="cellIs" dxfId="621" priority="337" operator="equal">
      <formula>"P A B"</formula>
    </cfRule>
    <cfRule type="cellIs" dxfId="620" priority="338" operator="equal">
      <formula>"P$8:$8 A$8:$8 B$8:$8 "</formula>
    </cfRule>
  </conditionalFormatting>
  <conditionalFormatting sqref="P13:P14">
    <cfRule type="cellIs" dxfId="619" priority="335" operator="equal">
      <formula>"MAYOR"</formula>
    </cfRule>
  </conditionalFormatting>
  <conditionalFormatting sqref="P13:P14">
    <cfRule type="cellIs" dxfId="618" priority="334" operator="equal">
      <formula>"SUPERA"</formula>
    </cfRule>
  </conditionalFormatting>
  <conditionalFormatting sqref="P13:P14">
    <cfRule type="cellIs" dxfId="617" priority="333" operator="equal">
      <formula>"ACEPTADA"</formula>
    </cfRule>
  </conditionalFormatting>
  <conditionalFormatting sqref="Q13:Q14">
    <cfRule type="cellIs" dxfId="616" priority="327" operator="equal">
      <formula>"NO"</formula>
    </cfRule>
  </conditionalFormatting>
  <conditionalFormatting sqref="Q13:Q14">
    <cfRule type="cellIs" dxfId="615" priority="331" operator="equal">
      <formula>"ACEPTADA"</formula>
    </cfRule>
    <cfRule type="cellIs" dxfId="614" priority="332" operator="equal">
      <formula>"SUPERA"</formula>
    </cfRule>
  </conditionalFormatting>
  <conditionalFormatting sqref="Q13:Q14">
    <cfRule type="cellIs" dxfId="613" priority="330" operator="equal">
      <formula>"CUMPLE"</formula>
    </cfRule>
  </conditionalFormatting>
  <conditionalFormatting sqref="Q13:Q14">
    <cfRule type="cellIs" dxfId="612" priority="328" operator="equal">
      <formula>"P A B"</formula>
    </cfRule>
    <cfRule type="cellIs" dxfId="611" priority="329" operator="equal">
      <formula>"P$8:$8 A$8:$8 B$8:$8 "</formula>
    </cfRule>
  </conditionalFormatting>
  <conditionalFormatting sqref="T13:T14">
    <cfRule type="cellIs" dxfId="610" priority="326" operator="equal">
      <formula>"MAYOR"</formula>
    </cfRule>
  </conditionalFormatting>
  <conditionalFormatting sqref="T13:T14">
    <cfRule type="cellIs" dxfId="609" priority="325" operator="equal">
      <formula>"SUPERA"</formula>
    </cfRule>
  </conditionalFormatting>
  <conditionalFormatting sqref="T13:T14">
    <cfRule type="cellIs" dxfId="608" priority="324" operator="equal">
      <formula>"ACEPTADA"</formula>
    </cfRule>
  </conditionalFormatting>
  <conditionalFormatting sqref="U13:U14">
    <cfRule type="cellIs" dxfId="607" priority="318" operator="equal">
      <formula>"NO"</formula>
    </cfRule>
  </conditionalFormatting>
  <conditionalFormatting sqref="U13:U14">
    <cfRule type="cellIs" dxfId="606" priority="322" operator="equal">
      <formula>"ACEPTADA"</formula>
    </cfRule>
    <cfRule type="cellIs" dxfId="605" priority="323" operator="equal">
      <formula>"SUPERA"</formula>
    </cfRule>
  </conditionalFormatting>
  <conditionalFormatting sqref="U13:U14">
    <cfRule type="cellIs" dxfId="604" priority="321" operator="equal">
      <formula>"CUMPLE"</formula>
    </cfRule>
  </conditionalFormatting>
  <conditionalFormatting sqref="U13:U14">
    <cfRule type="cellIs" dxfId="603" priority="319" operator="equal">
      <formula>"P A B"</formula>
    </cfRule>
    <cfRule type="cellIs" dxfId="602" priority="320" operator="equal">
      <formula>"P$8:$8 A$8:$8 B$8:$8 "</formula>
    </cfRule>
  </conditionalFormatting>
  <conditionalFormatting sqref="X13:X14">
    <cfRule type="cellIs" dxfId="601" priority="317" operator="equal">
      <formula>"MAYOR"</formula>
    </cfRule>
  </conditionalFormatting>
  <conditionalFormatting sqref="X13:X14">
    <cfRule type="cellIs" dxfId="600" priority="316" operator="equal">
      <formula>"SUPERA"</formula>
    </cfRule>
  </conditionalFormatting>
  <conditionalFormatting sqref="X13:X14">
    <cfRule type="cellIs" dxfId="599" priority="315" operator="equal">
      <formula>"ACEPTADA"</formula>
    </cfRule>
  </conditionalFormatting>
  <conditionalFormatting sqref="Y13:Y14">
    <cfRule type="cellIs" dxfId="598" priority="309" operator="equal">
      <formula>"NO"</formula>
    </cfRule>
  </conditionalFormatting>
  <conditionalFormatting sqref="Y13:Y14">
    <cfRule type="cellIs" dxfId="597" priority="313" operator="equal">
      <formula>"ACEPTADA"</formula>
    </cfRule>
    <cfRule type="cellIs" dxfId="596" priority="314" operator="equal">
      <formula>"SUPERA"</formula>
    </cfRule>
  </conditionalFormatting>
  <conditionalFormatting sqref="Y13:Y14">
    <cfRule type="cellIs" dxfId="595" priority="312" operator="equal">
      <formula>"CUMPLE"</formula>
    </cfRule>
  </conditionalFormatting>
  <conditionalFormatting sqref="Y13:Y14">
    <cfRule type="cellIs" dxfId="594" priority="310" operator="equal">
      <formula>"P A B"</formula>
    </cfRule>
    <cfRule type="cellIs" dxfId="593" priority="311" operator="equal">
      <formula>"P$8:$8 A$8:$8 B$8:$8 "</formula>
    </cfRule>
  </conditionalFormatting>
  <conditionalFormatting sqref="AB13:AB14">
    <cfRule type="cellIs" dxfId="592" priority="308" operator="equal">
      <formula>"MAYOR"</formula>
    </cfRule>
  </conditionalFormatting>
  <conditionalFormatting sqref="AB13:AB14">
    <cfRule type="cellIs" dxfId="591" priority="307" operator="equal">
      <formula>"SUPERA"</formula>
    </cfRule>
  </conditionalFormatting>
  <conditionalFormatting sqref="AB13:AB14">
    <cfRule type="cellIs" dxfId="590" priority="306" operator="equal">
      <formula>"ACEPTADA"</formula>
    </cfRule>
  </conditionalFormatting>
  <conditionalFormatting sqref="AC13:AC14">
    <cfRule type="cellIs" dxfId="589" priority="300" operator="equal">
      <formula>"NO"</formula>
    </cfRule>
  </conditionalFormatting>
  <conditionalFormatting sqref="AC13:AC14">
    <cfRule type="cellIs" dxfId="588" priority="304" operator="equal">
      <formula>"ACEPTADA"</formula>
    </cfRule>
    <cfRule type="cellIs" dxfId="587" priority="305" operator="equal">
      <formula>"SUPERA"</formula>
    </cfRule>
  </conditionalFormatting>
  <conditionalFormatting sqref="AC13:AC14">
    <cfRule type="cellIs" dxfId="586" priority="303" operator="equal">
      <formula>"CUMPLE"</formula>
    </cfRule>
  </conditionalFormatting>
  <conditionalFormatting sqref="AC13:AC14">
    <cfRule type="cellIs" dxfId="585" priority="301" operator="equal">
      <formula>"P A B"</formula>
    </cfRule>
    <cfRule type="cellIs" dxfId="584" priority="302" operator="equal">
      <formula>"P$8:$8 A$8:$8 B$8:$8 "</formula>
    </cfRule>
  </conditionalFormatting>
  <conditionalFormatting sqref="AF13">
    <cfRule type="cellIs" dxfId="583" priority="299" operator="equal">
      <formula>"MAYOR"</formula>
    </cfRule>
  </conditionalFormatting>
  <conditionalFormatting sqref="AF13">
    <cfRule type="cellIs" dxfId="582" priority="298" operator="equal">
      <formula>"SUPERA"</formula>
    </cfRule>
  </conditionalFormatting>
  <conditionalFormatting sqref="AF13">
    <cfRule type="cellIs" dxfId="581" priority="297" operator="equal">
      <formula>"ACEPTADA"</formula>
    </cfRule>
  </conditionalFormatting>
  <conditionalFormatting sqref="AG13">
    <cfRule type="cellIs" dxfId="580" priority="291" operator="equal">
      <formula>"NO"</formula>
    </cfRule>
  </conditionalFormatting>
  <conditionalFormatting sqref="AG13">
    <cfRule type="cellIs" dxfId="579" priority="295" operator="equal">
      <formula>"ACEPTADA"</formula>
    </cfRule>
    <cfRule type="cellIs" dxfId="578" priority="296" operator="equal">
      <formula>"SUPERA"</formula>
    </cfRule>
  </conditionalFormatting>
  <conditionalFormatting sqref="AG13">
    <cfRule type="cellIs" dxfId="577" priority="294" operator="equal">
      <formula>"CUMPLE"</formula>
    </cfRule>
  </conditionalFormatting>
  <conditionalFormatting sqref="AG13">
    <cfRule type="cellIs" dxfId="576" priority="292" operator="equal">
      <formula>"P A B"</formula>
    </cfRule>
    <cfRule type="cellIs" dxfId="575" priority="293" operator="equal">
      <formula>"P$8:$8 A$8:$8 B$8:$8 "</formula>
    </cfRule>
  </conditionalFormatting>
  <conditionalFormatting sqref="AF15">
    <cfRule type="cellIs" dxfId="574" priority="285" operator="equal">
      <formula>"NO"</formula>
    </cfRule>
  </conditionalFormatting>
  <conditionalFormatting sqref="AF15">
    <cfRule type="cellIs" dxfId="573" priority="289" operator="equal">
      <formula>"ACEPTADA"</formula>
    </cfRule>
    <cfRule type="cellIs" dxfId="572" priority="290" operator="equal">
      <formula>"SUPERA"</formula>
    </cfRule>
  </conditionalFormatting>
  <conditionalFormatting sqref="AF15">
    <cfRule type="cellIs" dxfId="571" priority="288" operator="equal">
      <formula>"CUMPLE"</formula>
    </cfRule>
  </conditionalFormatting>
  <conditionalFormatting sqref="AF15">
    <cfRule type="cellIs" dxfId="570" priority="286" operator="equal">
      <formula>"P A B"</formula>
    </cfRule>
    <cfRule type="cellIs" dxfId="569" priority="287" operator="equal">
      <formula>"P$8:$8 A$8:$8 B$8:$8 "</formula>
    </cfRule>
  </conditionalFormatting>
  <conditionalFormatting sqref="AF14">
    <cfRule type="cellIs" dxfId="568" priority="284" operator="equal">
      <formula>"MAYOR"</formula>
    </cfRule>
  </conditionalFormatting>
  <conditionalFormatting sqref="AF14">
    <cfRule type="cellIs" dxfId="567" priority="283" operator="equal">
      <formula>"SUPERA"</formula>
    </cfRule>
  </conditionalFormatting>
  <conditionalFormatting sqref="AF14">
    <cfRule type="cellIs" dxfId="566" priority="282" operator="equal">
      <formula>"ACEPTADA"</formula>
    </cfRule>
  </conditionalFormatting>
  <conditionalFormatting sqref="AG14">
    <cfRule type="cellIs" dxfId="565" priority="276" operator="equal">
      <formula>"NO"</formula>
    </cfRule>
  </conditionalFormatting>
  <conditionalFormatting sqref="AG14">
    <cfRule type="cellIs" dxfId="564" priority="280" operator="equal">
      <formula>"ACEPTADA"</formula>
    </cfRule>
    <cfRule type="cellIs" dxfId="563" priority="281" operator="equal">
      <formula>"SUPERA"</formula>
    </cfRule>
  </conditionalFormatting>
  <conditionalFormatting sqref="AG14">
    <cfRule type="cellIs" dxfId="562" priority="279" operator="equal">
      <formula>"CUMPLE"</formula>
    </cfRule>
  </conditionalFormatting>
  <conditionalFormatting sqref="AG14">
    <cfRule type="cellIs" dxfId="561" priority="277" operator="equal">
      <formula>"P A B"</formula>
    </cfRule>
    <cfRule type="cellIs" dxfId="560" priority="278" operator="equal">
      <formula>"P$8:$8 A$8:$8 B$8:$8 "</formula>
    </cfRule>
  </conditionalFormatting>
  <conditionalFormatting sqref="L37:L39">
    <cfRule type="cellIs" dxfId="559" priority="275" operator="equal">
      <formula>"MAYOR"</formula>
    </cfRule>
  </conditionalFormatting>
  <conditionalFormatting sqref="L37:L39">
    <cfRule type="cellIs" dxfId="558" priority="274" operator="equal">
      <formula>"SUPERA"</formula>
    </cfRule>
  </conditionalFormatting>
  <conditionalFormatting sqref="L37:L39">
    <cfRule type="cellIs" dxfId="557" priority="273" operator="equal">
      <formula>"ACEPTADA"</formula>
    </cfRule>
  </conditionalFormatting>
  <conditionalFormatting sqref="M37:M39">
    <cfRule type="cellIs" dxfId="556" priority="267" operator="equal">
      <formula>"NO"</formula>
    </cfRule>
  </conditionalFormatting>
  <conditionalFormatting sqref="M37:M39">
    <cfRule type="cellIs" dxfId="555" priority="271" operator="equal">
      <formula>"ACEPTADA"</formula>
    </cfRule>
    <cfRule type="cellIs" dxfId="554" priority="272" operator="equal">
      <formula>"SUPERA"</formula>
    </cfRule>
  </conditionalFormatting>
  <conditionalFormatting sqref="M37:M39">
    <cfRule type="cellIs" dxfId="553" priority="270" operator="equal">
      <formula>"CUMPLE"</formula>
    </cfRule>
  </conditionalFormatting>
  <conditionalFormatting sqref="M37:M39">
    <cfRule type="cellIs" dxfId="552" priority="268" operator="equal">
      <formula>"P A B"</formula>
    </cfRule>
    <cfRule type="cellIs" dxfId="551" priority="269" operator="equal">
      <formula>"P$8:$8 A$8:$8 B$8:$8 "</formula>
    </cfRule>
  </conditionalFormatting>
  <conditionalFormatting sqref="P37:P39">
    <cfRule type="cellIs" dxfId="550" priority="266" operator="equal">
      <formula>"MAYOR"</formula>
    </cfRule>
  </conditionalFormatting>
  <conditionalFormatting sqref="P37:P39">
    <cfRule type="cellIs" dxfId="549" priority="265" operator="equal">
      <formula>"SUPERA"</formula>
    </cfRule>
  </conditionalFormatting>
  <conditionalFormatting sqref="P37:P39">
    <cfRule type="cellIs" dxfId="548" priority="264" operator="equal">
      <formula>"ACEPTADA"</formula>
    </cfRule>
  </conditionalFormatting>
  <conditionalFormatting sqref="Q37:Q39">
    <cfRule type="cellIs" dxfId="547" priority="258" operator="equal">
      <formula>"NO"</formula>
    </cfRule>
  </conditionalFormatting>
  <conditionalFormatting sqref="Q37:Q39">
    <cfRule type="cellIs" dxfId="546" priority="262" operator="equal">
      <formula>"ACEPTADA"</formula>
    </cfRule>
    <cfRule type="cellIs" dxfId="545" priority="263" operator="equal">
      <formula>"SUPERA"</formula>
    </cfRule>
  </conditionalFormatting>
  <conditionalFormatting sqref="Q37:Q39">
    <cfRule type="cellIs" dxfId="544" priority="261" operator="equal">
      <formula>"CUMPLE"</formula>
    </cfRule>
  </conditionalFormatting>
  <conditionalFormatting sqref="Q37:Q39">
    <cfRule type="cellIs" dxfId="543" priority="259" operator="equal">
      <formula>"P A B"</formula>
    </cfRule>
    <cfRule type="cellIs" dxfId="542" priority="260" operator="equal">
      <formula>"P$8:$8 A$8:$8 B$8:$8 "</formula>
    </cfRule>
  </conditionalFormatting>
  <conditionalFormatting sqref="T37:T39">
    <cfRule type="cellIs" dxfId="541" priority="257" operator="equal">
      <formula>"MAYOR"</formula>
    </cfRule>
  </conditionalFormatting>
  <conditionalFormatting sqref="T37:T39">
    <cfRule type="cellIs" dxfId="540" priority="256" operator="equal">
      <formula>"SUPERA"</formula>
    </cfRule>
  </conditionalFormatting>
  <conditionalFormatting sqref="T37:T39">
    <cfRule type="cellIs" dxfId="539" priority="255" operator="equal">
      <formula>"ACEPTADA"</formula>
    </cfRule>
  </conditionalFormatting>
  <conditionalFormatting sqref="U37:U39">
    <cfRule type="cellIs" dxfId="538" priority="249" operator="equal">
      <formula>"NO"</formula>
    </cfRule>
  </conditionalFormatting>
  <conditionalFormatting sqref="U37:U39">
    <cfRule type="cellIs" dxfId="537" priority="253" operator="equal">
      <formula>"ACEPTADA"</formula>
    </cfRule>
    <cfRule type="cellIs" dxfId="536" priority="254" operator="equal">
      <formula>"SUPERA"</formula>
    </cfRule>
  </conditionalFormatting>
  <conditionalFormatting sqref="U37:U39">
    <cfRule type="cellIs" dxfId="535" priority="252" operator="equal">
      <formula>"CUMPLE"</formula>
    </cfRule>
  </conditionalFormatting>
  <conditionalFormatting sqref="U37:U39">
    <cfRule type="cellIs" dxfId="534" priority="250" operator="equal">
      <formula>"P A B"</formula>
    </cfRule>
    <cfRule type="cellIs" dxfId="533" priority="251" operator="equal">
      <formula>"P$8:$8 A$8:$8 B$8:$8 "</formula>
    </cfRule>
  </conditionalFormatting>
  <conditionalFormatting sqref="X37:X39">
    <cfRule type="cellIs" dxfId="532" priority="248" operator="equal">
      <formula>"MAYOR"</formula>
    </cfRule>
  </conditionalFormatting>
  <conditionalFormatting sqref="X37:X39">
    <cfRule type="cellIs" dxfId="531" priority="247" operator="equal">
      <formula>"SUPERA"</formula>
    </cfRule>
  </conditionalFormatting>
  <conditionalFormatting sqref="X37:X39">
    <cfRule type="cellIs" dxfId="530" priority="246" operator="equal">
      <formula>"ACEPTADA"</formula>
    </cfRule>
  </conditionalFormatting>
  <conditionalFormatting sqref="Y37:Y39">
    <cfRule type="cellIs" dxfId="529" priority="240" operator="equal">
      <formula>"NO"</formula>
    </cfRule>
  </conditionalFormatting>
  <conditionalFormatting sqref="Y37:Y39">
    <cfRule type="cellIs" dxfId="528" priority="244" operator="equal">
      <formula>"ACEPTADA"</formula>
    </cfRule>
    <cfRule type="cellIs" dxfId="527" priority="245" operator="equal">
      <formula>"SUPERA"</formula>
    </cfRule>
  </conditionalFormatting>
  <conditionalFormatting sqref="Y37:Y39">
    <cfRule type="cellIs" dxfId="526" priority="243" operator="equal">
      <formula>"CUMPLE"</formula>
    </cfRule>
  </conditionalFormatting>
  <conditionalFormatting sqref="Y37:Y39">
    <cfRule type="cellIs" dxfId="525" priority="241" operator="equal">
      <formula>"P A B"</formula>
    </cfRule>
    <cfRule type="cellIs" dxfId="524" priority="242" operator="equal">
      <formula>"P$8:$8 A$8:$8 B$8:$8 "</formula>
    </cfRule>
  </conditionalFormatting>
  <conditionalFormatting sqref="AB37:AB39">
    <cfRule type="cellIs" dxfId="523" priority="239" operator="equal">
      <formula>"MAYOR"</formula>
    </cfRule>
  </conditionalFormatting>
  <conditionalFormatting sqref="AB37:AB39">
    <cfRule type="cellIs" dxfId="522" priority="238" operator="equal">
      <formula>"SUPERA"</formula>
    </cfRule>
  </conditionalFormatting>
  <conditionalFormatting sqref="AB37:AB39">
    <cfRule type="cellIs" dxfId="521" priority="237" operator="equal">
      <formula>"ACEPTADA"</formula>
    </cfRule>
  </conditionalFormatting>
  <conditionalFormatting sqref="AC37:AC39">
    <cfRule type="cellIs" dxfId="520" priority="231" operator="equal">
      <formula>"NO"</formula>
    </cfRule>
  </conditionalFormatting>
  <conditionalFormatting sqref="AC37:AC39">
    <cfRule type="cellIs" dxfId="519" priority="235" operator="equal">
      <formula>"ACEPTADA"</formula>
    </cfRule>
    <cfRule type="cellIs" dxfId="518" priority="236" operator="equal">
      <formula>"SUPERA"</formula>
    </cfRule>
  </conditionalFormatting>
  <conditionalFormatting sqref="AC37:AC39">
    <cfRule type="cellIs" dxfId="517" priority="234" operator="equal">
      <formula>"CUMPLE"</formula>
    </cfRule>
  </conditionalFormatting>
  <conditionalFormatting sqref="AC37:AC39">
    <cfRule type="cellIs" dxfId="516" priority="232" operator="equal">
      <formula>"P A B"</formula>
    </cfRule>
    <cfRule type="cellIs" dxfId="515" priority="233" operator="equal">
      <formula>"P$8:$8 A$8:$8 B$8:$8 "</formula>
    </cfRule>
  </conditionalFormatting>
  <conditionalFormatting sqref="AF37:AF39">
    <cfRule type="cellIs" dxfId="514" priority="230" operator="equal">
      <formula>"MAYOR"</formula>
    </cfRule>
  </conditionalFormatting>
  <conditionalFormatting sqref="AF37:AF39">
    <cfRule type="cellIs" dxfId="513" priority="229" operator="equal">
      <formula>"SUPERA"</formula>
    </cfRule>
  </conditionalFormatting>
  <conditionalFormatting sqref="AF37:AF39">
    <cfRule type="cellIs" dxfId="512" priority="228" operator="equal">
      <formula>"ACEPTADA"</formula>
    </cfRule>
  </conditionalFormatting>
  <conditionalFormatting sqref="AG37:AG39">
    <cfRule type="cellIs" dxfId="511" priority="222" operator="equal">
      <formula>"NO"</formula>
    </cfRule>
  </conditionalFormatting>
  <conditionalFormatting sqref="AG37:AG39">
    <cfRule type="cellIs" dxfId="510" priority="226" operator="equal">
      <formula>"ACEPTADA"</formula>
    </cfRule>
    <cfRule type="cellIs" dxfId="509" priority="227" operator="equal">
      <formula>"SUPERA"</formula>
    </cfRule>
  </conditionalFormatting>
  <conditionalFormatting sqref="AG37:AG39">
    <cfRule type="cellIs" dxfId="508" priority="225" operator="equal">
      <formula>"CUMPLE"</formula>
    </cfRule>
  </conditionalFormatting>
  <conditionalFormatting sqref="AG37:AG39">
    <cfRule type="cellIs" dxfId="507" priority="223" operator="equal">
      <formula>"P A B"</formula>
    </cfRule>
    <cfRule type="cellIs" dxfId="506" priority="224" operator="equal">
      <formula>"P$8:$8 A$8:$8 B$8:$8 "</formula>
    </cfRule>
  </conditionalFormatting>
  <conditionalFormatting sqref="L49:L51">
    <cfRule type="cellIs" dxfId="505" priority="221" operator="equal">
      <formula>"MAYOR"</formula>
    </cfRule>
  </conditionalFormatting>
  <conditionalFormatting sqref="L49:L51">
    <cfRule type="cellIs" dxfId="504" priority="220" operator="equal">
      <formula>"SUPERA"</formula>
    </cfRule>
  </conditionalFormatting>
  <conditionalFormatting sqref="L49:L51">
    <cfRule type="cellIs" dxfId="503" priority="219" operator="equal">
      <formula>"ACEPTADA"</formula>
    </cfRule>
  </conditionalFormatting>
  <conditionalFormatting sqref="M49:M51">
    <cfRule type="cellIs" dxfId="502" priority="213" operator="equal">
      <formula>"NO"</formula>
    </cfRule>
  </conditionalFormatting>
  <conditionalFormatting sqref="M49:M51">
    <cfRule type="cellIs" dxfId="501" priority="217" operator="equal">
      <formula>"ACEPTADA"</formula>
    </cfRule>
    <cfRule type="cellIs" dxfId="500" priority="218" operator="equal">
      <formula>"SUPERA"</formula>
    </cfRule>
  </conditionalFormatting>
  <conditionalFormatting sqref="M49:M51">
    <cfRule type="cellIs" dxfId="499" priority="216" operator="equal">
      <formula>"CUMPLE"</formula>
    </cfRule>
  </conditionalFormatting>
  <conditionalFormatting sqref="M49:M51">
    <cfRule type="cellIs" dxfId="498" priority="214" operator="equal">
      <formula>"P A B"</formula>
    </cfRule>
    <cfRule type="cellIs" dxfId="497" priority="215" operator="equal">
      <formula>"P$8:$8 A$8:$8 B$8:$8 "</formula>
    </cfRule>
  </conditionalFormatting>
  <conditionalFormatting sqref="P49:P51">
    <cfRule type="cellIs" dxfId="496" priority="212" operator="equal">
      <formula>"MAYOR"</formula>
    </cfRule>
  </conditionalFormatting>
  <conditionalFormatting sqref="P49:P51">
    <cfRule type="cellIs" dxfId="495" priority="211" operator="equal">
      <formula>"SUPERA"</formula>
    </cfRule>
  </conditionalFormatting>
  <conditionalFormatting sqref="P49:P51">
    <cfRule type="cellIs" dxfId="494" priority="210" operator="equal">
      <formula>"ACEPTADA"</formula>
    </cfRule>
  </conditionalFormatting>
  <conditionalFormatting sqref="Q49:Q51">
    <cfRule type="cellIs" dxfId="493" priority="204" operator="equal">
      <formula>"NO"</formula>
    </cfRule>
  </conditionalFormatting>
  <conditionalFormatting sqref="Q49:Q51">
    <cfRule type="cellIs" dxfId="492" priority="208" operator="equal">
      <formula>"ACEPTADA"</formula>
    </cfRule>
    <cfRule type="cellIs" dxfId="491" priority="209" operator="equal">
      <formula>"SUPERA"</formula>
    </cfRule>
  </conditionalFormatting>
  <conditionalFormatting sqref="Q49:Q51">
    <cfRule type="cellIs" dxfId="490" priority="207" operator="equal">
      <formula>"CUMPLE"</formula>
    </cfRule>
  </conditionalFormatting>
  <conditionalFormatting sqref="Q49:Q51">
    <cfRule type="cellIs" dxfId="489" priority="205" operator="equal">
      <formula>"P A B"</formula>
    </cfRule>
    <cfRule type="cellIs" dxfId="488" priority="206" operator="equal">
      <formula>"P$8:$8 A$8:$8 B$8:$8 "</formula>
    </cfRule>
  </conditionalFormatting>
  <conditionalFormatting sqref="T49:T51">
    <cfRule type="cellIs" dxfId="487" priority="203" operator="equal">
      <formula>"MAYOR"</formula>
    </cfRule>
  </conditionalFormatting>
  <conditionalFormatting sqref="T49:T51">
    <cfRule type="cellIs" dxfId="486" priority="202" operator="equal">
      <formula>"SUPERA"</formula>
    </cfRule>
  </conditionalFormatting>
  <conditionalFormatting sqref="T49:T51">
    <cfRule type="cellIs" dxfId="485" priority="201" operator="equal">
      <formula>"ACEPTADA"</formula>
    </cfRule>
  </conditionalFormatting>
  <conditionalFormatting sqref="U49:U51">
    <cfRule type="cellIs" dxfId="484" priority="195" operator="equal">
      <formula>"NO"</formula>
    </cfRule>
  </conditionalFormatting>
  <conditionalFormatting sqref="U49:U51">
    <cfRule type="cellIs" dxfId="483" priority="199" operator="equal">
      <formula>"ACEPTADA"</formula>
    </cfRule>
    <cfRule type="cellIs" dxfId="482" priority="200" operator="equal">
      <formula>"SUPERA"</formula>
    </cfRule>
  </conditionalFormatting>
  <conditionalFormatting sqref="U49:U51">
    <cfRule type="cellIs" dxfId="481" priority="198" operator="equal">
      <formula>"CUMPLE"</formula>
    </cfRule>
  </conditionalFormatting>
  <conditionalFormatting sqref="U49:U51">
    <cfRule type="cellIs" dxfId="480" priority="196" operator="equal">
      <formula>"P A B"</formula>
    </cfRule>
    <cfRule type="cellIs" dxfId="479" priority="197" operator="equal">
      <formula>"P$8:$8 A$8:$8 B$8:$8 "</formula>
    </cfRule>
  </conditionalFormatting>
  <conditionalFormatting sqref="X49:X51">
    <cfRule type="cellIs" dxfId="478" priority="194" operator="equal">
      <formula>"MAYOR"</formula>
    </cfRule>
  </conditionalFormatting>
  <conditionalFormatting sqref="X49:X51">
    <cfRule type="cellIs" dxfId="477" priority="193" operator="equal">
      <formula>"SUPERA"</formula>
    </cfRule>
  </conditionalFormatting>
  <conditionalFormatting sqref="X49:X51">
    <cfRule type="cellIs" dxfId="476" priority="192" operator="equal">
      <formula>"ACEPTADA"</formula>
    </cfRule>
  </conditionalFormatting>
  <conditionalFormatting sqref="Y49:Y51">
    <cfRule type="cellIs" dxfId="475" priority="186" operator="equal">
      <formula>"NO"</formula>
    </cfRule>
  </conditionalFormatting>
  <conditionalFormatting sqref="Y49:Y51">
    <cfRule type="cellIs" dxfId="474" priority="190" operator="equal">
      <formula>"ACEPTADA"</formula>
    </cfRule>
    <cfRule type="cellIs" dxfId="473" priority="191" operator="equal">
      <formula>"SUPERA"</formula>
    </cfRule>
  </conditionalFormatting>
  <conditionalFormatting sqref="Y49:Y51">
    <cfRule type="cellIs" dxfId="472" priority="189" operator="equal">
      <formula>"CUMPLE"</formula>
    </cfRule>
  </conditionalFormatting>
  <conditionalFormatting sqref="Y49:Y51">
    <cfRule type="cellIs" dxfId="471" priority="187" operator="equal">
      <formula>"P A B"</formula>
    </cfRule>
    <cfRule type="cellIs" dxfId="470" priority="188" operator="equal">
      <formula>"P$8:$8 A$8:$8 B$8:$8 "</formula>
    </cfRule>
  </conditionalFormatting>
  <conditionalFormatting sqref="AB49:AB51">
    <cfRule type="cellIs" dxfId="469" priority="185" operator="equal">
      <formula>"MAYOR"</formula>
    </cfRule>
  </conditionalFormatting>
  <conditionalFormatting sqref="AB49:AB51">
    <cfRule type="cellIs" dxfId="468" priority="184" operator="equal">
      <formula>"SUPERA"</formula>
    </cfRule>
  </conditionalFormatting>
  <conditionalFormatting sqref="AB49:AB51">
    <cfRule type="cellIs" dxfId="467" priority="183" operator="equal">
      <formula>"ACEPTADA"</formula>
    </cfRule>
  </conditionalFormatting>
  <conditionalFormatting sqref="AC49:AC51">
    <cfRule type="cellIs" dxfId="466" priority="177" operator="equal">
      <formula>"NO"</formula>
    </cfRule>
  </conditionalFormatting>
  <conditionalFormatting sqref="AC49:AC51">
    <cfRule type="cellIs" dxfId="465" priority="181" operator="equal">
      <formula>"ACEPTADA"</formula>
    </cfRule>
    <cfRule type="cellIs" dxfId="464" priority="182" operator="equal">
      <formula>"SUPERA"</formula>
    </cfRule>
  </conditionalFormatting>
  <conditionalFormatting sqref="AC49:AC51">
    <cfRule type="cellIs" dxfId="463" priority="180" operator="equal">
      <formula>"CUMPLE"</formula>
    </cfRule>
  </conditionalFormatting>
  <conditionalFormatting sqref="AC49:AC51">
    <cfRule type="cellIs" dxfId="462" priority="178" operator="equal">
      <formula>"P A B"</formula>
    </cfRule>
    <cfRule type="cellIs" dxfId="461" priority="179" operator="equal">
      <formula>"P$8:$8 A$8:$8 B$8:$8 "</formula>
    </cfRule>
  </conditionalFormatting>
  <conditionalFormatting sqref="AF49:AF51">
    <cfRule type="cellIs" dxfId="460" priority="176" operator="equal">
      <formula>"MAYOR"</formula>
    </cfRule>
  </conditionalFormatting>
  <conditionalFormatting sqref="AF49:AF51">
    <cfRule type="cellIs" dxfId="459" priority="175" operator="equal">
      <formula>"SUPERA"</formula>
    </cfRule>
  </conditionalFormatting>
  <conditionalFormatting sqref="AF49:AF51">
    <cfRule type="cellIs" dxfId="458" priority="174" operator="equal">
      <formula>"ACEPTADA"</formula>
    </cfRule>
  </conditionalFormatting>
  <conditionalFormatting sqref="AG49:AG51">
    <cfRule type="cellIs" dxfId="457" priority="168" operator="equal">
      <formula>"NO"</formula>
    </cfRule>
  </conditionalFormatting>
  <conditionalFormatting sqref="AG49:AG51">
    <cfRule type="cellIs" dxfId="456" priority="172" operator="equal">
      <formula>"ACEPTADA"</formula>
    </cfRule>
    <cfRule type="cellIs" dxfId="455" priority="173" operator="equal">
      <formula>"SUPERA"</formula>
    </cfRule>
  </conditionalFormatting>
  <conditionalFormatting sqref="AG49:AG51">
    <cfRule type="cellIs" dxfId="454" priority="171" operator="equal">
      <formula>"CUMPLE"</formula>
    </cfRule>
  </conditionalFormatting>
  <conditionalFormatting sqref="AG49:AG51">
    <cfRule type="cellIs" dxfId="453" priority="169" operator="equal">
      <formula>"P A B"</formula>
    </cfRule>
    <cfRule type="cellIs" dxfId="452" priority="170" operator="equal">
      <formula>"P$8:$8 A$8:$8 B$8:$8 "</formula>
    </cfRule>
  </conditionalFormatting>
  <conditionalFormatting sqref="L61:L63">
    <cfRule type="cellIs" dxfId="451" priority="167" operator="equal">
      <formula>"MAYOR"</formula>
    </cfRule>
  </conditionalFormatting>
  <conditionalFormatting sqref="L61:L63">
    <cfRule type="cellIs" dxfId="450" priority="166" operator="equal">
      <formula>"SUPERA"</formula>
    </cfRule>
  </conditionalFormatting>
  <conditionalFormatting sqref="L61:L63">
    <cfRule type="cellIs" dxfId="449" priority="165" operator="equal">
      <formula>"ACEPTADA"</formula>
    </cfRule>
  </conditionalFormatting>
  <conditionalFormatting sqref="M61:M63">
    <cfRule type="cellIs" dxfId="448" priority="159" operator="equal">
      <formula>"NO"</formula>
    </cfRule>
  </conditionalFormatting>
  <conditionalFormatting sqref="M61:M63">
    <cfRule type="cellIs" dxfId="447" priority="163" operator="equal">
      <formula>"ACEPTADA"</formula>
    </cfRule>
    <cfRule type="cellIs" dxfId="446" priority="164" operator="equal">
      <formula>"SUPERA"</formula>
    </cfRule>
  </conditionalFormatting>
  <conditionalFormatting sqref="M61:M63">
    <cfRule type="cellIs" dxfId="445" priority="162" operator="equal">
      <formula>"CUMPLE"</formula>
    </cfRule>
  </conditionalFormatting>
  <conditionalFormatting sqref="M61:M63">
    <cfRule type="cellIs" dxfId="444" priority="160" operator="equal">
      <formula>"P A B"</formula>
    </cfRule>
    <cfRule type="cellIs" dxfId="443" priority="161" operator="equal">
      <formula>"P$8:$8 A$8:$8 B$8:$8 "</formula>
    </cfRule>
  </conditionalFormatting>
  <conditionalFormatting sqref="P61:P63">
    <cfRule type="cellIs" dxfId="442" priority="158" operator="equal">
      <formula>"MAYOR"</formula>
    </cfRule>
  </conditionalFormatting>
  <conditionalFormatting sqref="P61:P63">
    <cfRule type="cellIs" dxfId="441" priority="157" operator="equal">
      <formula>"SUPERA"</formula>
    </cfRule>
  </conditionalFormatting>
  <conditionalFormatting sqref="P61:P63">
    <cfRule type="cellIs" dxfId="440" priority="156" operator="equal">
      <formula>"ACEPTADA"</formula>
    </cfRule>
  </conditionalFormatting>
  <conditionalFormatting sqref="Q61:Q63">
    <cfRule type="cellIs" dxfId="439" priority="150" operator="equal">
      <formula>"NO"</formula>
    </cfRule>
  </conditionalFormatting>
  <conditionalFormatting sqref="Q61:Q63">
    <cfRule type="cellIs" dxfId="438" priority="154" operator="equal">
      <formula>"ACEPTADA"</formula>
    </cfRule>
    <cfRule type="cellIs" dxfId="437" priority="155" operator="equal">
      <formula>"SUPERA"</formula>
    </cfRule>
  </conditionalFormatting>
  <conditionalFormatting sqref="Q61:Q63">
    <cfRule type="cellIs" dxfId="436" priority="153" operator="equal">
      <formula>"CUMPLE"</formula>
    </cfRule>
  </conditionalFormatting>
  <conditionalFormatting sqref="Q61:Q63">
    <cfRule type="cellIs" dxfId="435" priority="151" operator="equal">
      <formula>"P A B"</formula>
    </cfRule>
    <cfRule type="cellIs" dxfId="434" priority="152" operator="equal">
      <formula>"P$8:$8 A$8:$8 B$8:$8 "</formula>
    </cfRule>
  </conditionalFormatting>
  <conditionalFormatting sqref="T61:T62">
    <cfRule type="cellIs" dxfId="433" priority="149" operator="equal">
      <formula>"MAYOR"</formula>
    </cfRule>
  </conditionalFormatting>
  <conditionalFormatting sqref="T61:T62">
    <cfRule type="cellIs" dxfId="432" priority="148" operator="equal">
      <formula>"SUPERA"</formula>
    </cfRule>
  </conditionalFormatting>
  <conditionalFormatting sqref="T61:T62">
    <cfRule type="cellIs" dxfId="431" priority="147" operator="equal">
      <formula>"ACEPTADA"</formula>
    </cfRule>
  </conditionalFormatting>
  <conditionalFormatting sqref="U61:U63">
    <cfRule type="cellIs" dxfId="430" priority="141" operator="equal">
      <formula>"NO"</formula>
    </cfRule>
  </conditionalFormatting>
  <conditionalFormatting sqref="U61:U63">
    <cfRule type="cellIs" dxfId="429" priority="145" operator="equal">
      <formula>"ACEPTADA"</formula>
    </cfRule>
    <cfRule type="cellIs" dxfId="428" priority="146" operator="equal">
      <formula>"SUPERA"</formula>
    </cfRule>
  </conditionalFormatting>
  <conditionalFormatting sqref="U61:U63">
    <cfRule type="cellIs" dxfId="427" priority="144" operator="equal">
      <formula>"CUMPLE"</formula>
    </cfRule>
  </conditionalFormatting>
  <conditionalFormatting sqref="U61:U63">
    <cfRule type="cellIs" dxfId="426" priority="142" operator="equal">
      <formula>"P A B"</formula>
    </cfRule>
    <cfRule type="cellIs" dxfId="425" priority="143" operator="equal">
      <formula>"P$8:$8 A$8:$8 B$8:$8 "</formula>
    </cfRule>
  </conditionalFormatting>
  <conditionalFormatting sqref="X61:X62">
    <cfRule type="cellIs" dxfId="424" priority="140" operator="equal">
      <formula>"MAYOR"</formula>
    </cfRule>
  </conditionalFormatting>
  <conditionalFormatting sqref="X61:X62">
    <cfRule type="cellIs" dxfId="423" priority="139" operator="equal">
      <formula>"SUPERA"</formula>
    </cfRule>
  </conditionalFormatting>
  <conditionalFormatting sqref="X61:X62">
    <cfRule type="cellIs" dxfId="422" priority="138" operator="equal">
      <formula>"ACEPTADA"</formula>
    </cfRule>
  </conditionalFormatting>
  <conditionalFormatting sqref="Y61:Y62">
    <cfRule type="cellIs" dxfId="421" priority="132" operator="equal">
      <formula>"NO"</formula>
    </cfRule>
  </conditionalFormatting>
  <conditionalFormatting sqref="Y61:Y62">
    <cfRule type="cellIs" dxfId="420" priority="136" operator="equal">
      <formula>"ACEPTADA"</formula>
    </cfRule>
    <cfRule type="cellIs" dxfId="419" priority="137" operator="equal">
      <formula>"SUPERA"</formula>
    </cfRule>
  </conditionalFormatting>
  <conditionalFormatting sqref="Y61:Y62">
    <cfRule type="cellIs" dxfId="418" priority="135" operator="equal">
      <formula>"CUMPLE"</formula>
    </cfRule>
  </conditionalFormatting>
  <conditionalFormatting sqref="Y61:Y62">
    <cfRule type="cellIs" dxfId="417" priority="133" operator="equal">
      <formula>"P A B"</formula>
    </cfRule>
    <cfRule type="cellIs" dxfId="416" priority="134" operator="equal">
      <formula>"P$8:$8 A$8:$8 B$8:$8 "</formula>
    </cfRule>
  </conditionalFormatting>
  <conditionalFormatting sqref="AB61:AB62">
    <cfRule type="cellIs" dxfId="415" priority="131" operator="equal">
      <formula>"MAYOR"</formula>
    </cfRule>
  </conditionalFormatting>
  <conditionalFormatting sqref="AB61:AB62">
    <cfRule type="cellIs" dxfId="414" priority="130" operator="equal">
      <formula>"SUPERA"</formula>
    </cfRule>
  </conditionalFormatting>
  <conditionalFormatting sqref="AB61:AB62">
    <cfRule type="cellIs" dxfId="413" priority="129" operator="equal">
      <formula>"ACEPTADA"</formula>
    </cfRule>
  </conditionalFormatting>
  <conditionalFormatting sqref="AC61:AC62">
    <cfRule type="cellIs" dxfId="412" priority="123" operator="equal">
      <formula>"NO"</formula>
    </cfRule>
  </conditionalFormatting>
  <conditionalFormatting sqref="AC61:AC62">
    <cfRule type="cellIs" dxfId="411" priority="127" operator="equal">
      <formula>"ACEPTADA"</formula>
    </cfRule>
    <cfRule type="cellIs" dxfId="410" priority="128" operator="equal">
      <formula>"SUPERA"</formula>
    </cfRule>
  </conditionalFormatting>
  <conditionalFormatting sqref="AC61:AC62">
    <cfRule type="cellIs" dxfId="409" priority="126" operator="equal">
      <formula>"CUMPLE"</formula>
    </cfRule>
  </conditionalFormatting>
  <conditionalFormatting sqref="AC61:AC62">
    <cfRule type="cellIs" dxfId="408" priority="124" operator="equal">
      <formula>"P A B"</formula>
    </cfRule>
    <cfRule type="cellIs" dxfId="407" priority="125" operator="equal">
      <formula>"P$8:$8 A$8:$8 B$8:$8 "</formula>
    </cfRule>
  </conditionalFormatting>
  <conditionalFormatting sqref="AF61:AF62">
    <cfRule type="cellIs" dxfId="406" priority="122" operator="equal">
      <formula>"MAYOR"</formula>
    </cfRule>
  </conditionalFormatting>
  <conditionalFormatting sqref="AF61:AF62">
    <cfRule type="cellIs" dxfId="405" priority="121" operator="equal">
      <formula>"SUPERA"</formula>
    </cfRule>
  </conditionalFormatting>
  <conditionalFormatting sqref="AF61:AF62">
    <cfRule type="cellIs" dxfId="404" priority="120" operator="equal">
      <formula>"ACEPTADA"</formula>
    </cfRule>
  </conditionalFormatting>
  <conditionalFormatting sqref="AG61:AG62">
    <cfRule type="cellIs" dxfId="403" priority="114" operator="equal">
      <formula>"NO"</formula>
    </cfRule>
  </conditionalFormatting>
  <conditionalFormatting sqref="AG61:AG62">
    <cfRule type="cellIs" dxfId="402" priority="118" operator="equal">
      <formula>"ACEPTADA"</formula>
    </cfRule>
    <cfRule type="cellIs" dxfId="401" priority="119" operator="equal">
      <formula>"SUPERA"</formula>
    </cfRule>
  </conditionalFormatting>
  <conditionalFormatting sqref="AG61:AG62">
    <cfRule type="cellIs" dxfId="400" priority="117" operator="equal">
      <formula>"CUMPLE"</formula>
    </cfRule>
  </conditionalFormatting>
  <conditionalFormatting sqref="AG61:AG62">
    <cfRule type="cellIs" dxfId="399" priority="115" operator="equal">
      <formula>"P A B"</formula>
    </cfRule>
    <cfRule type="cellIs" dxfId="398" priority="116" operator="equal">
      <formula>"P$8:$8 A$8:$8 B$8:$8 "</formula>
    </cfRule>
  </conditionalFormatting>
  <conditionalFormatting sqref="U63">
    <cfRule type="containsText" dxfId="112" priority="113" operator="containsText" text="SI">
      <formula>NOT(ISERROR(SEARCH("SI",U63)))</formula>
    </cfRule>
  </conditionalFormatting>
  <conditionalFormatting sqref="Y63">
    <cfRule type="cellIs" dxfId="90" priority="86" operator="equal">
      <formula>"NO"</formula>
    </cfRule>
  </conditionalFormatting>
  <conditionalFormatting sqref="Y63">
    <cfRule type="cellIs" dxfId="89" priority="90" operator="equal">
      <formula>"ACEPTADA"</formula>
    </cfRule>
    <cfRule type="cellIs" dxfId="88" priority="91" operator="equal">
      <formula>"SUPERA"</formula>
    </cfRule>
  </conditionalFormatting>
  <conditionalFormatting sqref="Y63">
    <cfRule type="cellIs" dxfId="87" priority="89" operator="equal">
      <formula>"CUMPLE"</formula>
    </cfRule>
  </conditionalFormatting>
  <conditionalFormatting sqref="Y63">
    <cfRule type="cellIs" dxfId="86" priority="87" operator="equal">
      <formula>"P A B"</formula>
    </cfRule>
    <cfRule type="cellIs" dxfId="85" priority="88" operator="equal">
      <formula>"P$8:$8 A$8:$8 B$8:$8 "</formula>
    </cfRule>
  </conditionalFormatting>
  <conditionalFormatting sqref="Y63">
    <cfRule type="containsText" dxfId="84" priority="85" operator="containsText" text="SI">
      <formula>NOT(ISERROR(SEARCH("SI",Y63)))</formula>
    </cfRule>
  </conditionalFormatting>
  <conditionalFormatting sqref="AC63">
    <cfRule type="cellIs" dxfId="83" priority="79" operator="equal">
      <formula>"NO"</formula>
    </cfRule>
  </conditionalFormatting>
  <conditionalFormatting sqref="AC63">
    <cfRule type="cellIs" dxfId="82" priority="83" operator="equal">
      <formula>"ACEPTADA"</formula>
    </cfRule>
    <cfRule type="cellIs" dxfId="81" priority="84" operator="equal">
      <formula>"SUPERA"</formula>
    </cfRule>
  </conditionalFormatting>
  <conditionalFormatting sqref="AC63">
    <cfRule type="cellIs" dxfId="80" priority="82" operator="equal">
      <formula>"CUMPLE"</formula>
    </cfRule>
  </conditionalFormatting>
  <conditionalFormatting sqref="AC63">
    <cfRule type="cellIs" dxfId="79" priority="80" operator="equal">
      <formula>"P A B"</formula>
    </cfRule>
    <cfRule type="cellIs" dxfId="78" priority="81" operator="equal">
      <formula>"P$8:$8 A$8:$8 B$8:$8 "</formula>
    </cfRule>
  </conditionalFormatting>
  <conditionalFormatting sqref="AC63">
    <cfRule type="containsText" dxfId="77" priority="78" operator="containsText" text="SI">
      <formula>NOT(ISERROR(SEARCH("SI",AC63)))</formula>
    </cfRule>
  </conditionalFormatting>
  <conditionalFormatting sqref="AG63">
    <cfRule type="cellIs" dxfId="76" priority="72" operator="equal">
      <formula>"NO"</formula>
    </cfRule>
  </conditionalFormatting>
  <conditionalFormatting sqref="AG63">
    <cfRule type="cellIs" dxfId="75" priority="76" operator="equal">
      <formula>"ACEPTADA"</formula>
    </cfRule>
    <cfRule type="cellIs" dxfId="74" priority="77" operator="equal">
      <formula>"SUPERA"</formula>
    </cfRule>
  </conditionalFormatting>
  <conditionalFormatting sqref="AG63">
    <cfRule type="cellIs" dxfId="73" priority="75" operator="equal">
      <formula>"CUMPLE"</formula>
    </cfRule>
  </conditionalFormatting>
  <conditionalFormatting sqref="AG63">
    <cfRule type="cellIs" dxfId="72" priority="73" operator="equal">
      <formula>"P A B"</formula>
    </cfRule>
    <cfRule type="cellIs" dxfId="71" priority="74" operator="equal">
      <formula>"P$8:$8 A$8:$8 B$8:$8 "</formula>
    </cfRule>
  </conditionalFormatting>
  <conditionalFormatting sqref="AG63">
    <cfRule type="containsText" dxfId="70" priority="71" operator="containsText" text="SI">
      <formula>NOT(ISERROR(SEARCH("SI",AG63)))</formula>
    </cfRule>
  </conditionalFormatting>
  <conditionalFormatting sqref="AE68">
    <cfRule type="cellIs" dxfId="69" priority="65" operator="equal">
      <formula>"NO"</formula>
    </cfRule>
  </conditionalFormatting>
  <conditionalFormatting sqref="AE68">
    <cfRule type="cellIs" dxfId="68" priority="69" operator="equal">
      <formula>"ACEPTADA"</formula>
    </cfRule>
    <cfRule type="cellIs" dxfId="67" priority="70" operator="equal">
      <formula>"SUPERA"</formula>
    </cfRule>
  </conditionalFormatting>
  <conditionalFormatting sqref="AE68">
    <cfRule type="cellIs" dxfId="66" priority="68" operator="equal">
      <formula>"CUMPLE"</formula>
    </cfRule>
  </conditionalFormatting>
  <conditionalFormatting sqref="AE68">
    <cfRule type="cellIs" dxfId="65" priority="66" operator="equal">
      <formula>"P A B"</formula>
    </cfRule>
    <cfRule type="cellIs" dxfId="64" priority="67" operator="equal">
      <formula>"P$8:$8 A$8:$8 B$8:$8 "</formula>
    </cfRule>
  </conditionalFormatting>
  <conditionalFormatting sqref="AE68">
    <cfRule type="containsText" dxfId="63" priority="64" operator="containsText" text="SI">
      <formula>NOT(ISERROR(SEARCH("SI",AE68)))</formula>
    </cfRule>
  </conditionalFormatting>
  <conditionalFormatting sqref="T27">
    <cfRule type="cellIs" dxfId="53" priority="49" operator="equal">
      <formula>"NO"</formula>
    </cfRule>
  </conditionalFormatting>
  <conditionalFormatting sqref="T27">
    <cfRule type="cellIs" dxfId="52" priority="53" operator="equal">
      <formula>"ACEPTADA"</formula>
    </cfRule>
    <cfRule type="cellIs" dxfId="51" priority="54" operator="equal">
      <formula>"SUPERA"</formula>
    </cfRule>
  </conditionalFormatting>
  <conditionalFormatting sqref="T27">
    <cfRule type="cellIs" dxfId="50" priority="52" operator="equal">
      <formula>"CUMPLE"</formula>
    </cfRule>
  </conditionalFormatting>
  <conditionalFormatting sqref="T27">
    <cfRule type="cellIs" dxfId="49" priority="50" operator="equal">
      <formula>"P A B"</formula>
    </cfRule>
    <cfRule type="cellIs" dxfId="48" priority="51" operator="equal">
      <formula>"P$8:$8 A$8:$8 B$8:$8 "</formula>
    </cfRule>
  </conditionalFormatting>
  <conditionalFormatting sqref="L27">
    <cfRule type="cellIs" dxfId="47" priority="43" operator="equal">
      <formula>"NO"</formula>
    </cfRule>
  </conditionalFormatting>
  <conditionalFormatting sqref="L27">
    <cfRule type="cellIs" dxfId="46" priority="47" operator="equal">
      <formula>"ACEPTADA"</formula>
    </cfRule>
    <cfRule type="cellIs" dxfId="45" priority="48" operator="equal">
      <formula>"SUPERA"</formula>
    </cfRule>
  </conditionalFormatting>
  <conditionalFormatting sqref="L27">
    <cfRule type="cellIs" dxfId="44" priority="46" operator="equal">
      <formula>"CUMPLE"</formula>
    </cfRule>
  </conditionalFormatting>
  <conditionalFormatting sqref="L27">
    <cfRule type="cellIs" dxfId="43" priority="44" operator="equal">
      <formula>"P A B"</formula>
    </cfRule>
    <cfRule type="cellIs" dxfId="42" priority="45" operator="equal">
      <formula>"P$8:$8 A$8:$8 B$8:$8 "</formula>
    </cfRule>
  </conditionalFormatting>
  <conditionalFormatting sqref="X27">
    <cfRule type="cellIs" dxfId="41" priority="37" operator="equal">
      <formula>"NO"</formula>
    </cfRule>
  </conditionalFormatting>
  <conditionalFormatting sqref="X27">
    <cfRule type="cellIs" dxfId="40" priority="41" operator="equal">
      <formula>"ACEPTADA"</formula>
    </cfRule>
    <cfRule type="cellIs" dxfId="39" priority="42" operator="equal">
      <formula>"SUPERA"</formula>
    </cfRule>
  </conditionalFormatting>
  <conditionalFormatting sqref="X27">
    <cfRule type="cellIs" dxfId="38" priority="40" operator="equal">
      <formula>"CUMPLE"</formula>
    </cfRule>
  </conditionalFormatting>
  <conditionalFormatting sqref="X27">
    <cfRule type="cellIs" dxfId="37" priority="38" operator="equal">
      <formula>"P A B"</formula>
    </cfRule>
    <cfRule type="cellIs" dxfId="36" priority="39" operator="equal">
      <formula>"P$8:$8 A$8:$8 B$8:$8 "</formula>
    </cfRule>
  </conditionalFormatting>
  <conditionalFormatting sqref="AB27">
    <cfRule type="cellIs" dxfId="35" priority="31" operator="equal">
      <formula>"NO"</formula>
    </cfRule>
  </conditionalFormatting>
  <conditionalFormatting sqref="AB27">
    <cfRule type="cellIs" dxfId="34" priority="35" operator="equal">
      <formula>"ACEPTADA"</formula>
    </cfRule>
    <cfRule type="cellIs" dxfId="33" priority="36" operator="equal">
      <formula>"SUPERA"</formula>
    </cfRule>
  </conditionalFormatting>
  <conditionalFormatting sqref="AB27">
    <cfRule type="cellIs" dxfId="32" priority="34" operator="equal">
      <formula>"CUMPLE"</formula>
    </cfRule>
  </conditionalFormatting>
  <conditionalFormatting sqref="AB27">
    <cfRule type="cellIs" dxfId="31" priority="32" operator="equal">
      <formula>"P A B"</formula>
    </cfRule>
    <cfRule type="cellIs" dxfId="30" priority="33" operator="equal">
      <formula>"P$8:$8 A$8:$8 B$8:$8 "</formula>
    </cfRule>
  </conditionalFormatting>
  <conditionalFormatting sqref="AF27">
    <cfRule type="cellIs" dxfId="29" priority="25" operator="equal">
      <formula>"NO"</formula>
    </cfRule>
  </conditionalFormatting>
  <conditionalFormatting sqref="AF27">
    <cfRule type="cellIs" dxfId="28" priority="29" operator="equal">
      <formula>"ACEPTADA"</formula>
    </cfRule>
    <cfRule type="cellIs" dxfId="27" priority="30" operator="equal">
      <formula>"SUPERA"</formula>
    </cfRule>
  </conditionalFormatting>
  <conditionalFormatting sqref="AF27">
    <cfRule type="cellIs" dxfId="26" priority="28" operator="equal">
      <formula>"CUMPLE"</formula>
    </cfRule>
  </conditionalFormatting>
  <conditionalFormatting sqref="AF27">
    <cfRule type="cellIs" dxfId="25" priority="26" operator="equal">
      <formula>"P A B"</formula>
    </cfRule>
    <cfRule type="cellIs" dxfId="24" priority="27" operator="equal">
      <formula>"P$8:$8 A$8:$8 B$8:$8 "</formula>
    </cfRule>
  </conditionalFormatting>
  <conditionalFormatting sqref="T63">
    <cfRule type="cellIs" dxfId="23" priority="19" operator="equal">
      <formula>"NO"</formula>
    </cfRule>
  </conditionalFormatting>
  <conditionalFormatting sqref="T63">
    <cfRule type="cellIs" dxfId="22" priority="23" operator="equal">
      <formula>"ACEPTADA"</formula>
    </cfRule>
    <cfRule type="cellIs" dxfId="21" priority="24" operator="equal">
      <formula>"SUPERA"</formula>
    </cfRule>
  </conditionalFormatting>
  <conditionalFormatting sqref="T63">
    <cfRule type="cellIs" dxfId="20" priority="22" operator="equal">
      <formula>"CUMPLE"</formula>
    </cfRule>
  </conditionalFormatting>
  <conditionalFormatting sqref="T63">
    <cfRule type="cellIs" dxfId="19" priority="20" operator="equal">
      <formula>"P A B"</formula>
    </cfRule>
    <cfRule type="cellIs" dxfId="18" priority="21" operator="equal">
      <formula>"P$8:$8 A$8:$8 B$8:$8 "</formula>
    </cfRule>
  </conditionalFormatting>
  <conditionalFormatting sqref="X63">
    <cfRule type="cellIs" dxfId="17" priority="13" operator="equal">
      <formula>"NO"</formula>
    </cfRule>
  </conditionalFormatting>
  <conditionalFormatting sqref="X63">
    <cfRule type="cellIs" dxfId="16" priority="17" operator="equal">
      <formula>"ACEPTADA"</formula>
    </cfRule>
    <cfRule type="cellIs" dxfId="15" priority="18" operator="equal">
      <formula>"SUPERA"</formula>
    </cfRule>
  </conditionalFormatting>
  <conditionalFormatting sqref="X63">
    <cfRule type="cellIs" dxfId="14" priority="16" operator="equal">
      <formula>"CUMPLE"</formula>
    </cfRule>
  </conditionalFormatting>
  <conditionalFormatting sqref="X63">
    <cfRule type="cellIs" dxfId="13" priority="14" operator="equal">
      <formula>"P A B"</formula>
    </cfRule>
    <cfRule type="cellIs" dxfId="12" priority="15" operator="equal">
      <formula>"P$8:$8 A$8:$8 B$8:$8 "</formula>
    </cfRule>
  </conditionalFormatting>
  <conditionalFormatting sqref="AB63">
    <cfRule type="cellIs" dxfId="11" priority="7" operator="equal">
      <formula>"NO"</formula>
    </cfRule>
  </conditionalFormatting>
  <conditionalFormatting sqref="AB63">
    <cfRule type="cellIs" dxfId="10" priority="11" operator="equal">
      <formula>"ACEPTADA"</formula>
    </cfRule>
    <cfRule type="cellIs" dxfId="9" priority="12" operator="equal">
      <formula>"SUPERA"</formula>
    </cfRule>
  </conditionalFormatting>
  <conditionalFormatting sqref="AB63">
    <cfRule type="cellIs" dxfId="8" priority="10" operator="equal">
      <formula>"CUMPLE"</formula>
    </cfRule>
  </conditionalFormatting>
  <conditionalFormatting sqref="AB63">
    <cfRule type="cellIs" dxfId="7" priority="8" operator="equal">
      <formula>"P A B"</formula>
    </cfRule>
    <cfRule type="cellIs" dxfId="6" priority="9" operator="equal">
      <formula>"P$8:$8 A$8:$8 B$8:$8 "</formula>
    </cfRule>
  </conditionalFormatting>
  <conditionalFormatting sqref="AF63">
    <cfRule type="cellIs" dxfId="5" priority="1" operator="equal">
      <formula>"NO"</formula>
    </cfRule>
  </conditionalFormatting>
  <conditionalFormatting sqref="AF63">
    <cfRule type="cellIs" dxfId="4" priority="5" operator="equal">
      <formula>"ACEPTADA"</formula>
    </cfRule>
    <cfRule type="cellIs" dxfId="3" priority="6" operator="equal">
      <formula>"SUPERA"</formula>
    </cfRule>
  </conditionalFormatting>
  <conditionalFormatting sqref="AF63">
    <cfRule type="cellIs" dxfId="2" priority="4" operator="equal">
      <formula>"CUMPLE"</formula>
    </cfRule>
  </conditionalFormatting>
  <conditionalFormatting sqref="AF63">
    <cfRule type="cellIs" dxfId="1" priority="2" operator="equal">
      <formula>"P A B"</formula>
    </cfRule>
    <cfRule type="cellIs" dxfId="0" priority="3" operator="equal">
      <formula>"P$8:$8 A$8:$8 B$8:$8 "</formula>
    </cfRule>
  </conditionalFormatting>
  <pageMargins left="0.70866141732283472" right="0.70866141732283472" top="0.74803149606299213" bottom="0.74803149606299213" header="0.31496062992125984" footer="0.31496062992125984"/>
  <pageSetup scale="17" orientation="portrait" horizontalDpi="4294967292"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S25"/>
  <sheetViews>
    <sheetView workbookViewId="0">
      <selection activeCell="F26" sqref="F26"/>
    </sheetView>
  </sheetViews>
  <sheetFormatPr baseColWidth="10" defaultRowHeight="15" x14ac:dyDescent="0.25"/>
  <cols>
    <col min="1" max="1" width="28.28515625" customWidth="1"/>
    <col min="2" max="2" width="25" customWidth="1"/>
    <col min="3" max="4" width="19.7109375" customWidth="1"/>
    <col min="5" max="5" width="23.140625" customWidth="1"/>
    <col min="6" max="6" width="16.28515625" customWidth="1"/>
    <col min="7" max="7" width="19.85546875" customWidth="1"/>
    <col min="8" max="8" width="13.85546875" customWidth="1"/>
    <col min="9" max="9" width="21.5703125" customWidth="1"/>
    <col min="10" max="10" width="15.42578125" customWidth="1"/>
    <col min="11" max="11" width="18.28515625" customWidth="1"/>
    <col min="12" max="12" width="18.42578125" customWidth="1"/>
    <col min="13" max="13" width="20.140625" customWidth="1"/>
    <col min="14" max="14" width="23.85546875" customWidth="1"/>
    <col min="15" max="15" width="18.42578125" customWidth="1"/>
    <col min="16" max="16" width="19.42578125" customWidth="1"/>
    <col min="17" max="17" width="21.140625" customWidth="1"/>
    <col min="18" max="18" width="18.42578125" customWidth="1"/>
    <col min="19" max="19" width="26.42578125" customWidth="1"/>
  </cols>
  <sheetData>
    <row r="1" spans="1:19" ht="15.75" customHeight="1" x14ac:dyDescent="0.25">
      <c r="A1" s="271" t="s">
        <v>0</v>
      </c>
      <c r="B1" s="273" t="s">
        <v>1</v>
      </c>
      <c r="C1" s="341" t="s">
        <v>17</v>
      </c>
      <c r="D1" s="67"/>
      <c r="E1" s="343" t="str">
        <f>+B10</f>
        <v>COMPUTEL SYSTEM SAS</v>
      </c>
      <c r="F1" s="337" t="s">
        <v>30</v>
      </c>
      <c r="G1" s="337" t="s">
        <v>31</v>
      </c>
      <c r="H1" s="326">
        <f>+D10</f>
        <v>0</v>
      </c>
      <c r="I1" s="328" t="s">
        <v>30</v>
      </c>
      <c r="J1" s="328" t="s">
        <v>31</v>
      </c>
      <c r="K1" s="330">
        <f>+F10</f>
        <v>0</v>
      </c>
      <c r="L1" s="331" t="s">
        <v>30</v>
      </c>
      <c r="M1" s="331" t="s">
        <v>31</v>
      </c>
      <c r="N1" s="333">
        <f>+H10</f>
        <v>0</v>
      </c>
      <c r="O1" s="335" t="s">
        <v>30</v>
      </c>
      <c r="P1" s="335" t="s">
        <v>31</v>
      </c>
      <c r="Q1" s="311">
        <f>+J10</f>
        <v>0</v>
      </c>
      <c r="R1" s="301" t="s">
        <v>30</v>
      </c>
      <c r="S1" s="303" t="s">
        <v>31</v>
      </c>
    </row>
    <row r="2" spans="1:19" ht="15.75" thickBot="1" x14ac:dyDescent="0.3">
      <c r="A2" s="339"/>
      <c r="B2" s="340"/>
      <c r="C2" s="342"/>
      <c r="D2" s="58" t="s">
        <v>32</v>
      </c>
      <c r="E2" s="338"/>
      <c r="F2" s="338"/>
      <c r="G2" s="338"/>
      <c r="H2" s="327"/>
      <c r="I2" s="329"/>
      <c r="J2" s="329"/>
      <c r="K2" s="314"/>
      <c r="L2" s="332"/>
      <c r="M2" s="332"/>
      <c r="N2" s="334"/>
      <c r="O2" s="336"/>
      <c r="P2" s="336"/>
      <c r="Q2" s="312"/>
      <c r="R2" s="302"/>
      <c r="S2" s="304"/>
    </row>
    <row r="3" spans="1:19" s="42" customFormat="1" ht="30.75" thickBot="1" x14ac:dyDescent="0.3">
      <c r="A3" s="68" t="s">
        <v>2</v>
      </c>
      <c r="B3" s="61" t="s">
        <v>3</v>
      </c>
      <c r="C3" s="26" t="s">
        <v>53</v>
      </c>
      <c r="D3" s="59">
        <v>1.5</v>
      </c>
      <c r="E3" s="76">
        <f>+B12/B14</f>
        <v>2.0551390943293617</v>
      </c>
      <c r="F3" s="76" t="str">
        <f>IF(E3&gt;D3,"Habilitado","No Habilitado")</f>
        <v>Habilitado</v>
      </c>
      <c r="G3" s="45"/>
      <c r="H3" s="76">
        <f>+D12/D14</f>
        <v>2.0471394736489619</v>
      </c>
      <c r="I3" s="76" t="str">
        <f>IF(H3&gt;D3,"Habilitado","No Habilitado")</f>
        <v>Habilitado</v>
      </c>
      <c r="J3" s="63"/>
      <c r="K3" s="83">
        <f>F12/F14</f>
        <v>2.1729653971276597</v>
      </c>
      <c r="L3" s="76" t="str">
        <f>IF(K3&gt;D3,"Habilitado","No Habilitado")</f>
        <v>Habilitado</v>
      </c>
      <c r="M3" s="63"/>
      <c r="N3" s="76" t="e">
        <f>H12/H14</f>
        <v>#DIV/0!</v>
      </c>
      <c r="O3" s="76" t="e">
        <f>IF(N3&gt;D3,"Habilitado","No Habilitado")</f>
        <v>#DIV/0!</v>
      </c>
      <c r="P3" s="63"/>
      <c r="Q3" s="76" t="e">
        <f>J12/J14</f>
        <v>#DIV/0!</v>
      </c>
      <c r="R3" s="76" t="e">
        <f>IF(Q3&gt;D3,"Habilitado","No Habilitado")</f>
        <v>#DIV/0!</v>
      </c>
      <c r="S3" s="43"/>
    </row>
    <row r="4" spans="1:19" s="44" customFormat="1" ht="31.5" x14ac:dyDescent="0.25">
      <c r="A4" s="69" t="s">
        <v>4</v>
      </c>
      <c r="B4" s="64" t="s">
        <v>5</v>
      </c>
      <c r="C4" s="27" t="s">
        <v>51</v>
      </c>
      <c r="D4" s="60">
        <v>0.6</v>
      </c>
      <c r="E4" s="124">
        <f>B15/B13</f>
        <v>0.52455311319969278</v>
      </c>
      <c r="F4" s="76" t="str">
        <f>IF(E4&lt;D4,"Habilitado","No Habilitado")</f>
        <v>Habilitado</v>
      </c>
      <c r="G4" s="46"/>
      <c r="H4" s="77">
        <f>D15/D13</f>
        <v>0.53517238175600967</v>
      </c>
      <c r="I4" s="76" t="str">
        <f>IF(H4&lt;D4,"Habilitado","No Habilitado")</f>
        <v>Habilitado</v>
      </c>
      <c r="J4" s="66"/>
      <c r="K4" s="84">
        <f>F15/F13</f>
        <v>0.54267410741922717</v>
      </c>
      <c r="L4" s="76" t="str">
        <f>IF(K4&lt;D4,"Habilitado","No Habilitado")</f>
        <v>Habilitado</v>
      </c>
      <c r="M4" s="66"/>
      <c r="N4" s="77" t="e">
        <f>H15/H13</f>
        <v>#DIV/0!</v>
      </c>
      <c r="O4" s="76" t="e">
        <f t="shared" ref="O4:O7" si="0">IF(N4&gt;D4,"Habilitado","No Habilitado")</f>
        <v>#DIV/0!</v>
      </c>
      <c r="P4" s="66"/>
      <c r="Q4" s="77" t="e">
        <f>J15/J13</f>
        <v>#DIV/0!</v>
      </c>
      <c r="R4" s="76" t="e">
        <f t="shared" ref="R4:R7" si="1">IF(Q4&gt;D4,"Habilitado","No Habilitado")</f>
        <v>#DIV/0!</v>
      </c>
      <c r="S4" s="24"/>
    </row>
    <row r="5" spans="1:19" s="42" customFormat="1" ht="60" x14ac:dyDescent="0.25">
      <c r="A5" s="68" t="s">
        <v>6</v>
      </c>
      <c r="B5" s="61" t="s">
        <v>7</v>
      </c>
      <c r="C5" s="28" t="s">
        <v>52</v>
      </c>
      <c r="D5" s="59">
        <v>2</v>
      </c>
      <c r="E5" s="76">
        <f>B16/B17</f>
        <v>8.3811699644850677</v>
      </c>
      <c r="F5" s="76" t="str">
        <f>IF(E5&gt;D5,"Habilitado","No Habilitado")</f>
        <v>Habilitado</v>
      </c>
      <c r="G5" s="47"/>
      <c r="H5" s="76">
        <f>D16/D17</f>
        <v>6.1018313657422585</v>
      </c>
      <c r="I5" s="76" t="str">
        <f t="shared" ref="I5:I7" si="2">IF(H5&gt;D5,"Habilitado","No Habilitado")</f>
        <v>Habilitado</v>
      </c>
      <c r="J5" s="63"/>
      <c r="K5" s="83">
        <f>F16/F17</f>
        <v>5.0374941732421767</v>
      </c>
      <c r="L5" s="76" t="str">
        <f t="shared" ref="L5:L7" si="3">IF(K5&gt;D5,"Habilitado","No Habilitado")</f>
        <v>Habilitado</v>
      </c>
      <c r="M5" s="63"/>
      <c r="N5" s="76" t="e">
        <f>H16/H17</f>
        <v>#DIV/0!</v>
      </c>
      <c r="O5" s="76" t="e">
        <f t="shared" si="0"/>
        <v>#DIV/0!</v>
      </c>
      <c r="P5" s="63"/>
      <c r="Q5" s="76" t="e">
        <f>J16/J17</f>
        <v>#DIV/0!</v>
      </c>
      <c r="R5" s="76" t="e">
        <f t="shared" si="1"/>
        <v>#DIV/0!</v>
      </c>
      <c r="S5" s="43"/>
    </row>
    <row r="6" spans="1:19" s="44" customFormat="1" ht="31.5" x14ac:dyDescent="0.25">
      <c r="A6" s="69" t="s">
        <v>8</v>
      </c>
      <c r="B6" s="64" t="s">
        <v>28</v>
      </c>
      <c r="C6" s="28" t="s">
        <v>44</v>
      </c>
      <c r="D6" s="60">
        <v>0.08</v>
      </c>
      <c r="E6" s="125">
        <f>B16/B18</f>
        <v>0.14028308894558181</v>
      </c>
      <c r="F6" s="76" t="str">
        <f t="shared" ref="F6:F7" si="4">IF(E6&gt;D6,"Habilitado","No Habilitado")</f>
        <v>Habilitado</v>
      </c>
      <c r="G6" s="48"/>
      <c r="H6" s="78">
        <f>D16/D18</f>
        <v>0.20285970881008158</v>
      </c>
      <c r="I6" s="76" t="str">
        <f t="shared" si="2"/>
        <v>Habilitado</v>
      </c>
      <c r="J6" s="66"/>
      <c r="K6" s="85">
        <f>F16/F18</f>
        <v>0.16361237922275579</v>
      </c>
      <c r="L6" s="76" t="str">
        <f t="shared" si="3"/>
        <v>Habilitado</v>
      </c>
      <c r="M6" s="66"/>
      <c r="N6" s="78" t="e">
        <f>H16/H18</f>
        <v>#DIV/0!</v>
      </c>
      <c r="O6" s="76" t="e">
        <f t="shared" si="0"/>
        <v>#DIV/0!</v>
      </c>
      <c r="P6" s="66"/>
      <c r="Q6" s="78" t="e">
        <f>J16/J18</f>
        <v>#DIV/0!</v>
      </c>
      <c r="R6" s="76" t="e">
        <f t="shared" si="1"/>
        <v>#DIV/0!</v>
      </c>
      <c r="S6" s="24"/>
    </row>
    <row r="7" spans="1:19" s="44" customFormat="1" ht="32.25" thickBot="1" x14ac:dyDescent="0.3">
      <c r="A7" s="70" t="s">
        <v>9</v>
      </c>
      <c r="B7" s="71" t="s">
        <v>29</v>
      </c>
      <c r="C7" s="29" t="s">
        <v>46</v>
      </c>
      <c r="D7" s="73">
        <v>0.06</v>
      </c>
      <c r="E7" s="126">
        <f>+B16/B13</f>
        <v>6.6697157909907462E-2</v>
      </c>
      <c r="F7" s="80" t="str">
        <f t="shared" si="4"/>
        <v>Habilitado</v>
      </c>
      <c r="G7" s="74"/>
      <c r="H7" s="79">
        <f>D16/D13</f>
        <v>9.4294795283859645E-2</v>
      </c>
      <c r="I7" s="80" t="str">
        <f t="shared" si="2"/>
        <v>Habilitado</v>
      </c>
      <c r="J7" s="75"/>
      <c r="K7" s="86">
        <f>F16/F13</f>
        <v>7.482417736531069E-2</v>
      </c>
      <c r="L7" s="80" t="str">
        <f t="shared" si="3"/>
        <v>Habilitado</v>
      </c>
      <c r="M7" s="75"/>
      <c r="N7" s="79" t="e">
        <f>H16/H13</f>
        <v>#DIV/0!</v>
      </c>
      <c r="O7" s="80" t="e">
        <f t="shared" si="0"/>
        <v>#DIV/0!</v>
      </c>
      <c r="P7" s="75"/>
      <c r="Q7" s="79" t="e">
        <f>J16/J13</f>
        <v>#DIV/0!</v>
      </c>
      <c r="R7" s="80" t="e">
        <f t="shared" si="1"/>
        <v>#DIV/0!</v>
      </c>
      <c r="S7" s="25"/>
    </row>
    <row r="8" spans="1:19" ht="15.75" thickBot="1" x14ac:dyDescent="0.3"/>
    <row r="9" spans="1:19" ht="55.5" customHeight="1" thickBot="1" x14ac:dyDescent="0.3">
      <c r="A9" s="292" t="s">
        <v>47</v>
      </c>
      <c r="B9" s="293"/>
      <c r="C9" s="293"/>
      <c r="D9" s="293"/>
      <c r="E9" s="293"/>
      <c r="F9" s="293"/>
      <c r="G9" s="293"/>
      <c r="H9" s="293"/>
      <c r="I9" s="293"/>
      <c r="J9" s="294"/>
    </row>
    <row r="10" spans="1:19" ht="15.75" x14ac:dyDescent="0.25">
      <c r="A10" s="295"/>
      <c r="B10" s="325" t="s">
        <v>54</v>
      </c>
      <c r="C10" s="291"/>
      <c r="D10" s="51"/>
      <c r="E10" s="51"/>
      <c r="F10" s="54"/>
      <c r="G10" s="55"/>
      <c r="H10" s="49"/>
      <c r="I10" s="50"/>
      <c r="J10" s="56"/>
      <c r="K10" s="57"/>
    </row>
    <row r="11" spans="1:19" x14ac:dyDescent="0.25">
      <c r="A11" s="296"/>
      <c r="B11" s="52" t="s">
        <v>55</v>
      </c>
      <c r="C11" s="120">
        <v>44561</v>
      </c>
      <c r="D11" s="52"/>
      <c r="E11" s="119">
        <v>44196</v>
      </c>
      <c r="F11" s="52"/>
      <c r="G11" s="119">
        <v>43830</v>
      </c>
      <c r="H11" s="40"/>
      <c r="I11" s="41"/>
      <c r="J11" s="38"/>
      <c r="K11" s="39"/>
    </row>
    <row r="12" spans="1:19" ht="18.75" x14ac:dyDescent="0.25">
      <c r="A12" s="37" t="s">
        <v>10</v>
      </c>
      <c r="B12" s="285">
        <v>64411255048</v>
      </c>
      <c r="C12" s="286"/>
      <c r="D12" s="249">
        <v>59686680610</v>
      </c>
      <c r="E12" s="250"/>
      <c r="F12" s="323">
        <v>58069116892</v>
      </c>
      <c r="G12" s="324"/>
      <c r="H12" s="249"/>
      <c r="I12" s="250"/>
      <c r="J12" s="249"/>
      <c r="K12" s="250"/>
    </row>
    <row r="13" spans="1:19" ht="18.75" x14ac:dyDescent="0.25">
      <c r="A13" s="37" t="s">
        <v>11</v>
      </c>
      <c r="B13" s="249">
        <v>79521132702</v>
      </c>
      <c r="C13" s="250"/>
      <c r="D13" s="249">
        <v>73859641935</v>
      </c>
      <c r="E13" s="250"/>
      <c r="F13" s="323">
        <v>68355842217</v>
      </c>
      <c r="G13" s="324"/>
      <c r="H13" s="249"/>
      <c r="I13" s="250"/>
      <c r="J13" s="249"/>
      <c r="K13" s="250"/>
    </row>
    <row r="14" spans="1:19" ht="18.75" x14ac:dyDescent="0.25">
      <c r="A14" s="37" t="s">
        <v>12</v>
      </c>
      <c r="B14" s="249">
        <v>31341555044</v>
      </c>
      <c r="C14" s="250"/>
      <c r="D14" s="249">
        <v>29156137810</v>
      </c>
      <c r="E14" s="250"/>
      <c r="F14" s="323">
        <v>26723442982</v>
      </c>
      <c r="G14" s="324"/>
      <c r="H14" s="249"/>
      <c r="I14" s="250"/>
      <c r="J14" s="249"/>
      <c r="K14" s="250"/>
    </row>
    <row r="15" spans="1:19" ht="18.75" x14ac:dyDescent="0.25">
      <c r="A15" s="37" t="s">
        <v>13</v>
      </c>
      <c r="B15" s="249">
        <v>41713057724</v>
      </c>
      <c r="C15" s="250"/>
      <c r="D15" s="249">
        <v>39527640490</v>
      </c>
      <c r="E15" s="250"/>
      <c r="F15" s="323">
        <v>37094945662</v>
      </c>
      <c r="G15" s="324"/>
      <c r="H15" s="249"/>
      <c r="I15" s="250"/>
      <c r="J15" s="249"/>
      <c r="K15" s="250"/>
    </row>
    <row r="16" spans="1:19" ht="18.75" x14ac:dyDescent="0.25">
      <c r="A16" s="37" t="s">
        <v>14</v>
      </c>
      <c r="B16" s="249">
        <v>5303833545</v>
      </c>
      <c r="C16" s="250"/>
      <c r="D16" s="249">
        <v>6964579816</v>
      </c>
      <c r="E16" s="250"/>
      <c r="F16" s="323">
        <v>5114669662</v>
      </c>
      <c r="G16" s="324"/>
      <c r="H16" s="249"/>
      <c r="I16" s="250"/>
      <c r="J16" s="249"/>
      <c r="K16" s="250"/>
    </row>
    <row r="17" spans="1:11" ht="18.75" x14ac:dyDescent="0.25">
      <c r="A17" s="37" t="s">
        <v>15</v>
      </c>
      <c r="B17" s="249">
        <v>632827346</v>
      </c>
      <c r="C17" s="250"/>
      <c r="D17" s="249">
        <v>1141391723</v>
      </c>
      <c r="E17" s="250"/>
      <c r="F17" s="323">
        <v>1015320214</v>
      </c>
      <c r="G17" s="324"/>
      <c r="H17" s="249"/>
      <c r="I17" s="250"/>
      <c r="J17" s="249"/>
      <c r="K17" s="250"/>
    </row>
    <row r="18" spans="1:11" ht="18.75" x14ac:dyDescent="0.25">
      <c r="A18" s="37" t="s">
        <v>16</v>
      </c>
      <c r="B18" s="249">
        <v>37808074978</v>
      </c>
      <c r="C18" s="250"/>
      <c r="D18" s="249">
        <v>34332001445</v>
      </c>
      <c r="E18" s="250"/>
      <c r="F18" s="323">
        <v>31260896555</v>
      </c>
      <c r="G18" s="324"/>
      <c r="H18" s="249"/>
      <c r="I18" s="250"/>
      <c r="J18" s="249"/>
      <c r="K18" s="250"/>
    </row>
    <row r="19" spans="1:11" ht="15.75" thickBot="1" x14ac:dyDescent="0.3">
      <c r="C19">
        <v>2</v>
      </c>
      <c r="E19" s="81">
        <v>1</v>
      </c>
      <c r="G19" s="82">
        <v>3</v>
      </c>
    </row>
    <row r="20" spans="1:11" x14ac:dyDescent="0.25">
      <c r="A20" s="87" t="s">
        <v>36</v>
      </c>
      <c r="B20" s="88" t="s">
        <v>37</v>
      </c>
      <c r="C20">
        <v>3</v>
      </c>
      <c r="E20" s="81">
        <v>1</v>
      </c>
      <c r="G20" s="82">
        <v>1</v>
      </c>
    </row>
    <row r="21" spans="1:11" x14ac:dyDescent="0.25">
      <c r="A21" s="89">
        <v>1</v>
      </c>
      <c r="B21" s="90" t="s">
        <v>33</v>
      </c>
      <c r="C21">
        <v>3</v>
      </c>
      <c r="E21" s="81">
        <v>2</v>
      </c>
      <c r="G21" s="82">
        <v>1</v>
      </c>
    </row>
    <row r="22" spans="1:11" x14ac:dyDescent="0.25">
      <c r="A22" s="89">
        <v>2</v>
      </c>
      <c r="B22" s="90" t="s">
        <v>34</v>
      </c>
      <c r="C22">
        <v>1</v>
      </c>
      <c r="E22" s="81">
        <v>3</v>
      </c>
      <c r="G22" s="82">
        <v>2</v>
      </c>
    </row>
    <row r="23" spans="1:11" ht="15.75" thickBot="1" x14ac:dyDescent="0.3">
      <c r="A23" s="91">
        <v>3</v>
      </c>
      <c r="B23" s="92" t="s">
        <v>35</v>
      </c>
      <c r="C23">
        <v>1</v>
      </c>
      <c r="E23" s="81">
        <v>3</v>
      </c>
      <c r="G23" s="82">
        <v>1</v>
      </c>
    </row>
    <row r="24" spans="1:11" x14ac:dyDescent="0.25">
      <c r="E24" s="81"/>
      <c r="G24" s="82"/>
    </row>
    <row r="25" spans="1:11" x14ac:dyDescent="0.25">
      <c r="C25">
        <f>SUM(C19:C24)</f>
        <v>10</v>
      </c>
      <c r="E25" s="81">
        <f>SUM(E19:E24)</f>
        <v>10</v>
      </c>
      <c r="G25" s="82">
        <f>SUM(G19:G24)</f>
        <v>8</v>
      </c>
    </row>
  </sheetData>
  <protectedRanges>
    <protectedRange algorithmName="SHA-512" hashValue="zug0794s5Pa1PXeBkhwDRQf+tEoEJO1Y18lmM6UhbjjF/UjgliUKgw3v6ty27O0min6YS68BSDiVk1xlrEIT0g==" saltValue="3vglfVEyKI0SEvxSM6iDzw==" spinCount="100000" sqref="B12:K18 G3:G7 J3:J7 M3:M7 P3:P7 S3:S7" name="ingreso de datos"/>
    <protectedRange algorithmName="SHA-512" hashValue="rMroXhpGP5ady2H/ga8euq99fRHAdE7/b+1oGCbVyBGB0FcpkvYMrO8LeI5o4cbx/COd/QHg597Xv/ly4Ds/sA==" saltValue="4IsDBDo4V5EEwn+8bzPztQ==" spinCount="100000" sqref="E3:F7 H3:I7 K3:L7 N3:O7 Q3:R7" name="Rango1"/>
  </protectedRanges>
  <mergeCells count="56">
    <mergeCell ref="G1:G2"/>
    <mergeCell ref="A1:A2"/>
    <mergeCell ref="B1:B2"/>
    <mergeCell ref="C1:C2"/>
    <mergeCell ref="E1:E2"/>
    <mergeCell ref="F1:F2"/>
    <mergeCell ref="S1:S2"/>
    <mergeCell ref="H1:H2"/>
    <mergeCell ref="I1:I2"/>
    <mergeCell ref="J1:J2"/>
    <mergeCell ref="K1:K2"/>
    <mergeCell ref="L1:L2"/>
    <mergeCell ref="M1:M2"/>
    <mergeCell ref="N1:N2"/>
    <mergeCell ref="O1:O2"/>
    <mergeCell ref="P1:P2"/>
    <mergeCell ref="Q1:Q2"/>
    <mergeCell ref="R1:R2"/>
    <mergeCell ref="A9:J9"/>
    <mergeCell ref="A10:A11"/>
    <mergeCell ref="B10:C10"/>
    <mergeCell ref="B12:C12"/>
    <mergeCell ref="D12:E12"/>
    <mergeCell ref="F12:G12"/>
    <mergeCell ref="H12:I12"/>
    <mergeCell ref="J12:K12"/>
    <mergeCell ref="B14:C14"/>
    <mergeCell ref="D14:E14"/>
    <mergeCell ref="F14:G14"/>
    <mergeCell ref="H14:I14"/>
    <mergeCell ref="J14:K14"/>
    <mergeCell ref="B13:C13"/>
    <mergeCell ref="D13:E13"/>
    <mergeCell ref="F13:G13"/>
    <mergeCell ref="H13:I13"/>
    <mergeCell ref="J13:K13"/>
    <mergeCell ref="B16:C16"/>
    <mergeCell ref="D16:E16"/>
    <mergeCell ref="F16:G16"/>
    <mergeCell ref="H16:I16"/>
    <mergeCell ref="J16:K16"/>
    <mergeCell ref="B15:C15"/>
    <mergeCell ref="D15:E15"/>
    <mergeCell ref="F15:G15"/>
    <mergeCell ref="H15:I15"/>
    <mergeCell ref="J15:K15"/>
    <mergeCell ref="B18:C18"/>
    <mergeCell ref="D18:E18"/>
    <mergeCell ref="F18:G18"/>
    <mergeCell ref="H18:I18"/>
    <mergeCell ref="J18:K18"/>
    <mergeCell ref="B17:C17"/>
    <mergeCell ref="D17:E17"/>
    <mergeCell ref="F17:G17"/>
    <mergeCell ref="H17:I17"/>
    <mergeCell ref="J17:K17"/>
  </mergeCells>
  <pageMargins left="0.7" right="0.7" top="0.75" bottom="0.75" header="0.3" footer="0.3"/>
  <pageSetup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S25"/>
  <sheetViews>
    <sheetView workbookViewId="0">
      <selection activeCell="E29" sqref="E29"/>
    </sheetView>
  </sheetViews>
  <sheetFormatPr baseColWidth="10" defaultRowHeight="15" x14ac:dyDescent="0.25"/>
  <cols>
    <col min="1" max="1" width="28.28515625" customWidth="1"/>
    <col min="2" max="2" width="25" customWidth="1"/>
    <col min="3" max="4" width="19.7109375" customWidth="1"/>
    <col min="5" max="5" width="34" customWidth="1"/>
    <col min="6" max="6" width="16.28515625" customWidth="1"/>
    <col min="7" max="7" width="19.85546875" customWidth="1"/>
    <col min="8" max="8" width="13.85546875" customWidth="1"/>
    <col min="9" max="9" width="21.5703125" customWidth="1"/>
    <col min="10" max="10" width="15.42578125" customWidth="1"/>
    <col min="11" max="11" width="18.28515625" customWidth="1"/>
    <col min="12" max="12" width="18.42578125" customWidth="1"/>
    <col min="13" max="13" width="20.140625" customWidth="1"/>
    <col min="14" max="14" width="23.85546875" customWidth="1"/>
    <col min="15" max="15" width="18.42578125" customWidth="1"/>
    <col min="16" max="16" width="19.42578125" customWidth="1"/>
    <col min="17" max="17" width="21.140625" customWidth="1"/>
    <col min="18" max="18" width="18.42578125" customWidth="1"/>
    <col min="19" max="19" width="26.42578125" customWidth="1"/>
  </cols>
  <sheetData>
    <row r="1" spans="1:19" ht="15.75" customHeight="1" x14ac:dyDescent="0.25">
      <c r="A1" s="271" t="s">
        <v>0</v>
      </c>
      <c r="B1" s="273" t="s">
        <v>1</v>
      </c>
      <c r="C1" s="341" t="s">
        <v>17</v>
      </c>
      <c r="D1" s="67"/>
      <c r="E1" s="343" t="str">
        <f>+B10</f>
        <v>SOLUCIONES, TECNOLOGIA Y SERVICIOS SAS "STS SAS"</v>
      </c>
      <c r="F1" s="337" t="s">
        <v>30</v>
      </c>
      <c r="G1" s="337" t="s">
        <v>31</v>
      </c>
      <c r="H1" s="326">
        <f>+D10</f>
        <v>0</v>
      </c>
      <c r="I1" s="328" t="s">
        <v>30</v>
      </c>
      <c r="J1" s="328" t="s">
        <v>31</v>
      </c>
      <c r="K1" s="330">
        <f>+F10</f>
        <v>0</v>
      </c>
      <c r="L1" s="331" t="s">
        <v>30</v>
      </c>
      <c r="M1" s="331" t="s">
        <v>31</v>
      </c>
      <c r="N1" s="333">
        <f>+H10</f>
        <v>0</v>
      </c>
      <c r="O1" s="335" t="s">
        <v>30</v>
      </c>
      <c r="P1" s="335" t="s">
        <v>31</v>
      </c>
      <c r="Q1" s="311">
        <f>+J10</f>
        <v>0</v>
      </c>
      <c r="R1" s="301" t="s">
        <v>30</v>
      </c>
      <c r="S1" s="303" t="s">
        <v>31</v>
      </c>
    </row>
    <row r="2" spans="1:19" ht="15.75" thickBot="1" x14ac:dyDescent="0.3">
      <c r="A2" s="339"/>
      <c r="B2" s="340"/>
      <c r="C2" s="342"/>
      <c r="D2" s="58" t="s">
        <v>32</v>
      </c>
      <c r="E2" s="338"/>
      <c r="F2" s="338"/>
      <c r="G2" s="338"/>
      <c r="H2" s="327"/>
      <c r="I2" s="329"/>
      <c r="J2" s="329"/>
      <c r="K2" s="314"/>
      <c r="L2" s="332"/>
      <c r="M2" s="332"/>
      <c r="N2" s="334"/>
      <c r="O2" s="336"/>
      <c r="P2" s="336"/>
      <c r="Q2" s="312"/>
      <c r="R2" s="302"/>
      <c r="S2" s="304"/>
    </row>
    <row r="3" spans="1:19" s="42" customFormat="1" ht="30.75" thickBot="1" x14ac:dyDescent="0.3">
      <c r="A3" s="68" t="s">
        <v>2</v>
      </c>
      <c r="B3" s="61" t="s">
        <v>3</v>
      </c>
      <c r="C3" s="26" t="s">
        <v>53</v>
      </c>
      <c r="D3" s="59">
        <v>1.5</v>
      </c>
      <c r="E3" s="76">
        <f>+B12/B14</f>
        <v>1.8119096022954266</v>
      </c>
      <c r="F3" s="76" t="str">
        <f>IF(E3&gt;D3,"Habilitado","No Habilitado")</f>
        <v>Habilitado</v>
      </c>
      <c r="G3" s="45"/>
      <c r="H3" s="76">
        <f>+D12/D14</f>
        <v>1.7902412139118682</v>
      </c>
      <c r="I3" s="76" t="str">
        <f>IF(H3&gt;D3,"Habilitado","No Habilitado")</f>
        <v>Habilitado</v>
      </c>
      <c r="J3" s="63"/>
      <c r="K3" s="83">
        <f>F12/F14</f>
        <v>1.6906131288766473</v>
      </c>
      <c r="L3" s="76" t="str">
        <f>IF(K3&gt;D3,"Habilitado","No Habilitado")</f>
        <v>Habilitado</v>
      </c>
      <c r="M3" s="63"/>
      <c r="N3" s="76" t="e">
        <f>H12/H14</f>
        <v>#DIV/0!</v>
      </c>
      <c r="O3" s="76" t="e">
        <f>IF(N3&gt;D3,"Habilitado","No Habilitado")</f>
        <v>#DIV/0!</v>
      </c>
      <c r="P3" s="63"/>
      <c r="Q3" s="76" t="e">
        <f>J12/J14</f>
        <v>#DIV/0!</v>
      </c>
      <c r="R3" s="76" t="e">
        <f>IF(Q3&gt;D3,"Habilitado","No Habilitado")</f>
        <v>#DIV/0!</v>
      </c>
      <c r="S3" s="43"/>
    </row>
    <row r="4" spans="1:19" s="44" customFormat="1" ht="31.5" x14ac:dyDescent="0.25">
      <c r="A4" s="69" t="s">
        <v>4</v>
      </c>
      <c r="B4" s="64" t="s">
        <v>5</v>
      </c>
      <c r="C4" s="27" t="s">
        <v>51</v>
      </c>
      <c r="D4" s="60">
        <v>0.6</v>
      </c>
      <c r="E4" s="124">
        <f>B15/B13</f>
        <v>0.5701221996645468</v>
      </c>
      <c r="F4" s="76" t="str">
        <f>IF(E4&lt;D4,"Habilitado","No Habilitado")</f>
        <v>Habilitado</v>
      </c>
      <c r="G4" s="46"/>
      <c r="H4" s="77">
        <f>D15/D13</f>
        <v>0.58404770462444411</v>
      </c>
      <c r="I4" s="76" t="str">
        <f>IF(H4&lt;D4,"Habilitado","No Habilitado")</f>
        <v>Habilitado</v>
      </c>
      <c r="J4" s="66"/>
      <c r="K4" s="84">
        <f>F15/F13</f>
        <v>0.52992558597492279</v>
      </c>
      <c r="L4" s="76" t="str">
        <f>IF(K4&lt;D4,"Habilitado","No Habilitado")</f>
        <v>Habilitado</v>
      </c>
      <c r="M4" s="66"/>
      <c r="N4" s="77" t="e">
        <f>H15/H13</f>
        <v>#DIV/0!</v>
      </c>
      <c r="O4" s="76" t="e">
        <f t="shared" ref="O4:O7" si="0">IF(N4&gt;D4,"Habilitado","No Habilitado")</f>
        <v>#DIV/0!</v>
      </c>
      <c r="P4" s="66"/>
      <c r="Q4" s="77" t="e">
        <f>J15/J13</f>
        <v>#DIV/0!</v>
      </c>
      <c r="R4" s="76" t="e">
        <f t="shared" ref="R4:R7" si="1">IF(Q4&gt;D4,"Habilitado","No Habilitado")</f>
        <v>#DIV/0!</v>
      </c>
      <c r="S4" s="24"/>
    </row>
    <row r="5" spans="1:19" s="42" customFormat="1" ht="60" x14ac:dyDescent="0.25">
      <c r="A5" s="68" t="s">
        <v>6</v>
      </c>
      <c r="B5" s="61" t="s">
        <v>7</v>
      </c>
      <c r="C5" s="28" t="s">
        <v>52</v>
      </c>
      <c r="D5" s="59">
        <v>2</v>
      </c>
      <c r="E5" s="76">
        <f>B16/B17</f>
        <v>28.997849369865371</v>
      </c>
      <c r="F5" s="76" t="str">
        <f>IF(E5&gt;D5,"Habilitado","No Habilitado")</f>
        <v>Habilitado</v>
      </c>
      <c r="G5" s="47"/>
      <c r="H5" s="76">
        <f>D16/D17</f>
        <v>24.602543334658996</v>
      </c>
      <c r="I5" s="76" t="str">
        <f t="shared" ref="I5:I7" si="2">IF(H5&gt;D5,"Habilitado","No Habilitado")</f>
        <v>Habilitado</v>
      </c>
      <c r="J5" s="63"/>
      <c r="K5" s="83">
        <f>F16/F17</f>
        <v>12.434179497696961</v>
      </c>
      <c r="L5" s="76" t="str">
        <f t="shared" ref="L5:L7" si="3">IF(K5&gt;D5,"Habilitado","No Habilitado")</f>
        <v>Habilitado</v>
      </c>
      <c r="M5" s="63"/>
      <c r="N5" s="76" t="e">
        <f>H16/H17</f>
        <v>#DIV/0!</v>
      </c>
      <c r="O5" s="76" t="e">
        <f t="shared" si="0"/>
        <v>#DIV/0!</v>
      </c>
      <c r="P5" s="63"/>
      <c r="Q5" s="76" t="e">
        <f>J16/J17</f>
        <v>#DIV/0!</v>
      </c>
      <c r="R5" s="76" t="e">
        <f t="shared" si="1"/>
        <v>#DIV/0!</v>
      </c>
      <c r="S5" s="43"/>
    </row>
    <row r="6" spans="1:19" s="44" customFormat="1" ht="31.5" x14ac:dyDescent="0.25">
      <c r="A6" s="69" t="s">
        <v>8</v>
      </c>
      <c r="B6" s="64" t="s">
        <v>28</v>
      </c>
      <c r="C6" s="28" t="s">
        <v>44</v>
      </c>
      <c r="D6" s="60">
        <v>0.08</v>
      </c>
      <c r="E6" s="125">
        <f>B16/B18</f>
        <v>0.24875818498339203</v>
      </c>
      <c r="F6" s="76" t="str">
        <f t="shared" ref="F6:F7" si="4">IF(E6&gt;D6,"Habilitado","No Habilitado")</f>
        <v>Habilitado</v>
      </c>
      <c r="G6" s="48"/>
      <c r="H6" s="78">
        <f>D16/D18</f>
        <v>0.25636326918330254</v>
      </c>
      <c r="I6" s="76" t="str">
        <f t="shared" si="2"/>
        <v>Habilitado</v>
      </c>
      <c r="J6" s="66"/>
      <c r="K6" s="85">
        <f>F16/F18</f>
        <v>0.12678437368644216</v>
      </c>
      <c r="L6" s="76" t="str">
        <f t="shared" si="3"/>
        <v>Habilitado</v>
      </c>
      <c r="M6" s="66"/>
      <c r="N6" s="78" t="e">
        <f>H16/H18</f>
        <v>#DIV/0!</v>
      </c>
      <c r="O6" s="76" t="e">
        <f t="shared" si="0"/>
        <v>#DIV/0!</v>
      </c>
      <c r="P6" s="66"/>
      <c r="Q6" s="78" t="e">
        <f>J16/J18</f>
        <v>#DIV/0!</v>
      </c>
      <c r="R6" s="76" t="e">
        <f t="shared" si="1"/>
        <v>#DIV/0!</v>
      </c>
      <c r="S6" s="24"/>
    </row>
    <row r="7" spans="1:19" s="44" customFormat="1" ht="32.25" thickBot="1" x14ac:dyDescent="0.3">
      <c r="A7" s="70" t="s">
        <v>9</v>
      </c>
      <c r="B7" s="71" t="s">
        <v>29</v>
      </c>
      <c r="C7" s="29" t="s">
        <v>46</v>
      </c>
      <c r="D7" s="73">
        <v>0.06</v>
      </c>
      <c r="E7" s="126">
        <f>+B16/B13</f>
        <v>0.10693562137610033</v>
      </c>
      <c r="F7" s="80" t="str">
        <f t="shared" si="4"/>
        <v>Habilitado</v>
      </c>
      <c r="G7" s="74"/>
      <c r="H7" s="79">
        <f>D16/D13</f>
        <v>0.10663489026677621</v>
      </c>
      <c r="I7" s="80" t="str">
        <f t="shared" si="2"/>
        <v>Habilitado</v>
      </c>
      <c r="J7" s="75"/>
      <c r="K7" s="86">
        <f>F16/F13</f>
        <v>5.9598090168190718E-2</v>
      </c>
      <c r="L7" s="80" t="str">
        <f t="shared" si="3"/>
        <v>No Habilitado</v>
      </c>
      <c r="M7" s="75"/>
      <c r="N7" s="79" t="e">
        <f>H16/H13</f>
        <v>#DIV/0!</v>
      </c>
      <c r="O7" s="80" t="e">
        <f t="shared" si="0"/>
        <v>#DIV/0!</v>
      </c>
      <c r="P7" s="75"/>
      <c r="Q7" s="79" t="e">
        <f>J16/J13</f>
        <v>#DIV/0!</v>
      </c>
      <c r="R7" s="80" t="e">
        <f t="shared" si="1"/>
        <v>#DIV/0!</v>
      </c>
      <c r="S7" s="25"/>
    </row>
    <row r="8" spans="1:19" s="121" customFormat="1" ht="15.75" thickBot="1" x14ac:dyDescent="0.3">
      <c r="C8" s="122"/>
      <c r="D8" s="123"/>
    </row>
    <row r="9" spans="1:19" ht="55.5" customHeight="1" thickBot="1" x14ac:dyDescent="0.3">
      <c r="A9" s="292" t="s">
        <v>47</v>
      </c>
      <c r="B9" s="293"/>
      <c r="C9" s="293"/>
      <c r="D9" s="293"/>
      <c r="E9" s="293"/>
      <c r="F9" s="293"/>
      <c r="G9" s="293"/>
      <c r="H9" s="293"/>
      <c r="I9" s="293"/>
      <c r="J9" s="294"/>
    </row>
    <row r="10" spans="1:19" ht="24.75" customHeight="1" x14ac:dyDescent="0.25">
      <c r="A10" s="295"/>
      <c r="B10" s="325" t="s">
        <v>56</v>
      </c>
      <c r="C10" s="291"/>
      <c r="D10" s="290"/>
      <c r="E10" s="291"/>
      <c r="F10" s="290"/>
      <c r="G10" s="291"/>
      <c r="H10" s="49"/>
      <c r="I10" s="50"/>
      <c r="J10" s="56"/>
      <c r="K10" s="57"/>
    </row>
    <row r="11" spans="1:19" x14ac:dyDescent="0.25">
      <c r="A11" s="296"/>
      <c r="B11" s="52" t="s">
        <v>48</v>
      </c>
      <c r="C11" s="120">
        <v>44561</v>
      </c>
      <c r="D11" s="52"/>
      <c r="E11" s="119">
        <v>44196</v>
      </c>
      <c r="F11" s="52"/>
      <c r="G11" s="119">
        <v>43830</v>
      </c>
      <c r="H11" s="40"/>
      <c r="I11" s="41"/>
      <c r="J11" s="38"/>
      <c r="K11" s="39"/>
    </row>
    <row r="12" spans="1:19" ht="18.75" x14ac:dyDescent="0.25">
      <c r="A12" s="37" t="s">
        <v>10</v>
      </c>
      <c r="B12" s="285">
        <v>23121195000</v>
      </c>
      <c r="C12" s="286"/>
      <c r="D12" s="323">
        <v>21698001000</v>
      </c>
      <c r="E12" s="324"/>
      <c r="F12" s="249">
        <v>16613028000</v>
      </c>
      <c r="G12" s="250"/>
      <c r="H12" s="249"/>
      <c r="I12" s="250"/>
      <c r="J12" s="249"/>
      <c r="K12" s="250"/>
    </row>
    <row r="13" spans="1:19" ht="18.75" x14ac:dyDescent="0.25">
      <c r="A13" s="37" t="s">
        <v>11</v>
      </c>
      <c r="B13" s="249">
        <v>25217827000</v>
      </c>
      <c r="C13" s="250"/>
      <c r="D13" s="323">
        <v>23785367000</v>
      </c>
      <c r="E13" s="324"/>
      <c r="F13" s="249">
        <v>18543413000</v>
      </c>
      <c r="G13" s="250"/>
      <c r="H13" s="249"/>
      <c r="I13" s="250"/>
      <c r="J13" s="249"/>
      <c r="K13" s="250"/>
    </row>
    <row r="14" spans="1:19" ht="18.75" x14ac:dyDescent="0.25">
      <c r="A14" s="37" t="s">
        <v>12</v>
      </c>
      <c r="B14" s="249">
        <v>12760678000</v>
      </c>
      <c r="C14" s="250"/>
      <c r="D14" s="323">
        <v>12120155000</v>
      </c>
      <c r="E14" s="324"/>
      <c r="F14" s="249">
        <v>9826629000</v>
      </c>
      <c r="G14" s="250"/>
      <c r="H14" s="249"/>
      <c r="I14" s="250"/>
      <c r="J14" s="249"/>
      <c r="K14" s="250"/>
    </row>
    <row r="15" spans="1:19" ht="18.75" x14ac:dyDescent="0.25">
      <c r="A15" s="37" t="s">
        <v>13</v>
      </c>
      <c r="B15" s="249">
        <v>14377243000</v>
      </c>
      <c r="C15" s="250"/>
      <c r="D15" s="323">
        <v>13891789000</v>
      </c>
      <c r="E15" s="324"/>
      <c r="F15" s="249">
        <v>9826629000</v>
      </c>
      <c r="G15" s="250"/>
      <c r="H15" s="249"/>
      <c r="I15" s="250"/>
      <c r="J15" s="249"/>
      <c r="K15" s="250"/>
    </row>
    <row r="16" spans="1:19" ht="18.75" x14ac:dyDescent="0.25">
      <c r="A16" s="37" t="s">
        <v>14</v>
      </c>
      <c r="B16" s="249">
        <v>2696684000</v>
      </c>
      <c r="C16" s="250"/>
      <c r="D16" s="323">
        <v>2536350000</v>
      </c>
      <c r="E16" s="324"/>
      <c r="F16" s="249">
        <v>1105152000</v>
      </c>
      <c r="G16" s="250"/>
      <c r="H16" s="249"/>
      <c r="I16" s="250"/>
      <c r="J16" s="249"/>
      <c r="K16" s="250"/>
    </row>
    <row r="17" spans="1:11" ht="18.75" x14ac:dyDescent="0.25">
      <c r="A17" s="37" t="s">
        <v>15</v>
      </c>
      <c r="B17" s="249">
        <v>92996000</v>
      </c>
      <c r="C17" s="250"/>
      <c r="D17" s="323">
        <v>103093000</v>
      </c>
      <c r="E17" s="324"/>
      <c r="F17" s="249">
        <v>88880171</v>
      </c>
      <c r="G17" s="250"/>
      <c r="H17" s="249"/>
      <c r="I17" s="250"/>
      <c r="J17" s="249"/>
      <c r="K17" s="250"/>
    </row>
    <row r="18" spans="1:11" ht="18.75" x14ac:dyDescent="0.25">
      <c r="A18" s="37" t="s">
        <v>16</v>
      </c>
      <c r="B18" s="249">
        <v>10840584000</v>
      </c>
      <c r="C18" s="250"/>
      <c r="D18" s="323">
        <v>9893578000</v>
      </c>
      <c r="E18" s="324"/>
      <c r="F18" s="249">
        <v>8716784000</v>
      </c>
      <c r="G18" s="250"/>
      <c r="H18" s="249"/>
      <c r="I18" s="250"/>
      <c r="J18" s="249"/>
      <c r="K18" s="250"/>
    </row>
    <row r="19" spans="1:11" ht="15.75" thickBot="1" x14ac:dyDescent="0.3">
      <c r="C19" s="81">
        <v>3</v>
      </c>
      <c r="E19">
        <v>2</v>
      </c>
      <c r="G19" s="82">
        <v>1</v>
      </c>
    </row>
    <row r="20" spans="1:11" x14ac:dyDescent="0.25">
      <c r="A20" s="87" t="s">
        <v>36</v>
      </c>
      <c r="B20" s="88" t="s">
        <v>37</v>
      </c>
      <c r="C20" s="81">
        <v>3</v>
      </c>
      <c r="E20">
        <v>2</v>
      </c>
      <c r="G20" s="82">
        <v>1</v>
      </c>
    </row>
    <row r="21" spans="1:11" x14ac:dyDescent="0.25">
      <c r="A21" s="89">
        <v>1</v>
      </c>
      <c r="B21" s="90" t="s">
        <v>33</v>
      </c>
      <c r="C21" s="81">
        <v>1</v>
      </c>
      <c r="E21">
        <v>2</v>
      </c>
      <c r="G21" s="82">
        <v>3</v>
      </c>
    </row>
    <row r="22" spans="1:11" x14ac:dyDescent="0.25">
      <c r="A22" s="89">
        <v>2</v>
      </c>
      <c r="B22" s="90" t="s">
        <v>34</v>
      </c>
      <c r="C22" s="81">
        <v>1</v>
      </c>
      <c r="E22">
        <v>2</v>
      </c>
      <c r="G22" s="82">
        <v>3</v>
      </c>
    </row>
    <row r="23" spans="1:11" ht="15.75" thickBot="1" x14ac:dyDescent="0.3">
      <c r="A23" s="91">
        <v>3</v>
      </c>
      <c r="B23" s="92" t="s">
        <v>35</v>
      </c>
      <c r="C23" s="81">
        <v>3</v>
      </c>
      <c r="E23">
        <v>2</v>
      </c>
      <c r="G23" s="82">
        <v>1</v>
      </c>
    </row>
    <row r="24" spans="1:11" x14ac:dyDescent="0.25">
      <c r="C24" s="81"/>
      <c r="G24" s="82"/>
    </row>
    <row r="25" spans="1:11" x14ac:dyDescent="0.25">
      <c r="C25" s="81">
        <f>SUM(C19:C24)</f>
        <v>11</v>
      </c>
      <c r="E25">
        <f>SUM(E19:E24)</f>
        <v>10</v>
      </c>
      <c r="G25" s="82">
        <f>SUM(G19:G24)</f>
        <v>9</v>
      </c>
    </row>
  </sheetData>
  <protectedRanges>
    <protectedRange algorithmName="SHA-512" hashValue="zug0794s5Pa1PXeBkhwDRQf+tEoEJO1Y18lmM6UhbjjF/UjgliUKgw3v6ty27O0min6YS68BSDiVk1xlrEIT0g==" saltValue="3vglfVEyKI0SEvxSM6iDzw==" spinCount="100000" sqref="B12:K18 G3:G7 J3:J7 M3:M7 P3:P7 S3:S7" name="ingreso de datos"/>
    <protectedRange algorithmName="SHA-512" hashValue="rMroXhpGP5ady2H/ga8euq99fRHAdE7/b+1oGCbVyBGB0FcpkvYMrO8LeI5o4cbx/COd/QHg597Xv/ly4Ds/sA==" saltValue="4IsDBDo4V5EEwn+8bzPztQ==" spinCount="100000" sqref="F3:F7 H3:I7 K3:L7 N3:O7 Q3:R7" name="Rango1"/>
    <protectedRange algorithmName="SHA-512" hashValue="rMroXhpGP5ady2H/ga8euq99fRHAdE7/b+1oGCbVyBGB0FcpkvYMrO8LeI5o4cbx/COd/QHg597Xv/ly4Ds/sA==" saltValue="4IsDBDo4V5EEwn+8bzPztQ==" spinCount="100000" sqref="E3:E7" name="Rango1_1"/>
  </protectedRanges>
  <mergeCells count="58">
    <mergeCell ref="G1:G2"/>
    <mergeCell ref="A1:A2"/>
    <mergeCell ref="B1:B2"/>
    <mergeCell ref="C1:C2"/>
    <mergeCell ref="E1:E2"/>
    <mergeCell ref="F1:F2"/>
    <mergeCell ref="S1:S2"/>
    <mergeCell ref="H1:H2"/>
    <mergeCell ref="I1:I2"/>
    <mergeCell ref="J1:J2"/>
    <mergeCell ref="K1:K2"/>
    <mergeCell ref="L1:L2"/>
    <mergeCell ref="M1:M2"/>
    <mergeCell ref="N1:N2"/>
    <mergeCell ref="O1:O2"/>
    <mergeCell ref="P1:P2"/>
    <mergeCell ref="Q1:Q2"/>
    <mergeCell ref="R1:R2"/>
    <mergeCell ref="A9:J9"/>
    <mergeCell ref="A10:A11"/>
    <mergeCell ref="B10:C10"/>
    <mergeCell ref="B12:C12"/>
    <mergeCell ref="D12:E12"/>
    <mergeCell ref="F12:G12"/>
    <mergeCell ref="H12:I12"/>
    <mergeCell ref="J12:K12"/>
    <mergeCell ref="D10:E10"/>
    <mergeCell ref="F10:G10"/>
    <mergeCell ref="B14:C14"/>
    <mergeCell ref="D14:E14"/>
    <mergeCell ref="F14:G14"/>
    <mergeCell ref="H14:I14"/>
    <mergeCell ref="J14:K14"/>
    <mergeCell ref="B13:C13"/>
    <mergeCell ref="D13:E13"/>
    <mergeCell ref="F13:G13"/>
    <mergeCell ref="H13:I13"/>
    <mergeCell ref="J13:K13"/>
    <mergeCell ref="B16:C16"/>
    <mergeCell ref="D16:E16"/>
    <mergeCell ref="F16:G16"/>
    <mergeCell ref="H16:I16"/>
    <mergeCell ref="J16:K16"/>
    <mergeCell ref="B15:C15"/>
    <mergeCell ref="D15:E15"/>
    <mergeCell ref="F15:G15"/>
    <mergeCell ref="H15:I15"/>
    <mergeCell ref="J15:K15"/>
    <mergeCell ref="B18:C18"/>
    <mergeCell ref="D18:E18"/>
    <mergeCell ref="F18:G18"/>
    <mergeCell ref="H18:I18"/>
    <mergeCell ref="J18:K18"/>
    <mergeCell ref="B17:C17"/>
    <mergeCell ref="D17:E17"/>
    <mergeCell ref="F17:G17"/>
    <mergeCell ref="H17:I17"/>
    <mergeCell ref="J17:K17"/>
  </mergeCells>
  <pageMargins left="0.7" right="0.7" top="0.75" bottom="0.75" header="0.3" footer="0.3"/>
  <pageSetup orientation="portrait"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S26"/>
  <sheetViews>
    <sheetView topLeftCell="A4" workbookViewId="0">
      <selection activeCell="D13" sqref="D13:E13"/>
    </sheetView>
  </sheetViews>
  <sheetFormatPr baseColWidth="10" defaultRowHeight="15" x14ac:dyDescent="0.25"/>
  <cols>
    <col min="1" max="1" width="28.28515625" customWidth="1"/>
    <col min="2" max="2" width="25" customWidth="1"/>
    <col min="3" max="4" width="19.7109375" customWidth="1"/>
    <col min="5" max="5" width="22.5703125" customWidth="1"/>
    <col min="6" max="6" width="16.28515625" customWidth="1"/>
    <col min="7" max="7" width="19.85546875" customWidth="1"/>
    <col min="8" max="8" width="13.85546875" customWidth="1"/>
    <col min="9" max="9" width="21.5703125" customWidth="1"/>
    <col min="10" max="10" width="15.42578125" customWidth="1"/>
    <col min="11" max="11" width="18.28515625" customWidth="1"/>
    <col min="12" max="12" width="18.42578125" customWidth="1"/>
    <col min="13" max="13" width="20.140625" customWidth="1"/>
    <col min="14" max="14" width="23.85546875" customWidth="1"/>
    <col min="15" max="15" width="18.42578125" customWidth="1"/>
    <col min="16" max="16" width="19.42578125" customWidth="1"/>
    <col min="17" max="17" width="21.140625" customWidth="1"/>
    <col min="18" max="18" width="18.42578125" customWidth="1"/>
    <col min="19" max="19" width="26.42578125" customWidth="1"/>
  </cols>
  <sheetData>
    <row r="1" spans="1:19" ht="15.75" customHeight="1" x14ac:dyDescent="0.25">
      <c r="A1" s="271" t="s">
        <v>0</v>
      </c>
      <c r="B1" s="273" t="s">
        <v>1</v>
      </c>
      <c r="C1" s="341" t="s">
        <v>17</v>
      </c>
      <c r="D1" s="67"/>
      <c r="E1" s="343" t="str">
        <f>+B10</f>
        <v>IDEALOGIC SAS</v>
      </c>
      <c r="F1" s="337" t="s">
        <v>30</v>
      </c>
      <c r="G1" s="337" t="s">
        <v>31</v>
      </c>
      <c r="H1" s="326">
        <f>+D10</f>
        <v>0</v>
      </c>
      <c r="I1" s="328" t="s">
        <v>30</v>
      </c>
      <c r="J1" s="328" t="s">
        <v>31</v>
      </c>
      <c r="K1" s="330">
        <f>+F10</f>
        <v>0</v>
      </c>
      <c r="L1" s="331" t="s">
        <v>30</v>
      </c>
      <c r="M1" s="331" t="s">
        <v>31</v>
      </c>
      <c r="N1" s="333">
        <f>+H10</f>
        <v>0</v>
      </c>
      <c r="O1" s="335" t="s">
        <v>30</v>
      </c>
      <c r="P1" s="335" t="s">
        <v>31</v>
      </c>
      <c r="Q1" s="311">
        <f>+J10</f>
        <v>0</v>
      </c>
      <c r="R1" s="301" t="s">
        <v>30</v>
      </c>
      <c r="S1" s="303" t="s">
        <v>31</v>
      </c>
    </row>
    <row r="2" spans="1:19" ht="15.75" thickBot="1" x14ac:dyDescent="0.3">
      <c r="A2" s="339"/>
      <c r="B2" s="340"/>
      <c r="C2" s="342"/>
      <c r="D2" s="58" t="s">
        <v>32</v>
      </c>
      <c r="E2" s="338"/>
      <c r="F2" s="338"/>
      <c r="G2" s="338"/>
      <c r="H2" s="327"/>
      <c r="I2" s="329"/>
      <c r="J2" s="329"/>
      <c r="K2" s="314"/>
      <c r="L2" s="332"/>
      <c r="M2" s="332"/>
      <c r="N2" s="334"/>
      <c r="O2" s="336"/>
      <c r="P2" s="336"/>
      <c r="Q2" s="312"/>
      <c r="R2" s="302"/>
      <c r="S2" s="304"/>
    </row>
    <row r="3" spans="1:19" s="42" customFormat="1" ht="30.75" thickBot="1" x14ac:dyDescent="0.3">
      <c r="A3" s="68" t="s">
        <v>2</v>
      </c>
      <c r="B3" s="61" t="s">
        <v>3</v>
      </c>
      <c r="C3" s="26" t="s">
        <v>53</v>
      </c>
      <c r="D3" s="59">
        <v>1.5</v>
      </c>
      <c r="E3" s="127">
        <f>+B12/B14</f>
        <v>4.2403126075534763</v>
      </c>
      <c r="F3" s="76" t="str">
        <f>IF(E3&gt;D3,"Habilitado","No Habilitado")</f>
        <v>Habilitado</v>
      </c>
      <c r="G3" s="45"/>
      <c r="H3" s="76">
        <f>+D12/D14</f>
        <v>2.2504744033909994</v>
      </c>
      <c r="I3" s="76" t="str">
        <f>IF(H3&gt;D3,"Habilitado","No Habilitado")</f>
        <v>Habilitado</v>
      </c>
      <c r="J3" s="63"/>
      <c r="K3" s="83">
        <f>F12/F14</f>
        <v>2.1163975105186736</v>
      </c>
      <c r="L3" s="76" t="str">
        <f>IF(K3&gt;D3,"Habilitado","No Habilitado")</f>
        <v>Habilitado</v>
      </c>
      <c r="M3" s="63"/>
      <c r="N3" s="76" t="e">
        <f>H12/H14</f>
        <v>#DIV/0!</v>
      </c>
      <c r="O3" s="76" t="e">
        <f>IF(N3&gt;D3,"Habilitado","No Habilitado")</f>
        <v>#DIV/0!</v>
      </c>
      <c r="P3" s="63"/>
      <c r="Q3" s="76" t="e">
        <f>J12/J14</f>
        <v>#DIV/0!</v>
      </c>
      <c r="R3" s="76" t="e">
        <f>IF(Q3&gt;D3,"Habilitado","No Habilitado")</f>
        <v>#DIV/0!</v>
      </c>
      <c r="S3" s="43"/>
    </row>
    <row r="4" spans="1:19" s="44" customFormat="1" ht="31.5" x14ac:dyDescent="0.25">
      <c r="A4" s="69" t="s">
        <v>4</v>
      </c>
      <c r="B4" s="64" t="s">
        <v>5</v>
      </c>
      <c r="C4" s="27" t="s">
        <v>51</v>
      </c>
      <c r="D4" s="60">
        <v>0.6</v>
      </c>
      <c r="E4" s="124">
        <f>B15/B13</f>
        <v>0.23212088163242006</v>
      </c>
      <c r="F4" s="76" t="str">
        <f>IF(E4&lt;D4,"Habilitado","No Habilitado")</f>
        <v>Habilitado</v>
      </c>
      <c r="G4" s="46"/>
      <c r="H4" s="77">
        <f>D15/D13</f>
        <v>0.43654960418525124</v>
      </c>
      <c r="I4" s="76" t="str">
        <f>IF(H4&lt;D4,"Habilitado","No Habilitado")</f>
        <v>Habilitado</v>
      </c>
      <c r="J4" s="66"/>
      <c r="K4" s="84">
        <f>F15/F13</f>
        <v>0.47250102829450319</v>
      </c>
      <c r="L4" s="76" t="str">
        <f>IF(K4&lt;D4,"Habilitado","No Habilitado")</f>
        <v>Habilitado</v>
      </c>
      <c r="M4" s="66"/>
      <c r="N4" s="77" t="e">
        <f>H15/H13</f>
        <v>#DIV/0!</v>
      </c>
      <c r="O4" s="76" t="e">
        <f t="shared" ref="O4:O7" si="0">IF(N4&gt;D4,"Habilitado","No Habilitado")</f>
        <v>#DIV/0!</v>
      </c>
      <c r="P4" s="66"/>
      <c r="Q4" s="77" t="e">
        <f>J15/J13</f>
        <v>#DIV/0!</v>
      </c>
      <c r="R4" s="76" t="e">
        <f t="shared" ref="R4:R7" si="1">IF(Q4&gt;D4,"Habilitado","No Habilitado")</f>
        <v>#DIV/0!</v>
      </c>
      <c r="S4" s="24"/>
    </row>
    <row r="5" spans="1:19" s="42" customFormat="1" ht="60" x14ac:dyDescent="0.25">
      <c r="A5" s="68" t="s">
        <v>6</v>
      </c>
      <c r="B5" s="61" t="s">
        <v>7</v>
      </c>
      <c r="C5" s="28" t="s">
        <v>52</v>
      </c>
      <c r="D5" s="59">
        <v>2</v>
      </c>
      <c r="E5" s="127">
        <f>B16/B17</f>
        <v>56.440379139325437</v>
      </c>
      <c r="F5" s="76" t="str">
        <f>IF(E5&gt;D5,"Habilitado","No Habilitado")</f>
        <v>Habilitado</v>
      </c>
      <c r="G5" s="47"/>
      <c r="H5" s="76">
        <f>D16/D17</f>
        <v>137.63419389467725</v>
      </c>
      <c r="I5" s="76" t="str">
        <f t="shared" ref="I5:I7" si="2">IF(H5&gt;D5,"Habilitado","No Habilitado")</f>
        <v>Habilitado</v>
      </c>
      <c r="J5" s="63"/>
      <c r="K5" s="83" t="str">
        <f>IFERROR(F16/F17,"Indeterminado")</f>
        <v>Indeterminado</v>
      </c>
      <c r="L5" s="76" t="str">
        <f>IF(K5&gt;D5,"Habilitado","No Habilitado")</f>
        <v>Habilitado</v>
      </c>
      <c r="M5" s="63"/>
      <c r="N5" s="76" t="e">
        <f>H16/H17</f>
        <v>#DIV/0!</v>
      </c>
      <c r="O5" s="76" t="e">
        <f t="shared" si="0"/>
        <v>#DIV/0!</v>
      </c>
      <c r="P5" s="63"/>
      <c r="Q5" s="76" t="e">
        <f>J16/J17</f>
        <v>#DIV/0!</v>
      </c>
      <c r="R5" s="76" t="e">
        <f t="shared" si="1"/>
        <v>#DIV/0!</v>
      </c>
      <c r="S5" s="43"/>
    </row>
    <row r="6" spans="1:19" s="44" customFormat="1" ht="31.5" x14ac:dyDescent="0.25">
      <c r="A6" s="69" t="s">
        <v>8</v>
      </c>
      <c r="B6" s="64" t="s">
        <v>28</v>
      </c>
      <c r="C6" s="28" t="s">
        <v>44</v>
      </c>
      <c r="D6" s="60">
        <v>0.08</v>
      </c>
      <c r="E6" s="125">
        <f>B16/B18</f>
        <v>0.67471820418514361</v>
      </c>
      <c r="F6" s="76" t="str">
        <f t="shared" ref="F6:F7" si="3">IF(E6&gt;D6,"Habilitado","No Habilitado")</f>
        <v>Habilitado</v>
      </c>
      <c r="G6" s="48"/>
      <c r="H6" s="78">
        <f>D16/D18</f>
        <v>2.6407206722975096</v>
      </c>
      <c r="I6" s="76" t="str">
        <f t="shared" si="2"/>
        <v>Habilitado</v>
      </c>
      <c r="J6" s="66"/>
      <c r="K6" s="85">
        <f>F16/F18</f>
        <v>0.40573631820498696</v>
      </c>
      <c r="L6" s="76" t="str">
        <f t="shared" ref="L6:L7" si="4">IF(K6&gt;D6,"Habilitado","No Habilitado")</f>
        <v>Habilitado</v>
      </c>
      <c r="M6" s="66"/>
      <c r="N6" s="78" t="e">
        <f>H16/H18</f>
        <v>#DIV/0!</v>
      </c>
      <c r="O6" s="76" t="e">
        <f t="shared" si="0"/>
        <v>#DIV/0!</v>
      </c>
      <c r="P6" s="66"/>
      <c r="Q6" s="78" t="e">
        <f>J16/J18</f>
        <v>#DIV/0!</v>
      </c>
      <c r="R6" s="76" t="e">
        <f t="shared" si="1"/>
        <v>#DIV/0!</v>
      </c>
      <c r="S6" s="24"/>
    </row>
    <row r="7" spans="1:19" s="44" customFormat="1" ht="32.25" thickBot="1" x14ac:dyDescent="0.3">
      <c r="A7" s="70" t="s">
        <v>9</v>
      </c>
      <c r="B7" s="71" t="s">
        <v>29</v>
      </c>
      <c r="C7" s="29" t="s">
        <v>46</v>
      </c>
      <c r="D7" s="73">
        <v>0.06</v>
      </c>
      <c r="E7" s="126">
        <f>+B16/B13</f>
        <v>0.51810201977624482</v>
      </c>
      <c r="F7" s="80" t="str">
        <f t="shared" si="3"/>
        <v>Habilitado</v>
      </c>
      <c r="G7" s="74"/>
      <c r="H7" s="79">
        <f>D16/D13</f>
        <v>1.4879151080422213</v>
      </c>
      <c r="I7" s="80" t="str">
        <f t="shared" si="2"/>
        <v>Habilitado</v>
      </c>
      <c r="J7" s="75"/>
      <c r="K7" s="86">
        <f>F16/F13</f>
        <v>0.21402549063670487</v>
      </c>
      <c r="L7" s="80" t="str">
        <f t="shared" si="4"/>
        <v>Habilitado</v>
      </c>
      <c r="M7" s="75"/>
      <c r="N7" s="79" t="e">
        <f>H16/H13</f>
        <v>#DIV/0!</v>
      </c>
      <c r="O7" s="80" t="e">
        <f t="shared" si="0"/>
        <v>#DIV/0!</v>
      </c>
      <c r="P7" s="75"/>
      <c r="Q7" s="79" t="e">
        <f>J16/J13</f>
        <v>#DIV/0!</v>
      </c>
      <c r="R7" s="80" t="e">
        <f t="shared" si="1"/>
        <v>#DIV/0!</v>
      </c>
      <c r="S7" s="25"/>
    </row>
    <row r="8" spans="1:19" ht="15.75" thickBot="1" x14ac:dyDescent="0.3"/>
    <row r="9" spans="1:19" ht="55.5" customHeight="1" thickBot="1" x14ac:dyDescent="0.3">
      <c r="A9" s="292" t="s">
        <v>47</v>
      </c>
      <c r="B9" s="293"/>
      <c r="C9" s="293"/>
      <c r="D9" s="293"/>
      <c r="E9" s="293"/>
      <c r="F9" s="293"/>
      <c r="G9" s="293"/>
      <c r="H9" s="293"/>
      <c r="I9" s="293"/>
      <c r="J9" s="294"/>
    </row>
    <row r="10" spans="1:19" ht="15.75" x14ac:dyDescent="0.25">
      <c r="A10" s="295"/>
      <c r="B10" s="290" t="s">
        <v>57</v>
      </c>
      <c r="C10" s="291"/>
      <c r="D10" s="290"/>
      <c r="E10" s="291"/>
      <c r="F10" s="290"/>
      <c r="G10" s="291"/>
      <c r="H10" s="49"/>
      <c r="I10" s="50"/>
      <c r="J10" s="56"/>
      <c r="K10" s="57"/>
    </row>
    <row r="11" spans="1:19" x14ac:dyDescent="0.25">
      <c r="A11" s="296"/>
      <c r="B11" s="52" t="s">
        <v>58</v>
      </c>
      <c r="C11" s="120">
        <v>44561</v>
      </c>
      <c r="D11" s="52"/>
      <c r="E11" s="119">
        <v>44196</v>
      </c>
      <c r="F11" s="52"/>
      <c r="G11" s="119">
        <v>43830</v>
      </c>
      <c r="H11" s="40"/>
      <c r="I11" s="41"/>
      <c r="J11" s="38"/>
      <c r="K11" s="39"/>
    </row>
    <row r="12" spans="1:19" ht="18.75" x14ac:dyDescent="0.25">
      <c r="A12" s="37" t="s">
        <v>10</v>
      </c>
      <c r="B12" s="285">
        <v>125803210</v>
      </c>
      <c r="C12" s="286"/>
      <c r="D12" s="249">
        <v>154749844</v>
      </c>
      <c r="E12" s="250"/>
      <c r="F12" s="249">
        <v>70118531</v>
      </c>
      <c r="G12" s="250"/>
      <c r="H12" s="249"/>
      <c r="I12" s="250"/>
      <c r="J12" s="249"/>
      <c r="K12" s="250"/>
    </row>
    <row r="13" spans="1:19" ht="18.75" x14ac:dyDescent="0.25">
      <c r="A13" s="37" t="s">
        <v>11</v>
      </c>
      <c r="B13" s="249">
        <v>127814356</v>
      </c>
      <c r="C13" s="250"/>
      <c r="D13" s="249">
        <v>157515227</v>
      </c>
      <c r="E13" s="250"/>
      <c r="F13" s="249">
        <v>70118531</v>
      </c>
      <c r="G13" s="250"/>
      <c r="H13" s="249"/>
      <c r="I13" s="250"/>
      <c r="J13" s="249"/>
      <c r="K13" s="250"/>
    </row>
    <row r="14" spans="1:19" ht="18.75" x14ac:dyDescent="0.25">
      <c r="A14" s="37" t="s">
        <v>12</v>
      </c>
      <c r="B14" s="249">
        <v>29668381</v>
      </c>
      <c r="C14" s="250"/>
      <c r="D14" s="249">
        <v>68763210</v>
      </c>
      <c r="E14" s="250"/>
      <c r="F14" s="249">
        <v>33131078</v>
      </c>
      <c r="G14" s="250"/>
      <c r="H14" s="249"/>
      <c r="I14" s="250"/>
      <c r="J14" s="249"/>
      <c r="K14" s="250"/>
    </row>
    <row r="15" spans="1:19" ht="18.75" x14ac:dyDescent="0.25">
      <c r="A15" s="37" t="s">
        <v>13</v>
      </c>
      <c r="B15" s="249">
        <v>29668381</v>
      </c>
      <c r="C15" s="250"/>
      <c r="D15" s="249">
        <v>68763210</v>
      </c>
      <c r="E15" s="250"/>
      <c r="F15" s="249">
        <v>33131078</v>
      </c>
      <c r="G15" s="250"/>
      <c r="H15" s="249"/>
      <c r="I15" s="250"/>
      <c r="J15" s="249"/>
      <c r="K15" s="250"/>
    </row>
    <row r="16" spans="1:19" ht="18.75" x14ac:dyDescent="0.25">
      <c r="A16" s="37" t="s">
        <v>14</v>
      </c>
      <c r="B16" s="249">
        <v>66220876</v>
      </c>
      <c r="C16" s="250"/>
      <c r="D16" s="249">
        <v>234369286</v>
      </c>
      <c r="E16" s="250"/>
      <c r="F16" s="249">
        <v>15007153</v>
      </c>
      <c r="G16" s="250"/>
      <c r="H16" s="249"/>
      <c r="I16" s="250"/>
      <c r="J16" s="249"/>
      <c r="K16" s="250"/>
    </row>
    <row r="17" spans="1:11" ht="18.75" x14ac:dyDescent="0.25">
      <c r="A17" s="37" t="s">
        <v>15</v>
      </c>
      <c r="B17" s="249">
        <v>1173289</v>
      </c>
      <c r="C17" s="250"/>
      <c r="D17" s="249">
        <v>1702842</v>
      </c>
      <c r="E17" s="250"/>
      <c r="F17" s="249">
        <v>0</v>
      </c>
      <c r="G17" s="250"/>
      <c r="H17" s="249"/>
      <c r="I17" s="250"/>
      <c r="J17" s="249"/>
      <c r="K17" s="250"/>
    </row>
    <row r="18" spans="1:11" ht="18.75" x14ac:dyDescent="0.25">
      <c r="A18" s="37" t="s">
        <v>16</v>
      </c>
      <c r="B18" s="249">
        <v>98145975</v>
      </c>
      <c r="C18" s="250"/>
      <c r="D18" s="249">
        <v>88752017</v>
      </c>
      <c r="E18" s="250"/>
      <c r="F18" s="249">
        <v>36987453</v>
      </c>
      <c r="G18" s="250"/>
      <c r="H18" s="249"/>
      <c r="I18" s="250"/>
      <c r="J18" s="249"/>
      <c r="K18" s="250"/>
    </row>
    <row r="19" spans="1:11" s="82" customFormat="1" x14ac:dyDescent="0.25">
      <c r="C19" s="81">
        <v>3</v>
      </c>
      <c r="E19" s="82">
        <v>2</v>
      </c>
      <c r="G19" s="82">
        <v>1</v>
      </c>
    </row>
    <row r="20" spans="1:11" s="82" customFormat="1" ht="15.75" thickBot="1" x14ac:dyDescent="0.3">
      <c r="C20" s="81">
        <v>3</v>
      </c>
      <c r="E20" s="82">
        <v>2</v>
      </c>
      <c r="G20" s="82">
        <v>1</v>
      </c>
    </row>
    <row r="21" spans="1:11" s="82" customFormat="1" x14ac:dyDescent="0.25">
      <c r="A21" s="87" t="s">
        <v>36</v>
      </c>
      <c r="B21" s="88" t="s">
        <v>37</v>
      </c>
      <c r="C21" s="81">
        <v>1</v>
      </c>
      <c r="E21" s="82">
        <v>2</v>
      </c>
      <c r="G21" s="82">
        <v>3</v>
      </c>
    </row>
    <row r="22" spans="1:11" s="82" customFormat="1" x14ac:dyDescent="0.25">
      <c r="A22" s="89">
        <v>1</v>
      </c>
      <c r="B22" s="90" t="s">
        <v>33</v>
      </c>
      <c r="C22" s="81">
        <v>2</v>
      </c>
      <c r="E22" s="82">
        <v>3</v>
      </c>
      <c r="G22" s="82">
        <v>1</v>
      </c>
    </row>
    <row r="23" spans="1:11" s="82" customFormat="1" x14ac:dyDescent="0.25">
      <c r="A23" s="89">
        <v>2</v>
      </c>
      <c r="B23" s="90" t="s">
        <v>34</v>
      </c>
      <c r="C23" s="81">
        <v>2</v>
      </c>
      <c r="E23" s="82">
        <v>3</v>
      </c>
      <c r="G23" s="82">
        <v>1</v>
      </c>
    </row>
    <row r="24" spans="1:11" s="82" customFormat="1" ht="15.75" thickBot="1" x14ac:dyDescent="0.3">
      <c r="A24" s="91">
        <v>3</v>
      </c>
      <c r="B24" s="92" t="s">
        <v>35</v>
      </c>
      <c r="C24" s="81"/>
    </row>
    <row r="25" spans="1:11" s="82" customFormat="1" x14ac:dyDescent="0.25">
      <c r="C25" s="81">
        <f>SUM(C19:C24)</f>
        <v>11</v>
      </c>
      <c r="E25" s="82">
        <f>SUM(E19:E24)</f>
        <v>12</v>
      </c>
      <c r="G25" s="82">
        <f>SUM(G19:G24)</f>
        <v>7</v>
      </c>
    </row>
    <row r="26" spans="1:11" s="82" customFormat="1" x14ac:dyDescent="0.25"/>
  </sheetData>
  <protectedRanges>
    <protectedRange algorithmName="SHA-512" hashValue="zug0794s5Pa1PXeBkhwDRQf+tEoEJO1Y18lmM6UhbjjF/UjgliUKgw3v6ty27O0min6YS68BSDiVk1xlrEIT0g==" saltValue="3vglfVEyKI0SEvxSM6iDzw==" spinCount="100000" sqref="G3:G7 J3:J7 M3:M7 P3:P7 S3:S7 B12:K18" name="ingreso de datos"/>
    <protectedRange algorithmName="SHA-512" hashValue="rMroXhpGP5ady2H/ga8euq99fRHAdE7/b+1oGCbVyBGB0FcpkvYMrO8LeI5o4cbx/COd/QHg597Xv/ly4Ds/sA==" saltValue="4IsDBDo4V5EEwn+8bzPztQ==" spinCount="100000" sqref="E3:F7 H3:I7 K3:L7 N3:O7 Q3:R7" name="Rango1"/>
  </protectedRanges>
  <mergeCells count="58">
    <mergeCell ref="G1:G2"/>
    <mergeCell ref="A1:A2"/>
    <mergeCell ref="B1:B2"/>
    <mergeCell ref="C1:C2"/>
    <mergeCell ref="E1:E2"/>
    <mergeCell ref="F1:F2"/>
    <mergeCell ref="S1:S2"/>
    <mergeCell ref="H1:H2"/>
    <mergeCell ref="I1:I2"/>
    <mergeCell ref="J1:J2"/>
    <mergeCell ref="K1:K2"/>
    <mergeCell ref="L1:L2"/>
    <mergeCell ref="M1:M2"/>
    <mergeCell ref="N1:N2"/>
    <mergeCell ref="O1:O2"/>
    <mergeCell ref="P1:P2"/>
    <mergeCell ref="Q1:Q2"/>
    <mergeCell ref="R1:R2"/>
    <mergeCell ref="A9:J9"/>
    <mergeCell ref="A10:A11"/>
    <mergeCell ref="B10:C10"/>
    <mergeCell ref="B12:C12"/>
    <mergeCell ref="D12:E12"/>
    <mergeCell ref="F12:G12"/>
    <mergeCell ref="H12:I12"/>
    <mergeCell ref="J12:K12"/>
    <mergeCell ref="D10:E10"/>
    <mergeCell ref="F10:G10"/>
    <mergeCell ref="B14:C14"/>
    <mergeCell ref="D14:E14"/>
    <mergeCell ref="F14:G14"/>
    <mergeCell ref="H14:I14"/>
    <mergeCell ref="J14:K14"/>
    <mergeCell ref="B13:C13"/>
    <mergeCell ref="D13:E13"/>
    <mergeCell ref="F13:G13"/>
    <mergeCell ref="H13:I13"/>
    <mergeCell ref="J13:K13"/>
    <mergeCell ref="B16:C16"/>
    <mergeCell ref="D16:E16"/>
    <mergeCell ref="F16:G16"/>
    <mergeCell ref="H16:I16"/>
    <mergeCell ref="J16:K16"/>
    <mergeCell ref="B15:C15"/>
    <mergeCell ref="D15:E15"/>
    <mergeCell ref="F15:G15"/>
    <mergeCell ref="H15:I15"/>
    <mergeCell ref="J15:K15"/>
    <mergeCell ref="B18:C18"/>
    <mergeCell ref="D18:E18"/>
    <mergeCell ref="F18:G18"/>
    <mergeCell ref="H18:I18"/>
    <mergeCell ref="J18:K18"/>
    <mergeCell ref="B17:C17"/>
    <mergeCell ref="D17:E17"/>
    <mergeCell ref="F17:G17"/>
    <mergeCell ref="H17:I17"/>
    <mergeCell ref="J17:K17"/>
  </mergeCells>
  <pageMargins left="0.7" right="0.7" top="0.75" bottom="0.75" header="0.3" footer="0.3"/>
  <pageSetup orientation="portrait"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S25"/>
  <sheetViews>
    <sheetView workbookViewId="0">
      <selection activeCell="D3" sqref="D3"/>
    </sheetView>
  </sheetViews>
  <sheetFormatPr baseColWidth="10" defaultRowHeight="15" x14ac:dyDescent="0.25"/>
  <cols>
    <col min="1" max="1" width="28.28515625" customWidth="1"/>
    <col min="2" max="2" width="25" customWidth="1"/>
    <col min="3" max="4" width="19.7109375" customWidth="1"/>
    <col min="5" max="5" width="17" customWidth="1"/>
    <col min="6" max="6" width="16.28515625" customWidth="1"/>
    <col min="7" max="7" width="19.85546875" customWidth="1"/>
    <col min="8" max="8" width="13.85546875" customWidth="1"/>
    <col min="9" max="9" width="21.5703125" customWidth="1"/>
    <col min="10" max="10" width="15.42578125" customWidth="1"/>
    <col min="11" max="11" width="18.28515625" customWidth="1"/>
    <col min="12" max="12" width="18.42578125" customWidth="1"/>
    <col min="13" max="13" width="20.140625" customWidth="1"/>
    <col min="14" max="14" width="23.85546875" customWidth="1"/>
    <col min="15" max="15" width="18.42578125" customWidth="1"/>
    <col min="16" max="16" width="19.42578125" customWidth="1"/>
    <col min="17" max="17" width="21.140625" customWidth="1"/>
    <col min="18" max="18" width="18.42578125" customWidth="1"/>
    <col min="19" max="19" width="26.42578125" customWidth="1"/>
  </cols>
  <sheetData>
    <row r="1" spans="1:19" ht="15.75" customHeight="1" x14ac:dyDescent="0.25">
      <c r="A1" s="271" t="s">
        <v>0</v>
      </c>
      <c r="B1" s="273" t="s">
        <v>1</v>
      </c>
      <c r="C1" s="341" t="s">
        <v>17</v>
      </c>
      <c r="D1" s="67"/>
      <c r="E1" s="343">
        <f>+B10</f>
        <v>0</v>
      </c>
      <c r="F1" s="337" t="s">
        <v>30</v>
      </c>
      <c r="G1" s="337" t="s">
        <v>31</v>
      </c>
      <c r="H1" s="326">
        <f>+D10</f>
        <v>0</v>
      </c>
      <c r="I1" s="328" t="s">
        <v>30</v>
      </c>
      <c r="J1" s="328" t="s">
        <v>31</v>
      </c>
      <c r="K1" s="330">
        <f>+F10</f>
        <v>0</v>
      </c>
      <c r="L1" s="331" t="s">
        <v>30</v>
      </c>
      <c r="M1" s="331" t="s">
        <v>31</v>
      </c>
      <c r="N1" s="333">
        <f>+H10</f>
        <v>0</v>
      </c>
      <c r="O1" s="335" t="s">
        <v>30</v>
      </c>
      <c r="P1" s="335" t="s">
        <v>31</v>
      </c>
      <c r="Q1" s="311">
        <f>+J10</f>
        <v>0</v>
      </c>
      <c r="R1" s="301" t="s">
        <v>30</v>
      </c>
      <c r="S1" s="303" t="s">
        <v>31</v>
      </c>
    </row>
    <row r="2" spans="1:19" x14ac:dyDescent="0.25">
      <c r="A2" s="339"/>
      <c r="B2" s="340"/>
      <c r="C2" s="342"/>
      <c r="D2" s="58" t="s">
        <v>32</v>
      </c>
      <c r="E2" s="338"/>
      <c r="F2" s="338"/>
      <c r="G2" s="338"/>
      <c r="H2" s="327"/>
      <c r="I2" s="329"/>
      <c r="J2" s="329"/>
      <c r="K2" s="314"/>
      <c r="L2" s="332"/>
      <c r="M2" s="332"/>
      <c r="N2" s="334"/>
      <c r="O2" s="336"/>
      <c r="P2" s="336"/>
      <c r="Q2" s="312"/>
      <c r="R2" s="302"/>
      <c r="S2" s="304"/>
    </row>
    <row r="3" spans="1:19" s="42" customFormat="1" ht="30" x14ac:dyDescent="0.25">
      <c r="A3" s="68" t="s">
        <v>2</v>
      </c>
      <c r="B3" s="61" t="s">
        <v>3</v>
      </c>
      <c r="C3" s="62" t="s">
        <v>22</v>
      </c>
      <c r="D3" s="59">
        <v>2</v>
      </c>
      <c r="E3" s="83">
        <f>+B12/B14</f>
        <v>5.92224072963075</v>
      </c>
      <c r="F3" s="76" t="str">
        <f>IF(E3&gt;D3,"Habilitado","No Habilitado")</f>
        <v>Habilitado</v>
      </c>
      <c r="G3" s="45"/>
      <c r="H3" s="76">
        <f>+D12/D14</f>
        <v>6.9137907529367517</v>
      </c>
      <c r="I3" s="76" t="str">
        <f>IF(H3&gt;D3,"Habilitado","No Habilitado")</f>
        <v>Habilitado</v>
      </c>
      <c r="J3" s="63"/>
      <c r="K3" s="76">
        <f>F12/F14</f>
        <v>5.8941011689040623</v>
      </c>
      <c r="L3" s="76" t="str">
        <f>IF(K3&gt;D3,"Habilitado","No Habilitado")</f>
        <v>Habilitado</v>
      </c>
      <c r="M3" s="63"/>
      <c r="N3" s="76" t="e">
        <f>H12/H14</f>
        <v>#DIV/0!</v>
      </c>
      <c r="O3" s="76" t="e">
        <f>IF(N3&gt;D3,"Habilitado","No Habilitado")</f>
        <v>#DIV/0!</v>
      </c>
      <c r="P3" s="63"/>
      <c r="Q3" s="76" t="e">
        <f>J12/J14</f>
        <v>#DIV/0!</v>
      </c>
      <c r="R3" s="76" t="e">
        <f>IF(Q3&gt;D3,"Habilitado","No Habilitado")</f>
        <v>#DIV/0!</v>
      </c>
      <c r="S3" s="43"/>
    </row>
    <row r="4" spans="1:19" s="44" customFormat="1" ht="31.5" x14ac:dyDescent="0.25">
      <c r="A4" s="69" t="s">
        <v>4</v>
      </c>
      <c r="B4" s="64" t="s">
        <v>5</v>
      </c>
      <c r="C4" s="65" t="s">
        <v>24</v>
      </c>
      <c r="D4" s="60">
        <v>0.5</v>
      </c>
      <c r="E4" s="84">
        <f>B15/B13</f>
        <v>0.36036164213022265</v>
      </c>
      <c r="F4" s="76" t="str">
        <f>IF(E4&lt;D4,"Habilitado","No Habilitado")</f>
        <v>Habilitado</v>
      </c>
      <c r="G4" s="46"/>
      <c r="H4" s="77">
        <f>D15/D13</f>
        <v>0.38407793065128948</v>
      </c>
      <c r="I4" s="76" t="str">
        <f>IF(H4&lt;D4,"Habilitado","No Habilitado")</f>
        <v>Habilitado</v>
      </c>
      <c r="J4" s="66"/>
      <c r="K4" s="77">
        <f>F15/F13</f>
        <v>0.39693117287866858</v>
      </c>
      <c r="L4" s="76" t="str">
        <f>IF(K4&lt;D4,"Habilitado","No Habilitado")</f>
        <v>Habilitado</v>
      </c>
      <c r="M4" s="66"/>
      <c r="N4" s="77" t="e">
        <f>H15/H13</f>
        <v>#DIV/0!</v>
      </c>
      <c r="O4" s="76" t="e">
        <f t="shared" ref="O4:O7" si="0">IF(N4&gt;D4,"Habilitado","No Habilitado")</f>
        <v>#DIV/0!</v>
      </c>
      <c r="P4" s="66"/>
      <c r="Q4" s="77" t="e">
        <f>J15/J13</f>
        <v>#DIV/0!</v>
      </c>
      <c r="R4" s="76" t="e">
        <f t="shared" ref="R4:R7" si="1">IF(Q4&gt;D4,"Habilitado","No Habilitado")</f>
        <v>#DIV/0!</v>
      </c>
      <c r="S4" s="24"/>
    </row>
    <row r="5" spans="1:19" s="42" customFormat="1" ht="60" x14ac:dyDescent="0.25">
      <c r="A5" s="68" t="s">
        <v>6</v>
      </c>
      <c r="B5" s="61" t="s">
        <v>7</v>
      </c>
      <c r="C5" s="62" t="s">
        <v>25</v>
      </c>
      <c r="D5" s="59">
        <v>3</v>
      </c>
      <c r="E5" s="83">
        <f>B16/B17</f>
        <v>49.699555523255817</v>
      </c>
      <c r="F5" s="76" t="str">
        <f>IF(E5&gt;D5,"Habilitado","No Habilitado")</f>
        <v>Habilitado</v>
      </c>
      <c r="G5" s="47"/>
      <c r="H5" s="76">
        <f>D16/D17</f>
        <v>19.020648170575861</v>
      </c>
      <c r="I5" s="76" t="str">
        <f t="shared" ref="I5:I7" si="2">IF(H5&gt;D5,"Habilitado","No Habilitado")</f>
        <v>Habilitado</v>
      </c>
      <c r="J5" s="63"/>
      <c r="K5" s="76">
        <f>F16/F17</f>
        <v>24.160826447305105</v>
      </c>
      <c r="L5" s="76" t="str">
        <f t="shared" ref="L5:L7" si="3">IF(K5&gt;D5,"Habilitado","No Habilitado")</f>
        <v>Habilitado</v>
      </c>
      <c r="M5" s="63"/>
      <c r="N5" s="76" t="e">
        <f>H16/H17</f>
        <v>#DIV/0!</v>
      </c>
      <c r="O5" s="76" t="e">
        <f t="shared" si="0"/>
        <v>#DIV/0!</v>
      </c>
      <c r="P5" s="63"/>
      <c r="Q5" s="76" t="e">
        <f>J16/J17</f>
        <v>#DIV/0!</v>
      </c>
      <c r="R5" s="76" t="e">
        <f t="shared" si="1"/>
        <v>#DIV/0!</v>
      </c>
      <c r="S5" s="43"/>
    </row>
    <row r="6" spans="1:19" s="44" customFormat="1" ht="31.5" x14ac:dyDescent="0.25">
      <c r="A6" s="69" t="s">
        <v>8</v>
      </c>
      <c r="B6" s="64" t="s">
        <v>28</v>
      </c>
      <c r="C6" s="65" t="s">
        <v>26</v>
      </c>
      <c r="D6" s="60">
        <v>0.1</v>
      </c>
      <c r="E6" s="85">
        <f>B16/B18</f>
        <v>0.22132383402169026</v>
      </c>
      <c r="F6" s="76" t="str">
        <f t="shared" ref="F6:F7" si="4">IF(E6&gt;D6,"Habilitado","No Habilitado")</f>
        <v>Habilitado</v>
      </c>
      <c r="G6" s="48"/>
      <c r="H6" s="78">
        <f>D16/D18</f>
        <v>0.15462986451651436</v>
      </c>
      <c r="I6" s="76" t="str">
        <f t="shared" si="2"/>
        <v>Habilitado</v>
      </c>
      <c r="J6" s="66"/>
      <c r="K6" s="78">
        <f>F16/F18</f>
        <v>0.45434383338938372</v>
      </c>
      <c r="L6" s="76" t="str">
        <f t="shared" si="3"/>
        <v>Habilitado</v>
      </c>
      <c r="M6" s="66"/>
      <c r="N6" s="78" t="e">
        <f>H16/H18</f>
        <v>#DIV/0!</v>
      </c>
      <c r="O6" s="76" t="e">
        <f t="shared" si="0"/>
        <v>#DIV/0!</v>
      </c>
      <c r="P6" s="66"/>
      <c r="Q6" s="78" t="e">
        <f>J16/J18</f>
        <v>#DIV/0!</v>
      </c>
      <c r="R6" s="76" t="e">
        <f t="shared" si="1"/>
        <v>#DIV/0!</v>
      </c>
      <c r="S6" s="24"/>
    </row>
    <row r="7" spans="1:19" s="44" customFormat="1" ht="32.25" thickBot="1" x14ac:dyDescent="0.3">
      <c r="A7" s="70" t="s">
        <v>9</v>
      </c>
      <c r="B7" s="71" t="s">
        <v>29</v>
      </c>
      <c r="C7" s="72" t="s">
        <v>27</v>
      </c>
      <c r="D7" s="73">
        <v>0.06</v>
      </c>
      <c r="E7" s="86">
        <f>+B16/B13</f>
        <v>0.14156721375107711</v>
      </c>
      <c r="F7" s="80" t="str">
        <f t="shared" si="4"/>
        <v>Habilitado</v>
      </c>
      <c r="G7" s="74"/>
      <c r="H7" s="79">
        <f>D16/D13</f>
        <v>9.5239946136122258E-2</v>
      </c>
      <c r="I7" s="80" t="str">
        <f t="shared" si="2"/>
        <v>Habilitado</v>
      </c>
      <c r="J7" s="75"/>
      <c r="K7" s="79">
        <f>F16/F13</f>
        <v>0.27400230537434378</v>
      </c>
      <c r="L7" s="80" t="str">
        <f t="shared" si="3"/>
        <v>Habilitado</v>
      </c>
      <c r="M7" s="75"/>
      <c r="N7" s="79" t="e">
        <f>H16/H13</f>
        <v>#DIV/0!</v>
      </c>
      <c r="O7" s="80" t="e">
        <f t="shared" si="0"/>
        <v>#DIV/0!</v>
      </c>
      <c r="P7" s="75"/>
      <c r="Q7" s="79" t="e">
        <f>J16/J13</f>
        <v>#DIV/0!</v>
      </c>
      <c r="R7" s="80" t="e">
        <f t="shared" si="1"/>
        <v>#DIV/0!</v>
      </c>
      <c r="S7" s="25"/>
    </row>
    <row r="8" spans="1:19" ht="15.75" thickBot="1" x14ac:dyDescent="0.3"/>
    <row r="9" spans="1:19" ht="55.5" customHeight="1" thickBot="1" x14ac:dyDescent="0.3">
      <c r="A9" s="292" t="s">
        <v>23</v>
      </c>
      <c r="B9" s="293"/>
      <c r="C9" s="293"/>
      <c r="D9" s="293"/>
      <c r="E9" s="293"/>
      <c r="F9" s="293"/>
      <c r="G9" s="293"/>
      <c r="H9" s="293"/>
      <c r="I9" s="293"/>
      <c r="J9" s="294"/>
    </row>
    <row r="10" spans="1:19" ht="15.75" x14ac:dyDescent="0.25">
      <c r="A10" s="295"/>
      <c r="B10" s="290"/>
      <c r="C10" s="291"/>
      <c r="D10" s="290"/>
      <c r="E10" s="291"/>
      <c r="F10" s="290"/>
      <c r="G10" s="291"/>
      <c r="H10" s="290"/>
      <c r="I10" s="291"/>
      <c r="J10" s="290"/>
      <c r="K10" s="291"/>
    </row>
    <row r="11" spans="1:19" x14ac:dyDescent="0.25">
      <c r="A11" s="296"/>
      <c r="B11" s="52"/>
      <c r="C11" s="53"/>
      <c r="D11" s="52"/>
      <c r="E11" s="53"/>
      <c r="F11" s="52"/>
      <c r="G11" s="53"/>
      <c r="H11" s="52"/>
      <c r="I11" s="53"/>
      <c r="J11" s="52"/>
      <c r="K11" s="53"/>
    </row>
    <row r="12" spans="1:19" ht="18.75" x14ac:dyDescent="0.25">
      <c r="A12" s="37" t="s">
        <v>10</v>
      </c>
      <c r="B12" s="285">
        <v>3629406553</v>
      </c>
      <c r="C12" s="286"/>
      <c r="D12" s="249">
        <v>3618325698</v>
      </c>
      <c r="E12" s="250"/>
      <c r="F12" s="249">
        <v>3348378377</v>
      </c>
      <c r="G12" s="250"/>
      <c r="H12" s="249"/>
      <c r="I12" s="250"/>
      <c r="J12" s="249"/>
      <c r="K12" s="250"/>
    </row>
    <row r="13" spans="1:19" ht="18.75" x14ac:dyDescent="0.25">
      <c r="A13" s="37" t="s">
        <v>11</v>
      </c>
      <c r="B13" s="249">
        <v>6038349787</v>
      </c>
      <c r="C13" s="250"/>
      <c r="D13" s="249">
        <v>5407979749</v>
      </c>
      <c r="E13" s="250"/>
      <c r="F13" s="249">
        <v>5336863418</v>
      </c>
      <c r="G13" s="250"/>
      <c r="H13" s="249"/>
      <c r="I13" s="250"/>
      <c r="J13" s="249"/>
      <c r="K13" s="250"/>
    </row>
    <row r="14" spans="1:19" ht="18.75" x14ac:dyDescent="0.25">
      <c r="A14" s="37" t="s">
        <v>12</v>
      </c>
      <c r="B14" s="249">
        <v>612843469</v>
      </c>
      <c r="C14" s="250"/>
      <c r="D14" s="249">
        <v>523349032</v>
      </c>
      <c r="E14" s="250"/>
      <c r="F14" s="249">
        <v>568089736</v>
      </c>
      <c r="G14" s="250"/>
      <c r="H14" s="249"/>
      <c r="I14" s="250"/>
      <c r="J14" s="249"/>
      <c r="K14" s="250"/>
    </row>
    <row r="15" spans="1:19" ht="18.75" x14ac:dyDescent="0.25">
      <c r="A15" s="37" t="s">
        <v>13</v>
      </c>
      <c r="B15" s="249">
        <v>2175989645</v>
      </c>
      <c r="C15" s="250"/>
      <c r="D15" s="249">
        <v>2077085671</v>
      </c>
      <c r="E15" s="250"/>
      <c r="F15" s="249">
        <v>2118367456</v>
      </c>
      <c r="G15" s="250"/>
      <c r="H15" s="249"/>
      <c r="I15" s="250"/>
      <c r="J15" s="249"/>
      <c r="K15" s="250"/>
    </row>
    <row r="16" spans="1:19" ht="18.75" x14ac:dyDescent="0.25">
      <c r="A16" s="37" t="s">
        <v>14</v>
      </c>
      <c r="B16" s="249">
        <v>854832355</v>
      </c>
      <c r="C16" s="250"/>
      <c r="D16" s="249">
        <v>515055700</v>
      </c>
      <c r="E16" s="250"/>
      <c r="F16" s="249">
        <v>1462312880</v>
      </c>
      <c r="G16" s="250"/>
      <c r="H16" s="249"/>
      <c r="I16" s="250"/>
      <c r="J16" s="249"/>
      <c r="K16" s="250"/>
    </row>
    <row r="17" spans="1:11" ht="18.75" x14ac:dyDescent="0.25">
      <c r="A17" s="37" t="s">
        <v>15</v>
      </c>
      <c r="B17" s="249">
        <v>17200000</v>
      </c>
      <c r="C17" s="250"/>
      <c r="D17" s="249">
        <v>27078767</v>
      </c>
      <c r="E17" s="250"/>
      <c r="F17" s="249">
        <v>60524125</v>
      </c>
      <c r="G17" s="250"/>
      <c r="H17" s="249"/>
      <c r="I17" s="250"/>
      <c r="J17" s="249"/>
      <c r="K17" s="250"/>
    </row>
    <row r="18" spans="1:11" ht="18.75" x14ac:dyDescent="0.25">
      <c r="A18" s="37" t="s">
        <v>16</v>
      </c>
      <c r="B18" s="249">
        <v>3862360142</v>
      </c>
      <c r="C18" s="250"/>
      <c r="D18" s="249">
        <v>3330894078</v>
      </c>
      <c r="E18" s="250"/>
      <c r="F18" s="249">
        <v>3218515962</v>
      </c>
      <c r="G18" s="250"/>
      <c r="H18" s="249"/>
      <c r="I18" s="250"/>
      <c r="J18" s="249"/>
      <c r="K18" s="250"/>
    </row>
    <row r="19" spans="1:11" x14ac:dyDescent="0.25">
      <c r="C19" s="81">
        <v>2</v>
      </c>
      <c r="D19" s="82"/>
      <c r="E19" s="82">
        <v>3</v>
      </c>
      <c r="G19">
        <v>1</v>
      </c>
    </row>
    <row r="20" spans="1:11" ht="15.75" thickBot="1" x14ac:dyDescent="0.3">
      <c r="C20" s="81">
        <v>3</v>
      </c>
      <c r="D20" s="82"/>
      <c r="E20" s="82">
        <v>2</v>
      </c>
      <c r="G20">
        <v>1</v>
      </c>
    </row>
    <row r="21" spans="1:11" x14ac:dyDescent="0.25">
      <c r="A21" s="87" t="s">
        <v>36</v>
      </c>
      <c r="B21" s="88" t="s">
        <v>37</v>
      </c>
      <c r="C21" s="81">
        <v>3</v>
      </c>
      <c r="D21" s="82"/>
      <c r="E21" s="82">
        <v>1</v>
      </c>
      <c r="G21">
        <v>2</v>
      </c>
    </row>
    <row r="22" spans="1:11" x14ac:dyDescent="0.25">
      <c r="A22" s="89">
        <v>1</v>
      </c>
      <c r="B22" s="90" t="s">
        <v>33</v>
      </c>
      <c r="C22" s="81">
        <v>2</v>
      </c>
      <c r="D22" s="82"/>
      <c r="E22" s="82">
        <v>1</v>
      </c>
      <c r="G22">
        <v>3</v>
      </c>
    </row>
    <row r="23" spans="1:11" x14ac:dyDescent="0.25">
      <c r="A23" s="89">
        <v>2</v>
      </c>
      <c r="B23" s="90" t="s">
        <v>34</v>
      </c>
      <c r="C23" s="81">
        <v>2</v>
      </c>
      <c r="D23" s="82"/>
      <c r="E23" s="82">
        <v>1</v>
      </c>
      <c r="G23">
        <v>3</v>
      </c>
    </row>
    <row r="24" spans="1:11" ht="15.75" thickBot="1" x14ac:dyDescent="0.3">
      <c r="A24" s="91">
        <v>3</v>
      </c>
      <c r="B24" s="92" t="s">
        <v>35</v>
      </c>
      <c r="C24" s="81"/>
      <c r="D24" s="82"/>
      <c r="E24" s="82"/>
    </row>
    <row r="25" spans="1:11" x14ac:dyDescent="0.25">
      <c r="C25" s="81">
        <f>SUM(C19:C24)</f>
        <v>12</v>
      </c>
      <c r="D25" s="82"/>
      <c r="E25" s="82">
        <f>SUM(E19:E24)</f>
        <v>8</v>
      </c>
      <c r="G25">
        <f>SUM(G19:G24)</f>
        <v>10</v>
      </c>
    </row>
  </sheetData>
  <protectedRanges>
    <protectedRange algorithmName="SHA-512" hashValue="zug0794s5Pa1PXeBkhwDRQf+tEoEJO1Y18lmM6UhbjjF/UjgliUKgw3v6ty27O0min6YS68BSDiVk1xlrEIT0g==" saltValue="3vglfVEyKI0SEvxSM6iDzw==" spinCount="100000" sqref="B12:K18 G3:G7 J3:J7 M3:M7 P3:P7 S3:S7" name="ingreso de datos"/>
    <protectedRange algorithmName="SHA-512" hashValue="rMroXhpGP5ady2H/ga8euq99fRHAdE7/b+1oGCbVyBGB0FcpkvYMrO8LeI5o4cbx/COd/QHg597Xv/ly4Ds/sA==" saltValue="4IsDBDo4V5EEwn+8bzPztQ==" spinCount="100000" sqref="E3:F7 H3:I7 K3:L7 N3:O7 Q3:R7" name="Rango1"/>
  </protectedRanges>
  <mergeCells count="60">
    <mergeCell ref="G1:G2"/>
    <mergeCell ref="A1:A2"/>
    <mergeCell ref="B1:B2"/>
    <mergeCell ref="C1:C2"/>
    <mergeCell ref="E1:E2"/>
    <mergeCell ref="F1:F2"/>
    <mergeCell ref="S1:S2"/>
    <mergeCell ref="H1:H2"/>
    <mergeCell ref="I1:I2"/>
    <mergeCell ref="J1:J2"/>
    <mergeCell ref="K1:K2"/>
    <mergeCell ref="L1:L2"/>
    <mergeCell ref="M1:M2"/>
    <mergeCell ref="N1:N2"/>
    <mergeCell ref="O1:O2"/>
    <mergeCell ref="P1:P2"/>
    <mergeCell ref="Q1:Q2"/>
    <mergeCell ref="R1:R2"/>
    <mergeCell ref="A9:J9"/>
    <mergeCell ref="A10:A11"/>
    <mergeCell ref="B10:C10"/>
    <mergeCell ref="B12:C12"/>
    <mergeCell ref="D12:E12"/>
    <mergeCell ref="F12:G12"/>
    <mergeCell ref="H12:I12"/>
    <mergeCell ref="J12:K12"/>
    <mergeCell ref="D10:E10"/>
    <mergeCell ref="F10:G10"/>
    <mergeCell ref="H10:I10"/>
    <mergeCell ref="J10:K10"/>
    <mergeCell ref="B14:C14"/>
    <mergeCell ref="D14:E14"/>
    <mergeCell ref="F14:G14"/>
    <mergeCell ref="H14:I14"/>
    <mergeCell ref="J14:K14"/>
    <mergeCell ref="B13:C13"/>
    <mergeCell ref="D13:E13"/>
    <mergeCell ref="F13:G13"/>
    <mergeCell ref="H13:I13"/>
    <mergeCell ref="J13:K13"/>
    <mergeCell ref="B16:C16"/>
    <mergeCell ref="D16:E16"/>
    <mergeCell ref="F16:G16"/>
    <mergeCell ref="H16:I16"/>
    <mergeCell ref="J16:K16"/>
    <mergeCell ref="B15:C15"/>
    <mergeCell ref="D15:E15"/>
    <mergeCell ref="F15:G15"/>
    <mergeCell ref="H15:I15"/>
    <mergeCell ref="J15:K15"/>
    <mergeCell ref="B18:C18"/>
    <mergeCell ref="D18:E18"/>
    <mergeCell ref="F18:G18"/>
    <mergeCell ref="H18:I18"/>
    <mergeCell ref="J18:K18"/>
    <mergeCell ref="B17:C17"/>
    <mergeCell ref="D17:E17"/>
    <mergeCell ref="F17:G17"/>
    <mergeCell ref="H17:I17"/>
    <mergeCell ref="J17:K17"/>
  </mergeCells>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2</vt:i4>
      </vt:variant>
    </vt:vector>
  </HeadingPairs>
  <TitlesOfParts>
    <vt:vector size="11" baseType="lpstr">
      <vt:lpstr>F Habilitantes</vt:lpstr>
      <vt:lpstr>Eval F Habilitantes1</vt:lpstr>
      <vt:lpstr>Cronograma</vt:lpstr>
      <vt:lpstr>Eval OFERTA ECONOMICA</vt:lpstr>
      <vt:lpstr>Eval OFERTA ECONOMICA (2)</vt:lpstr>
      <vt:lpstr>pro 2</vt:lpstr>
      <vt:lpstr>pro 3</vt:lpstr>
      <vt:lpstr>Pro 4</vt:lpstr>
      <vt:lpstr>Pro 5</vt:lpstr>
      <vt:lpstr>'Eval OFERTA ECONOMICA'!Área_de_impresión</vt:lpstr>
      <vt:lpstr>'Eval OFERTA ECONOMICA (2)'!Área_de_impresión</vt:lpstr>
    </vt:vector>
  </TitlesOfParts>
  <Company>Instituto Distrital de las Artes - IDARTES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Geraldhin Vargas Gutierrez</dc:creator>
  <cp:lastModifiedBy>Julie Bibiana Duarte</cp:lastModifiedBy>
  <cp:lastPrinted>2024-10-10T15:59:18Z</cp:lastPrinted>
  <dcterms:created xsi:type="dcterms:W3CDTF">2022-03-08T15:37:24Z</dcterms:created>
  <dcterms:modified xsi:type="dcterms:W3CDTF">2024-10-31T17:42:17Z</dcterms:modified>
</cp:coreProperties>
</file>