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/>
  <mc:AlternateContent xmlns:mc="http://schemas.openxmlformats.org/markup-compatibility/2006">
    <mc:Choice Requires="x15">
      <x15ac:absPath xmlns:x15ac="http://schemas.microsoft.com/office/spreadsheetml/2010/11/ac" url="D:\1 PROCESOS\2. LAN\"/>
    </mc:Choice>
  </mc:AlternateContent>
  <xr:revisionPtr revIDLastSave="0" documentId="13_ncr:1_{6F4504B1-ECB8-4697-A1DC-D121B7DDAE40}" xr6:coauthVersionLast="47" xr6:coauthVersionMax="47" xr10:uidLastSave="{00000000-0000-0000-0000-000000000000}"/>
  <bookViews>
    <workbookView xWindow="-110" yWindow="-110" windowWidth="19420" windowHeight="10300" xr2:uid="{31F47368-BADF-404B-A99F-E40269FACC15}"/>
  </bookViews>
  <sheets>
    <sheet name="DETALLE ESTUDIO DE MERCADO" sheetId="13" r:id="rId1"/>
    <sheet name="Cotización1." sheetId="6" r:id="rId2"/>
    <sheet name="Cotización2." sheetId="7" r:id="rId3"/>
    <sheet name="Cotizacion3. " sheetId="8" r:id="rId4"/>
    <sheet name="Cotización4. " sheetId="10" r:id="rId5"/>
    <sheet name="Cot5. Contrato3341-2022" sheetId="11" r:id="rId6"/>
    <sheet name="CTO3.341-2022" sheetId="12" state="hidden" r:id="rId7"/>
  </sheets>
  <definedNames>
    <definedName name="_Hlk176947235" localSheetId="5">'Cot5. Contrato3341-2022'!$B$14</definedName>
    <definedName name="_Hlk176947235" localSheetId="1">'Cotización1.'!$B$14</definedName>
    <definedName name="_Hlk176947235" localSheetId="2">'Cotización2.'!$B$14</definedName>
    <definedName name="_Hlk176947235" localSheetId="3">'Cotizacion3. '!$B$14</definedName>
    <definedName name="_Hlk176947235" localSheetId="4">'Cotización4. '!$B$14</definedName>
    <definedName name="_Hlk176947235" localSheetId="0">'DETALLE ESTUDIO DE MERCADO'!$B$8</definedName>
    <definedName name="_Hlk176948155" localSheetId="5">'Cot5. Contrato3341-2022'!$C$28</definedName>
    <definedName name="_Hlk176948155" localSheetId="1">'Cotización1.'!$C$28</definedName>
    <definedName name="_Hlk176948155" localSheetId="2">'Cotización2.'!$C$28</definedName>
    <definedName name="_Hlk176948155" localSheetId="3">'Cotizacion3. '!$C$28</definedName>
    <definedName name="_Hlk176948155" localSheetId="4">'Cotización4. '!$C$28</definedName>
    <definedName name="_Hlk176948155" localSheetId="0">'DETALLE ESTUDIO DE MERCADO'!$C$22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19" i="11" l="1"/>
  <c r="R14" i="11"/>
  <c r="S14" i="11"/>
  <c r="T14" i="11" l="1"/>
  <c r="P28" i="6"/>
  <c r="I58" i="13"/>
  <c r="I59" i="13"/>
  <c r="I60" i="13"/>
  <c r="I61" i="13"/>
  <c r="I62" i="13"/>
  <c r="I63" i="13"/>
  <c r="I47" i="13"/>
  <c r="I48" i="13"/>
  <c r="I49" i="13"/>
  <c r="I50" i="13"/>
  <c r="I51" i="13"/>
  <c r="I52" i="13"/>
  <c r="W64" i="11"/>
  <c r="W63" i="11"/>
  <c r="AJ50" i="13"/>
  <c r="AJ49" i="13"/>
  <c r="K53" i="11"/>
  <c r="K45" i="11"/>
  <c r="S45" i="11"/>
  <c r="R45" i="11"/>
  <c r="T45" i="11" s="1"/>
  <c r="S44" i="11"/>
  <c r="S43" i="11"/>
  <c r="S42" i="11"/>
  <c r="S41" i="11"/>
  <c r="S40" i="11"/>
  <c r="S39" i="11"/>
  <c r="S38" i="11"/>
  <c r="L27" i="11"/>
  <c r="N27" i="11" s="1"/>
  <c r="S27" i="11"/>
  <c r="R27" i="11" s="1"/>
  <c r="T27" i="11" s="1"/>
  <c r="S26" i="11"/>
  <c r="S25" i="11"/>
  <c r="S24" i="11"/>
  <c r="S23" i="11"/>
  <c r="S22" i="11"/>
  <c r="S21" i="11"/>
  <c r="S20" i="11"/>
  <c r="I46" i="13"/>
  <c r="I57" i="13"/>
  <c r="S64" i="11"/>
  <c r="R64" i="11" s="1"/>
  <c r="T64" i="11" s="1"/>
  <c r="U64" i="11" s="1"/>
  <c r="V64" i="11" s="1"/>
  <c r="K14" i="12"/>
  <c r="U45" i="11" l="1"/>
  <c r="V45" i="11" s="1"/>
  <c r="M27" i="11"/>
  <c r="O27" i="11"/>
  <c r="P27" i="11"/>
  <c r="U27" i="11"/>
  <c r="V27" i="11" s="1"/>
  <c r="W45" i="11" l="1"/>
  <c r="W27" i="11"/>
  <c r="L64" i="11"/>
  <c r="M64" i="11" l="1"/>
  <c r="P64" i="11"/>
  <c r="O64" i="11"/>
  <c r="N64" i="11"/>
  <c r="AJ63" i="13" l="1"/>
  <c r="AK63" i="13" s="1"/>
  <c r="AC63" i="13"/>
  <c r="AD63" i="13" s="1"/>
  <c r="W63" i="13"/>
  <c r="X63" i="13" s="1"/>
  <c r="Q63" i="13"/>
  <c r="R63" i="13" s="1"/>
  <c r="K63" i="13"/>
  <c r="AJ62" i="13"/>
  <c r="AK62" i="13" s="1"/>
  <c r="AC62" i="13"/>
  <c r="AD62" i="13" s="1"/>
  <c r="W62" i="13"/>
  <c r="X62" i="13" s="1"/>
  <c r="AB62" i="13" s="1"/>
  <c r="Q62" i="13"/>
  <c r="K62" i="13"/>
  <c r="L62" i="13" s="1"/>
  <c r="P62" i="13" s="1"/>
  <c r="AJ61" i="13"/>
  <c r="AK61" i="13" s="1"/>
  <c r="AL61" i="13" s="1"/>
  <c r="AC61" i="13"/>
  <c r="AD61" i="13" s="1"/>
  <c r="W61" i="13"/>
  <c r="X61" i="13" s="1"/>
  <c r="Q61" i="13"/>
  <c r="K61" i="13"/>
  <c r="L61" i="13" s="1"/>
  <c r="AC60" i="13"/>
  <c r="AD60" i="13" s="1"/>
  <c r="W60" i="13"/>
  <c r="Q60" i="13"/>
  <c r="R60" i="13" s="1"/>
  <c r="U60" i="13" s="1"/>
  <c r="K60" i="13"/>
  <c r="L60" i="13" s="1"/>
  <c r="AC59" i="13"/>
  <c r="AD59" i="13" s="1"/>
  <c r="W59" i="13"/>
  <c r="X59" i="13" s="1"/>
  <c r="Q59" i="13"/>
  <c r="K59" i="13"/>
  <c r="L59" i="13" s="1"/>
  <c r="AC58" i="13"/>
  <c r="AD58" i="13" s="1"/>
  <c r="AF58" i="13" s="1"/>
  <c r="W58" i="13"/>
  <c r="X58" i="13" s="1"/>
  <c r="Y58" i="13" s="1"/>
  <c r="Q58" i="13"/>
  <c r="K58" i="13"/>
  <c r="L58" i="13" s="1"/>
  <c r="N58" i="13" s="1"/>
  <c r="AC57" i="13"/>
  <c r="AD57" i="13" s="1"/>
  <c r="AH57" i="13" s="1"/>
  <c r="W57" i="13"/>
  <c r="X57" i="13" s="1"/>
  <c r="Q57" i="13"/>
  <c r="K57" i="13"/>
  <c r="AJ52" i="13"/>
  <c r="AK52" i="13" s="1"/>
  <c r="AL52" i="13" s="1"/>
  <c r="AC52" i="13"/>
  <c r="AD52" i="13" s="1"/>
  <c r="W52" i="13"/>
  <c r="X52" i="13" s="1"/>
  <c r="Q52" i="13"/>
  <c r="R52" i="13" s="1"/>
  <c r="K52" i="13"/>
  <c r="AJ51" i="13"/>
  <c r="AK51" i="13" s="1"/>
  <c r="AL51" i="13" s="1"/>
  <c r="AC51" i="13"/>
  <c r="AD51" i="13" s="1"/>
  <c r="AE51" i="13" s="1"/>
  <c r="W51" i="13"/>
  <c r="X51" i="13" s="1"/>
  <c r="Z51" i="13" s="1"/>
  <c r="Q51" i="13"/>
  <c r="R51" i="13" s="1"/>
  <c r="K51" i="13"/>
  <c r="AK50" i="13"/>
  <c r="AC50" i="13"/>
  <c r="AD50" i="13" s="1"/>
  <c r="W50" i="13"/>
  <c r="X50" i="13" s="1"/>
  <c r="Z50" i="13" s="1"/>
  <c r="Q50" i="13"/>
  <c r="R50" i="13" s="1"/>
  <c r="V50" i="13" s="1"/>
  <c r="K50" i="13"/>
  <c r="AC49" i="13"/>
  <c r="AD49" i="13" s="1"/>
  <c r="AG49" i="13" s="1"/>
  <c r="W49" i="13"/>
  <c r="X49" i="13" s="1"/>
  <c r="Q49" i="13"/>
  <c r="K49" i="13"/>
  <c r="AC48" i="13"/>
  <c r="AD48" i="13" s="1"/>
  <c r="AE48" i="13" s="1"/>
  <c r="W48" i="13"/>
  <c r="X48" i="13" s="1"/>
  <c r="Z48" i="13" s="1"/>
  <c r="Q48" i="13"/>
  <c r="R48" i="13" s="1"/>
  <c r="U48" i="13" s="1"/>
  <c r="K48" i="13"/>
  <c r="AC47" i="13"/>
  <c r="AD47" i="13" s="1"/>
  <c r="AH47" i="13" s="1"/>
  <c r="W47" i="13"/>
  <c r="X47" i="13" s="1"/>
  <c r="Q47" i="13"/>
  <c r="R47" i="13" s="1"/>
  <c r="K47" i="13"/>
  <c r="AC46" i="13"/>
  <c r="AD46" i="13" s="1"/>
  <c r="W46" i="13"/>
  <c r="X46" i="13" s="1"/>
  <c r="Q46" i="13"/>
  <c r="K46" i="13"/>
  <c r="L46" i="13" s="1"/>
  <c r="N46" i="13" s="1"/>
  <c r="AJ41" i="13"/>
  <c r="AK41" i="13" s="1"/>
  <c r="AN41" i="13" s="1"/>
  <c r="AC41" i="13"/>
  <c r="AD41" i="13" s="1"/>
  <c r="W41" i="13"/>
  <c r="X41" i="13" s="1"/>
  <c r="AA41" i="13" s="1"/>
  <c r="Q41" i="13"/>
  <c r="R41" i="13" s="1"/>
  <c r="K41" i="13"/>
  <c r="AJ40" i="13"/>
  <c r="AK40" i="13" s="1"/>
  <c r="AO40" i="13" s="1"/>
  <c r="AC40" i="13"/>
  <c r="AD40" i="13" s="1"/>
  <c r="W40" i="13"/>
  <c r="X40" i="13" s="1"/>
  <c r="AB40" i="13" s="1"/>
  <c r="Q40" i="13"/>
  <c r="K40" i="13"/>
  <c r="AC39" i="13"/>
  <c r="AD39" i="13" s="1"/>
  <c r="AF39" i="13" s="1"/>
  <c r="W39" i="13"/>
  <c r="Q39" i="13"/>
  <c r="R39" i="13" s="1"/>
  <c r="T39" i="13" s="1"/>
  <c r="K39" i="13"/>
  <c r="AC38" i="13"/>
  <c r="AD38" i="13" s="1"/>
  <c r="W38" i="13"/>
  <c r="Q38" i="13"/>
  <c r="R38" i="13" s="1"/>
  <c r="K38" i="13"/>
  <c r="AC37" i="13"/>
  <c r="AD37" i="13" s="1"/>
  <c r="W37" i="13"/>
  <c r="X37" i="13" s="1"/>
  <c r="Y37" i="13" s="1"/>
  <c r="Q37" i="13"/>
  <c r="K37" i="13"/>
  <c r="L37" i="13" s="1"/>
  <c r="AC36" i="13"/>
  <c r="AD36" i="13" s="1"/>
  <c r="W36" i="13"/>
  <c r="X36" i="13" s="1"/>
  <c r="AB36" i="13" s="1"/>
  <c r="Q36" i="13"/>
  <c r="R36" i="13" s="1"/>
  <c r="T36" i="13" s="1"/>
  <c r="K36" i="13"/>
  <c r="L36" i="13" s="1"/>
  <c r="N36" i="13" s="1"/>
  <c r="AC35" i="13"/>
  <c r="AD35" i="13" s="1"/>
  <c r="W35" i="13"/>
  <c r="X35" i="13" s="1"/>
  <c r="Y35" i="13" s="1"/>
  <c r="Q35" i="13"/>
  <c r="R35" i="13" s="1"/>
  <c r="K35" i="13"/>
  <c r="AC34" i="13"/>
  <c r="AD34" i="13" s="1"/>
  <c r="W34" i="13"/>
  <c r="X34" i="13" s="1"/>
  <c r="Q34" i="13"/>
  <c r="R34" i="13" s="1"/>
  <c r="K34" i="13"/>
  <c r="AC33" i="13"/>
  <c r="AD33" i="13" s="1"/>
  <c r="AE33" i="13" s="1"/>
  <c r="W33" i="13"/>
  <c r="X33" i="13" s="1"/>
  <c r="Q33" i="13"/>
  <c r="R33" i="13" s="1"/>
  <c r="K33" i="13"/>
  <c r="L33" i="13" s="1"/>
  <c r="M33" i="13" s="1"/>
  <c r="AC32" i="13"/>
  <c r="AD32" i="13" s="1"/>
  <c r="AE32" i="13" s="1"/>
  <c r="W32" i="13"/>
  <c r="X32" i="13" s="1"/>
  <c r="AB32" i="13" s="1"/>
  <c r="Q32" i="13"/>
  <c r="R32" i="13" s="1"/>
  <c r="K32" i="13"/>
  <c r="AC31" i="13"/>
  <c r="AD31" i="13" s="1"/>
  <c r="W31" i="13"/>
  <c r="X31" i="13" s="1"/>
  <c r="AA31" i="13" s="1"/>
  <c r="Q31" i="13"/>
  <c r="K31" i="13"/>
  <c r="L31" i="13" s="1"/>
  <c r="AC30" i="13"/>
  <c r="AD30" i="13" s="1"/>
  <c r="AF30" i="13" s="1"/>
  <c r="W30" i="13"/>
  <c r="X30" i="13" s="1"/>
  <c r="Q30" i="13"/>
  <c r="R30" i="13" s="1"/>
  <c r="T30" i="13" s="1"/>
  <c r="K30" i="13"/>
  <c r="AC29" i="13"/>
  <c r="AD29" i="13" s="1"/>
  <c r="W29" i="13"/>
  <c r="X29" i="13" s="1"/>
  <c r="Q29" i="13"/>
  <c r="R29" i="13" s="1"/>
  <c r="K29" i="13"/>
  <c r="AC28" i="13"/>
  <c r="AD28" i="13" s="1"/>
  <c r="AH28" i="13" s="1"/>
  <c r="W28" i="13"/>
  <c r="X28" i="13" s="1"/>
  <c r="Q28" i="13"/>
  <c r="R28" i="13" s="1"/>
  <c r="T28" i="13" s="1"/>
  <c r="K28" i="13"/>
  <c r="AC27" i="13"/>
  <c r="AD27" i="13" s="1"/>
  <c r="W27" i="13"/>
  <c r="Q27" i="13"/>
  <c r="R27" i="13" s="1"/>
  <c r="V27" i="13" s="1"/>
  <c r="K27" i="13"/>
  <c r="L27" i="13" s="1"/>
  <c r="AJ22" i="13"/>
  <c r="AK22" i="13" s="1"/>
  <c r="AM22" i="13" s="1"/>
  <c r="AC22" i="13"/>
  <c r="AH22" i="13" s="1"/>
  <c r="W22" i="13"/>
  <c r="AB22" i="13" s="1"/>
  <c r="Q22" i="13"/>
  <c r="K22" i="13"/>
  <c r="P22" i="13" s="1"/>
  <c r="AJ21" i="13"/>
  <c r="AK21" i="13" s="1"/>
  <c r="AL21" i="13" s="1"/>
  <c r="AC21" i="13"/>
  <c r="AD21" i="13" s="1"/>
  <c r="W21" i="13"/>
  <c r="X21" i="13" s="1"/>
  <c r="Q21" i="13"/>
  <c r="R21" i="13" s="1"/>
  <c r="K21" i="13"/>
  <c r="AJ20" i="13"/>
  <c r="AK20" i="13" s="1"/>
  <c r="AC20" i="13"/>
  <c r="AD20" i="13" s="1"/>
  <c r="AH20" i="13" s="1"/>
  <c r="W20" i="13"/>
  <c r="X20" i="13" s="1"/>
  <c r="Q20" i="13"/>
  <c r="K20" i="13"/>
  <c r="L20" i="13" s="1"/>
  <c r="AC19" i="13"/>
  <c r="AD19" i="13" s="1"/>
  <c r="AH19" i="13" s="1"/>
  <c r="W19" i="13"/>
  <c r="Q19" i="13"/>
  <c r="R19" i="13" s="1"/>
  <c r="V19" i="13" s="1"/>
  <c r="K19" i="13"/>
  <c r="AC18" i="13"/>
  <c r="AD18" i="13" s="1"/>
  <c r="W18" i="13"/>
  <c r="Q18" i="13"/>
  <c r="R18" i="13" s="1"/>
  <c r="V18" i="13" s="1"/>
  <c r="K18" i="13"/>
  <c r="AC17" i="13"/>
  <c r="AD17" i="13" s="1"/>
  <c r="AH17" i="13" s="1"/>
  <c r="W17" i="13"/>
  <c r="X17" i="13" s="1"/>
  <c r="Y17" i="13" s="1"/>
  <c r="Q17" i="13"/>
  <c r="K17" i="13"/>
  <c r="AC16" i="13"/>
  <c r="AD16" i="13" s="1"/>
  <c r="W16" i="13"/>
  <c r="X16" i="13" s="1"/>
  <c r="Y16" i="13" s="1"/>
  <c r="Q16" i="13"/>
  <c r="R16" i="13" s="1"/>
  <c r="K16" i="13"/>
  <c r="L16" i="13" s="1"/>
  <c r="AC15" i="13"/>
  <c r="AD15" i="13" s="1"/>
  <c r="AE15" i="13" s="1"/>
  <c r="W15" i="13"/>
  <c r="X15" i="13" s="1"/>
  <c r="AB15" i="13" s="1"/>
  <c r="Q15" i="13"/>
  <c r="R15" i="13" s="1"/>
  <c r="S15" i="13" s="1"/>
  <c r="K15" i="13"/>
  <c r="AC14" i="13"/>
  <c r="AD14" i="13" s="1"/>
  <c r="W14" i="13"/>
  <c r="X14" i="13" s="1"/>
  <c r="Q14" i="13"/>
  <c r="K14" i="13"/>
  <c r="AJ13" i="13"/>
  <c r="AK13" i="13" s="1"/>
  <c r="AL13" i="13" s="1"/>
  <c r="AC13" i="13"/>
  <c r="AD13" i="13" s="1"/>
  <c r="W13" i="13"/>
  <c r="X13" i="13" s="1"/>
  <c r="Y13" i="13" s="1"/>
  <c r="Q13" i="13"/>
  <c r="R13" i="13" s="1"/>
  <c r="V13" i="13" s="1"/>
  <c r="K13" i="13"/>
  <c r="L13" i="13" s="1"/>
  <c r="AC12" i="13"/>
  <c r="AD12" i="13" s="1"/>
  <c r="W12" i="13"/>
  <c r="X12" i="13" s="1"/>
  <c r="Q12" i="13"/>
  <c r="K12" i="13"/>
  <c r="L12" i="13" s="1"/>
  <c r="M12" i="13" s="1"/>
  <c r="AC11" i="13"/>
  <c r="AD11" i="13" s="1"/>
  <c r="AE11" i="13" s="1"/>
  <c r="W11" i="13"/>
  <c r="X11" i="13" s="1"/>
  <c r="Q11" i="13"/>
  <c r="R11" i="13" s="1"/>
  <c r="V11" i="13" s="1"/>
  <c r="K11" i="13"/>
  <c r="AC10" i="13"/>
  <c r="AD10" i="13" s="1"/>
  <c r="AG10" i="13" s="1"/>
  <c r="W10" i="13"/>
  <c r="X10" i="13" s="1"/>
  <c r="Y10" i="13" s="1"/>
  <c r="Q10" i="13"/>
  <c r="R10" i="13" s="1"/>
  <c r="S10" i="13" s="1"/>
  <c r="K10" i="13"/>
  <c r="L10" i="13" s="1"/>
  <c r="AC9" i="13"/>
  <c r="AD9" i="13" s="1"/>
  <c r="W9" i="13"/>
  <c r="X9" i="13" s="1"/>
  <c r="AA9" i="13" s="1"/>
  <c r="Q9" i="13"/>
  <c r="K9" i="13"/>
  <c r="AC8" i="13"/>
  <c r="W8" i="13"/>
  <c r="Q8" i="13"/>
  <c r="K8" i="13"/>
  <c r="P61" i="7"/>
  <c r="P62" i="7"/>
  <c r="P63" i="7"/>
  <c r="P64" i="7"/>
  <c r="P65" i="7"/>
  <c r="P66" i="7"/>
  <c r="P60" i="7"/>
  <c r="P51" i="7"/>
  <c r="P52" i="7"/>
  <c r="P53" i="7"/>
  <c r="P54" i="7"/>
  <c r="P55" i="7"/>
  <c r="P56" i="7"/>
  <c r="P50" i="7"/>
  <c r="AR50" i="13" l="1"/>
  <c r="AS50" i="13" s="1"/>
  <c r="L14" i="13"/>
  <c r="M14" i="13" s="1"/>
  <c r="L49" i="13"/>
  <c r="O49" i="13" s="1"/>
  <c r="AR49" i="13"/>
  <c r="AF11" i="13"/>
  <c r="M36" i="13"/>
  <c r="AH11" i="13"/>
  <c r="AA46" i="13"/>
  <c r="Z46" i="13"/>
  <c r="AO41" i="13"/>
  <c r="AB16" i="13"/>
  <c r="S11" i="13"/>
  <c r="AB51" i="13"/>
  <c r="S28" i="13"/>
  <c r="AN40" i="13"/>
  <c r="AO52" i="13"/>
  <c r="Z32" i="13"/>
  <c r="T10" i="13"/>
  <c r="AG11" i="13"/>
  <c r="AA32" i="13"/>
  <c r="AE41" i="13"/>
  <c r="AH41" i="13"/>
  <c r="AG41" i="13"/>
  <c r="AF41" i="13"/>
  <c r="U52" i="13"/>
  <c r="T52" i="13"/>
  <c r="S16" i="13"/>
  <c r="U16" i="13"/>
  <c r="T16" i="13"/>
  <c r="O59" i="13"/>
  <c r="N59" i="13"/>
  <c r="S34" i="13"/>
  <c r="V34" i="13"/>
  <c r="U34" i="13"/>
  <c r="U38" i="13"/>
  <c r="V38" i="13"/>
  <c r="T38" i="13"/>
  <c r="O20" i="13"/>
  <c r="N20" i="13"/>
  <c r="M20" i="13"/>
  <c r="P20" i="13"/>
  <c r="Y40" i="13"/>
  <c r="Y62" i="13"/>
  <c r="AG32" i="13"/>
  <c r="Z40" i="13"/>
  <c r="AA62" i="13"/>
  <c r="R9" i="13"/>
  <c r="T9" i="13" s="1"/>
  <c r="Z16" i="13"/>
  <c r="O36" i="13"/>
  <c r="AL40" i="13"/>
  <c r="AG57" i="13"/>
  <c r="AA16" i="13"/>
  <c r="P36" i="13"/>
  <c r="AM40" i="13"/>
  <c r="AL41" i="13"/>
  <c r="R8" i="13"/>
  <c r="U8" i="13" s="1"/>
  <c r="X8" i="13"/>
  <c r="AA8" i="13" s="1"/>
  <c r="U10" i="13"/>
  <c r="AD8" i="13"/>
  <c r="AF8" i="13" s="1"/>
  <c r="Y32" i="13"/>
  <c r="AF49" i="13"/>
  <c r="Y51" i="13"/>
  <c r="AH10" i="13"/>
  <c r="AA51" i="13"/>
  <c r="AO20" i="13"/>
  <c r="AL20" i="13"/>
  <c r="AN20" i="13"/>
  <c r="AM20" i="13"/>
  <c r="AE18" i="13"/>
  <c r="AF18" i="13"/>
  <c r="AH18" i="13"/>
  <c r="AG18" i="13"/>
  <c r="Y29" i="13"/>
  <c r="AA29" i="13"/>
  <c r="AB29" i="13"/>
  <c r="Z29" i="13"/>
  <c r="AE35" i="13"/>
  <c r="AG35" i="13"/>
  <c r="AH35" i="13"/>
  <c r="Y12" i="13"/>
  <c r="AB12" i="13"/>
  <c r="Z12" i="13"/>
  <c r="AA12" i="13"/>
  <c r="AB20" i="13"/>
  <c r="AA20" i="13"/>
  <c r="Z20" i="13"/>
  <c r="Y20" i="13"/>
  <c r="Y11" i="13"/>
  <c r="Z11" i="13"/>
  <c r="M10" i="13"/>
  <c r="O10" i="13"/>
  <c r="N10" i="13"/>
  <c r="AA47" i="13"/>
  <c r="Z47" i="13"/>
  <c r="P27" i="13"/>
  <c r="O27" i="13"/>
  <c r="N27" i="13"/>
  <c r="M27" i="13"/>
  <c r="O16" i="13"/>
  <c r="P16" i="13"/>
  <c r="N16" i="13"/>
  <c r="M16" i="13"/>
  <c r="O31" i="13"/>
  <c r="M31" i="13"/>
  <c r="AH36" i="13"/>
  <c r="AG36" i="13"/>
  <c r="AF36" i="13"/>
  <c r="AE36" i="13"/>
  <c r="N61" i="13"/>
  <c r="O61" i="13"/>
  <c r="M61" i="13"/>
  <c r="P61" i="13"/>
  <c r="AO62" i="13"/>
  <c r="AL62" i="13"/>
  <c r="AN62" i="13"/>
  <c r="Z34" i="13"/>
  <c r="AA34" i="13"/>
  <c r="AH50" i="13"/>
  <c r="AF50" i="13"/>
  <c r="Z61" i="13"/>
  <c r="AB61" i="13"/>
  <c r="AA61" i="13"/>
  <c r="Y61" i="13"/>
  <c r="U63" i="13"/>
  <c r="V63" i="13"/>
  <c r="T63" i="13"/>
  <c r="Y28" i="13"/>
  <c r="AB28" i="13"/>
  <c r="AA28" i="13"/>
  <c r="Z28" i="13"/>
  <c r="AE16" i="13"/>
  <c r="AH16" i="13"/>
  <c r="AG16" i="13"/>
  <c r="AF16" i="13"/>
  <c r="Z21" i="13"/>
  <c r="Y21" i="13"/>
  <c r="AG63" i="13"/>
  <c r="AH63" i="13"/>
  <c r="AF63" i="13"/>
  <c r="T19" i="13"/>
  <c r="AA48" i="13"/>
  <c r="O12" i="13"/>
  <c r="U19" i="13"/>
  <c r="U30" i="13"/>
  <c r="AB48" i="13"/>
  <c r="V60" i="13"/>
  <c r="S19" i="13"/>
  <c r="P12" i="13"/>
  <c r="V30" i="13"/>
  <c r="AR40" i="13"/>
  <c r="AS40" i="13" s="1"/>
  <c r="AF57" i="13"/>
  <c r="Y48" i="13"/>
  <c r="M62" i="13"/>
  <c r="V10" i="13"/>
  <c r="N12" i="13"/>
  <c r="V16" i="13"/>
  <c r="S30" i="13"/>
  <c r="L32" i="13"/>
  <c r="N32" i="13" s="1"/>
  <c r="O62" i="13"/>
  <c r="X19" i="13"/>
  <c r="AB19" i="13" s="1"/>
  <c r="T34" i="13"/>
  <c r="L48" i="13"/>
  <c r="N48" i="13" s="1"/>
  <c r="Y41" i="13"/>
  <c r="AR52" i="13"/>
  <c r="AS52" i="13" s="1"/>
  <c r="AH58" i="13"/>
  <c r="S13" i="13"/>
  <c r="AG17" i="13"/>
  <c r="Z41" i="13"/>
  <c r="L52" i="13"/>
  <c r="O52" i="13" s="1"/>
  <c r="R37" i="13"/>
  <c r="V37" i="13" s="1"/>
  <c r="L18" i="13"/>
  <c r="N18" i="13" s="1"/>
  <c r="U13" i="13"/>
  <c r="U15" i="13"/>
  <c r="AB41" i="13"/>
  <c r="T48" i="13"/>
  <c r="L57" i="13"/>
  <c r="O57" i="13" s="1"/>
  <c r="T13" i="13"/>
  <c r="T15" i="13"/>
  <c r="V48" i="13"/>
  <c r="AH12" i="13"/>
  <c r="AG12" i="13"/>
  <c r="AE12" i="13"/>
  <c r="AF12" i="13"/>
  <c r="AG13" i="13"/>
  <c r="AF13" i="13"/>
  <c r="AE13" i="13"/>
  <c r="AH13" i="13"/>
  <c r="AF9" i="13"/>
  <c r="AH9" i="13"/>
  <c r="AG9" i="13"/>
  <c r="AE9" i="13"/>
  <c r="AG14" i="13"/>
  <c r="AF14" i="13"/>
  <c r="AE14" i="13"/>
  <c r="AH14" i="13"/>
  <c r="P13" i="13"/>
  <c r="O13" i="13"/>
  <c r="N13" i="13"/>
  <c r="M13" i="13"/>
  <c r="R14" i="13"/>
  <c r="AA30" i="13"/>
  <c r="Z30" i="13"/>
  <c r="Y30" i="13"/>
  <c r="P10" i="13"/>
  <c r="U11" i="13"/>
  <c r="Z15" i="13"/>
  <c r="Y15" i="13"/>
  <c r="AA15" i="13"/>
  <c r="R17" i="13"/>
  <c r="AG21" i="13"/>
  <c r="AF21" i="13"/>
  <c r="AE21" i="13"/>
  <c r="AH21" i="13"/>
  <c r="V28" i="13"/>
  <c r="U28" i="13"/>
  <c r="R58" i="13"/>
  <c r="L15" i="13"/>
  <c r="AF27" i="13"/>
  <c r="AH27" i="13"/>
  <c r="AG27" i="13"/>
  <c r="AE27" i="13"/>
  <c r="T11" i="13"/>
  <c r="X18" i="13"/>
  <c r="AB30" i="13"/>
  <c r="L34" i="13"/>
  <c r="R12" i="13"/>
  <c r="R31" i="13"/>
  <c r="U33" i="13"/>
  <c r="V33" i="13"/>
  <c r="T33" i="13"/>
  <c r="S33" i="13"/>
  <c r="AF46" i="13"/>
  <c r="AH46" i="13"/>
  <c r="AG46" i="13"/>
  <c r="AE46" i="13"/>
  <c r="AB9" i="13"/>
  <c r="AA10" i="13"/>
  <c r="V15" i="13"/>
  <c r="L28" i="13"/>
  <c r="P33" i="13"/>
  <c r="O33" i="13"/>
  <c r="N33" i="13"/>
  <c r="AB11" i="13"/>
  <c r="AA11" i="13"/>
  <c r="AO21" i="13"/>
  <c r="AN21" i="13"/>
  <c r="AM21" i="13"/>
  <c r="L30" i="13"/>
  <c r="Y33" i="13"/>
  <c r="AB33" i="13"/>
  <c r="Z33" i="13"/>
  <c r="AA33" i="13"/>
  <c r="AB13" i="13"/>
  <c r="AA13" i="13"/>
  <c r="Z13" i="13"/>
  <c r="AH15" i="13"/>
  <c r="AG15" i="13"/>
  <c r="AF15" i="13"/>
  <c r="AB17" i="13"/>
  <c r="AA17" i="13"/>
  <c r="AG29" i="13"/>
  <c r="AF29" i="13"/>
  <c r="AE29" i="13"/>
  <c r="L21" i="13"/>
  <c r="AR21" i="13"/>
  <c r="AS21" i="13" s="1"/>
  <c r="V22" i="13"/>
  <c r="AH29" i="13"/>
  <c r="AG33" i="13"/>
  <c r="AH33" i="13"/>
  <c r="AF33" i="13"/>
  <c r="Z17" i="13"/>
  <c r="Y9" i="13"/>
  <c r="T21" i="13"/>
  <c r="S21" i="13"/>
  <c r="V21" i="13"/>
  <c r="Z9" i="13"/>
  <c r="AE20" i="13"/>
  <c r="U21" i="13"/>
  <c r="L29" i="13"/>
  <c r="AE31" i="13"/>
  <c r="AG31" i="13"/>
  <c r="AH31" i="13"/>
  <c r="S35" i="13"/>
  <c r="V35" i="13"/>
  <c r="T35" i="13"/>
  <c r="U35" i="13"/>
  <c r="AR13" i="13"/>
  <c r="AS13" i="13" s="1"/>
  <c r="AB10" i="13"/>
  <c r="L11" i="13"/>
  <c r="Z14" i="13"/>
  <c r="Y14" i="13"/>
  <c r="L9" i="13"/>
  <c r="AF10" i="13"/>
  <c r="AE10" i="13"/>
  <c r="AA14" i="13"/>
  <c r="AE17" i="13"/>
  <c r="U18" i="13"/>
  <c r="T18" i="13"/>
  <c r="S18" i="13"/>
  <c r="AG19" i="13"/>
  <c r="AF19" i="13"/>
  <c r="AE19" i="13"/>
  <c r="R20" i="13"/>
  <c r="AF20" i="13"/>
  <c r="X27" i="13"/>
  <c r="AF31" i="13"/>
  <c r="V32" i="13"/>
  <c r="U32" i="13"/>
  <c r="T32" i="13"/>
  <c r="S32" i="13"/>
  <c r="Z10" i="13"/>
  <c r="L8" i="13"/>
  <c r="AO13" i="13"/>
  <c r="AN13" i="13"/>
  <c r="AM13" i="13"/>
  <c r="AB14" i="13"/>
  <c r="AF17" i="13"/>
  <c r="AG20" i="13"/>
  <c r="AB21" i="13"/>
  <c r="AA21" i="13"/>
  <c r="AL22" i="13"/>
  <c r="AO22" i="13"/>
  <c r="AN22" i="13"/>
  <c r="V29" i="13"/>
  <c r="S29" i="13"/>
  <c r="U29" i="13"/>
  <c r="T29" i="13"/>
  <c r="AB35" i="13"/>
  <c r="AA35" i="13"/>
  <c r="Z35" i="13"/>
  <c r="X39" i="13"/>
  <c r="AF34" i="13"/>
  <c r="AE34" i="13"/>
  <c r="AH34" i="13"/>
  <c r="AG34" i="13"/>
  <c r="AB34" i="13"/>
  <c r="L19" i="13"/>
  <c r="AR22" i="13"/>
  <c r="AW22" i="13" s="1"/>
  <c r="AT22" i="13" s="1"/>
  <c r="AS22" i="13" s="1"/>
  <c r="AB37" i="13"/>
  <c r="AA37" i="13"/>
  <c r="Z37" i="13"/>
  <c r="X38" i="13"/>
  <c r="AE39" i="13"/>
  <c r="AH39" i="13"/>
  <c r="AG39" i="13"/>
  <c r="P46" i="13"/>
  <c r="M46" i="13"/>
  <c r="O46" i="13"/>
  <c r="AB49" i="13"/>
  <c r="Z49" i="13"/>
  <c r="AA49" i="13"/>
  <c r="Y49" i="13"/>
  <c r="L51" i="13"/>
  <c r="AR51" i="13"/>
  <c r="AS51" i="13" s="1"/>
  <c r="AG60" i="13"/>
  <c r="AH60" i="13"/>
  <c r="AF60" i="13"/>
  <c r="AE60" i="13"/>
  <c r="V41" i="13"/>
  <c r="U41" i="13"/>
  <c r="AG38" i="13"/>
  <c r="AF38" i="13"/>
  <c r="S41" i="13"/>
  <c r="AE38" i="13"/>
  <c r="R40" i="13"/>
  <c r="T41" i="13"/>
  <c r="AF28" i="13"/>
  <c r="AE28" i="13"/>
  <c r="T27" i="13"/>
  <c r="U27" i="13"/>
  <c r="S27" i="13"/>
  <c r="AG28" i="13"/>
  <c r="P31" i="13"/>
  <c r="N31" i="13"/>
  <c r="AF32" i="13"/>
  <c r="AH38" i="13"/>
  <c r="V36" i="13"/>
  <c r="U36" i="13"/>
  <c r="P37" i="13"/>
  <c r="O37" i="13"/>
  <c r="N37" i="13"/>
  <c r="M37" i="13"/>
  <c r="AG30" i="13"/>
  <c r="AE30" i="13"/>
  <c r="AH30" i="13"/>
  <c r="AH32" i="13"/>
  <c r="Y34" i="13"/>
  <c r="S36" i="13"/>
  <c r="S39" i="13"/>
  <c r="V39" i="13"/>
  <c r="U39" i="13"/>
  <c r="L47" i="13"/>
  <c r="AR20" i="13"/>
  <c r="AS20" i="13" s="1"/>
  <c r="AB31" i="13"/>
  <c r="Z31" i="13"/>
  <c r="L35" i="13"/>
  <c r="AH40" i="13"/>
  <c r="AE40" i="13"/>
  <c r="AF40" i="13"/>
  <c r="U47" i="13"/>
  <c r="V47" i="13"/>
  <c r="T47" i="13"/>
  <c r="S47" i="13"/>
  <c r="AB50" i="13"/>
  <c r="AA50" i="13"/>
  <c r="R57" i="13"/>
  <c r="L17" i="13"/>
  <c r="Y31" i="13"/>
  <c r="AF35" i="13"/>
  <c r="AA36" i="13"/>
  <c r="Z36" i="13"/>
  <c r="Y36" i="13"/>
  <c r="AG37" i="13"/>
  <c r="AE37" i="13"/>
  <c r="AH37" i="13"/>
  <c r="AF37" i="13"/>
  <c r="S38" i="13"/>
  <c r="AG40" i="13"/>
  <c r="R46" i="13"/>
  <c r="Y50" i="13"/>
  <c r="AM51" i="13"/>
  <c r="AO51" i="13"/>
  <c r="AN51" i="13"/>
  <c r="AB58" i="13"/>
  <c r="AA58" i="13"/>
  <c r="Z58" i="13"/>
  <c r="AB47" i="13"/>
  <c r="Y47" i="13"/>
  <c r="AA57" i="13"/>
  <c r="Y57" i="13"/>
  <c r="AB57" i="13"/>
  <c r="AA52" i="13"/>
  <c r="Z52" i="13"/>
  <c r="Y52" i="13"/>
  <c r="Z57" i="13"/>
  <c r="AE62" i="13"/>
  <c r="AH62" i="13"/>
  <c r="AF62" i="13"/>
  <c r="AG47" i="13"/>
  <c r="AE47" i="13"/>
  <c r="AE49" i="13"/>
  <c r="AH49" i="13"/>
  <c r="AB52" i="13"/>
  <c r="AG62" i="13"/>
  <c r="AF47" i="13"/>
  <c r="AH52" i="13"/>
  <c r="AE52" i="13"/>
  <c r="AG52" i="13"/>
  <c r="AH59" i="13"/>
  <c r="AG59" i="13"/>
  <c r="AF59" i="13"/>
  <c r="R61" i="13"/>
  <c r="AF52" i="13"/>
  <c r="AE59" i="13"/>
  <c r="X60" i="13"/>
  <c r="AA40" i="13"/>
  <c r="L41" i="13"/>
  <c r="AO50" i="13"/>
  <c r="AM50" i="13"/>
  <c r="AL50" i="13"/>
  <c r="L38" i="13"/>
  <c r="R49" i="13"/>
  <c r="AN50" i="13"/>
  <c r="V51" i="13"/>
  <c r="U51" i="13"/>
  <c r="T51" i="13"/>
  <c r="AB63" i="13"/>
  <c r="AA63" i="13"/>
  <c r="Z63" i="13"/>
  <c r="Y63" i="13"/>
  <c r="L39" i="13"/>
  <c r="L40" i="13"/>
  <c r="AR41" i="13"/>
  <c r="AS41" i="13" s="1"/>
  <c r="AG48" i="13"/>
  <c r="AH48" i="13"/>
  <c r="AF48" i="13"/>
  <c r="S51" i="13"/>
  <c r="AB59" i="13"/>
  <c r="Y59" i="13"/>
  <c r="AA59" i="13"/>
  <c r="Z59" i="13"/>
  <c r="P60" i="13"/>
  <c r="O60" i="13"/>
  <c r="N60" i="13"/>
  <c r="M60" i="13"/>
  <c r="R62" i="13"/>
  <c r="AM61" i="13"/>
  <c r="AO61" i="13"/>
  <c r="AN61" i="13"/>
  <c r="AN52" i="13"/>
  <c r="AM52" i="13"/>
  <c r="P59" i="13"/>
  <c r="M59" i="13"/>
  <c r="AO63" i="13"/>
  <c r="AN63" i="13"/>
  <c r="U50" i="13"/>
  <c r="S50" i="13"/>
  <c r="S60" i="13"/>
  <c r="AR61" i="13"/>
  <c r="AS61" i="13" s="1"/>
  <c r="AG61" i="13"/>
  <c r="AF61" i="13"/>
  <c r="AE61" i="13"/>
  <c r="AL63" i="13"/>
  <c r="T50" i="13"/>
  <c r="T60" i="13"/>
  <c r="AH61" i="13"/>
  <c r="AM63" i="13"/>
  <c r="AH51" i="13"/>
  <c r="AG51" i="13"/>
  <c r="AR62" i="13"/>
  <c r="AS62" i="13" s="1"/>
  <c r="L50" i="13"/>
  <c r="P58" i="13"/>
  <c r="O58" i="13"/>
  <c r="AE58" i="13"/>
  <c r="R59" i="13"/>
  <c r="AM41" i="13"/>
  <c r="AB46" i="13"/>
  <c r="Y46" i="13"/>
  <c r="S48" i="13"/>
  <c r="AG50" i="13"/>
  <c r="AE50" i="13"/>
  <c r="AF51" i="13"/>
  <c r="V52" i="13"/>
  <c r="S52" i="13"/>
  <c r="AE57" i="13"/>
  <c r="M58" i="13"/>
  <c r="AG58" i="13"/>
  <c r="N62" i="13"/>
  <c r="Z62" i="13"/>
  <c r="AM62" i="13"/>
  <c r="S63" i="13"/>
  <c r="AE63" i="13"/>
  <c r="AR63" i="13"/>
  <c r="AS63" i="13" s="1"/>
  <c r="L63" i="13"/>
  <c r="P55" i="10"/>
  <c r="P53" i="10"/>
  <c r="P52" i="10"/>
  <c r="P51" i="10"/>
  <c r="P50" i="10"/>
  <c r="P66" i="10"/>
  <c r="P64" i="10"/>
  <c r="P63" i="10"/>
  <c r="P62" i="10"/>
  <c r="P61" i="10"/>
  <c r="P60" i="10"/>
  <c r="AH42" i="13" l="1"/>
  <c r="AH53" i="13"/>
  <c r="AB53" i="13"/>
  <c r="N49" i="13"/>
  <c r="N14" i="13"/>
  <c r="O14" i="13"/>
  <c r="P14" i="13"/>
  <c r="AU40" i="13"/>
  <c r="M49" i="13"/>
  <c r="P49" i="13"/>
  <c r="S8" i="13"/>
  <c r="O32" i="13"/>
  <c r="M57" i="13"/>
  <c r="P32" i="13"/>
  <c r="AT40" i="13"/>
  <c r="T37" i="13"/>
  <c r="M52" i="13"/>
  <c r="P52" i="13"/>
  <c r="N52" i="13"/>
  <c r="S9" i="13"/>
  <c r="U9" i="13"/>
  <c r="V9" i="13"/>
  <c r="S37" i="13"/>
  <c r="V8" i="13"/>
  <c r="U37" i="13"/>
  <c r="Z19" i="13"/>
  <c r="AA19" i="13"/>
  <c r="AV52" i="13"/>
  <c r="Y19" i="13"/>
  <c r="M32" i="13"/>
  <c r="AV50" i="13"/>
  <c r="AB8" i="13"/>
  <c r="O18" i="13"/>
  <c r="Y8" i="13"/>
  <c r="Z8" i="13"/>
  <c r="P48" i="13"/>
  <c r="P18" i="13"/>
  <c r="M18" i="13"/>
  <c r="AH8" i="13"/>
  <c r="AH23" i="13" s="1"/>
  <c r="T8" i="13"/>
  <c r="AG8" i="13"/>
  <c r="AE8" i="13"/>
  <c r="AH64" i="13"/>
  <c r="AV40" i="13"/>
  <c r="AT50" i="13"/>
  <c r="AU50" i="13"/>
  <c r="AW50" i="13"/>
  <c r="AW40" i="13"/>
  <c r="P57" i="13"/>
  <c r="N57" i="13"/>
  <c r="O48" i="13"/>
  <c r="M48" i="13"/>
  <c r="AT52" i="13"/>
  <c r="AW52" i="13"/>
  <c r="AU52" i="13"/>
  <c r="N39" i="13"/>
  <c r="O39" i="13"/>
  <c r="M39" i="13"/>
  <c r="P39" i="13"/>
  <c r="S62" i="13"/>
  <c r="V62" i="13"/>
  <c r="U62" i="13"/>
  <c r="T62" i="13"/>
  <c r="AT20" i="13"/>
  <c r="AW20" i="13"/>
  <c r="AV20" i="13"/>
  <c r="AU20" i="13"/>
  <c r="P47" i="13"/>
  <c r="M47" i="13"/>
  <c r="O47" i="13"/>
  <c r="N47" i="13"/>
  <c r="AW21" i="13"/>
  <c r="AU21" i="13"/>
  <c r="AT21" i="13"/>
  <c r="AV21" i="13"/>
  <c r="N34" i="13"/>
  <c r="P34" i="13"/>
  <c r="O34" i="13"/>
  <c r="M34" i="13"/>
  <c r="AB60" i="13"/>
  <c r="AB64" i="13" s="1"/>
  <c r="AA60" i="13"/>
  <c r="Z60" i="13"/>
  <c r="Y60" i="13"/>
  <c r="T46" i="13"/>
  <c r="V46" i="13"/>
  <c r="S46" i="13"/>
  <c r="U46" i="13"/>
  <c r="Z39" i="13"/>
  <c r="AB39" i="13"/>
  <c r="AA39" i="13"/>
  <c r="Y39" i="13"/>
  <c r="P21" i="13"/>
  <c r="N21" i="13"/>
  <c r="M21" i="13"/>
  <c r="O21" i="13"/>
  <c r="AU61" i="13"/>
  <c r="AW61" i="13"/>
  <c r="AV61" i="13"/>
  <c r="AT61" i="13"/>
  <c r="U61" i="13"/>
  <c r="T61" i="13"/>
  <c r="S61" i="13"/>
  <c r="V61" i="13"/>
  <c r="V40" i="13"/>
  <c r="S40" i="13"/>
  <c r="U40" i="13"/>
  <c r="T40" i="13"/>
  <c r="O30" i="13"/>
  <c r="M30" i="13"/>
  <c r="P30" i="13"/>
  <c r="N30" i="13"/>
  <c r="N15" i="13"/>
  <c r="M15" i="13"/>
  <c r="P15" i="13"/>
  <c r="O15" i="13"/>
  <c r="P50" i="13"/>
  <c r="M50" i="13"/>
  <c r="O50" i="13"/>
  <c r="N50" i="13"/>
  <c r="AU51" i="13"/>
  <c r="AW51" i="13"/>
  <c r="AV51" i="13"/>
  <c r="AT51" i="13"/>
  <c r="AB27" i="13"/>
  <c r="AA27" i="13"/>
  <c r="Y27" i="13"/>
  <c r="Z27" i="13"/>
  <c r="P11" i="13"/>
  <c r="O11" i="13"/>
  <c r="N11" i="13"/>
  <c r="M11" i="13"/>
  <c r="Y18" i="13"/>
  <c r="AA18" i="13"/>
  <c r="AB18" i="13"/>
  <c r="Z18" i="13"/>
  <c r="S49" i="13"/>
  <c r="U49" i="13"/>
  <c r="T49" i="13"/>
  <c r="V49" i="13"/>
  <c r="N51" i="13"/>
  <c r="P51" i="13"/>
  <c r="O51" i="13"/>
  <c r="M51" i="13"/>
  <c r="O19" i="13"/>
  <c r="N19" i="13"/>
  <c r="M19" i="13"/>
  <c r="P19" i="13"/>
  <c r="N8" i="13"/>
  <c r="M8" i="13"/>
  <c r="P8" i="13"/>
  <c r="O8" i="13"/>
  <c r="V17" i="13"/>
  <c r="T17" i="13"/>
  <c r="U17" i="13"/>
  <c r="S17" i="13"/>
  <c r="U14" i="13"/>
  <c r="T14" i="13"/>
  <c r="S14" i="13"/>
  <c r="V14" i="13"/>
  <c r="AV41" i="13"/>
  <c r="AW41" i="13"/>
  <c r="AU41" i="13"/>
  <c r="AT41" i="13"/>
  <c r="V20" i="13"/>
  <c r="U20" i="13"/>
  <c r="S20" i="13"/>
  <c r="T20" i="13"/>
  <c r="M29" i="13"/>
  <c r="P29" i="13"/>
  <c r="N29" i="13"/>
  <c r="O29" i="13"/>
  <c r="U31" i="13"/>
  <c r="T31" i="13"/>
  <c r="S31" i="13"/>
  <c r="V31" i="13"/>
  <c r="V42" i="13" s="1"/>
  <c r="U12" i="13"/>
  <c r="V12" i="13"/>
  <c r="T12" i="13"/>
  <c r="S12" i="13"/>
  <c r="O17" i="13"/>
  <c r="N17" i="13"/>
  <c r="M17" i="13"/>
  <c r="P17" i="13"/>
  <c r="N38" i="13"/>
  <c r="M38" i="13"/>
  <c r="P38" i="13"/>
  <c r="O38" i="13"/>
  <c r="Z38" i="13"/>
  <c r="AB38" i="13"/>
  <c r="AA38" i="13"/>
  <c r="Y38" i="13"/>
  <c r="N9" i="13"/>
  <c r="M9" i="13"/>
  <c r="P9" i="13"/>
  <c r="O9" i="13"/>
  <c r="T58" i="13"/>
  <c r="V58" i="13"/>
  <c r="U58" i="13"/>
  <c r="S58" i="13"/>
  <c r="AW62" i="13"/>
  <c r="AV62" i="13"/>
  <c r="AU62" i="13"/>
  <c r="AT62" i="13"/>
  <c r="AW63" i="13"/>
  <c r="AV63" i="13"/>
  <c r="AU63" i="13"/>
  <c r="AT63" i="13"/>
  <c r="O41" i="13"/>
  <c r="N41" i="13"/>
  <c r="M41" i="13"/>
  <c r="P41" i="13"/>
  <c r="V57" i="13"/>
  <c r="T57" i="13"/>
  <c r="S57" i="13"/>
  <c r="U57" i="13"/>
  <c r="AW13" i="13"/>
  <c r="AV13" i="13"/>
  <c r="AU13" i="13"/>
  <c r="AT13" i="13"/>
  <c r="P63" i="13"/>
  <c r="O63" i="13"/>
  <c r="N63" i="13"/>
  <c r="M63" i="13"/>
  <c r="V59" i="13"/>
  <c r="U59" i="13"/>
  <c r="T59" i="13"/>
  <c r="S59" i="13"/>
  <c r="P40" i="13"/>
  <c r="N40" i="13"/>
  <c r="O40" i="13"/>
  <c r="M40" i="13"/>
  <c r="P35" i="13"/>
  <c r="O35" i="13"/>
  <c r="N35" i="13"/>
  <c r="M35" i="13"/>
  <c r="M28" i="13"/>
  <c r="P28" i="13"/>
  <c r="O28" i="13"/>
  <c r="N28" i="13"/>
  <c r="P61" i="8"/>
  <c r="P62" i="8"/>
  <c r="P63" i="8"/>
  <c r="P64" i="8"/>
  <c r="P65" i="8"/>
  <c r="P66" i="8"/>
  <c r="P60" i="8"/>
  <c r="P51" i="8"/>
  <c r="P52" i="8"/>
  <c r="P53" i="8"/>
  <c r="P54" i="8"/>
  <c r="P55" i="8"/>
  <c r="P56" i="8"/>
  <c r="P50" i="8"/>
  <c r="AB42" i="13" l="1"/>
  <c r="V53" i="13"/>
  <c r="AB23" i="13"/>
  <c r="V23" i="13"/>
  <c r="V64" i="13"/>
  <c r="P64" i="13"/>
  <c r="AH65" i="13"/>
  <c r="P53" i="13"/>
  <c r="P23" i="13"/>
  <c r="P42" i="13"/>
  <c r="P65" i="13" l="1"/>
  <c r="AB65" i="13"/>
  <c r="V65" i="13"/>
  <c r="K8" i="12"/>
  <c r="I21" i="12"/>
  <c r="R61" i="11" l="1"/>
  <c r="T61" i="11" s="1"/>
  <c r="R60" i="11"/>
  <c r="T60" i="11" s="1"/>
  <c r="S62" i="11"/>
  <c r="R62" i="11" s="1"/>
  <c r="T62" i="11" s="1"/>
  <c r="U62" i="11" s="1"/>
  <c r="S61" i="11"/>
  <c r="S60" i="11"/>
  <c r="S55" i="11"/>
  <c r="R55" i="11" s="1"/>
  <c r="T55" i="11" s="1"/>
  <c r="S53" i="11"/>
  <c r="R53" i="11" s="1"/>
  <c r="T53" i="11" s="1"/>
  <c r="U53" i="11" s="1"/>
  <c r="V53" i="11" s="1"/>
  <c r="S52" i="11"/>
  <c r="R52" i="11" s="1"/>
  <c r="T52" i="11" s="1"/>
  <c r="U52" i="11" s="1"/>
  <c r="V52" i="11" s="1"/>
  <c r="W52" i="11" s="1"/>
  <c r="K52" i="11" s="1"/>
  <c r="S51" i="11"/>
  <c r="R51" i="11" s="1"/>
  <c r="T51" i="11" s="1"/>
  <c r="S50" i="11"/>
  <c r="R50" i="11" s="1"/>
  <c r="T50" i="11" s="1"/>
  <c r="R36" i="11"/>
  <c r="T36" i="11" s="1"/>
  <c r="U36" i="11" s="1"/>
  <c r="V36" i="11" s="1"/>
  <c r="R39" i="11"/>
  <c r="T39" i="11" s="1"/>
  <c r="U39" i="11" s="1"/>
  <c r="R44" i="11"/>
  <c r="T44" i="11" s="1"/>
  <c r="U44" i="11" s="1"/>
  <c r="R43" i="11"/>
  <c r="T43" i="11" s="1"/>
  <c r="U43" i="11" s="1"/>
  <c r="R42" i="11"/>
  <c r="T42" i="11" s="1"/>
  <c r="U42" i="11" s="1"/>
  <c r="V42" i="11" s="1"/>
  <c r="R41" i="11"/>
  <c r="T41" i="11" s="1"/>
  <c r="U41" i="11" s="1"/>
  <c r="V41" i="11" s="1"/>
  <c r="W41" i="11" s="1"/>
  <c r="K41" i="11" s="1"/>
  <c r="R40" i="11"/>
  <c r="T40" i="11" s="1"/>
  <c r="U40" i="11" s="1"/>
  <c r="V40" i="11" s="1"/>
  <c r="W40" i="11" s="1"/>
  <c r="K40" i="11" s="1"/>
  <c r="R38" i="11"/>
  <c r="T38" i="11" s="1"/>
  <c r="S36" i="11"/>
  <c r="S35" i="11"/>
  <c r="R35" i="11" s="1"/>
  <c r="T35" i="11" s="1"/>
  <c r="S34" i="11"/>
  <c r="R34" i="11" s="1"/>
  <c r="T34" i="11" s="1"/>
  <c r="U34" i="11" s="1"/>
  <c r="V34" i="11" s="1"/>
  <c r="S33" i="11"/>
  <c r="R33" i="11" s="1"/>
  <c r="T33" i="11" s="1"/>
  <c r="U33" i="11" s="1"/>
  <c r="V33" i="11" s="1"/>
  <c r="W33" i="11" s="1"/>
  <c r="K33" i="11" s="1"/>
  <c r="S32" i="11"/>
  <c r="R32" i="11" s="1"/>
  <c r="T32" i="11" s="1"/>
  <c r="R17" i="11"/>
  <c r="T17" i="11" s="1"/>
  <c r="R20" i="11"/>
  <c r="T20" i="11" s="1"/>
  <c r="R21" i="11"/>
  <c r="T21" i="11" s="1"/>
  <c r="R22" i="11"/>
  <c r="T22" i="11" s="1"/>
  <c r="R26" i="11"/>
  <c r="T26" i="11" s="1"/>
  <c r="R25" i="11"/>
  <c r="T25" i="11" s="1"/>
  <c r="R24" i="11"/>
  <c r="T24" i="11" s="1"/>
  <c r="R23" i="11"/>
  <c r="T23" i="11" s="1"/>
  <c r="T19" i="11"/>
  <c r="S18" i="11"/>
  <c r="R18" i="11" s="1"/>
  <c r="T18" i="11" s="1"/>
  <c r="S17" i="11"/>
  <c r="S16" i="11"/>
  <c r="R16" i="11" s="1"/>
  <c r="T16" i="11" s="1"/>
  <c r="U38" i="11" l="1"/>
  <c r="V38" i="11" s="1"/>
  <c r="U26" i="11"/>
  <c r="V26" i="11" s="1"/>
  <c r="U23" i="11"/>
  <c r="V23" i="11" s="1"/>
  <c r="AJ32" i="13"/>
  <c r="U22" i="11"/>
  <c r="V22" i="11" s="1"/>
  <c r="AJ48" i="13"/>
  <c r="AJ36" i="13"/>
  <c r="U61" i="11"/>
  <c r="V61" i="11" s="1"/>
  <c r="U24" i="11"/>
  <c r="V24" i="11" s="1"/>
  <c r="U18" i="11"/>
  <c r="V18" i="11" s="1"/>
  <c r="W18" i="11"/>
  <c r="K18" i="11" s="1"/>
  <c r="U25" i="11"/>
  <c r="V25" i="11" s="1"/>
  <c r="AJ28" i="13"/>
  <c r="U21" i="11"/>
  <c r="V21" i="11" s="1"/>
  <c r="U20" i="11"/>
  <c r="V20" i="11" s="1"/>
  <c r="U17" i="11"/>
  <c r="V17" i="11" s="1"/>
  <c r="W60" i="11"/>
  <c r="K60" i="11" s="1"/>
  <c r="U51" i="11"/>
  <c r="V51" i="11" s="1"/>
  <c r="AJ35" i="13"/>
  <c r="U16" i="11"/>
  <c r="V16" i="11" s="1"/>
  <c r="V62" i="11"/>
  <c r="W62" i="11" s="1"/>
  <c r="K62" i="11" s="1"/>
  <c r="U60" i="11"/>
  <c r="V60" i="11" s="1"/>
  <c r="U55" i="11"/>
  <c r="V55" i="11" s="1"/>
  <c r="W53" i="11"/>
  <c r="U50" i="11"/>
  <c r="V50" i="11" s="1"/>
  <c r="V39" i="11"/>
  <c r="W39" i="11" s="1"/>
  <c r="K39" i="11" s="1"/>
  <c r="V43" i="11"/>
  <c r="W43" i="11" s="1"/>
  <c r="K43" i="11" s="1"/>
  <c r="W34" i="11"/>
  <c r="K34" i="11" s="1"/>
  <c r="W42" i="11"/>
  <c r="K42" i="11" s="1"/>
  <c r="V44" i="11"/>
  <c r="W44" i="11" s="1"/>
  <c r="K44" i="11" s="1"/>
  <c r="U35" i="11"/>
  <c r="V35" i="11" s="1"/>
  <c r="W36" i="11"/>
  <c r="K36" i="11" s="1"/>
  <c r="U32" i="11"/>
  <c r="V32" i="11" s="1"/>
  <c r="S63" i="11"/>
  <c r="R63" i="11"/>
  <c r="T63" i="11" s="1"/>
  <c r="S15" i="11"/>
  <c r="R15" i="11" s="1"/>
  <c r="T15" i="11" s="1"/>
  <c r="W38" i="11" l="1"/>
  <c r="K38" i="11" s="1"/>
  <c r="W16" i="11"/>
  <c r="K16" i="11" s="1"/>
  <c r="W26" i="11"/>
  <c r="W51" i="11"/>
  <c r="K51" i="11" s="1"/>
  <c r="W61" i="11"/>
  <c r="K61" i="11" s="1"/>
  <c r="W24" i="11"/>
  <c r="K24" i="11" s="1"/>
  <c r="W23" i="11"/>
  <c r="K23" i="11" s="1"/>
  <c r="W20" i="11"/>
  <c r="K20" i="11" s="1"/>
  <c r="U63" i="11"/>
  <c r="V63" i="11" s="1"/>
  <c r="AJ39" i="13"/>
  <c r="AJ37" i="13"/>
  <c r="AK36" i="13"/>
  <c r="AR36" i="13"/>
  <c r="AS36" i="13" s="1"/>
  <c r="AJ38" i="13"/>
  <c r="AJ59" i="13"/>
  <c r="W21" i="11"/>
  <c r="K21" i="11" s="1"/>
  <c r="U15" i="11"/>
  <c r="V15" i="11" s="1"/>
  <c r="U14" i="11"/>
  <c r="V14" i="11" s="1"/>
  <c r="AJ29" i="13"/>
  <c r="AK35" i="13"/>
  <c r="AR35" i="13"/>
  <c r="AS35" i="13" s="1"/>
  <c r="AK28" i="13"/>
  <c r="AR28" i="13"/>
  <c r="AS28" i="13" s="1"/>
  <c r="AJ47" i="13"/>
  <c r="AK48" i="13"/>
  <c r="AR48" i="13"/>
  <c r="AS48" i="13" s="1"/>
  <c r="AJ57" i="13"/>
  <c r="W17" i="11"/>
  <c r="K17" i="11" s="1"/>
  <c r="L17" i="11" s="1"/>
  <c r="P17" i="11" s="1"/>
  <c r="AK32" i="13"/>
  <c r="AR32" i="13"/>
  <c r="AS32" i="13" s="1"/>
  <c r="AJ10" i="13"/>
  <c r="W25" i="11"/>
  <c r="K25" i="11" s="1"/>
  <c r="AJ33" i="13"/>
  <c r="AJ12" i="13"/>
  <c r="AJ34" i="13"/>
  <c r="AJ18" i="13"/>
  <c r="AJ14" i="13"/>
  <c r="AR14" i="13" s="1"/>
  <c r="AJ58" i="13"/>
  <c r="AJ17" i="13"/>
  <c r="AR17" i="13" s="1"/>
  <c r="W22" i="11"/>
  <c r="K22" i="11" s="1"/>
  <c r="AJ31" i="13"/>
  <c r="W55" i="11"/>
  <c r="W50" i="11"/>
  <c r="K50" i="11" s="1"/>
  <c r="W35" i="11"/>
  <c r="K35" i="11" s="1"/>
  <c r="W32" i="11"/>
  <c r="K32" i="11" s="1"/>
  <c r="I58" i="12"/>
  <c r="K58" i="12" s="1"/>
  <c r="I57" i="12"/>
  <c r="K57" i="12" s="1"/>
  <c r="K56" i="12"/>
  <c r="I56" i="12"/>
  <c r="K55" i="12"/>
  <c r="I55" i="12"/>
  <c r="I53" i="12"/>
  <c r="K53" i="12" s="1"/>
  <c r="I52" i="12"/>
  <c r="K52" i="12" s="1"/>
  <c r="I51" i="12"/>
  <c r="K51" i="12" s="1"/>
  <c r="I50" i="12"/>
  <c r="K50" i="12" s="1"/>
  <c r="K49" i="12"/>
  <c r="I48" i="12"/>
  <c r="K48" i="12" s="1"/>
  <c r="I47" i="12"/>
  <c r="K47" i="12" s="1"/>
  <c r="K46" i="12"/>
  <c r="I46" i="12"/>
  <c r="I45" i="12"/>
  <c r="K45" i="12" s="1"/>
  <c r="I44" i="12"/>
  <c r="K44" i="12" s="1"/>
  <c r="I43" i="12"/>
  <c r="K43" i="12" s="1"/>
  <c r="I42" i="12"/>
  <c r="K42" i="12" s="1"/>
  <c r="K41" i="12"/>
  <c r="I41" i="12"/>
  <c r="I40" i="12"/>
  <c r="K40" i="12" s="1"/>
  <c r="I39" i="12"/>
  <c r="K39" i="12" s="1"/>
  <c r="K38" i="12"/>
  <c r="I38" i="12"/>
  <c r="I36" i="12"/>
  <c r="K36" i="12" s="1"/>
  <c r="I35" i="12"/>
  <c r="K35" i="12" s="1"/>
  <c r="I34" i="12"/>
  <c r="K34" i="12" s="1"/>
  <c r="K33" i="12"/>
  <c r="I33" i="12"/>
  <c r="K32" i="12"/>
  <c r="I32" i="12"/>
  <c r="I31" i="12"/>
  <c r="K31" i="12" s="1"/>
  <c r="I30" i="12"/>
  <c r="K30" i="12" s="1"/>
  <c r="K29" i="12"/>
  <c r="I29" i="12"/>
  <c r="I28" i="12"/>
  <c r="K28" i="12" s="1"/>
  <c r="I27" i="12"/>
  <c r="K27" i="12" s="1"/>
  <c r="I26" i="12"/>
  <c r="K26" i="12" s="1"/>
  <c r="I24" i="12"/>
  <c r="K24" i="12" s="1"/>
  <c r="K23" i="12"/>
  <c r="I23" i="12"/>
  <c r="I22" i="12"/>
  <c r="K22" i="12" s="1"/>
  <c r="K21" i="12"/>
  <c r="K20" i="12"/>
  <c r="I20" i="12"/>
  <c r="I18" i="12"/>
  <c r="K18" i="12" s="1"/>
  <c r="I17" i="12"/>
  <c r="K17" i="12" s="1"/>
  <c r="I16" i="12"/>
  <c r="K16" i="12" s="1"/>
  <c r="I15" i="12"/>
  <c r="K15" i="12" s="1"/>
  <c r="I14" i="12"/>
  <c r="K13" i="12"/>
  <c r="I12" i="12"/>
  <c r="K12" i="12" s="1"/>
  <c r="I11" i="12"/>
  <c r="K11" i="12" s="1"/>
  <c r="K10" i="12"/>
  <c r="I9" i="12"/>
  <c r="K9" i="12" s="1"/>
  <c r="I8" i="12"/>
  <c r="L62" i="11"/>
  <c r="M62" i="11" s="1"/>
  <c r="L61" i="11"/>
  <c r="P61" i="11" s="1"/>
  <c r="L60" i="11"/>
  <c r="P60" i="11" s="1"/>
  <c r="L55" i="11"/>
  <c r="P55" i="11" s="1"/>
  <c r="L53" i="11"/>
  <c r="P53" i="11" s="1"/>
  <c r="L52" i="11"/>
  <c r="N52" i="11" s="1"/>
  <c r="L51" i="11"/>
  <c r="O51" i="11" s="1"/>
  <c r="L44" i="11"/>
  <c r="P44" i="11" s="1"/>
  <c r="L43" i="11"/>
  <c r="O43" i="11" s="1"/>
  <c r="L42" i="11"/>
  <c r="N42" i="11" s="1"/>
  <c r="L41" i="11"/>
  <c r="N41" i="11" s="1"/>
  <c r="L40" i="11"/>
  <c r="N40" i="11" s="1"/>
  <c r="L39" i="11"/>
  <c r="M39" i="11" s="1"/>
  <c r="L38" i="11"/>
  <c r="P38" i="11" s="1"/>
  <c r="L36" i="11"/>
  <c r="N36" i="11" s="1"/>
  <c r="L34" i="11"/>
  <c r="P34" i="11" s="1"/>
  <c r="L33" i="11"/>
  <c r="P33" i="11" s="1"/>
  <c r="L32" i="11"/>
  <c r="P32" i="11" s="1"/>
  <c r="P28" i="11"/>
  <c r="L16" i="11"/>
  <c r="N16" i="11" s="1"/>
  <c r="AJ19" i="13" l="1"/>
  <c r="AK59" i="13"/>
  <c r="AR59" i="13"/>
  <c r="AS59" i="13" s="1"/>
  <c r="AK12" i="13"/>
  <c r="AR12" i="13"/>
  <c r="AS12" i="13" s="1"/>
  <c r="AK18" i="13"/>
  <c r="AR18" i="13"/>
  <c r="AS18" i="13" s="1"/>
  <c r="AN28" i="13"/>
  <c r="AM28" i="13"/>
  <c r="AO28" i="13"/>
  <c r="AL28" i="13"/>
  <c r="AJ16" i="13"/>
  <c r="AM32" i="13"/>
  <c r="AL32" i="13"/>
  <c r="AN32" i="13"/>
  <c r="AO32" i="13"/>
  <c r="W15" i="11"/>
  <c r="K15" i="11" s="1"/>
  <c r="AJ27" i="13"/>
  <c r="AJ11" i="13"/>
  <c r="AU28" i="13"/>
  <c r="AT28" i="13"/>
  <c r="AV28" i="13"/>
  <c r="AW28" i="13"/>
  <c r="AJ15" i="13"/>
  <c r="AJ30" i="13"/>
  <c r="AK34" i="13"/>
  <c r="AR34" i="13"/>
  <c r="AS34" i="13" s="1"/>
  <c r="AJ46" i="13"/>
  <c r="AR57" i="13"/>
  <c r="AS57" i="13" s="1"/>
  <c r="AK57" i="13"/>
  <c r="AK17" i="13"/>
  <c r="AS17" i="13"/>
  <c r="AW48" i="13"/>
  <c r="AT48" i="13"/>
  <c r="AV48" i="13"/>
  <c r="AU48" i="13"/>
  <c r="AT35" i="13"/>
  <c r="AW35" i="13"/>
  <c r="AV35" i="13"/>
  <c r="AU35" i="13"/>
  <c r="AK38" i="13"/>
  <c r="AR38" i="13"/>
  <c r="AS38" i="13" s="1"/>
  <c r="AO48" i="13"/>
  <c r="AL48" i="13"/>
  <c r="AM48" i="13"/>
  <c r="AN48" i="13"/>
  <c r="AR37" i="13"/>
  <c r="AS37" i="13" s="1"/>
  <c r="AK37" i="13"/>
  <c r="L50" i="11"/>
  <c r="P50" i="11" s="1"/>
  <c r="AK58" i="13"/>
  <c r="AR58" i="13"/>
  <c r="AS58" i="13" s="1"/>
  <c r="AK47" i="13"/>
  <c r="AR47" i="13"/>
  <c r="AS47" i="13" s="1"/>
  <c r="AK29" i="13"/>
  <c r="AR29" i="13"/>
  <c r="AS29" i="13" s="1"/>
  <c r="AL36" i="13"/>
  <c r="AN36" i="13"/>
  <c r="AO36" i="13"/>
  <c r="AM36" i="13"/>
  <c r="AK39" i="13"/>
  <c r="AR39" i="13"/>
  <c r="AS39" i="13" s="1"/>
  <c r="AK31" i="13"/>
  <c r="AR31" i="13"/>
  <c r="AS31" i="13" s="1"/>
  <c r="AK33" i="13"/>
  <c r="AR33" i="13"/>
  <c r="AS33" i="13" s="1"/>
  <c r="AL35" i="13"/>
  <c r="AO35" i="13"/>
  <c r="AM35" i="13"/>
  <c r="AN35" i="13"/>
  <c r="AW36" i="13"/>
  <c r="AT36" i="13"/>
  <c r="AV36" i="13"/>
  <c r="AU36" i="13"/>
  <c r="AK14" i="13"/>
  <c r="AS14" i="13"/>
  <c r="AK10" i="13"/>
  <c r="AR10" i="13"/>
  <c r="AS10" i="13" s="1"/>
  <c r="L35" i="11"/>
  <c r="P35" i="11" s="1"/>
  <c r="AT32" i="13"/>
  <c r="AV32" i="13"/>
  <c r="AU32" i="13"/>
  <c r="AW32" i="13"/>
  <c r="W14" i="11"/>
  <c r="K14" i="11" s="1"/>
  <c r="K63" i="11"/>
  <c r="P41" i="11"/>
  <c r="M35" i="11"/>
  <c r="L19" i="11"/>
  <c r="L18" i="11"/>
  <c r="O35" i="11"/>
  <c r="O41" i="11"/>
  <c r="P51" i="11"/>
  <c r="P36" i="11"/>
  <c r="M36" i="11"/>
  <c r="P42" i="11"/>
  <c r="N39" i="11"/>
  <c r="O39" i="11"/>
  <c r="O42" i="11"/>
  <c r="P39" i="11"/>
  <c r="N38" i="11"/>
  <c r="N35" i="11"/>
  <c r="M41" i="11"/>
  <c r="O16" i="11"/>
  <c r="P16" i="11"/>
  <c r="M43" i="11"/>
  <c r="M40" i="11"/>
  <c r="N62" i="11"/>
  <c r="M17" i="11"/>
  <c r="O55" i="11"/>
  <c r="N43" i="11"/>
  <c r="P40" i="11"/>
  <c r="M53" i="11"/>
  <c r="O34" i="11"/>
  <c r="M44" i="11"/>
  <c r="M50" i="11"/>
  <c r="N53" i="11"/>
  <c r="O62" i="11"/>
  <c r="M33" i="11"/>
  <c r="M55" i="11"/>
  <c r="O40" i="11"/>
  <c r="N44" i="11"/>
  <c r="N50" i="11"/>
  <c r="P62" i="11"/>
  <c r="N61" i="11"/>
  <c r="M34" i="11"/>
  <c r="P43" i="11"/>
  <c r="N34" i="11"/>
  <c r="M38" i="11"/>
  <c r="O44" i="11"/>
  <c r="M61" i="11"/>
  <c r="N33" i="11"/>
  <c r="N55" i="11"/>
  <c r="N17" i="11"/>
  <c r="O17" i="11"/>
  <c r="M52" i="11"/>
  <c r="O38" i="11"/>
  <c r="M60" i="11"/>
  <c r="O61" i="11"/>
  <c r="O52" i="11"/>
  <c r="N32" i="11"/>
  <c r="M51" i="11"/>
  <c r="N60" i="11"/>
  <c r="P52" i="11"/>
  <c r="M32" i="11"/>
  <c r="M16" i="11"/>
  <c r="O32" i="11"/>
  <c r="M42" i="11"/>
  <c r="N51" i="11"/>
  <c r="O60" i="11"/>
  <c r="AK19" i="13" l="1"/>
  <c r="AR19" i="13"/>
  <c r="AS19" i="13" s="1"/>
  <c r="AL10" i="13"/>
  <c r="AM10" i="13"/>
  <c r="AO10" i="13"/>
  <c r="AN10" i="13"/>
  <c r="AO58" i="13"/>
  <c r="AN58" i="13"/>
  <c r="AM58" i="13"/>
  <c r="AL58" i="13"/>
  <c r="AO47" i="13"/>
  <c r="AN47" i="13"/>
  <c r="AL47" i="13"/>
  <c r="AM47" i="13"/>
  <c r="AU39" i="13"/>
  <c r="AW39" i="13"/>
  <c r="AT39" i="13"/>
  <c r="AV39" i="13"/>
  <c r="AJ8" i="13"/>
  <c r="AL39" i="13"/>
  <c r="AM39" i="13"/>
  <c r="AN39" i="13"/>
  <c r="AO39" i="13"/>
  <c r="AL57" i="13"/>
  <c r="AO57" i="13"/>
  <c r="AM57" i="13"/>
  <c r="AN57" i="13"/>
  <c r="AK30" i="13"/>
  <c r="AR30" i="13"/>
  <c r="AS30" i="13" s="1"/>
  <c r="AK11" i="13"/>
  <c r="AR11" i="13"/>
  <c r="AS11" i="13" s="1"/>
  <c r="AK16" i="13"/>
  <c r="AR16" i="13"/>
  <c r="AS16" i="13" s="1"/>
  <c r="P18" i="11"/>
  <c r="O18" i="11"/>
  <c r="AT57" i="13"/>
  <c r="AW57" i="13"/>
  <c r="AU57" i="13"/>
  <c r="AV57" i="13"/>
  <c r="AU12" i="13"/>
  <c r="AV12" i="13"/>
  <c r="AT12" i="13"/>
  <c r="AW12" i="13"/>
  <c r="AL12" i="13"/>
  <c r="AM12" i="13"/>
  <c r="AN12" i="13"/>
  <c r="AO12" i="13"/>
  <c r="AT37" i="13"/>
  <c r="AV37" i="13"/>
  <c r="AU37" i="13"/>
  <c r="AW37" i="13"/>
  <c r="AO34" i="13"/>
  <c r="AN34" i="13"/>
  <c r="AL34" i="13"/>
  <c r="AM34" i="13"/>
  <c r="L63" i="11"/>
  <c r="AJ60" i="13"/>
  <c r="O50" i="11"/>
  <c r="AU10" i="13"/>
  <c r="AT10" i="13"/>
  <c r="AV10" i="13"/>
  <c r="AW10" i="13"/>
  <c r="AT58" i="13"/>
  <c r="AW58" i="13"/>
  <c r="AU58" i="13"/>
  <c r="AV58" i="13"/>
  <c r="AL37" i="13"/>
  <c r="AO37" i="13"/>
  <c r="AM37" i="13"/>
  <c r="AN37" i="13"/>
  <c r="AW17" i="13"/>
  <c r="AU17" i="13"/>
  <c r="AV17" i="13"/>
  <c r="AT17" i="13"/>
  <c r="AT59" i="13"/>
  <c r="AU59" i="13"/>
  <c r="AV59" i="13"/>
  <c r="AW59" i="13"/>
  <c r="AL33" i="13"/>
  <c r="AN33" i="13"/>
  <c r="AO33" i="13"/>
  <c r="AM33" i="13"/>
  <c r="AW18" i="13"/>
  <c r="AT18" i="13"/>
  <c r="AU18" i="13"/>
  <c r="AV18" i="13"/>
  <c r="AL14" i="13"/>
  <c r="AO14" i="13"/>
  <c r="AM14" i="13"/>
  <c r="AN14" i="13"/>
  <c r="AV38" i="13"/>
  <c r="AU38" i="13"/>
  <c r="AT38" i="13"/>
  <c r="AW38" i="13"/>
  <c r="AR46" i="13"/>
  <c r="AS46" i="13" s="1"/>
  <c r="AK46" i="13"/>
  <c r="AK15" i="13"/>
  <c r="AR15" i="13"/>
  <c r="AS15" i="13" s="1"/>
  <c r="AU14" i="13"/>
  <c r="AW14" i="13"/>
  <c r="AT14" i="13"/>
  <c r="AV14" i="13"/>
  <c r="AT29" i="13"/>
  <c r="AV29" i="13"/>
  <c r="AU29" i="13"/>
  <c r="AW29" i="13"/>
  <c r="AR27" i="13"/>
  <c r="AS27" i="13" s="1"/>
  <c r="AK27" i="13"/>
  <c r="AN59" i="13"/>
  <c r="AM59" i="13"/>
  <c r="AL59" i="13"/>
  <c r="AO59" i="13"/>
  <c r="AL29" i="13"/>
  <c r="AN29" i="13"/>
  <c r="AO29" i="13"/>
  <c r="AM29" i="13"/>
  <c r="AJ9" i="13"/>
  <c r="L15" i="11"/>
  <c r="AV31" i="13"/>
  <c r="AT31" i="13"/>
  <c r="AW31" i="13"/>
  <c r="AU31" i="13"/>
  <c r="AT47" i="13"/>
  <c r="AV47" i="13"/>
  <c r="AU47" i="13"/>
  <c r="AW47" i="13"/>
  <c r="AL18" i="13"/>
  <c r="AM18" i="13"/>
  <c r="AN18" i="13"/>
  <c r="AO18" i="13"/>
  <c r="AN38" i="13"/>
  <c r="AM38" i="13"/>
  <c r="AL38" i="13"/>
  <c r="AO38" i="13"/>
  <c r="AW33" i="13"/>
  <c r="AV33" i="13"/>
  <c r="AU33" i="13"/>
  <c r="AT33" i="13"/>
  <c r="AM17" i="13"/>
  <c r="AL17" i="13"/>
  <c r="AN17" i="13"/>
  <c r="AO17" i="13"/>
  <c r="AO31" i="13"/>
  <c r="AM31" i="13"/>
  <c r="AL31" i="13"/>
  <c r="AN31" i="13"/>
  <c r="AV34" i="13"/>
  <c r="AU34" i="13"/>
  <c r="AT34" i="13"/>
  <c r="AW34" i="13"/>
  <c r="M19" i="11"/>
  <c r="N19" i="11"/>
  <c r="O19" i="11"/>
  <c r="P19" i="11"/>
  <c r="M18" i="11"/>
  <c r="N18" i="11"/>
  <c r="L20" i="11"/>
  <c r="L21" i="11"/>
  <c r="P57" i="11"/>
  <c r="P47" i="11"/>
  <c r="AO19" i="13" l="1"/>
  <c r="AN19" i="13"/>
  <c r="AM19" i="13"/>
  <c r="AL19" i="13"/>
  <c r="AU19" i="13"/>
  <c r="AV19" i="13"/>
  <c r="AW19" i="13"/>
  <c r="AT19" i="13"/>
  <c r="AO15" i="13"/>
  <c r="AM15" i="13"/>
  <c r="AL15" i="13"/>
  <c r="AN15" i="13"/>
  <c r="AW11" i="13"/>
  <c r="AU11" i="13"/>
  <c r="AV11" i="13"/>
  <c r="AT11" i="13"/>
  <c r="AO11" i="13"/>
  <c r="AL11" i="13"/>
  <c r="AN11" i="13"/>
  <c r="AM11" i="13"/>
  <c r="AK8" i="13"/>
  <c r="AR8" i="13"/>
  <c r="AS8" i="13" s="1"/>
  <c r="AN30" i="13"/>
  <c r="AL30" i="13"/>
  <c r="AM30" i="13"/>
  <c r="AO30" i="13"/>
  <c r="AO46" i="13"/>
  <c r="AM46" i="13"/>
  <c r="AN46" i="13"/>
  <c r="AL46" i="13"/>
  <c r="AW46" i="13"/>
  <c r="AT46" i="13"/>
  <c r="AU46" i="13"/>
  <c r="AV46" i="13"/>
  <c r="AK49" i="13"/>
  <c r="AS49" i="13"/>
  <c r="AT30" i="13"/>
  <c r="AV30" i="13"/>
  <c r="AW30" i="13"/>
  <c r="AU30" i="13"/>
  <c r="AK9" i="13"/>
  <c r="AR9" i="13"/>
  <c r="AS9" i="13" s="1"/>
  <c r="M63" i="11"/>
  <c r="O63" i="11"/>
  <c r="P63" i="11"/>
  <c r="P67" i="11" s="1"/>
  <c r="N63" i="11"/>
  <c r="AK60" i="13"/>
  <c r="AR60" i="13"/>
  <c r="AS60" i="13" s="1"/>
  <c r="AN27" i="13"/>
  <c r="AO27" i="13"/>
  <c r="AL27" i="13"/>
  <c r="AM27" i="13"/>
  <c r="AW15" i="13"/>
  <c r="AV15" i="13"/>
  <c r="AU15" i="13"/>
  <c r="AT15" i="13"/>
  <c r="AW16" i="13"/>
  <c r="AV16" i="13"/>
  <c r="AU16" i="13"/>
  <c r="AT16" i="13"/>
  <c r="N15" i="11"/>
  <c r="O15" i="11"/>
  <c r="P15" i="11"/>
  <c r="M15" i="11"/>
  <c r="AW27" i="13"/>
  <c r="AU27" i="13"/>
  <c r="AT27" i="13"/>
  <c r="AV27" i="13"/>
  <c r="AO16" i="13"/>
  <c r="AM16" i="13"/>
  <c r="AL16" i="13"/>
  <c r="AN16" i="13"/>
  <c r="L14" i="11"/>
  <c r="P21" i="11"/>
  <c r="N21" i="11"/>
  <c r="O21" i="11"/>
  <c r="M21" i="11"/>
  <c r="L22" i="11"/>
  <c r="N20" i="11"/>
  <c r="P20" i="11"/>
  <c r="M20" i="11"/>
  <c r="O20" i="11"/>
  <c r="L23" i="11"/>
  <c r="L64" i="10"/>
  <c r="L63" i="10"/>
  <c r="AO42" i="13" l="1"/>
  <c r="AW42" i="13"/>
  <c r="AV8" i="13"/>
  <c r="AT8" i="13"/>
  <c r="AU8" i="13"/>
  <c r="AW8" i="13"/>
  <c r="AW49" i="13"/>
  <c r="AW53" i="13" s="1"/>
  <c r="AU49" i="13"/>
  <c r="AV49" i="13"/>
  <c r="AT49" i="13"/>
  <c r="AW9" i="13"/>
  <c r="AV9" i="13"/>
  <c r="AU9" i="13"/>
  <c r="AT9" i="13"/>
  <c r="AN49" i="13"/>
  <c r="AL49" i="13"/>
  <c r="AO49" i="13"/>
  <c r="AO53" i="13" s="1"/>
  <c r="AM49" i="13"/>
  <c r="AW60" i="13"/>
  <c r="AW64" i="13" s="1"/>
  <c r="AV60" i="13"/>
  <c r="AU60" i="13"/>
  <c r="AT60" i="13"/>
  <c r="AN60" i="13"/>
  <c r="AM60" i="13"/>
  <c r="AL60" i="13"/>
  <c r="AO60" i="13"/>
  <c r="AO64" i="13" s="1"/>
  <c r="AO9" i="13"/>
  <c r="AL9" i="13"/>
  <c r="AM9" i="13"/>
  <c r="AN9" i="13"/>
  <c r="AO8" i="13"/>
  <c r="AM8" i="13"/>
  <c r="AL8" i="13"/>
  <c r="AN8" i="13"/>
  <c r="P14" i="11"/>
  <c r="M14" i="11"/>
  <c r="N14" i="11"/>
  <c r="O14" i="11"/>
  <c r="P23" i="11"/>
  <c r="O23" i="11"/>
  <c r="M23" i="11"/>
  <c r="N23" i="11"/>
  <c r="L24" i="11"/>
  <c r="L26" i="11"/>
  <c r="L25" i="11"/>
  <c r="P22" i="11"/>
  <c r="N22" i="11"/>
  <c r="O22" i="11"/>
  <c r="M22" i="11"/>
  <c r="L66" i="10"/>
  <c r="L65" i="10"/>
  <c r="O64" i="10"/>
  <c r="N64" i="10"/>
  <c r="M64" i="10"/>
  <c r="L62" i="10"/>
  <c r="L61" i="10"/>
  <c r="L60" i="10"/>
  <c r="L56" i="10"/>
  <c r="L55" i="10"/>
  <c r="L54" i="10"/>
  <c r="P54" i="10" s="1"/>
  <c r="L53" i="10"/>
  <c r="L52" i="10"/>
  <c r="L51" i="10"/>
  <c r="L50" i="10"/>
  <c r="L46" i="10"/>
  <c r="O46" i="10" s="1"/>
  <c r="L45" i="10"/>
  <c r="N45" i="10" s="1"/>
  <c r="L44" i="10"/>
  <c r="M44" i="10" s="1"/>
  <c r="L43" i="10"/>
  <c r="O43" i="10" s="1"/>
  <c r="L42" i="10"/>
  <c r="M42" i="10" s="1"/>
  <c r="L41" i="10"/>
  <c r="P41" i="10" s="1"/>
  <c r="N40" i="10"/>
  <c r="L40" i="10"/>
  <c r="O40" i="10" s="1"/>
  <c r="L39" i="10"/>
  <c r="N39" i="10" s="1"/>
  <c r="L38" i="10"/>
  <c r="P38" i="10" s="1"/>
  <c r="L37" i="10"/>
  <c r="P37" i="10" s="1"/>
  <c r="L36" i="10"/>
  <c r="P36" i="10" s="1"/>
  <c r="L35" i="10"/>
  <c r="P35" i="10" s="1"/>
  <c r="L34" i="10"/>
  <c r="N34" i="10" s="1"/>
  <c r="L33" i="10"/>
  <c r="O33" i="10" s="1"/>
  <c r="L32" i="10"/>
  <c r="P32" i="10" s="1"/>
  <c r="P28" i="10"/>
  <c r="L27" i="10"/>
  <c r="O27" i="10" s="1"/>
  <c r="L26" i="10"/>
  <c r="M26" i="10" s="1"/>
  <c r="L25" i="10"/>
  <c r="P25" i="10" s="1"/>
  <c r="L24" i="10"/>
  <c r="O24" i="10" s="1"/>
  <c r="L23" i="10"/>
  <c r="M23" i="10" s="1"/>
  <c r="L22" i="10"/>
  <c r="P22" i="10" s="1"/>
  <c r="L21" i="10"/>
  <c r="N21" i="10" s="1"/>
  <c r="L20" i="10"/>
  <c r="P20" i="10" s="1"/>
  <c r="L19" i="10"/>
  <c r="N19" i="10" s="1"/>
  <c r="L18" i="10"/>
  <c r="P18" i="10" s="1"/>
  <c r="L17" i="10"/>
  <c r="N17" i="10" s="1"/>
  <c r="L16" i="10"/>
  <c r="M16" i="10" s="1"/>
  <c r="L15" i="10"/>
  <c r="M15" i="10" s="1"/>
  <c r="L14" i="10"/>
  <c r="P14" i="10" s="1"/>
  <c r="AW23" i="13" l="1"/>
  <c r="AO23" i="13"/>
  <c r="N65" i="10"/>
  <c r="P65" i="10"/>
  <c r="M61" i="10"/>
  <c r="O62" i="10"/>
  <c r="N50" i="10"/>
  <c r="N51" i="10"/>
  <c r="M52" i="10"/>
  <c r="M53" i="10"/>
  <c r="O55" i="10"/>
  <c r="O51" i="10"/>
  <c r="O56" i="10"/>
  <c r="P56" i="10"/>
  <c r="M39" i="10"/>
  <c r="O39" i="10"/>
  <c r="P39" i="10"/>
  <c r="N42" i="10"/>
  <c r="M36" i="10"/>
  <c r="P42" i="10"/>
  <c r="O45" i="10"/>
  <c r="O42" i="10"/>
  <c r="N36" i="10"/>
  <c r="P45" i="10"/>
  <c r="O36" i="10"/>
  <c r="P16" i="10"/>
  <c r="P26" i="10"/>
  <c r="N26" i="10"/>
  <c r="O26" i="10"/>
  <c r="N16" i="10"/>
  <c r="O16" i="10"/>
  <c r="O19" i="10"/>
  <c r="P19" i="10"/>
  <c r="P24" i="11"/>
  <c r="M24" i="11"/>
  <c r="O24" i="11"/>
  <c r="N24" i="11"/>
  <c r="M26" i="11"/>
  <c r="O26" i="11"/>
  <c r="N26" i="11"/>
  <c r="P26" i="11"/>
  <c r="P25" i="11"/>
  <c r="M25" i="11"/>
  <c r="N25" i="11"/>
  <c r="O25" i="11"/>
  <c r="M33" i="10"/>
  <c r="M55" i="10"/>
  <c r="M14" i="10"/>
  <c r="M37" i="10"/>
  <c r="N27" i="10"/>
  <c r="O65" i="10"/>
  <c r="O23" i="10"/>
  <c r="N46" i="10"/>
  <c r="P33" i="10"/>
  <c r="O52" i="10"/>
  <c r="M27" i="10"/>
  <c r="M65" i="10"/>
  <c r="P40" i="10"/>
  <c r="N33" i="10"/>
  <c r="N55" i="10"/>
  <c r="N20" i="10"/>
  <c r="O61" i="10"/>
  <c r="P23" i="10"/>
  <c r="M40" i="10"/>
  <c r="O17" i="10"/>
  <c r="P17" i="10"/>
  <c r="N37" i="10"/>
  <c r="M56" i="10"/>
  <c r="M21" i="10"/>
  <c r="O37" i="10"/>
  <c r="N56" i="10"/>
  <c r="M18" i="10"/>
  <c r="O34" i="10"/>
  <c r="N53" i="10"/>
  <c r="N44" i="10"/>
  <c r="O53" i="10"/>
  <c r="O18" i="10"/>
  <c r="M38" i="10"/>
  <c r="N41" i="10"/>
  <c r="O44" i="10"/>
  <c r="O50" i="10"/>
  <c r="M66" i="10"/>
  <c r="M20" i="10"/>
  <c r="N23" i="10"/>
  <c r="N52" i="10"/>
  <c r="O20" i="10"/>
  <c r="P67" i="10"/>
  <c r="P46" i="10"/>
  <c r="M24" i="10"/>
  <c r="P27" i="10"/>
  <c r="M50" i="10"/>
  <c r="O21" i="10"/>
  <c r="P34" i="10"/>
  <c r="M25" i="10"/>
  <c r="M35" i="10"/>
  <c r="N38" i="10"/>
  <c r="O41" i="10"/>
  <c r="P44" i="10"/>
  <c r="P57" i="10"/>
  <c r="M63" i="10"/>
  <c r="N66" i="10"/>
  <c r="N61" i="10"/>
  <c r="M17" i="10"/>
  <c r="N18" i="10"/>
  <c r="P24" i="10"/>
  <c r="M41" i="10"/>
  <c r="P15" i="10"/>
  <c r="M22" i="10"/>
  <c r="N25" i="10"/>
  <c r="M32" i="10"/>
  <c r="N35" i="10"/>
  <c r="O38" i="10"/>
  <c r="M54" i="10"/>
  <c r="M60" i="10"/>
  <c r="N63" i="10"/>
  <c r="O66" i="10"/>
  <c r="M46" i="10"/>
  <c r="M43" i="10"/>
  <c r="N14" i="10"/>
  <c r="M34" i="10"/>
  <c r="P43" i="10"/>
  <c r="N24" i="10"/>
  <c r="N15" i="10"/>
  <c r="P21" i="10"/>
  <c r="M19" i="10"/>
  <c r="N22" i="10"/>
  <c r="O25" i="10"/>
  <c r="N32" i="10"/>
  <c r="O35" i="10"/>
  <c r="M45" i="10"/>
  <c r="M51" i="10"/>
  <c r="N54" i="10"/>
  <c r="N60" i="10"/>
  <c r="O63" i="10"/>
  <c r="N43" i="10"/>
  <c r="O14" i="10"/>
  <c r="N62" i="10"/>
  <c r="O15" i="10"/>
  <c r="O22" i="10"/>
  <c r="O32" i="10"/>
  <c r="O54" i="10"/>
  <c r="O60" i="10"/>
  <c r="M62" i="10"/>
  <c r="AW65" i="13" l="1"/>
  <c r="AW68" i="13" s="1"/>
  <c r="AO65" i="13"/>
  <c r="P47" i="10"/>
  <c r="P29" i="10"/>
  <c r="P29" i="11"/>
  <c r="P68" i="11" s="1"/>
  <c r="P68" i="10"/>
  <c r="L66" i="8" l="1"/>
  <c r="L65" i="8"/>
  <c r="O64" i="8"/>
  <c r="L64" i="8"/>
  <c r="N64" i="8" s="1"/>
  <c r="L63" i="8"/>
  <c r="L62" i="8"/>
  <c r="M62" i="8" s="1"/>
  <c r="L61" i="8"/>
  <c r="O61" i="8" s="1"/>
  <c r="L60" i="8"/>
  <c r="L56" i="8"/>
  <c r="M56" i="8" s="1"/>
  <c r="L55" i="8"/>
  <c r="M55" i="8" s="1"/>
  <c r="L54" i="8"/>
  <c r="L53" i="8"/>
  <c r="N53" i="8" s="1"/>
  <c r="L52" i="8"/>
  <c r="O52" i="8" s="1"/>
  <c r="L51" i="8"/>
  <c r="O51" i="8" s="1"/>
  <c r="L50" i="8"/>
  <c r="L46" i="8"/>
  <c r="O46" i="8" s="1"/>
  <c r="P45" i="8"/>
  <c r="L45" i="8"/>
  <c r="O45" i="8" s="1"/>
  <c r="L44" i="8"/>
  <c r="P44" i="8" s="1"/>
  <c r="L43" i="8"/>
  <c r="M43" i="8" s="1"/>
  <c r="P42" i="8"/>
  <c r="O42" i="8"/>
  <c r="L42" i="8"/>
  <c r="N42" i="8" s="1"/>
  <c r="L41" i="8"/>
  <c r="O41" i="8" s="1"/>
  <c r="L40" i="8"/>
  <c r="M40" i="8" s="1"/>
  <c r="P39" i="8"/>
  <c r="O39" i="8"/>
  <c r="N39" i="8"/>
  <c r="L39" i="8"/>
  <c r="M39" i="8" s="1"/>
  <c r="L38" i="8"/>
  <c r="N38" i="8" s="1"/>
  <c r="L37" i="8"/>
  <c r="N37" i="8" s="1"/>
  <c r="P36" i="8"/>
  <c r="O36" i="8"/>
  <c r="N36" i="8"/>
  <c r="M36" i="8"/>
  <c r="L36" i="8"/>
  <c r="M35" i="8"/>
  <c r="L35" i="8"/>
  <c r="P35" i="8" s="1"/>
  <c r="M34" i="8"/>
  <c r="L34" i="8"/>
  <c r="O34" i="8" s="1"/>
  <c r="L33" i="8"/>
  <c r="P33" i="8" s="1"/>
  <c r="L32" i="8"/>
  <c r="P32" i="8" s="1"/>
  <c r="P28" i="8"/>
  <c r="L27" i="8"/>
  <c r="N27" i="8" s="1"/>
  <c r="P26" i="8"/>
  <c r="O26" i="8"/>
  <c r="N26" i="8"/>
  <c r="M26" i="8"/>
  <c r="L26" i="8"/>
  <c r="M25" i="8"/>
  <c r="L25" i="8"/>
  <c r="P25" i="8" s="1"/>
  <c r="L24" i="8"/>
  <c r="O24" i="8" s="1"/>
  <c r="L23" i="8"/>
  <c r="N23" i="8" s="1"/>
  <c r="L22" i="8"/>
  <c r="P22" i="8" s="1"/>
  <c r="L21" i="8"/>
  <c r="N21" i="8" s="1"/>
  <c r="L20" i="8"/>
  <c r="O20" i="8" s="1"/>
  <c r="P19" i="8"/>
  <c r="L19" i="8"/>
  <c r="O19" i="8" s="1"/>
  <c r="L18" i="8"/>
  <c r="P18" i="8" s="1"/>
  <c r="L17" i="8"/>
  <c r="O17" i="8" s="1"/>
  <c r="P16" i="8"/>
  <c r="O16" i="8"/>
  <c r="L16" i="8"/>
  <c r="N16" i="8" s="1"/>
  <c r="L15" i="8"/>
  <c r="P15" i="8" s="1"/>
  <c r="L14" i="8"/>
  <c r="M14" i="8" s="1"/>
  <c r="M63" i="8" l="1"/>
  <c r="M64" i="8"/>
  <c r="N33" i="8"/>
  <c r="M52" i="8"/>
  <c r="M17" i="8"/>
  <c r="N52" i="8"/>
  <c r="N17" i="8"/>
  <c r="N43" i="8"/>
  <c r="P20" i="8"/>
  <c r="M65" i="8"/>
  <c r="M53" i="8"/>
  <c r="N56" i="8"/>
  <c r="N62" i="8"/>
  <c r="O65" i="8"/>
  <c r="O23" i="8"/>
  <c r="O43" i="8"/>
  <c r="M37" i="8"/>
  <c r="M23" i="8"/>
  <c r="M46" i="8"/>
  <c r="O55" i="8"/>
  <c r="P23" i="8"/>
  <c r="N40" i="8"/>
  <c r="N65" i="8"/>
  <c r="M21" i="8"/>
  <c r="O27" i="8"/>
  <c r="P40" i="8"/>
  <c r="O56" i="8"/>
  <c r="N18" i="8"/>
  <c r="P34" i="8"/>
  <c r="P47" i="8" s="1"/>
  <c r="M41" i="8"/>
  <c r="N44" i="8"/>
  <c r="N50" i="8"/>
  <c r="O53" i="8"/>
  <c r="N15" i="8"/>
  <c r="O18" i="8"/>
  <c r="P21" i="8"/>
  <c r="M38" i="8"/>
  <c r="N41" i="8"/>
  <c r="O44" i="8"/>
  <c r="O50" i="8"/>
  <c r="M66" i="8"/>
  <c r="N55" i="8"/>
  <c r="N20" i="8"/>
  <c r="P67" i="8"/>
  <c r="N14" i="8"/>
  <c r="M27" i="8"/>
  <c r="P17" i="8"/>
  <c r="P43" i="8"/>
  <c r="M18" i="8"/>
  <c r="P27" i="8"/>
  <c r="M50" i="8"/>
  <c r="M15" i="8"/>
  <c r="O15" i="8"/>
  <c r="N66" i="8"/>
  <c r="M22" i="8"/>
  <c r="N25" i="8"/>
  <c r="M32" i="8"/>
  <c r="N35" i="8"/>
  <c r="O38" i="8"/>
  <c r="P41" i="8"/>
  <c r="M54" i="8"/>
  <c r="M60" i="8"/>
  <c r="N63" i="8"/>
  <c r="O66" i="8"/>
  <c r="M33" i="8"/>
  <c r="O40" i="8"/>
  <c r="O37" i="8"/>
  <c r="P37" i="8"/>
  <c r="O62" i="8"/>
  <c r="O21" i="8"/>
  <c r="M19" i="8"/>
  <c r="N22" i="8"/>
  <c r="O25" i="8"/>
  <c r="N32" i="8"/>
  <c r="O35" i="8"/>
  <c r="P38" i="8"/>
  <c r="M45" i="8"/>
  <c r="M51" i="8"/>
  <c r="N54" i="8"/>
  <c r="N60" i="8"/>
  <c r="O63" i="8"/>
  <c r="M61" i="8"/>
  <c r="M20" i="8"/>
  <c r="N61" i="8"/>
  <c r="O33" i="8"/>
  <c r="P46" i="8"/>
  <c r="O14" i="8"/>
  <c r="P14" i="8"/>
  <c r="P29" i="8" s="1"/>
  <c r="N34" i="8"/>
  <c r="M44" i="8"/>
  <c r="P24" i="8"/>
  <c r="M16" i="8"/>
  <c r="N19" i="8"/>
  <c r="O22" i="8"/>
  <c r="O32" i="8"/>
  <c r="M42" i="8"/>
  <c r="N45" i="8"/>
  <c r="N51" i="8"/>
  <c r="O54" i="8"/>
  <c r="O60" i="8"/>
  <c r="N46" i="8"/>
  <c r="M24" i="8"/>
  <c r="N24" i="8"/>
  <c r="P57" i="8" l="1"/>
  <c r="P68" i="8" s="1"/>
  <c r="O66" i="7" l="1"/>
  <c r="N66" i="7"/>
  <c r="L66" i="7"/>
  <c r="L65" i="7"/>
  <c r="L64" i="7"/>
  <c r="M64" i="7" s="1"/>
  <c r="L63" i="7"/>
  <c r="L62" i="7"/>
  <c r="L61" i="7"/>
  <c r="L60" i="7"/>
  <c r="L56" i="7"/>
  <c r="L55" i="7"/>
  <c r="N55" i="7" s="1"/>
  <c r="L54" i="7"/>
  <c r="L53" i="7"/>
  <c r="L52" i="7"/>
  <c r="O52" i="7" s="1"/>
  <c r="L51" i="7"/>
  <c r="O51" i="7" s="1"/>
  <c r="L50" i="7"/>
  <c r="O50" i="7" s="1"/>
  <c r="N46" i="7"/>
  <c r="M46" i="7"/>
  <c r="L46" i="7"/>
  <c r="O46" i="7" s="1"/>
  <c r="P45" i="7"/>
  <c r="L45" i="7"/>
  <c r="O45" i="7" s="1"/>
  <c r="P44" i="7"/>
  <c r="L44" i="7"/>
  <c r="O44" i="7" s="1"/>
  <c r="L43" i="7"/>
  <c r="M43" i="7" s="1"/>
  <c r="P42" i="7"/>
  <c r="O42" i="7"/>
  <c r="L42" i="7"/>
  <c r="N42" i="7" s="1"/>
  <c r="P41" i="7"/>
  <c r="O41" i="7"/>
  <c r="N41" i="7"/>
  <c r="M41" i="7"/>
  <c r="L41" i="7"/>
  <c r="L40" i="7"/>
  <c r="M40" i="7" s="1"/>
  <c r="P39" i="7"/>
  <c r="O39" i="7"/>
  <c r="N39" i="7"/>
  <c r="L39" i="7"/>
  <c r="M39" i="7" s="1"/>
  <c r="O38" i="7"/>
  <c r="N38" i="7"/>
  <c r="L38" i="7"/>
  <c r="P38" i="7" s="1"/>
  <c r="L37" i="7"/>
  <c r="P37" i="7" s="1"/>
  <c r="P36" i="7"/>
  <c r="O36" i="7"/>
  <c r="N36" i="7"/>
  <c r="M36" i="7"/>
  <c r="L36" i="7"/>
  <c r="P35" i="7"/>
  <c r="O35" i="7"/>
  <c r="N35" i="7"/>
  <c r="M35" i="7"/>
  <c r="L35" i="7"/>
  <c r="L34" i="7"/>
  <c r="P34" i="7" s="1"/>
  <c r="L33" i="7"/>
  <c r="N33" i="7" s="1"/>
  <c r="L32" i="7"/>
  <c r="P32" i="7" s="1"/>
  <c r="P28" i="7"/>
  <c r="L27" i="7"/>
  <c r="N27" i="7" s="1"/>
  <c r="L26" i="7"/>
  <c r="O26" i="7" s="1"/>
  <c r="P25" i="7"/>
  <c r="L25" i="7"/>
  <c r="O25" i="7" s="1"/>
  <c r="L24" i="7"/>
  <c r="P24" i="7" s="1"/>
  <c r="L23" i="7"/>
  <c r="N23" i="7" s="1"/>
  <c r="L22" i="7"/>
  <c r="P22" i="7" s="1"/>
  <c r="L21" i="7"/>
  <c r="P21" i="7" s="1"/>
  <c r="L20" i="7"/>
  <c r="O20" i="7" s="1"/>
  <c r="L19" i="7"/>
  <c r="O19" i="7" s="1"/>
  <c r="L18" i="7"/>
  <c r="O18" i="7" s="1"/>
  <c r="L17" i="7"/>
  <c r="N17" i="7" s="1"/>
  <c r="P16" i="7"/>
  <c r="O16" i="7"/>
  <c r="L16" i="7"/>
  <c r="N16" i="7" s="1"/>
  <c r="L15" i="7"/>
  <c r="O15" i="7" s="1"/>
  <c r="L14" i="7"/>
  <c r="O14" i="7" s="1"/>
  <c r="M63" i="7" l="1"/>
  <c r="N63" i="7"/>
  <c r="O63" i="7"/>
  <c r="N64" i="7"/>
  <c r="O64" i="7"/>
  <c r="P67" i="7"/>
  <c r="M52" i="7"/>
  <c r="N52" i="7"/>
  <c r="N15" i="7"/>
  <c r="M25" i="7"/>
  <c r="P15" i="7"/>
  <c r="N25" i="7"/>
  <c r="M15" i="7"/>
  <c r="N26" i="7"/>
  <c r="P26" i="7"/>
  <c r="P19" i="7"/>
  <c r="M26" i="7"/>
  <c r="P18" i="7"/>
  <c r="M33" i="7"/>
  <c r="M55" i="7"/>
  <c r="M61" i="7"/>
  <c r="P23" i="7"/>
  <c r="M20" i="7"/>
  <c r="N61" i="7"/>
  <c r="O33" i="7"/>
  <c r="M14" i="7"/>
  <c r="N43" i="7"/>
  <c r="M65" i="7"/>
  <c r="N20" i="7"/>
  <c r="P20" i="7"/>
  <c r="P46" i="7"/>
  <c r="P17" i="7"/>
  <c r="M24" i="7"/>
  <c r="M34" i="7"/>
  <c r="N37" i="7"/>
  <c r="O40" i="7"/>
  <c r="P43" i="7"/>
  <c r="M56" i="7"/>
  <c r="M62" i="7"/>
  <c r="N65" i="7"/>
  <c r="M17" i="7"/>
  <c r="O55" i="7"/>
  <c r="P33" i="7"/>
  <c r="P47" i="7" s="1"/>
  <c r="N14" i="7"/>
  <c r="M37" i="7"/>
  <c r="P14" i="7"/>
  <c r="O27" i="7"/>
  <c r="O65" i="7"/>
  <c r="O17" i="7"/>
  <c r="N40" i="7"/>
  <c r="M21" i="7"/>
  <c r="N24" i="7"/>
  <c r="N34" i="7"/>
  <c r="O37" i="7"/>
  <c r="P40" i="7"/>
  <c r="M53" i="7"/>
  <c r="N56" i="7"/>
  <c r="N62" i="7"/>
  <c r="M18" i="7"/>
  <c r="N21" i="7"/>
  <c r="O24" i="7"/>
  <c r="P27" i="7"/>
  <c r="O34" i="7"/>
  <c r="M44" i="7"/>
  <c r="M50" i="7"/>
  <c r="N53" i="7"/>
  <c r="O56" i="7"/>
  <c r="O62" i="7"/>
  <c r="O23" i="7"/>
  <c r="O61" i="7"/>
  <c r="O43" i="7"/>
  <c r="N18" i="7"/>
  <c r="N44" i="7"/>
  <c r="N50" i="7"/>
  <c r="O53" i="7"/>
  <c r="M23" i="7"/>
  <c r="M27" i="7"/>
  <c r="O21" i="7"/>
  <c r="M38" i="7"/>
  <c r="M66" i="7"/>
  <c r="M32" i="7"/>
  <c r="M60" i="7"/>
  <c r="M22" i="7"/>
  <c r="M19" i="7"/>
  <c r="N32" i="7"/>
  <c r="M45" i="7"/>
  <c r="M51" i="7"/>
  <c r="N54" i="7"/>
  <c r="N60" i="7"/>
  <c r="M54" i="7"/>
  <c r="M16" i="7"/>
  <c r="O22" i="7"/>
  <c r="O32" i="7"/>
  <c r="N45" i="7"/>
  <c r="N51" i="7"/>
  <c r="O54" i="7"/>
  <c r="O60" i="7"/>
  <c r="N22" i="7"/>
  <c r="N19" i="7"/>
  <c r="M42" i="7"/>
  <c r="P57" i="7" l="1"/>
  <c r="P29" i="7"/>
  <c r="P68" i="7" s="1"/>
  <c r="P61" i="6" l="1"/>
  <c r="L60" i="6"/>
  <c r="M60" i="6" s="1"/>
  <c r="P52" i="6"/>
  <c r="P53" i="6"/>
  <c r="P50" i="6"/>
  <c r="P46" i="6"/>
  <c r="P44" i="6"/>
  <c r="P40" i="6"/>
  <c r="P37" i="6"/>
  <c r="P34" i="6"/>
  <c r="P32" i="6"/>
  <c r="P24" i="6"/>
  <c r="P17" i="6"/>
  <c r="P14" i="6"/>
  <c r="O14" i="6"/>
  <c r="N14" i="6"/>
  <c r="M14" i="6"/>
  <c r="L14" i="6"/>
  <c r="L66" i="6"/>
  <c r="P66" i="6" s="1"/>
  <c r="L65" i="6"/>
  <c r="M65" i="6" s="1"/>
  <c r="L64" i="6"/>
  <c r="O64" i="6" s="1"/>
  <c r="L63" i="6"/>
  <c r="N63" i="6" s="1"/>
  <c r="L62" i="6"/>
  <c r="P62" i="6" s="1"/>
  <c r="L61" i="6"/>
  <c r="O61" i="6" s="1"/>
  <c r="L56" i="6"/>
  <c r="P56" i="6" s="1"/>
  <c r="L55" i="6"/>
  <c r="P55" i="6" s="1"/>
  <c r="L54" i="6"/>
  <c r="M54" i="6" s="1"/>
  <c r="L53" i="6"/>
  <c r="L52" i="6"/>
  <c r="L51" i="6"/>
  <c r="O51" i="6" s="1"/>
  <c r="L50" i="6"/>
  <c r="L46" i="6"/>
  <c r="M46" i="6" s="1"/>
  <c r="P45" i="6"/>
  <c r="L45" i="6"/>
  <c r="O45" i="6" s="1"/>
  <c r="L44" i="6"/>
  <c r="L43" i="6"/>
  <c r="M43" i="6" s="1"/>
  <c r="P42" i="6"/>
  <c r="O42" i="6"/>
  <c r="L42" i="6"/>
  <c r="N42" i="6" s="1"/>
  <c r="L41" i="6"/>
  <c r="P41" i="6" s="1"/>
  <c r="L40" i="6"/>
  <c r="N40" i="6" s="1"/>
  <c r="P39" i="6"/>
  <c r="O39" i="6"/>
  <c r="N39" i="6"/>
  <c r="L39" i="6"/>
  <c r="M39" i="6" s="1"/>
  <c r="O38" i="6"/>
  <c r="L38" i="6"/>
  <c r="P38" i="6" s="1"/>
  <c r="L37" i="6"/>
  <c r="P36" i="6"/>
  <c r="O36" i="6"/>
  <c r="N36" i="6"/>
  <c r="M36" i="6"/>
  <c r="L36" i="6"/>
  <c r="N35" i="6"/>
  <c r="L35" i="6"/>
  <c r="P35" i="6" s="1"/>
  <c r="L34" i="6"/>
  <c r="M34" i="6" s="1"/>
  <c r="L33" i="6"/>
  <c r="P33" i="6" s="1"/>
  <c r="M32" i="6"/>
  <c r="L32" i="6"/>
  <c r="L27" i="6"/>
  <c r="M27" i="6" s="1"/>
  <c r="P26" i="6"/>
  <c r="O26" i="6"/>
  <c r="N26" i="6"/>
  <c r="M26" i="6"/>
  <c r="L26" i="6"/>
  <c r="N25" i="6"/>
  <c r="L25" i="6"/>
  <c r="P25" i="6" s="1"/>
  <c r="L24" i="6"/>
  <c r="L23" i="6"/>
  <c r="P23" i="6" s="1"/>
  <c r="M22" i="6"/>
  <c r="L22" i="6"/>
  <c r="P22" i="6" s="1"/>
  <c r="L21" i="6"/>
  <c r="N21" i="6" s="1"/>
  <c r="L20" i="6"/>
  <c r="N20" i="6" s="1"/>
  <c r="P19" i="6"/>
  <c r="L19" i="6"/>
  <c r="O19" i="6" s="1"/>
  <c r="L18" i="6"/>
  <c r="P18" i="6" s="1"/>
  <c r="L17" i="6"/>
  <c r="M17" i="6" s="1"/>
  <c r="P16" i="6"/>
  <c r="O16" i="6"/>
  <c r="L16" i="6"/>
  <c r="N16" i="6" s="1"/>
  <c r="P15" i="6"/>
  <c r="L15" i="6"/>
  <c r="O15" i="6" s="1"/>
  <c r="P64" i="6" l="1"/>
  <c r="P54" i="6"/>
  <c r="P57" i="6" s="1"/>
  <c r="P51" i="6"/>
  <c r="N64" i="6"/>
  <c r="P63" i="6"/>
  <c r="M64" i="6"/>
  <c r="P60" i="6"/>
  <c r="O66" i="6"/>
  <c r="P65" i="6"/>
  <c r="P67" i="6" s="1"/>
  <c r="N33" i="6"/>
  <c r="N52" i="6"/>
  <c r="M40" i="6"/>
  <c r="M37" i="6"/>
  <c r="M56" i="6"/>
  <c r="M62" i="6"/>
  <c r="N65" i="6"/>
  <c r="M23" i="6"/>
  <c r="M53" i="6"/>
  <c r="N56" i="6"/>
  <c r="N62" i="6"/>
  <c r="O65" i="6"/>
  <c r="O52" i="6"/>
  <c r="P20" i="6"/>
  <c r="N37" i="6"/>
  <c r="N24" i="6"/>
  <c r="O37" i="6"/>
  <c r="M18" i="6"/>
  <c r="M44" i="6"/>
  <c r="M50" i="6"/>
  <c r="N53" i="6"/>
  <c r="O56" i="6"/>
  <c r="O62" i="6"/>
  <c r="M61" i="6"/>
  <c r="N23" i="6"/>
  <c r="N55" i="6"/>
  <c r="O33" i="6"/>
  <c r="O21" i="6"/>
  <c r="M41" i="6"/>
  <c r="N44" i="6"/>
  <c r="N50" i="6"/>
  <c r="O53" i="6"/>
  <c r="N17" i="6"/>
  <c r="O46" i="6"/>
  <c r="O17" i="6"/>
  <c r="O43" i="6"/>
  <c r="P43" i="6"/>
  <c r="M21" i="6"/>
  <c r="O27" i="6"/>
  <c r="O24" i="6"/>
  <c r="O34" i="6"/>
  <c r="N15" i="6"/>
  <c r="O18" i="6"/>
  <c r="P21" i="6"/>
  <c r="M38" i="6"/>
  <c r="N41" i="6"/>
  <c r="O44" i="6"/>
  <c r="O50" i="6"/>
  <c r="M66" i="6"/>
  <c r="N46" i="6"/>
  <c r="N43" i="6"/>
  <c r="M24" i="6"/>
  <c r="N34" i="6"/>
  <c r="P27" i="6"/>
  <c r="M15" i="6"/>
  <c r="N18" i="6"/>
  <c r="P47" i="6"/>
  <c r="M25" i="6"/>
  <c r="M35" i="6"/>
  <c r="N38" i="6"/>
  <c r="O41" i="6"/>
  <c r="M63" i="6"/>
  <c r="N66" i="6"/>
  <c r="M52" i="6"/>
  <c r="O20" i="6"/>
  <c r="M33" i="6"/>
  <c r="M55" i="6"/>
  <c r="M20" i="6"/>
  <c r="N61" i="6"/>
  <c r="O23" i="6"/>
  <c r="O55" i="6"/>
  <c r="O40" i="6"/>
  <c r="M19" i="6"/>
  <c r="N22" i="6"/>
  <c r="O25" i="6"/>
  <c r="N32" i="6"/>
  <c r="O35" i="6"/>
  <c r="M45" i="6"/>
  <c r="M51" i="6"/>
  <c r="N54" i="6"/>
  <c r="N60" i="6"/>
  <c r="O63" i="6"/>
  <c r="N27" i="6"/>
  <c r="M16" i="6"/>
  <c r="N19" i="6"/>
  <c r="O22" i="6"/>
  <c r="O32" i="6"/>
  <c r="M42" i="6"/>
  <c r="N45" i="6"/>
  <c r="N51" i="6"/>
  <c r="O54" i="6"/>
  <c r="O60" i="6"/>
  <c r="P29" i="6" l="1"/>
  <c r="P68" i="6" s="1"/>
</calcChain>
</file>

<file path=xl/sharedStrings.xml><?xml version="1.0" encoding="utf-8"?>
<sst xmlns="http://schemas.openxmlformats.org/spreadsheetml/2006/main" count="1698" uniqueCount="225">
  <si>
    <t>Descripción</t>
  </si>
  <si>
    <t>VALOR UNITARIO MENSUAL INCLUIDO IVA</t>
  </si>
  <si>
    <t>N77-C7706  = Switches de Core (EOL NO DEFINIDO) Soporte Cisco Success Tracks</t>
  </si>
  <si>
    <t>WS-C4500X-40X-ES = (EOL October 31, 2025) Soporte Cisco Smartnet 7x24x4</t>
  </si>
  <si>
    <t>WS-C2960XR-48LPD-I =  (EOL 31 de octubre de2027) Soporte Cisco Smartnet 7x24x4</t>
  </si>
  <si>
    <t>WS-C2960X-48FPD-L =  (EOL 31 de octubre de2027) Soporte Cisco Smartnet 7x24x4</t>
  </si>
  <si>
    <t>WS-C3850-12XS =  (EOL October 31, 2025) Soporte Cisco Smartnet 7x24x4</t>
  </si>
  <si>
    <t>N9K-C9364C  en funcionalidad SPINE  (EOL NO DEFINIDO) Soporte Cisco Success Tracks</t>
  </si>
  <si>
    <t>N9K-C9348GC-FXP en funcionalidad LEAF   (EOL 28 de febrero de 2026) Soporte Cisco Success Tracks</t>
  </si>
  <si>
    <t>N9K-C93180YC-EX  en funcionalidad LEAF  (EOL 28 de febrero de 2026) Soporte Cisco Success Tracks</t>
  </si>
  <si>
    <t>Cisco Firepower 2130 NGFW Appliance  (EOL NO DEFINIDO) Soporte Cisco Success Tracks</t>
  </si>
  <si>
    <t xml:space="preserve"> Cisco C9500-24Y4C ( EOL NO DEFINIDO  ) Soporte Cisco Smartnet 7x24x4</t>
  </si>
  <si>
    <t>Cisco C9200L-48T-4X-E ( Eol NO DEFINIDO  ) Soporte Cisco Smartnet 7x24x4</t>
  </si>
  <si>
    <t xml:space="preserve">Solución Grabación NICE. Actualización de Software y Licenciamiento y Soporte Fabricante </t>
  </si>
  <si>
    <t>Solución de Tarificador Eagle. Actualización de Software y Licenciamiento y Soporte Fabricante</t>
  </si>
  <si>
    <t>Renovación 11100 licencias ISE Essentials (ISE-SEC-SUB)</t>
  </si>
  <si>
    <t>N77-C7706  = Switches de Core (EOL NO DEFINIDO)</t>
  </si>
  <si>
    <t>WS-C4500X-40X-ES = (EOL October 31, 2025)</t>
  </si>
  <si>
    <t>WS-C2960XR-48LPD-I =  (EOL 31 de octubre de 2027)</t>
  </si>
  <si>
    <t>WS-C2960X-48FPD-L =  (EOL 31 de octubre de 2027)</t>
  </si>
  <si>
    <t>WS-C3850-12XS =  (EOL October 31, 2025)</t>
  </si>
  <si>
    <t>N9K-C9364C en funcionalidad SPINE (EOL NO DEFINIDO)</t>
  </si>
  <si>
    <t>N9K-C9348GC-FXP en funcionalidad LEAF   (EOL 28 de febrero de 2026)</t>
  </si>
  <si>
    <t>N9K-C93180YC-EX  en funcionalidad LEAF  (EOL 28 de febrero de 2026)</t>
  </si>
  <si>
    <t>Cisco Firepower 2130 NGFW Appliance  (EOL NO DEFINIDO)</t>
  </si>
  <si>
    <t xml:space="preserve"> Cisco C9500-24Y4C ( EOL NO DEFINIDO  )</t>
  </si>
  <si>
    <t>Cisco C9200L-48T-4X-E ( Eol NO DEFINIDO  )</t>
  </si>
  <si>
    <t>Solución Grabación NICE</t>
  </si>
  <si>
    <t>Solución de Tarificador Eagle</t>
  </si>
  <si>
    <t>Soporte para renovación 11100 licencias ISE Essentials (ISE-SEC-SUB)</t>
  </si>
  <si>
    <t>WS-C2960X-48FPD-L =  Switches de acceso  (EOL 31 de octubre de 2027) Servicio Cisco Smartnet 5x8xNBD</t>
  </si>
  <si>
    <t>WS-C2960X-48LPD-L  =  Switches de acceso  (31 de octubre de 2027) Servicio Cisco Smartnet 5x8xNBD</t>
  </si>
  <si>
    <t>WS-C2960XR-48FPD-I   =  Switches de acceso  (EOL 31 de octubre de 2027) Servicio Cisco Smartnet 5x8xNBD</t>
  </si>
  <si>
    <t>Teléfono CP-8811-K9 Servicio Cisco Smartnet 5x8xNBD</t>
  </si>
  <si>
    <t>Teléfono CP-8811-K9 (Tesoro) Servicio Cisco Smartnet 5x8xNBD</t>
  </si>
  <si>
    <t>Teléfono cisco de cámara 8865 Servicio Cisco Smartnet 5x8xNBD</t>
  </si>
  <si>
    <t>Teléfono cisco de cámara 8865 (Tesoro) Servicio Cisco Smartnet 5x8xNBD</t>
  </si>
  <si>
    <t>WS-C2960X-48FPD-L =  Switches de acceso  (EOL 31 de octubre de 2027)</t>
  </si>
  <si>
    <t>WS-C2960X-48LPD-L  =  Switches de acceso  (31 de octubre de 2027)</t>
  </si>
  <si>
    <t>WS-C2960XR- 48FPD-I   =  Switches de acceso  (EOL 31 de octubre de 2027)</t>
  </si>
  <si>
    <t>Teléfono CP-8811-K9</t>
  </si>
  <si>
    <t>Teléfono CP-8811-K9 (Tesoro)</t>
  </si>
  <si>
    <t>Teléfono cisco de cámara 8865</t>
  </si>
  <si>
    <t>Teléfono cisco de cámara 8865 (Tesoro)</t>
  </si>
  <si>
    <t>TABLA 2: Soporte y mantenimiento local del proponente para equipos LAN y UC del GRUPO 1: 7x24</t>
  </si>
  <si>
    <t>TABLA 3: Actualización de software, licenciamiento y soporte del fabricante para equipos LAN y UC
GRUPO 2: 8x5NBD</t>
  </si>
  <si>
    <t>TABLA  1:  Actualización de software, licenciamiento y soporte del fabricante para equipos LAN y UC grupo1: 7*24</t>
  </si>
  <si>
    <t xml:space="preserve">TABLA 4: Soporte y mantenimiento local del proponente para equipos LAN y UC GRUPO 2: 8x5NBD
</t>
  </si>
  <si>
    <t>ÍTEM</t>
  </si>
  <si>
    <t>Unidad de Medida</t>
  </si>
  <si>
    <t xml:space="preserve">Mes </t>
  </si>
  <si>
    <t>VALOR UNITARIO MENSUAL ANTES DE IVA</t>
  </si>
  <si>
    <t xml:space="preserve">Servicio </t>
  </si>
  <si>
    <t>Valor total del servicio de la renovación por 20 meses:</t>
  </si>
  <si>
    <t>Mes</t>
  </si>
  <si>
    <t>SUBTOTAL TABLA 2: Soporte y mantenimiento local del proponente para equipos LAN y UC del GRUPO 1: 7x24
SUBTOTAL SOPORTE Y MANTENIMIENTO LOCAL PROPONENTE</t>
  </si>
  <si>
    <t>SUBTOTAL SOPORTE Y MANTENIMIENTO LOCAL PROPONENTE
TABLA 4: Soporte y mantenimiento local del proponente para equipos LAN y UC GRUPO 2: 8x5NBD</t>
  </si>
  <si>
    <t>TOTAL CONTRATO IVA INCLUIDO</t>
  </si>
  <si>
    <t>TABLA 4: Soporte y mantenimiento local del proponente para equipos LAN y UC GRUPO 2: 8x5NBD</t>
  </si>
  <si>
    <t>Valor mensual Iva incluido x número de meses vigencia 2024</t>
  </si>
  <si>
    <t>Valor mensual Iva incluido x número de meses vigencia 2025</t>
  </si>
  <si>
    <t>Valor mensual Iva incluido x número de meses vigencia 2026</t>
  </si>
  <si>
    <t xml:space="preserve">TOTAL (meses) REQUERIDOS </t>
  </si>
  <si>
    <t>VALOR TOTAL 
(VALOR MENSUAL INCLUIDO IVA x NUMEROS TOTAL DE MESES)</t>
  </si>
  <si>
    <t>Vigencia (meses) 2024</t>
  </si>
  <si>
    <t>Vigencia(meses) 2025</t>
  </si>
  <si>
    <t>Vigencia (meses) 2026</t>
  </si>
  <si>
    <t xml:space="preserve">Tarifa IVA (%)
</t>
  </si>
  <si>
    <t>Prestar el servicio de mantenimiento, soporte técnico y actualización, para las soluciones de comunicaciones unificadas y para equipos activos y de gestión de red de área local - LAN del Ministerio de Hacienda y Crédito Público</t>
  </si>
  <si>
    <t>Instrucciones para el diligenciamiento:</t>
  </si>
  <si>
    <t>Nombre o Razón Social:</t>
  </si>
  <si>
    <t>NI:</t>
  </si>
  <si>
    <t>Persona de contacto;</t>
  </si>
  <si>
    <t>Email:</t>
  </si>
  <si>
    <t>Ciudad:</t>
  </si>
  <si>
    <t>Celular: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</si>
  <si>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</si>
  <si>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</si>
  <si>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</si>
  <si>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</si>
  <si>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</si>
  <si>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</si>
  <si>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</si>
  <si>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</si>
  <si>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</si>
  <si>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</si>
  <si>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1.11</t>
  </si>
  <si>
    <t>1.12</t>
  </si>
  <si>
    <t>1.13</t>
  </si>
  <si>
    <t>1.14</t>
  </si>
  <si>
    <t>1.15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</si>
  <si>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</si>
  <si>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</si>
  <si>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</si>
  <si>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</si>
  <si>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</si>
  <si>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</si>
  <si>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</si>
  <si>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</si>
  <si>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</si>
  <si>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2.10</t>
  </si>
  <si>
    <t>2.11</t>
  </si>
  <si>
    <t>2.12</t>
  </si>
  <si>
    <t>2.13</t>
  </si>
  <si>
    <t>2.14</t>
  </si>
  <si>
    <t>2.15</t>
  </si>
  <si>
    <t>3.1</t>
  </si>
  <si>
    <t>3.2</t>
  </si>
  <si>
    <t>3.3</t>
  </si>
  <si>
    <t>3.4</t>
  </si>
  <si>
    <t>3.5</t>
  </si>
  <si>
    <t>3.6</t>
  </si>
  <si>
    <t>3.7</t>
  </si>
  <si>
    <t>4.1</t>
  </si>
  <si>
    <t>4.2</t>
  </si>
  <si>
    <t>4.3</t>
  </si>
  <si>
    <t>4.4</t>
  </si>
  <si>
    <t>4.5</t>
  </si>
  <si>
    <t>4.6</t>
  </si>
  <si>
    <t>4.7</t>
  </si>
  <si>
    <t>SUBTOTAL TABLA  1:  Actualización de software, licenciamiento y soporte del fabricante para equipos LAN y UC grupo1: 7*24
SUBTOTAL ACTUALIZACIÓN DE SOFTWARE, LICENCIAMIENTO Y SOPORTE DE FABRICANTE</t>
  </si>
  <si>
    <r>
      <t xml:space="preserve">• Por favor diligenciar solo las celdas en color Amarillo
</t>
    </r>
    <r>
      <rPr>
        <sz val="9"/>
        <rFont val="Arial"/>
        <family val="2"/>
      </rPr>
      <t xml:space="preserve">• Los precios unitarios deberán ser expresado en PESOS COLOMBIANOS y en números entreros. Por favor incluir valores ajustados al peso de conformidad con lo establecido en la Ley 31 de 1992, la unidad monetaria y de cuenta del país es el peso colombiano, en tanto que las fracciones denominadas centavos no volvieron a ser acuñadas por dicha autoridad y por lo mismo no hacen parte de la unidad monetaria ni de cuenta en Colombia.
</t>
    </r>
    <r>
      <rPr>
        <sz val="9"/>
        <color theme="1"/>
        <rFont val="Arial"/>
        <family val="2"/>
      </rPr>
      <t xml:space="preserve">• No se permite modificar, agregar o quitar ningún ítem o sub-ítem.
• Para los precios por favor tener en cuenta el documento word "Solicitud de Información para Estudio de Mercado".
• Los equipos UCS C240 M6SX actualmente tienen contratado soporte local hasta diciembre de 2025, razón por la cual se solicita solo cotizar 7 meses del año 2026.
</t>
    </r>
  </si>
  <si>
    <t>UCS C240 M6SX (EOL NO DEFINIDO) Soporte Cisco Smartnet 7x24x4</t>
  </si>
  <si>
    <t>SUBTOTAL ACTUALIZACIÓN DE SOFTWARE, LICENCIAMIENTO Y SOPORTE DE FABRICANTE
TABLA 3: Actualización de software, licenciamiento y soporte del fabricante para equipos LAN y UC GRUPO 2: 8x5NBD</t>
  </si>
  <si>
    <t>Objeto:</t>
  </si>
  <si>
    <t>Cantidad equipos x modelo</t>
  </si>
  <si>
    <t>UCS C240 M6SX (EOL NO DEFINIDO)</t>
  </si>
  <si>
    <t>OBSERVACIONES del COTIZANTE (Solo si aplica):</t>
  </si>
  <si>
    <t>#</t>
  </si>
  <si>
    <t>Total equipos</t>
  </si>
  <si>
    <t>Total</t>
  </si>
  <si>
    <t>VALOR TOTAL</t>
  </si>
  <si>
    <t xml:space="preserve">TOTAL </t>
  </si>
  <si>
    <t xml:space="preserve"> X modelo</t>
  </si>
  <si>
    <t>meses</t>
  </si>
  <si>
    <t>INCLUIDO IVA</t>
  </si>
  <si>
    <t>de soporte</t>
  </si>
  <si>
    <r>
      <t>TABLA 1: EQUIPOS UC GRUPO 1 - ACTUALIZACIONES (SOFTWARE Y LICENCIAMIENTO) Y SOPORTE FABRICANTE</t>
    </r>
    <r>
      <rPr>
        <sz val="8.5"/>
        <color rgb="FF000000"/>
        <rFont val="Arial Narrow"/>
        <family val="2"/>
      </rPr>
      <t>  </t>
    </r>
  </si>
  <si>
    <t>Solución de Grabación NICE (licencia 30 canales)</t>
  </si>
  <si>
    <t>TABLA 2: EQUIPOS UC GRUPO 1 - SOPORTE Y MANTENIMIENTO LOCAL CONTRATISTA</t>
  </si>
  <si>
    <t>Solución Tarificador Eagle</t>
  </si>
  <si>
    <t>Solución Grabación NICE (licencia 30 canales)</t>
  </si>
  <si>
    <t>TABLA 3: EQUIPOS UC GRUPO 2 - SOPORTE SMARTNET CISCO 8 X 5 X NBD</t>
  </si>
  <si>
    <t>Teléfono Cisco 7841(EOL NO DEFINIDO)</t>
  </si>
  <si>
    <t>TELÉFONOS IP WIFI CP-8821-K9-BUN</t>
  </si>
  <si>
    <t>ARAÑA IP CISCO CP-8832-LA-K9</t>
  </si>
  <si>
    <t>Cisco ATA 191 Analog Telephone Adapter</t>
  </si>
  <si>
    <t>TABLA 4: EQUIPOS UC GRUPO 2 - SOPORTE Y MANTENIMIENTO LOCAL CONTRATISTA</t>
  </si>
  <si>
    <t>Teléfonos CP-8811-K9</t>
  </si>
  <si>
    <t>TABLA 1 - EQUIPOS LAN Y WLAN GRUPO 1 - SOPORTE CISCO 7 X 24 X 4</t>
  </si>
  <si>
    <t>5.1</t>
  </si>
  <si>
    <t>N77-C7706 = Switches de Core (EOL NO DEFINIDO)</t>
  </si>
  <si>
    <t>5.5</t>
  </si>
  <si>
    <t>5.6</t>
  </si>
  <si>
    <t>WS-C2960XR-48LPD-I = (EOL 31 de octubre de2027)</t>
  </si>
  <si>
    <t>5.7</t>
  </si>
  <si>
    <t>WS-C2960X-48FPD-L = (EOL 31 de octubre de2027)</t>
  </si>
  <si>
    <t>5.8</t>
  </si>
  <si>
    <t>WS-C3850-12XS = (EOL October 31, 2025)</t>
  </si>
  <si>
    <t>5.10</t>
  </si>
  <si>
    <t>5.11</t>
  </si>
  <si>
    <t>N9K-C9348GC-FXP en funcionalidad LEAF (EOL 28 de febrero de 2026)</t>
  </si>
  <si>
    <t>5.12</t>
  </si>
  <si>
    <t>N9K-C93180YC-EX en funcionalidad LEAF (EOL 28 de febrero de 2026)</t>
  </si>
  <si>
    <t>5.14</t>
  </si>
  <si>
    <t>Cisco Firepower 2130 NGFW Appliance (EOL NO DEFINIDO)</t>
  </si>
  <si>
    <t>5.16</t>
  </si>
  <si>
    <t>Cisco C9500-24Y4C (EOL NO DEFINIDO)</t>
  </si>
  <si>
    <t>5.17</t>
  </si>
  <si>
    <t>Cisco C9200L-48T-4X-E (Eol NO DEFINIDO)</t>
  </si>
  <si>
    <t>TABLA 2: EQUIPOS LAN Y WLAN GRUPO 1- SOPORTE Y MANTENIMIENTO LOCAL CONTRATISTA</t>
  </si>
  <si>
    <t>6.1</t>
  </si>
  <si>
    <t>6.5</t>
  </si>
  <si>
    <t>6.6</t>
  </si>
  <si>
    <t>6.7</t>
  </si>
  <si>
    <t>6.8</t>
  </si>
  <si>
    <t>6.10</t>
  </si>
  <si>
    <t>6.11</t>
  </si>
  <si>
    <t>6.12</t>
  </si>
  <si>
    <t>6.14</t>
  </si>
  <si>
    <t>6.16</t>
  </si>
  <si>
    <t>6.17</t>
  </si>
  <si>
    <t>TABLA 3: EQUIPOS LAN Y WLAN GRUPO 2 - SOPORTE SMARTNET CISCO 8 X 5 X NBD</t>
  </si>
  <si>
    <t>7.1</t>
  </si>
  <si>
    <t>WS-C2960X-48FPD-L = Switches de acceso (EOL 31 de octubre de 2027)</t>
  </si>
  <si>
    <t>7.2</t>
  </si>
  <si>
    <t>WS-C2960X-48LPD-L = Switches de acceso (31 de octubre de 2027)</t>
  </si>
  <si>
    <t>7.3</t>
  </si>
  <si>
    <t>WS-C2960XR- 48FPD-I = Switches de acceso (EOL 31 de octubre de 2027)</t>
  </si>
  <si>
    <t>7.4</t>
  </si>
  <si>
    <t>AIR-CAP3802E-AK9 (EOL 31 de octubre de 2027)</t>
  </si>
  <si>
    <t>TABLA 4: EQUIPOS LAN Y WLAN GRUPO 2 -  SOPORTE Y MANTENIMIENTO LOCAL CONTRATISTA</t>
  </si>
  <si>
    <t>8.1</t>
  </si>
  <si>
    <t>8.2</t>
  </si>
  <si>
    <t>8.3</t>
  </si>
  <si>
    <t>Z</t>
  </si>
  <si>
    <t>8.4</t>
  </si>
  <si>
    <t>TOTAL</t>
  </si>
  <si>
    <t>VALOR UNITARIO MENSUAL IVA INCLUIDO</t>
  </si>
  <si>
    <t>MEDIA GEOMÉTRICA</t>
  </si>
  <si>
    <t>VALOR MENSUAL IVA INCLUIDO</t>
  </si>
  <si>
    <t>Vigencia 2024</t>
  </si>
  <si>
    <t>Vigencia 2025</t>
  </si>
  <si>
    <t>Vigencia 2026</t>
  </si>
  <si>
    <t xml:space="preserve">Meses contrato 3341: </t>
  </si>
  <si>
    <t>CONTRATO ACTUAL</t>
  </si>
  <si>
    <t>Fuente: Ministerio de Hacienda y Crédito Público (MHCP). Marco Fiscal de Mediano Plazo (MFMP) del 27 de junio de 2024. Seguimiento a las principales variables macroeconómicas y fiscales. Inflación fin de periodo (%). Página 16. Disponible en internet en: https://www.minhacienda.gov.co/webcenter/portal/EntidadesFinancieras/pages_EntidadesFinancieras/marcofiscalmedianoplazo/marcofiscaldemedianoplazo2023 Fecha de consulta: 20 de septiembre de 2024. 
Se toma como referencia el MFMP en cuenta lo dictaminado en la Circular Externa No. 009 de febrero 26 de 2024 del Ministerio de Hacienda y Crédito Público, teniendo en cuenta lo indicado en la página 5: “(…) la prospectiva del Plan Financiero 2025 que, por mandato de la Ley 819 de 2003, forma parte del MFMP 2024 que se determine en junio de 2024 y del MGMP 2025-2028 en julio del año en curso” https://www.minhacienda.gov.co/webcenter/portal/EntOrdenNacional/pages_presupuestogralnacion/presupuestogeneraldelanacin2025/anteproyecto2025). Es importante aclarar que se deseaba realizar el análisis de precios, conforme al MGMP 2025-2028, sin embargo, se evidenció que no se encontraba elaborado a la fecha de este análisis (20 de septiembre de 2024) según lo consultado en el link https://www.minhacienda.gov.co/webcenter/portal/EntOrdenNacional/pages_presupuestogralnacion/marcosdegastodemedianoplazo. Fecha de consulta: 20 de septiembre de 2024, y por ende, se tuvo en cuenta el documento más vigente que correspondió al MFMP del 27 de junio de 2024. Fecha de consulta: 20 de septiembre de 2024.</t>
  </si>
  <si>
    <t xml:space="preserve">Vigencia 2024
</t>
  </si>
  <si>
    <t>Nuevo equipo</t>
  </si>
  <si>
    <t>Valor Total  Iva incluido x número de meses vigencia 2024</t>
  </si>
  <si>
    <t>Valor Total Iva incluido x número de meses vigencia 2025</t>
  </si>
  <si>
    <t>Valor Total  Iva incluido x número de meses vigencia 2026</t>
  </si>
  <si>
    <t>Precios proyectados del Contrato No. 3.341 de 2022 durante toda la ejecución del contrato</t>
  </si>
  <si>
    <t>Vigencia
(meses) 2025</t>
  </si>
  <si>
    <t>Vigencia (meses) 2025</t>
  </si>
  <si>
    <t>VALOR TOTAL IVA INCLUIDO</t>
  </si>
  <si>
    <t>MEDIDA DE TENDENCIA CENTRAL ELEGIDA:
MEDIA GEOMÉTRICA</t>
  </si>
  <si>
    <t>SMLV</t>
  </si>
  <si>
    <t>Cotización 1.</t>
  </si>
  <si>
    <t>Cotización2.</t>
  </si>
  <si>
    <t xml:space="preserve">Cotización3. </t>
  </si>
  <si>
    <t xml:space="preserve">Cotización4. </t>
  </si>
  <si>
    <t>Cotización3.</t>
  </si>
  <si>
    <t>Cotización4.</t>
  </si>
  <si>
    <t>Valor unitario mensual antes de IVA
Contrato3341-2022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</si>
</sst>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&quot;$&quot;\ #,##0.00;[Red]\-&quot;$&quot;\ #,##0.0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"/>
  </numFmts>
  <fonts count="25" x14ac:knownFonts="1">
    <font>
      <sz val="11"/>
      <color theme="1"/>
      <name val="Aptos Narrow"/>
      <family val="2"/>
      <scheme val="minor"/>
    </font>
    <font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rgb="FF203764"/>
      <name val="Arial"/>
      <family val="2"/>
    </font>
    <font>
      <b/>
      <sz val="10"/>
      <color rgb="FF203764"/>
      <name val="Arial"/>
      <family val="2"/>
    </font>
    <font>
      <b/>
      <sz val="10"/>
      <color rgb="FF1F3864"/>
      <name val="Arial"/>
      <family val="2"/>
    </font>
    <font>
      <sz val="10"/>
      <color rgb="FF000000"/>
      <name val="Arial"/>
      <family val="2"/>
    </font>
    <font>
      <sz val="11"/>
      <color theme="1"/>
      <name val="Aptos Narrow"/>
      <family val="2"/>
      <scheme val="minor"/>
    </font>
    <font>
      <b/>
      <sz val="9"/>
      <color rgb="FF000000"/>
      <name val="Arial"/>
      <family val="2"/>
    </font>
    <font>
      <sz val="9"/>
      <color rgb="FF203764"/>
      <name val="Arial"/>
      <family val="2"/>
    </font>
    <font>
      <sz val="9"/>
      <color theme="1"/>
      <name val="Arial"/>
      <family val="2"/>
    </font>
    <font>
      <sz val="9"/>
      <color rgb="FF002060"/>
      <name val="Arial"/>
      <family val="2"/>
    </font>
    <font>
      <sz val="9"/>
      <color rgb="FF000000"/>
      <name val="Arial"/>
      <family val="2"/>
    </font>
    <font>
      <b/>
      <sz val="10"/>
      <color theme="1"/>
      <name val="Arial"/>
      <family val="2"/>
    </font>
    <font>
      <sz val="9"/>
      <name val="Arial"/>
      <family val="2"/>
    </font>
    <font>
      <b/>
      <sz val="8"/>
      <color theme="1"/>
      <name val="Arial"/>
      <family val="2"/>
    </font>
    <font>
      <sz val="8"/>
      <name val="Aptos Narrow"/>
      <family val="2"/>
      <scheme val="minor"/>
    </font>
    <font>
      <b/>
      <sz val="11"/>
      <color theme="0"/>
      <name val="Arial"/>
      <family val="2"/>
    </font>
    <font>
      <u/>
      <sz val="11"/>
      <color theme="10"/>
      <name val="Aptos Narrow"/>
      <family val="2"/>
      <scheme val="minor"/>
    </font>
    <font>
      <b/>
      <sz val="8.5"/>
      <color rgb="FF000000"/>
      <name val="Arial Narrow"/>
      <family val="2"/>
    </font>
    <font>
      <sz val="8.5"/>
      <color rgb="FF000000"/>
      <name val="Calibri"/>
      <family val="2"/>
    </font>
    <font>
      <sz val="8.5"/>
      <color rgb="FF000000"/>
      <name val="Arial Narrow"/>
      <family val="2"/>
    </font>
    <font>
      <b/>
      <sz val="8"/>
      <color rgb="FF000000"/>
      <name val="Arial Narrow"/>
      <family val="2"/>
    </font>
    <font>
      <sz val="8"/>
      <color theme="1"/>
      <name val="Arial"/>
      <family val="2"/>
    </font>
    <font>
      <b/>
      <sz val="14"/>
      <color rgb="FF1F3864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AEAAAA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</borders>
  <cellStyleXfs count="6">
    <xf numFmtId="0" fontId="0" fillId="0" borderId="0"/>
    <xf numFmtId="9" fontId="7" fillId="0" borderId="0" applyFont="0" applyFill="0" applyBorder="0" applyAlignment="0" applyProtection="0"/>
    <xf numFmtId="0" fontId="7" fillId="0" borderId="0"/>
    <xf numFmtId="44" fontId="7" fillId="0" borderId="0" applyFont="0" applyFill="0" applyBorder="0" applyAlignment="0" applyProtection="0"/>
    <xf numFmtId="0" fontId="18" fillId="0" borderId="0" applyNumberFormat="0" applyFill="0" applyBorder="0" applyAlignment="0" applyProtection="0"/>
    <xf numFmtId="43" fontId="7" fillId="0" borderId="0" applyFont="0" applyFill="0" applyBorder="0" applyAlignment="0" applyProtection="0"/>
  </cellStyleXfs>
  <cellXfs count="15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164" fontId="3" fillId="2" borderId="1" xfId="0" applyNumberFormat="1" applyFont="1" applyFill="1" applyBorder="1" applyAlignment="1">
      <alignment horizontal="right" vertical="center" wrapText="1"/>
    </xf>
    <xf numFmtId="0" fontId="3" fillId="2" borderId="5" xfId="0" applyFont="1" applyFill="1" applyBorder="1" applyAlignment="1">
      <alignment horizontal="center" vertical="center" wrapText="1"/>
    </xf>
    <xf numFmtId="9" fontId="3" fillId="2" borderId="1" xfId="1" applyFont="1" applyFill="1" applyBorder="1" applyAlignment="1" applyProtection="1">
      <alignment horizontal="center" vertical="center" wrapText="1"/>
    </xf>
    <xf numFmtId="164" fontId="3" fillId="6" borderId="1" xfId="0" applyNumberFormat="1" applyFont="1" applyFill="1" applyBorder="1" applyAlignment="1" applyProtection="1">
      <alignment horizontal="right" vertical="center" wrapText="1"/>
      <protection locked="0"/>
    </xf>
    <xf numFmtId="0" fontId="1" fillId="0" borderId="0" xfId="0" applyFont="1" applyAlignment="1">
      <alignment horizontal="center"/>
    </xf>
    <xf numFmtId="0" fontId="1" fillId="0" borderId="1" xfId="0" applyFont="1" applyBorder="1"/>
    <xf numFmtId="0" fontId="8" fillId="4" borderId="1" xfId="0" applyFont="1" applyFill="1" applyBorder="1" applyAlignment="1">
      <alignment horizontal="right" vertical="center" wrapText="1"/>
    </xf>
    <xf numFmtId="0" fontId="15" fillId="0" borderId="0" xfId="0" applyFont="1"/>
    <xf numFmtId="0" fontId="15" fillId="0" borderId="1" xfId="0" applyFont="1" applyBorder="1" applyAlignment="1">
      <alignment horizontal="right"/>
    </xf>
    <xf numFmtId="0" fontId="10" fillId="0" borderId="0" xfId="0" applyFont="1"/>
    <xf numFmtId="3" fontId="1" fillId="0" borderId="0" xfId="0" applyNumberFormat="1" applyFont="1" applyAlignment="1">
      <alignment horizontal="center" vertical="center"/>
    </xf>
    <xf numFmtId="0" fontId="2" fillId="7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right" vertical="center" wrapText="1"/>
    </xf>
    <xf numFmtId="164" fontId="1" fillId="0" borderId="0" xfId="0" applyNumberFormat="1" applyFont="1"/>
    <xf numFmtId="0" fontId="9" fillId="0" borderId="1" xfId="0" applyFont="1" applyBorder="1" applyAlignment="1">
      <alignment vertical="center" wrapText="1"/>
    </xf>
    <xf numFmtId="164" fontId="2" fillId="4" borderId="1" xfId="0" applyNumberFormat="1" applyFont="1" applyFill="1" applyBorder="1" applyAlignment="1">
      <alignment horizontal="right" vertical="center" wrapText="1"/>
    </xf>
    <xf numFmtId="0" fontId="11" fillId="2" borderId="1" xfId="0" applyFont="1" applyFill="1" applyBorder="1" applyAlignment="1">
      <alignment vertical="center" wrapText="1"/>
    </xf>
    <xf numFmtId="164" fontId="2" fillId="2" borderId="1" xfId="0" applyNumberFormat="1" applyFont="1" applyFill="1" applyBorder="1" applyAlignment="1">
      <alignment horizontal="right" vertical="center" wrapText="1"/>
    </xf>
    <xf numFmtId="164" fontId="5" fillId="2" borderId="1" xfId="0" applyNumberFormat="1" applyFont="1" applyFill="1" applyBorder="1" applyAlignment="1">
      <alignment vertical="center" wrapText="1"/>
    </xf>
    <xf numFmtId="0" fontId="12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164" fontId="5" fillId="2" borderId="1" xfId="0" applyNumberFormat="1" applyFont="1" applyFill="1" applyBorder="1" applyAlignment="1">
      <alignment horizontal="right" vertical="center" wrapText="1"/>
    </xf>
    <xf numFmtId="0" fontId="13" fillId="7" borderId="1" xfId="0" applyFont="1" applyFill="1" applyBorder="1" applyAlignment="1">
      <alignment horizontal="center" vertical="center" wrapText="1"/>
    </xf>
    <xf numFmtId="164" fontId="3" fillId="10" borderId="1" xfId="0" applyNumberFormat="1" applyFont="1" applyFill="1" applyBorder="1" applyAlignment="1">
      <alignment horizontal="right" vertical="center" wrapText="1"/>
    </xf>
    <xf numFmtId="0" fontId="13" fillId="7" borderId="6" xfId="0" applyFont="1" applyFill="1" applyBorder="1" applyAlignment="1">
      <alignment horizontal="center" vertical="center" wrapText="1"/>
    </xf>
    <xf numFmtId="0" fontId="13" fillId="7" borderId="5" xfId="0" applyFont="1" applyFill="1" applyBorder="1" applyAlignment="1">
      <alignment horizontal="center" vertical="center" wrapText="1"/>
    </xf>
    <xf numFmtId="164" fontId="5" fillId="4" borderId="1" xfId="0" applyNumberFormat="1" applyFont="1" applyFill="1" applyBorder="1" applyAlignment="1">
      <alignment horizontal="right" vertical="center" wrapText="1"/>
    </xf>
    <xf numFmtId="0" fontId="0" fillId="0" borderId="9" xfId="0" applyBorder="1"/>
    <xf numFmtId="0" fontId="19" fillId="11" borderId="10" xfId="0" applyFont="1" applyFill="1" applyBorder="1" applyAlignment="1">
      <alignment horizontal="center" vertical="center" wrapText="1"/>
    </xf>
    <xf numFmtId="0" fontId="19" fillId="11" borderId="11" xfId="0" applyFont="1" applyFill="1" applyBorder="1" applyAlignment="1">
      <alignment horizontal="center" vertical="center" wrapText="1"/>
    </xf>
    <xf numFmtId="10" fontId="19" fillId="11" borderId="0" xfId="0" applyNumberFormat="1" applyFont="1" applyFill="1" applyAlignment="1">
      <alignment horizontal="center" vertical="center" wrapText="1"/>
    </xf>
    <xf numFmtId="10" fontId="19" fillId="11" borderId="9" xfId="0" applyNumberFormat="1" applyFont="1" applyFill="1" applyBorder="1" applyAlignment="1">
      <alignment horizontal="center" vertical="center" wrapText="1"/>
    </xf>
    <xf numFmtId="0" fontId="2" fillId="7" borderId="5" xfId="0" applyFont="1" applyFill="1" applyBorder="1" applyAlignment="1">
      <alignment horizontal="center" vertical="center" wrapText="1"/>
    </xf>
    <xf numFmtId="0" fontId="0" fillId="11" borderId="13" xfId="0" applyFill="1" applyBorder="1" applyAlignment="1">
      <alignment vertical="center" wrapText="1"/>
    </xf>
    <xf numFmtId="0" fontId="19" fillId="11" borderId="13" xfId="0" applyFont="1" applyFill="1" applyBorder="1" applyAlignment="1">
      <alignment horizontal="center" vertical="center" wrapText="1"/>
    </xf>
    <xf numFmtId="0" fontId="20" fillId="11" borderId="14" xfId="0" applyFont="1" applyFill="1" applyBorder="1" applyAlignment="1">
      <alignment vertical="center" wrapText="1"/>
    </xf>
    <xf numFmtId="44" fontId="9" fillId="2" borderId="1" xfId="3" applyFont="1" applyFill="1" applyBorder="1" applyAlignment="1">
      <alignment vertical="center" wrapText="1"/>
    </xf>
    <xf numFmtId="0" fontId="21" fillId="0" borderId="14" xfId="0" applyFont="1" applyBorder="1" applyAlignment="1">
      <alignment horizontal="center" vertical="center" wrapText="1"/>
    </xf>
    <xf numFmtId="0" fontId="21" fillId="0" borderId="14" xfId="0" applyFont="1" applyBorder="1" applyAlignment="1">
      <alignment vertical="center" wrapText="1"/>
    </xf>
    <xf numFmtId="0" fontId="21" fillId="2" borderId="14" xfId="0" applyFont="1" applyFill="1" applyBorder="1" applyAlignment="1">
      <alignment horizontal="center" vertical="center" wrapText="1"/>
    </xf>
    <xf numFmtId="8" fontId="21" fillId="0" borderId="14" xfId="0" applyNumberFormat="1" applyFont="1" applyBorder="1" applyAlignment="1">
      <alignment horizontal="right" vertical="center"/>
    </xf>
    <xf numFmtId="8" fontId="21" fillId="0" borderId="14" xfId="0" applyNumberFormat="1" applyFont="1" applyBorder="1" applyAlignment="1">
      <alignment vertical="center" wrapText="1"/>
    </xf>
    <xf numFmtId="8" fontId="21" fillId="0" borderId="16" xfId="0" applyNumberFormat="1" applyFont="1" applyBorder="1" applyAlignment="1">
      <alignment vertical="center" wrapText="1"/>
    </xf>
    <xf numFmtId="8" fontId="0" fillId="0" borderId="2" xfId="0" applyNumberFormat="1" applyBorder="1"/>
    <xf numFmtId="8" fontId="0" fillId="0" borderId="9" xfId="0" applyNumberFormat="1" applyBorder="1"/>
    <xf numFmtId="8" fontId="0" fillId="0" borderId="0" xfId="0" applyNumberFormat="1"/>
    <xf numFmtId="44" fontId="9" fillId="2" borderId="1" xfId="3" applyFont="1" applyFill="1" applyBorder="1" applyAlignment="1">
      <alignment horizontal="center" vertical="center" wrapText="1"/>
    </xf>
    <xf numFmtId="0" fontId="21" fillId="0" borderId="14" xfId="0" applyFont="1" applyBorder="1" applyAlignment="1">
      <alignment horizontal="right" vertical="center" wrapText="1"/>
    </xf>
    <xf numFmtId="0" fontId="21" fillId="0" borderId="16" xfId="0" applyFont="1" applyBorder="1" applyAlignment="1">
      <alignment horizontal="right" vertical="center" wrapText="1"/>
    </xf>
    <xf numFmtId="8" fontId="22" fillId="0" borderId="14" xfId="0" applyNumberFormat="1" applyFont="1" applyBorder="1" applyAlignment="1">
      <alignment horizontal="right" vertical="center"/>
    </xf>
    <xf numFmtId="8" fontId="22" fillId="0" borderId="14" xfId="0" applyNumberFormat="1" applyFont="1" applyBorder="1" applyAlignment="1">
      <alignment vertical="center" wrapText="1"/>
    </xf>
    <xf numFmtId="8" fontId="22" fillId="0" borderId="16" xfId="0" applyNumberFormat="1" applyFont="1" applyBorder="1" applyAlignment="1">
      <alignment vertical="center" wrapText="1"/>
    </xf>
    <xf numFmtId="0" fontId="0" fillId="0" borderId="2" xfId="0" applyBorder="1"/>
    <xf numFmtId="0" fontId="23" fillId="0" borderId="0" xfId="0" applyFont="1"/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right" vertical="center" wrapText="1"/>
    </xf>
    <xf numFmtId="0" fontId="2" fillId="4" borderId="1" xfId="0" applyFont="1" applyFill="1" applyBorder="1" applyAlignment="1">
      <alignment horizontal="right" vertical="center" wrapText="1"/>
    </xf>
    <xf numFmtId="10" fontId="13" fillId="5" borderId="1" xfId="1" applyNumberFormat="1" applyFont="1" applyFill="1" applyBorder="1" applyAlignment="1">
      <alignment horizontal="center" vertical="center"/>
    </xf>
    <xf numFmtId="164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164" fontId="23" fillId="0" borderId="0" xfId="0" applyNumberFormat="1" applyFont="1"/>
    <xf numFmtId="0" fontId="3" fillId="3" borderId="5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vertical="center" wrapText="1"/>
    </xf>
    <xf numFmtId="44" fontId="9" fillId="3" borderId="1" xfId="3" applyFont="1" applyFill="1" applyBorder="1" applyAlignment="1">
      <alignment vertical="center" wrapText="1"/>
    </xf>
    <xf numFmtId="0" fontId="1" fillId="13" borderId="0" xfId="0" applyFont="1" applyFill="1"/>
    <xf numFmtId="164" fontId="3" fillId="13" borderId="1" xfId="0" applyNumberFormat="1" applyFont="1" applyFill="1" applyBorder="1" applyAlignment="1">
      <alignment horizontal="right" vertical="center" wrapText="1"/>
    </xf>
    <xf numFmtId="164" fontId="3" fillId="0" borderId="1" xfId="0" applyNumberFormat="1" applyFont="1" applyBorder="1" applyAlignment="1" applyProtection="1">
      <alignment horizontal="right" vertical="center" wrapText="1"/>
      <protection locked="0"/>
    </xf>
    <xf numFmtId="0" fontId="4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64" fontId="23" fillId="0" borderId="1" xfId="0" applyNumberFormat="1" applyFont="1" applyBorder="1" applyAlignment="1">
      <alignment horizontal="center" vertical="center"/>
    </xf>
    <xf numFmtId="164" fontId="24" fillId="5" borderId="1" xfId="0" applyNumberFormat="1" applyFont="1" applyFill="1" applyBorder="1" applyAlignment="1">
      <alignment horizontal="right" vertical="center" wrapText="1"/>
    </xf>
    <xf numFmtId="0" fontId="3" fillId="3" borderId="1" xfId="0" applyFont="1" applyFill="1" applyBorder="1" applyAlignment="1">
      <alignment horizontal="center" vertical="center" wrapText="1"/>
    </xf>
    <xf numFmtId="43" fontId="24" fillId="5" borderId="1" xfId="5" applyFont="1" applyFill="1" applyBorder="1" applyAlignment="1">
      <alignment horizontal="right" vertical="center" wrapText="1"/>
    </xf>
    <xf numFmtId="0" fontId="17" fillId="8" borderId="2" xfId="0" applyFont="1" applyFill="1" applyBorder="1" applyAlignment="1">
      <alignment horizontal="right" vertical="center" wrapText="1"/>
    </xf>
    <xf numFmtId="0" fontId="17" fillId="8" borderId="6" xfId="0" applyFont="1" applyFill="1" applyBorder="1" applyAlignment="1">
      <alignment horizontal="right" vertical="center" wrapText="1"/>
    </xf>
    <xf numFmtId="0" fontId="17" fillId="8" borderId="5" xfId="0" applyFont="1" applyFill="1" applyBorder="1" applyAlignment="1">
      <alignment horizontal="right" vertical="center" wrapText="1"/>
    </xf>
    <xf numFmtId="0" fontId="1" fillId="0" borderId="0" xfId="0" applyFont="1" applyAlignment="1">
      <alignment horizontal="center"/>
    </xf>
    <xf numFmtId="0" fontId="1" fillId="0" borderId="7" xfId="0" applyFont="1" applyBorder="1" applyAlignment="1">
      <alignment horizontal="center"/>
    </xf>
    <xf numFmtId="0" fontId="1" fillId="4" borderId="2" xfId="0" applyFont="1" applyFill="1" applyBorder="1" applyAlignment="1">
      <alignment horizontal="left" vertical="center" wrapText="1"/>
    </xf>
    <xf numFmtId="0" fontId="1" fillId="4" borderId="6" xfId="0" applyFont="1" applyFill="1" applyBorder="1" applyAlignment="1">
      <alignment horizontal="left" vertical="center" wrapText="1"/>
    </xf>
    <xf numFmtId="0" fontId="1" fillId="4" borderId="5" xfId="0" applyFont="1" applyFill="1" applyBorder="1" applyAlignment="1">
      <alignment horizontal="left" vertical="center" wrapText="1"/>
    </xf>
    <xf numFmtId="0" fontId="13" fillId="7" borderId="1" xfId="0" applyFont="1" applyFill="1" applyBorder="1" applyAlignment="1">
      <alignment horizontal="center" vertical="center"/>
    </xf>
    <xf numFmtId="3" fontId="13" fillId="10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right" vertical="center" wrapText="1"/>
    </xf>
    <xf numFmtId="0" fontId="1" fillId="0" borderId="1" xfId="0" applyFont="1" applyBorder="1" applyAlignment="1">
      <alignment horizontal="center"/>
    </xf>
    <xf numFmtId="0" fontId="2" fillId="4" borderId="1" xfId="0" applyFont="1" applyFill="1" applyBorder="1" applyAlignment="1">
      <alignment horizontal="right" vertical="center" wrapText="1"/>
    </xf>
    <xf numFmtId="0" fontId="13" fillId="7" borderId="2" xfId="0" applyFont="1" applyFill="1" applyBorder="1" applyAlignment="1">
      <alignment horizontal="center" vertical="center"/>
    </xf>
    <xf numFmtId="0" fontId="13" fillId="7" borderId="6" xfId="0" applyFont="1" applyFill="1" applyBorder="1" applyAlignment="1">
      <alignment horizontal="center" vertical="center"/>
    </xf>
    <xf numFmtId="0" fontId="13" fillId="7" borderId="5" xfId="0" applyFont="1" applyFill="1" applyBorder="1" applyAlignment="1">
      <alignment horizontal="center" vertical="center"/>
    </xf>
    <xf numFmtId="3" fontId="13" fillId="7" borderId="1" xfId="0" applyNumberFormat="1" applyFont="1" applyFill="1" applyBorder="1" applyAlignment="1">
      <alignment horizontal="center" vertical="center" wrapText="1"/>
    </xf>
    <xf numFmtId="3" fontId="13" fillId="5" borderId="1" xfId="0" applyNumberFormat="1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right" vertical="center" wrapText="1"/>
    </xf>
    <xf numFmtId="0" fontId="5" fillId="4" borderId="6" xfId="0" applyFont="1" applyFill="1" applyBorder="1" applyAlignment="1">
      <alignment horizontal="right" vertical="center" wrapText="1"/>
    </xf>
    <xf numFmtId="0" fontId="5" fillId="4" borderId="5" xfId="0" applyFont="1" applyFill="1" applyBorder="1" applyAlignment="1">
      <alignment horizontal="right" vertical="center" wrapText="1"/>
    </xf>
    <xf numFmtId="0" fontId="13" fillId="7" borderId="1" xfId="0" applyFont="1" applyFill="1" applyBorder="1" applyAlignment="1">
      <alignment horizontal="center" wrapText="1"/>
    </xf>
    <xf numFmtId="0" fontId="13" fillId="7" borderId="1" xfId="0" applyFont="1" applyFill="1" applyBorder="1" applyAlignment="1">
      <alignment horizontal="center"/>
    </xf>
    <xf numFmtId="0" fontId="13" fillId="7" borderId="2" xfId="0" applyFont="1" applyFill="1" applyBorder="1" applyAlignment="1">
      <alignment horizontal="center" wrapText="1"/>
    </xf>
    <xf numFmtId="0" fontId="13" fillId="7" borderId="6" xfId="0" applyFont="1" applyFill="1" applyBorder="1" applyAlignment="1">
      <alignment horizontal="center" wrapText="1"/>
    </xf>
    <xf numFmtId="0" fontId="13" fillId="7" borderId="5" xfId="0" applyFont="1" applyFill="1" applyBorder="1" applyAlignment="1">
      <alignment horizontal="center" wrapText="1"/>
    </xf>
    <xf numFmtId="0" fontId="13" fillId="7" borderId="2" xfId="0" applyFont="1" applyFill="1" applyBorder="1" applyAlignment="1">
      <alignment horizontal="center" vertical="center" wrapText="1"/>
    </xf>
    <xf numFmtId="0" fontId="13" fillId="7" borderId="6" xfId="0" applyFont="1" applyFill="1" applyBorder="1" applyAlignment="1">
      <alignment horizontal="center" vertical="center" wrapText="1"/>
    </xf>
    <xf numFmtId="0" fontId="13" fillId="7" borderId="5" xfId="0" applyFont="1" applyFill="1" applyBorder="1" applyAlignment="1">
      <alignment horizontal="center" vertical="center" wrapText="1"/>
    </xf>
    <xf numFmtId="0" fontId="13" fillId="7" borderId="1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/>
    </xf>
    <xf numFmtId="3" fontId="13" fillId="5" borderId="1" xfId="0" applyNumberFormat="1" applyFont="1" applyFill="1" applyBorder="1" applyAlignment="1">
      <alignment horizontal="center" vertical="center" wrapText="1"/>
    </xf>
    <xf numFmtId="0" fontId="10" fillId="6" borderId="1" xfId="0" applyFont="1" applyFill="1" applyBorder="1" applyAlignment="1" applyProtection="1">
      <alignment horizontal="center"/>
      <protection locked="0"/>
    </xf>
    <xf numFmtId="0" fontId="10" fillId="6" borderId="2" xfId="0" applyFont="1" applyFill="1" applyBorder="1" applyAlignment="1" applyProtection="1">
      <alignment horizontal="right"/>
      <protection locked="0"/>
    </xf>
    <xf numFmtId="0" fontId="10" fillId="6" borderId="6" xfId="0" applyFont="1" applyFill="1" applyBorder="1" applyAlignment="1" applyProtection="1">
      <alignment horizontal="right"/>
      <protection locked="0"/>
    </xf>
    <xf numFmtId="0" fontId="10" fillId="6" borderId="5" xfId="0" applyFont="1" applyFill="1" applyBorder="1" applyAlignment="1" applyProtection="1">
      <alignment horizontal="right"/>
      <protection locked="0"/>
    </xf>
    <xf numFmtId="0" fontId="10" fillId="4" borderId="2" xfId="0" applyFont="1" applyFill="1" applyBorder="1" applyAlignment="1">
      <alignment horizontal="left" vertical="center" wrapText="1"/>
    </xf>
    <xf numFmtId="0" fontId="10" fillId="4" borderId="6" xfId="0" applyFont="1" applyFill="1" applyBorder="1" applyAlignment="1">
      <alignment horizontal="left" vertical="center" wrapText="1"/>
    </xf>
    <xf numFmtId="0" fontId="10" fillId="4" borderId="5" xfId="0" applyFont="1" applyFill="1" applyBorder="1" applyAlignment="1">
      <alignment horizontal="left" vertical="center" wrapText="1"/>
    </xf>
    <xf numFmtId="0" fontId="1" fillId="0" borderId="8" xfId="0" applyFont="1" applyBorder="1" applyAlignment="1">
      <alignment horizontal="center"/>
    </xf>
    <xf numFmtId="0" fontId="18" fillId="6" borderId="2" xfId="4" applyFill="1" applyBorder="1" applyAlignment="1" applyProtection="1">
      <alignment horizontal="right"/>
      <protection locked="0"/>
    </xf>
    <xf numFmtId="0" fontId="10" fillId="0" borderId="0" xfId="0" applyFont="1" applyAlignment="1">
      <alignment horizontal="center"/>
    </xf>
    <xf numFmtId="0" fontId="8" fillId="0" borderId="7" xfId="0" applyFont="1" applyBorder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10" fillId="0" borderId="1" xfId="2" applyFont="1" applyBorder="1" applyAlignment="1">
      <alignment horizontal="left" vertical="top" wrapText="1"/>
    </xf>
    <xf numFmtId="0" fontId="13" fillId="9" borderId="1" xfId="0" applyFont="1" applyFill="1" applyBorder="1" applyAlignment="1">
      <alignment horizontal="center" vertical="center"/>
    </xf>
    <xf numFmtId="0" fontId="1" fillId="0" borderId="2" xfId="0" applyFont="1" applyBorder="1" applyAlignment="1" applyProtection="1">
      <alignment horizontal="left" vertical="top"/>
      <protection locked="0"/>
    </xf>
    <xf numFmtId="0" fontId="1" fillId="0" borderId="6" xfId="0" applyFont="1" applyBorder="1" applyAlignment="1" applyProtection="1">
      <alignment horizontal="left" vertical="top"/>
      <protection locked="0"/>
    </xf>
    <xf numFmtId="0" fontId="1" fillId="0" borderId="5" xfId="0" applyFont="1" applyBorder="1" applyAlignment="1" applyProtection="1">
      <alignment horizontal="left" vertical="top"/>
      <protection locked="0"/>
    </xf>
    <xf numFmtId="0" fontId="10" fillId="6" borderId="1" xfId="0" applyFont="1" applyFill="1" applyBorder="1" applyAlignment="1" applyProtection="1">
      <alignment horizontal="center" vertical="center"/>
      <protection locked="0"/>
    </xf>
    <xf numFmtId="0" fontId="1" fillId="5" borderId="1" xfId="0" applyFont="1" applyFill="1" applyBorder="1" applyAlignment="1">
      <alignment horizontal="left" vertical="top" wrapText="1"/>
    </xf>
    <xf numFmtId="0" fontId="19" fillId="11" borderId="3" xfId="0" applyFont="1" applyFill="1" applyBorder="1" applyAlignment="1">
      <alignment horizontal="center" vertical="center" wrapText="1"/>
    </xf>
    <xf numFmtId="0" fontId="19" fillId="11" borderId="4" xfId="0" applyFont="1" applyFill="1" applyBorder="1" applyAlignment="1">
      <alignment horizontal="center" vertical="center" wrapText="1"/>
    </xf>
    <xf numFmtId="0" fontId="19" fillId="11" borderId="12" xfId="0" applyFont="1" applyFill="1" applyBorder="1" applyAlignment="1">
      <alignment horizontal="center" vertical="center" wrapText="1"/>
    </xf>
    <xf numFmtId="0" fontId="19" fillId="12" borderId="15" xfId="0" applyFont="1" applyFill="1" applyBorder="1" applyAlignment="1">
      <alignment vertical="center" wrapText="1"/>
    </xf>
    <xf numFmtId="0" fontId="19" fillId="12" borderId="16" xfId="0" applyFont="1" applyFill="1" applyBorder="1" applyAlignment="1">
      <alignment vertical="center" wrapText="1"/>
    </xf>
    <xf numFmtId="0" fontId="19" fillId="12" borderId="14" xfId="0" applyFont="1" applyFill="1" applyBorder="1" applyAlignment="1">
      <alignment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19" fillId="12" borderId="15" xfId="0" applyFont="1" applyFill="1" applyBorder="1" applyAlignment="1">
      <alignment horizontal="center" vertical="center"/>
    </xf>
    <xf numFmtId="0" fontId="19" fillId="12" borderId="16" xfId="0" applyFont="1" applyFill="1" applyBorder="1" applyAlignment="1">
      <alignment horizontal="center" vertical="center"/>
    </xf>
    <xf numFmtId="0" fontId="19" fillId="12" borderId="17" xfId="0" applyFont="1" applyFill="1" applyBorder="1" applyAlignment="1">
      <alignment horizontal="center" vertical="center"/>
    </xf>
    <xf numFmtId="0" fontId="21" fillId="0" borderId="4" xfId="0" applyFont="1" applyBorder="1" applyAlignment="1">
      <alignment horizontal="center" vertical="center" wrapText="1"/>
    </xf>
    <xf numFmtId="0" fontId="19" fillId="12" borderId="15" xfId="0" applyFont="1" applyFill="1" applyBorder="1" applyAlignment="1">
      <alignment vertical="center"/>
    </xf>
    <xf numFmtId="0" fontId="19" fillId="12" borderId="16" xfId="0" applyFont="1" applyFill="1" applyBorder="1" applyAlignment="1">
      <alignment vertical="center"/>
    </xf>
    <xf numFmtId="0" fontId="22" fillId="0" borderId="15" xfId="0" applyFont="1" applyBorder="1" applyAlignment="1">
      <alignment horizontal="center" vertical="center" wrapText="1"/>
    </xf>
    <xf numFmtId="0" fontId="22" fillId="0" borderId="16" xfId="0" applyFont="1" applyBorder="1" applyAlignment="1">
      <alignment horizontal="center" vertical="center" wrapText="1"/>
    </xf>
    <xf numFmtId="0" fontId="22" fillId="0" borderId="17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right" vertical="center"/>
    </xf>
    <xf numFmtId="0" fontId="1" fillId="0" borderId="0" xfId="0" applyFont="1" applyAlignment="1">
      <alignment horizontal="right"/>
    </xf>
  </cellXfs>
  <cellStyles count="6">
    <cellStyle name="Hipervínculo" xfId="4" builtinId="8"/>
    <cellStyle name="Millares" xfId="5" builtinId="3"/>
    <cellStyle name="Moneda" xfId="3" builtinId="4"/>
    <cellStyle name="Normal" xfId="0" builtinId="0"/>
    <cellStyle name="Normal 6" xfId="2" xr:uid="{31CDF713-8E09-4CD7-B0C4-2C248000E794}"/>
    <cellStyle name="Porcentaje" xfId="1" builtinId="5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16563</xdr:colOff>
      <xdr:row>1</xdr:row>
      <xdr:rowOff>57850</xdr:rowOff>
    </xdr:from>
    <xdr:to>
      <xdr:col>1</xdr:col>
      <xdr:colOff>434792</xdr:colOff>
      <xdr:row>1</xdr:row>
      <xdr:rowOff>381006</xdr:rowOff>
    </xdr:to>
    <xdr:pic>
      <xdr:nvPicPr>
        <xdr:cNvPr id="2" name="Imagen 1" descr="Logotipo&#10;&#10;Descripción generada automáticamente">
          <a:extLst>
            <a:ext uri="{FF2B5EF4-FFF2-40B4-BE49-F238E27FC236}">
              <a16:creationId xmlns:a16="http://schemas.microsoft.com/office/drawing/2014/main" id="{12872157-E8E0-40AB-81CC-3928E2F9D3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763" y="222950"/>
          <a:ext cx="416158" cy="32315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16563</xdr:colOff>
      <xdr:row>1</xdr:row>
      <xdr:rowOff>57850</xdr:rowOff>
    </xdr:from>
    <xdr:to>
      <xdr:col>2</xdr:col>
      <xdr:colOff>921</xdr:colOff>
      <xdr:row>1</xdr:row>
      <xdr:rowOff>381006</xdr:rowOff>
    </xdr:to>
    <xdr:pic>
      <xdr:nvPicPr>
        <xdr:cNvPr id="2" name="Imagen 1" descr="Logotipo&#10;&#10;Descripción generada automáticamente">
          <a:extLst>
            <a:ext uri="{FF2B5EF4-FFF2-40B4-BE49-F238E27FC236}">
              <a16:creationId xmlns:a16="http://schemas.microsoft.com/office/drawing/2014/main" id="{6653CA92-5B7D-4BF3-9E80-A9762E67FC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288" y="219775"/>
          <a:ext cx="412983" cy="32315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16563</xdr:colOff>
      <xdr:row>1</xdr:row>
      <xdr:rowOff>57850</xdr:rowOff>
    </xdr:from>
    <xdr:to>
      <xdr:col>2</xdr:col>
      <xdr:colOff>921</xdr:colOff>
      <xdr:row>1</xdr:row>
      <xdr:rowOff>381006</xdr:rowOff>
    </xdr:to>
    <xdr:pic>
      <xdr:nvPicPr>
        <xdr:cNvPr id="2" name="Imagen 1" descr="Logotipo&#10;&#10;Descripción generada automáticamente">
          <a:extLst>
            <a:ext uri="{FF2B5EF4-FFF2-40B4-BE49-F238E27FC236}">
              <a16:creationId xmlns:a16="http://schemas.microsoft.com/office/drawing/2014/main" id="{5A9099D0-12F2-4176-9445-C844626ABD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763" y="219775"/>
          <a:ext cx="412983" cy="323156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16563</xdr:colOff>
      <xdr:row>1</xdr:row>
      <xdr:rowOff>57850</xdr:rowOff>
    </xdr:from>
    <xdr:to>
      <xdr:col>2</xdr:col>
      <xdr:colOff>921</xdr:colOff>
      <xdr:row>1</xdr:row>
      <xdr:rowOff>381006</xdr:rowOff>
    </xdr:to>
    <xdr:pic>
      <xdr:nvPicPr>
        <xdr:cNvPr id="2" name="Imagen 1" descr="Logotipo&#10;&#10;Descripción generada automáticamente">
          <a:extLst>
            <a:ext uri="{FF2B5EF4-FFF2-40B4-BE49-F238E27FC236}">
              <a16:creationId xmlns:a16="http://schemas.microsoft.com/office/drawing/2014/main" id="{9E9A28F1-8164-4B60-8360-DC34E5CD00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763" y="219775"/>
          <a:ext cx="412983" cy="323156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16563</xdr:colOff>
      <xdr:row>1</xdr:row>
      <xdr:rowOff>57850</xdr:rowOff>
    </xdr:from>
    <xdr:to>
      <xdr:col>2</xdr:col>
      <xdr:colOff>921</xdr:colOff>
      <xdr:row>1</xdr:row>
      <xdr:rowOff>381006</xdr:rowOff>
    </xdr:to>
    <xdr:pic>
      <xdr:nvPicPr>
        <xdr:cNvPr id="2" name="Imagen 1" descr="Logotipo&#10;&#10;Descripción generada automáticamente">
          <a:extLst>
            <a:ext uri="{FF2B5EF4-FFF2-40B4-BE49-F238E27FC236}">
              <a16:creationId xmlns:a16="http://schemas.microsoft.com/office/drawing/2014/main" id="{98A2D25E-B2DC-4095-A5F3-A360C69443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763" y="219775"/>
          <a:ext cx="412983" cy="323156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16563</xdr:colOff>
      <xdr:row>1</xdr:row>
      <xdr:rowOff>57850</xdr:rowOff>
    </xdr:from>
    <xdr:to>
      <xdr:col>2</xdr:col>
      <xdr:colOff>921</xdr:colOff>
      <xdr:row>1</xdr:row>
      <xdr:rowOff>381006</xdr:rowOff>
    </xdr:to>
    <xdr:pic>
      <xdr:nvPicPr>
        <xdr:cNvPr id="2" name="Imagen 1" descr="Logotipo&#10;&#10;Descripción generada automáticamente">
          <a:extLst>
            <a:ext uri="{FF2B5EF4-FFF2-40B4-BE49-F238E27FC236}">
              <a16:creationId xmlns:a16="http://schemas.microsoft.com/office/drawing/2014/main" id="{9EA755C1-1152-4082-9326-7B070C0096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763" y="219775"/>
          <a:ext cx="412983" cy="32315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1FECAC-DA2B-4EB9-A502-EBB6CFDEAAC2}">
  <dimension ref="A1:AW68"/>
  <sheetViews>
    <sheetView tabSelected="1" zoomScale="69" zoomScaleNormal="100" workbookViewId="0">
      <selection activeCell="C2" sqref="C2"/>
    </sheetView>
  </sheetViews>
  <sheetFormatPr baseColWidth="10" defaultColWidth="11" defaultRowHeight="12.75" x14ac:dyDescent="0.2"/>
  <cols>
    <col min="1" max="1" width="1.140625" style="1" customWidth="1"/>
    <col min="2" max="2" width="7" style="1" customWidth="1"/>
    <col min="3" max="3" width="28.5703125" style="14" customWidth="1"/>
    <col min="4" max="4" width="17.7109375" style="2" bestFit="1" customWidth="1"/>
    <col min="5" max="5" width="21.140625" style="1" customWidth="1"/>
    <col min="6" max="6" width="19.5703125" style="1" customWidth="1"/>
    <col min="7" max="7" width="19.28515625" style="1" customWidth="1"/>
    <col min="8" max="8" width="20.28515625" style="1" customWidth="1"/>
    <col min="9" max="9" width="14.5703125" style="1" bestFit="1" customWidth="1"/>
    <col min="10" max="10" width="7.140625" style="1" customWidth="1"/>
    <col min="11" max="15" width="13.42578125" style="1" customWidth="1"/>
    <col min="16" max="16" width="19.140625" style="1" customWidth="1"/>
    <col min="17" max="19" width="13.42578125" style="1" customWidth="1"/>
    <col min="20" max="20" width="18.140625" style="1" customWidth="1"/>
    <col min="21" max="21" width="13.42578125" style="1" customWidth="1"/>
    <col min="22" max="22" width="18.140625" style="1" bestFit="1" customWidth="1"/>
    <col min="23" max="27" width="13.42578125" style="1" customWidth="1"/>
    <col min="28" max="28" width="17.7109375" style="1" bestFit="1" customWidth="1"/>
    <col min="29" max="33" width="13.42578125" style="1" customWidth="1"/>
    <col min="34" max="34" width="18.140625" style="1" customWidth="1"/>
    <col min="35" max="35" width="4.140625" style="1" customWidth="1"/>
    <col min="36" max="36" width="14.85546875" style="1" customWidth="1"/>
    <col min="37" max="37" width="12.7109375" style="1" customWidth="1"/>
    <col min="38" max="39" width="14.140625" style="1" customWidth="1"/>
    <col min="40" max="40" width="15" style="1" customWidth="1"/>
    <col min="41" max="41" width="18.5703125" style="72" customWidth="1"/>
    <col min="42" max="42" width="2.42578125" style="1" customWidth="1"/>
    <col min="43" max="43" width="2.85546875" style="60" customWidth="1"/>
    <col min="44" max="44" width="15" style="60" customWidth="1"/>
    <col min="45" max="48" width="14.5703125" style="60" customWidth="1"/>
    <col min="49" max="49" width="25.140625" style="60" bestFit="1" customWidth="1"/>
    <col min="50" max="16384" width="11" style="1"/>
  </cols>
  <sheetData>
    <row r="1" spans="1:49" x14ac:dyDescent="0.2">
      <c r="A1" s="84"/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</row>
    <row r="2" spans="1:49" ht="39" customHeight="1" x14ac:dyDescent="0.2">
      <c r="B2" s="10"/>
      <c r="C2" s="64" t="s">
        <v>124</v>
      </c>
      <c r="D2" s="86" t="s">
        <v>68</v>
      </c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8"/>
    </row>
    <row r="3" spans="1:49" x14ac:dyDescent="0.2">
      <c r="A3" s="14"/>
      <c r="B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</row>
    <row r="4" spans="1:49" ht="18" customHeight="1" x14ac:dyDescent="0.2">
      <c r="E4" s="2"/>
      <c r="F4" s="2"/>
      <c r="G4" s="2"/>
      <c r="H4" s="2"/>
      <c r="I4" s="2"/>
      <c r="J4" s="2"/>
    </row>
    <row r="5" spans="1:49" ht="39" customHeight="1" x14ac:dyDescent="0.2">
      <c r="B5" s="89" t="s">
        <v>46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89"/>
      <c r="Q5" s="97" t="s">
        <v>46</v>
      </c>
      <c r="R5" s="97"/>
      <c r="S5" s="97"/>
      <c r="T5" s="97"/>
      <c r="U5" s="97"/>
      <c r="V5" s="97"/>
      <c r="W5" s="97" t="s">
        <v>46</v>
      </c>
      <c r="X5" s="97"/>
      <c r="Y5" s="97"/>
      <c r="Z5" s="97"/>
      <c r="AA5" s="97"/>
      <c r="AB5" s="97"/>
      <c r="AC5" s="97" t="s">
        <v>46</v>
      </c>
      <c r="AD5" s="97"/>
      <c r="AE5" s="97"/>
      <c r="AF5" s="97"/>
      <c r="AG5" s="97"/>
      <c r="AH5" s="97"/>
      <c r="AJ5" s="97" t="s">
        <v>46</v>
      </c>
      <c r="AK5" s="97"/>
      <c r="AL5" s="97"/>
      <c r="AM5" s="97"/>
      <c r="AN5" s="97"/>
      <c r="AO5" s="97"/>
      <c r="AR5" s="97" t="s">
        <v>46</v>
      </c>
      <c r="AS5" s="97"/>
      <c r="AT5" s="97"/>
      <c r="AU5" s="97"/>
      <c r="AV5" s="97"/>
      <c r="AW5" s="97"/>
    </row>
    <row r="6" spans="1:49" ht="44.1" customHeight="1" x14ac:dyDescent="0.2">
      <c r="B6" s="94"/>
      <c r="C6" s="95"/>
      <c r="D6" s="95"/>
      <c r="E6" s="95"/>
      <c r="F6" s="95"/>
      <c r="G6" s="95"/>
      <c r="H6" s="95"/>
      <c r="I6" s="95"/>
      <c r="J6" s="96"/>
      <c r="K6" s="90" t="s">
        <v>218</v>
      </c>
      <c r="L6" s="90"/>
      <c r="M6" s="90"/>
      <c r="N6" s="90"/>
      <c r="O6" s="90"/>
      <c r="P6" s="90"/>
      <c r="Q6" s="90" t="s">
        <v>219</v>
      </c>
      <c r="R6" s="90"/>
      <c r="S6" s="90"/>
      <c r="T6" s="90"/>
      <c r="U6" s="90"/>
      <c r="V6" s="90"/>
      <c r="W6" s="90" t="s">
        <v>220</v>
      </c>
      <c r="X6" s="90"/>
      <c r="Y6" s="90"/>
      <c r="Z6" s="90"/>
      <c r="AA6" s="90"/>
      <c r="AB6" s="90"/>
      <c r="AC6" s="90" t="s">
        <v>221</v>
      </c>
      <c r="AD6" s="90"/>
      <c r="AE6" s="90"/>
      <c r="AF6" s="90"/>
      <c r="AG6" s="90"/>
      <c r="AH6" s="90"/>
      <c r="AJ6" s="90" t="s">
        <v>205</v>
      </c>
      <c r="AK6" s="90"/>
      <c r="AL6" s="90"/>
      <c r="AM6" s="90"/>
      <c r="AN6" s="90"/>
      <c r="AO6" s="90"/>
      <c r="AR6" s="112" t="s">
        <v>216</v>
      </c>
      <c r="AS6" s="98"/>
      <c r="AT6" s="98"/>
      <c r="AU6" s="98"/>
      <c r="AV6" s="98"/>
      <c r="AW6" s="98"/>
    </row>
    <row r="7" spans="1:49" s="2" customFormat="1" ht="93.75" customHeight="1" x14ac:dyDescent="0.2">
      <c r="B7" s="16" t="s">
        <v>48</v>
      </c>
      <c r="C7" s="16" t="s">
        <v>0</v>
      </c>
      <c r="D7" s="16" t="s">
        <v>49</v>
      </c>
      <c r="E7" s="16" t="s">
        <v>125</v>
      </c>
      <c r="F7" s="16" t="s">
        <v>64</v>
      </c>
      <c r="G7" s="16" t="s">
        <v>65</v>
      </c>
      <c r="H7" s="16" t="s">
        <v>66</v>
      </c>
      <c r="I7" s="16" t="s">
        <v>62</v>
      </c>
      <c r="J7" s="16" t="s">
        <v>67</v>
      </c>
      <c r="K7" s="16" t="s">
        <v>51</v>
      </c>
      <c r="L7" s="16" t="s">
        <v>1</v>
      </c>
      <c r="M7" s="16" t="s">
        <v>59</v>
      </c>
      <c r="N7" s="16" t="s">
        <v>60</v>
      </c>
      <c r="O7" s="16" t="s">
        <v>61</v>
      </c>
      <c r="P7" s="16" t="s">
        <v>63</v>
      </c>
      <c r="Q7" s="16" t="s">
        <v>51</v>
      </c>
      <c r="R7" s="16" t="s">
        <v>1</v>
      </c>
      <c r="S7" s="16" t="s">
        <v>59</v>
      </c>
      <c r="T7" s="16" t="s">
        <v>60</v>
      </c>
      <c r="U7" s="16" t="s">
        <v>61</v>
      </c>
      <c r="V7" s="16" t="s">
        <v>63</v>
      </c>
      <c r="W7" s="16" t="s">
        <v>51</v>
      </c>
      <c r="X7" s="16" t="s">
        <v>1</v>
      </c>
      <c r="Y7" s="16" t="s">
        <v>59</v>
      </c>
      <c r="Z7" s="16" t="s">
        <v>60</v>
      </c>
      <c r="AA7" s="16" t="s">
        <v>61</v>
      </c>
      <c r="AB7" s="16" t="s">
        <v>63</v>
      </c>
      <c r="AC7" s="16" t="s">
        <v>51</v>
      </c>
      <c r="AD7" s="16" t="s">
        <v>1</v>
      </c>
      <c r="AE7" s="16" t="s">
        <v>59</v>
      </c>
      <c r="AF7" s="16" t="s">
        <v>60</v>
      </c>
      <c r="AG7" s="16" t="s">
        <v>61</v>
      </c>
      <c r="AH7" s="16" t="s">
        <v>63</v>
      </c>
      <c r="AJ7" s="16" t="s">
        <v>51</v>
      </c>
      <c r="AK7" s="16" t="s">
        <v>1</v>
      </c>
      <c r="AL7" s="16" t="s">
        <v>209</v>
      </c>
      <c r="AM7" s="16" t="s">
        <v>210</v>
      </c>
      <c r="AN7" s="16" t="s">
        <v>211</v>
      </c>
      <c r="AO7" s="16" t="s">
        <v>63</v>
      </c>
      <c r="AQ7" s="60"/>
      <c r="AR7" s="16" t="s">
        <v>51</v>
      </c>
      <c r="AS7" s="16" t="s">
        <v>1</v>
      </c>
      <c r="AT7" s="16" t="s">
        <v>209</v>
      </c>
      <c r="AU7" s="16" t="s">
        <v>210</v>
      </c>
      <c r="AV7" s="16" t="s">
        <v>211</v>
      </c>
      <c r="AW7" s="16" t="s">
        <v>63</v>
      </c>
    </row>
    <row r="8" spans="1:49" ht="36.75" customHeight="1" x14ac:dyDescent="0.2">
      <c r="B8" s="3" t="s">
        <v>76</v>
      </c>
      <c r="C8" s="17" t="s">
        <v>2</v>
      </c>
      <c r="D8" s="3" t="s">
        <v>50</v>
      </c>
      <c r="E8" s="18">
        <v>4</v>
      </c>
      <c r="F8" s="3">
        <v>1</v>
      </c>
      <c r="G8" s="3">
        <v>12</v>
      </c>
      <c r="H8" s="3">
        <v>7</v>
      </c>
      <c r="I8" s="75">
        <v>20</v>
      </c>
      <c r="J8" s="7">
        <v>0.19</v>
      </c>
      <c r="K8" s="74">
        <f>+IF('Cotización1.'!K14="","no cotiza",'Cotización1.'!K14)</f>
        <v>37970382.568027407</v>
      </c>
      <c r="L8" s="19">
        <f>+IF(K8="no cotiza","no cotiza",ROUND((K8*(1+J8)),0))</f>
        <v>45184755</v>
      </c>
      <c r="M8" s="19">
        <f>+IF(L8="no cotiza","no cotiza",ROUND((L8*F8),0))</f>
        <v>45184755</v>
      </c>
      <c r="N8" s="19">
        <f>+IF(L8="no cotiza","no cotiza",ROUND((L8*G8),0))</f>
        <v>542217060</v>
      </c>
      <c r="O8" s="19">
        <f>+IF(L8="no cotiza","no cotiza",ROUND((L8*H8),0))</f>
        <v>316293285</v>
      </c>
      <c r="P8" s="19">
        <f>+IF(L8="no cotiza","no cotiza",ROUND((L8*I8),0))</f>
        <v>903695100</v>
      </c>
      <c r="Q8" s="74">
        <f>+IF('Cotización2.'!K14="","no cotiza",'Cotización2.'!K14)</f>
        <v>37522178.204349443</v>
      </c>
      <c r="R8" s="19">
        <f>+IF(Q8="no cotiza","no cotiza",ROUND((Q8*(1+J8)),0))</f>
        <v>44651392</v>
      </c>
      <c r="S8" s="19">
        <f>+IF(R8="no cotiza","no cotiza",ROUND((R8*F8),0))</f>
        <v>44651392</v>
      </c>
      <c r="T8" s="19">
        <f>+IF(R8="no cotiza","no cotiza",ROUND((R8*G8),0))</f>
        <v>535816704</v>
      </c>
      <c r="U8" s="19">
        <f>+IF(R8="no cotiza","no cotiza",ROUND((R8*H8),0))</f>
        <v>312559744</v>
      </c>
      <c r="V8" s="19">
        <f>+IF(R8="no cotiza","no cotiza",ROUND((R8*I8),0))</f>
        <v>893027840</v>
      </c>
      <c r="W8" s="74">
        <f>+IF('Cotizacion3. '!K14="","no cotiza",'Cotizacion3. '!K14)</f>
        <v>36916289.601268627</v>
      </c>
      <c r="X8" s="19">
        <f>+IF(W8="no cotiza","no cotiza",ROUND((W8*(1+J8)),0))</f>
        <v>43930385</v>
      </c>
      <c r="Y8" s="19">
        <f>+IF(X8="no cotiza","no cotiza",ROUND((X8*F8),0))</f>
        <v>43930385</v>
      </c>
      <c r="Z8" s="19">
        <f>+IF(X8="no cotiza","no cotiza",ROUND((X8*G8),0))</f>
        <v>527164620</v>
      </c>
      <c r="AA8" s="19">
        <f>+IF(X8="no cotiza","no cotiza",ROUND((X8*H8),0))</f>
        <v>307512695</v>
      </c>
      <c r="AB8" s="19">
        <f>+IF(X8="no cotiza","no cotiza",ROUND((X8*I8),0))</f>
        <v>878607700</v>
      </c>
      <c r="AC8" s="74">
        <f>+IF('Cotización4. '!K14="","no cotiza",'Cotización4. '!K14)</f>
        <v>37740722.638788961</v>
      </c>
      <c r="AD8" s="19">
        <f>+IF(AC8="no cotiza","no cotiza",ROUND((AC8*(1+J8)),0))</f>
        <v>44911460</v>
      </c>
      <c r="AE8" s="19">
        <f>+IF(AD8="no cotiza","no cotiza",ROUND((AD8*F8),0))</f>
        <v>44911460</v>
      </c>
      <c r="AF8" s="19">
        <f>+IF(AD8="no cotiza","no cotiza",ROUND((AD8*G8),0))</f>
        <v>538937520</v>
      </c>
      <c r="AG8" s="19">
        <f>+IF(AD8="no cotiza","no cotiza",ROUND((AD8*H8),0))</f>
        <v>314380220</v>
      </c>
      <c r="AH8" s="19">
        <f>+IF(AD8="no cotiza","no cotiza",ROUND((AD8*I8),0))</f>
        <v>898229200</v>
      </c>
      <c r="AJ8" s="74">
        <f>+IF('Cot5. Contrato3341-2022'!K14="","no aplica",'Cot5. Contrato3341-2022'!K14)</f>
        <v>18663381</v>
      </c>
      <c r="AK8" s="19">
        <f>+IF(AJ8="no aplica","no aplica",ROUND((AJ8*(1+J8)),0))</f>
        <v>22209423</v>
      </c>
      <c r="AL8" s="5">
        <f>+IF(AK8="no aplica","no aplica",ROUND((AK8*F8),0))</f>
        <v>22209423</v>
      </c>
      <c r="AM8" s="19">
        <f>+IF(AK8="no aplica","no aplica",ROUND((AK8*G8),0))</f>
        <v>266513076</v>
      </c>
      <c r="AN8" s="5">
        <f>+IF(AK8="no aplica","no aplica",ROUND((AK8*H8),0))</f>
        <v>155465961</v>
      </c>
      <c r="AO8" s="73">
        <f>+IF(AK8="no aplica","no aplica",ROUND((AK8*I8),0))</f>
        <v>444188460</v>
      </c>
      <c r="AR8" s="19">
        <f t="shared" ref="AR8:AR22" si="0">IFERROR(ROUND(GEOMEAN(K8,Q8,W8,AC8,AJ8),0),"")</f>
        <v>32640013</v>
      </c>
      <c r="AS8" s="19">
        <f t="shared" ref="AS8:AS21" si="1">+IF(AR8="no cotiza","no cotiza",ROUND((AR8*(1+J8)),0))</f>
        <v>38841615</v>
      </c>
      <c r="AT8" s="5">
        <f t="shared" ref="AT8:AT21" si="2">+IF(AS8="no cotiza","no cotiza",ROUND((AS8*F8),0))</f>
        <v>38841615</v>
      </c>
      <c r="AU8" s="19">
        <f t="shared" ref="AU8:AU21" si="3">+IF(AS8="no cotiza","no cotiza",ROUND((AS8*G8),0))</f>
        <v>466099380</v>
      </c>
      <c r="AV8" s="5">
        <f t="shared" ref="AV8:AV21" si="4">+IF(AS8="no cotiza","no cotiza",ROUND((AS8*H8),0))</f>
        <v>271891305</v>
      </c>
      <c r="AW8" s="19">
        <f t="shared" ref="AW8:AW21" si="5">+IF(AS8="no cotiza","no cotiza",ROUND((AS8*I8),0))</f>
        <v>776832300</v>
      </c>
    </row>
    <row r="9" spans="1:49" ht="36.75" customHeight="1" x14ac:dyDescent="0.2">
      <c r="B9" s="3" t="s">
        <v>77</v>
      </c>
      <c r="C9" s="17" t="s">
        <v>3</v>
      </c>
      <c r="D9" s="3" t="s">
        <v>50</v>
      </c>
      <c r="E9" s="3">
        <v>4</v>
      </c>
      <c r="F9" s="3">
        <v>1</v>
      </c>
      <c r="G9" s="3">
        <v>10</v>
      </c>
      <c r="H9" s="3">
        <v>0</v>
      </c>
      <c r="I9" s="76">
        <v>11</v>
      </c>
      <c r="J9" s="7">
        <v>0.19</v>
      </c>
      <c r="K9" s="74">
        <f>+IF('Cotización1.'!K15="","no cotiza",'Cotización1.'!K15)</f>
        <v>12356537.110814534</v>
      </c>
      <c r="L9" s="19">
        <f t="shared" ref="L9:L21" si="6">+IF(K9="no cotiza","no cotiza",ROUND((K9*(1+J9)),0))</f>
        <v>14704279</v>
      </c>
      <c r="M9" s="19">
        <f t="shared" ref="M9:M21" si="7">+IF(L9="no cotiza","no cotiza",ROUND((L9*F9),0))</f>
        <v>14704279</v>
      </c>
      <c r="N9" s="19">
        <f t="shared" ref="N9:N21" si="8">+IF(L9="no cotiza","no cotiza",ROUND((L9*G9),0))</f>
        <v>147042790</v>
      </c>
      <c r="O9" s="19">
        <f t="shared" ref="O9:O21" si="9">+IF(L9="no cotiza","no cotiza",ROUND((L9*H9),0))</f>
        <v>0</v>
      </c>
      <c r="P9" s="19">
        <f t="shared" ref="P9:P21" si="10">+IF(L9="no cotiza","no cotiza",ROUND((L9*I9),0))</f>
        <v>161747069</v>
      </c>
      <c r="Q9" s="74">
        <f>+IF('Cotización2.'!K15="","no cotiza",'Cotización2.'!K15)</f>
        <v>12210679.906371215</v>
      </c>
      <c r="R9" s="19">
        <f t="shared" ref="R9:R21" si="11">+IF(Q9="no cotiza","no cotiza",ROUND((Q9*(1+J9)),0))</f>
        <v>14530709</v>
      </c>
      <c r="S9" s="19">
        <f t="shared" ref="S9:S21" si="12">+IF(R9="no cotiza","no cotiza",ROUND((R9*F9),0))</f>
        <v>14530709</v>
      </c>
      <c r="T9" s="19">
        <f t="shared" ref="T9:T21" si="13">+IF(R9="no cotiza","no cotiza",ROUND((R9*G9),0))</f>
        <v>145307090</v>
      </c>
      <c r="U9" s="19">
        <f t="shared" ref="U9:U21" si="14">+IF(R9="no cotiza","no cotiza",ROUND((R9*H9),0))</f>
        <v>0</v>
      </c>
      <c r="V9" s="19">
        <f t="shared" ref="V9:V21" si="15">+IF(R9="no cotiza","no cotiza",ROUND((R9*I9),0))</f>
        <v>159837799</v>
      </c>
      <c r="W9" s="74">
        <f>+IF('Cotizacion3. '!K15="","no cotiza",'Cotizacion3. '!K15)</f>
        <v>12013508.202989649</v>
      </c>
      <c r="X9" s="19">
        <f t="shared" ref="X9:X21" si="16">+IF(W9="no cotiza","no cotiza",ROUND((W9*(1+J9)),0))</f>
        <v>14296075</v>
      </c>
      <c r="Y9" s="19">
        <f t="shared" ref="Y9:Y21" si="17">+IF(X9="no cotiza","no cotiza",ROUND((X9*F9),0))</f>
        <v>14296075</v>
      </c>
      <c r="Z9" s="19">
        <f t="shared" ref="Z9:Z21" si="18">+IF(X9="no cotiza","no cotiza",ROUND((X9*G9),0))</f>
        <v>142960750</v>
      </c>
      <c r="AA9" s="19">
        <f t="shared" ref="AA9:AA21" si="19">+IF(X9="no cotiza","no cotiza",ROUND((X9*H9),0))</f>
        <v>0</v>
      </c>
      <c r="AB9" s="19">
        <f t="shared" ref="AB9:AB21" si="20">+IF(X9="no cotiza","no cotiza",ROUND((X9*I9),0))</f>
        <v>157256825</v>
      </c>
      <c r="AC9" s="74">
        <f>+IF('Cotización4. '!K15="","no cotiza",'Cotización4. '!K15)</f>
        <v>12281799.874932917</v>
      </c>
      <c r="AD9" s="19">
        <f t="shared" ref="AD9:AD21" si="21">+IF(AC9="no cotiza","no cotiza",ROUND((AC9*(1+J9)),0))</f>
        <v>14615342</v>
      </c>
      <c r="AE9" s="19">
        <f t="shared" ref="AE9:AE21" si="22">+IF(AD9="no cotiza","no cotiza",ROUND((AD9*F9),0))</f>
        <v>14615342</v>
      </c>
      <c r="AF9" s="19">
        <f t="shared" ref="AF9:AF21" si="23">+IF(AD9="no cotiza","no cotiza",ROUND((AD9*G9),0))</f>
        <v>146153420</v>
      </c>
      <c r="AG9" s="19">
        <f t="shared" ref="AG9:AG21" si="24">+IF(AD9="no cotiza","no cotiza",ROUND((AD9*H9),0))</f>
        <v>0</v>
      </c>
      <c r="AH9" s="19">
        <f t="shared" ref="AH9:AH21" si="25">+IF(AD9="no cotiza","no cotiza",ROUND((AD9*I9),0))</f>
        <v>160768762</v>
      </c>
      <c r="AJ9" s="74">
        <f>+IF('Cot5. Contrato3341-2022'!K15="","no aplica",'Cot5. Contrato3341-2022'!K15)</f>
        <v>6681058</v>
      </c>
      <c r="AK9" s="19">
        <f t="shared" ref="AK9:AK22" si="26">+IF(AJ9="no aplica","no aplica",ROUND((AJ9*(1+J9)),0))</f>
        <v>7950459</v>
      </c>
      <c r="AL9" s="5">
        <f t="shared" ref="AL9:AL22" si="27">+IF(AK9="no aplica","no aplica",ROUND((AK9*F9),0))</f>
        <v>7950459</v>
      </c>
      <c r="AM9" s="19">
        <f t="shared" ref="AM9:AM22" si="28">+IF(AK9="no aplica","no aplica",ROUND((AK9*G9),0))</f>
        <v>79504590</v>
      </c>
      <c r="AN9" s="5">
        <f t="shared" ref="AN9:AN22" si="29">+IF(AK9="no aplica","no aplica",ROUND((AK9*H9),0))</f>
        <v>0</v>
      </c>
      <c r="AO9" s="73">
        <f t="shared" ref="AO9:AO22" si="30">+IF(AK9="no aplica","no aplica",ROUND((AK9*I9),0))</f>
        <v>87455049</v>
      </c>
      <c r="AR9" s="19">
        <f t="shared" si="0"/>
        <v>10826367</v>
      </c>
      <c r="AS9" s="19">
        <f t="shared" si="1"/>
        <v>12883377</v>
      </c>
      <c r="AT9" s="5">
        <f t="shared" si="2"/>
        <v>12883377</v>
      </c>
      <c r="AU9" s="19">
        <f t="shared" si="3"/>
        <v>128833770</v>
      </c>
      <c r="AV9" s="5">
        <f t="shared" si="4"/>
        <v>0</v>
      </c>
      <c r="AW9" s="19">
        <f t="shared" si="5"/>
        <v>141717147</v>
      </c>
    </row>
    <row r="10" spans="1:49" ht="36.75" customHeight="1" x14ac:dyDescent="0.2">
      <c r="B10" s="3" t="s">
        <v>78</v>
      </c>
      <c r="C10" s="17" t="s">
        <v>4</v>
      </c>
      <c r="D10" s="3" t="s">
        <v>50</v>
      </c>
      <c r="E10" s="3">
        <v>2</v>
      </c>
      <c r="F10" s="3">
        <v>1</v>
      </c>
      <c r="G10" s="3">
        <v>12</v>
      </c>
      <c r="H10" s="3">
        <v>7</v>
      </c>
      <c r="I10" s="76">
        <v>20</v>
      </c>
      <c r="J10" s="7">
        <v>0.19</v>
      </c>
      <c r="K10" s="74">
        <f>+IF('Cotización1.'!K16="","no cotiza",'Cotización1.'!K16)</f>
        <v>994780.94006283395</v>
      </c>
      <c r="L10" s="19">
        <f t="shared" si="6"/>
        <v>1183789</v>
      </c>
      <c r="M10" s="19">
        <f t="shared" si="7"/>
        <v>1183789</v>
      </c>
      <c r="N10" s="19">
        <f t="shared" si="8"/>
        <v>14205468</v>
      </c>
      <c r="O10" s="19">
        <f t="shared" si="9"/>
        <v>8286523</v>
      </c>
      <c r="P10" s="19">
        <f t="shared" si="10"/>
        <v>23675780</v>
      </c>
      <c r="Q10" s="74">
        <f>+IF('Cotización2.'!K16="","no cotiza",'Cotización2.'!K16)</f>
        <v>983038.49429102696</v>
      </c>
      <c r="R10" s="19">
        <f t="shared" si="11"/>
        <v>1169816</v>
      </c>
      <c r="S10" s="19">
        <f t="shared" si="12"/>
        <v>1169816</v>
      </c>
      <c r="T10" s="19">
        <f t="shared" si="13"/>
        <v>14037792</v>
      </c>
      <c r="U10" s="19">
        <f t="shared" si="14"/>
        <v>8188712</v>
      </c>
      <c r="V10" s="19">
        <f t="shared" si="15"/>
        <v>23396320</v>
      </c>
      <c r="W10" s="74">
        <f>+IF('Cotizacion3. '!K16="","no cotiza",'Cotizacion3. '!K16)</f>
        <v>967164.90036380605</v>
      </c>
      <c r="X10" s="19">
        <f t="shared" si="16"/>
        <v>1150926</v>
      </c>
      <c r="Y10" s="19">
        <f t="shared" si="17"/>
        <v>1150926</v>
      </c>
      <c r="Z10" s="19">
        <f t="shared" si="18"/>
        <v>13811112</v>
      </c>
      <c r="AA10" s="19">
        <f t="shared" si="19"/>
        <v>8056482</v>
      </c>
      <c r="AB10" s="19">
        <f t="shared" si="20"/>
        <v>23018520</v>
      </c>
      <c r="AC10" s="74">
        <f>+IF('Cotización4. '!K16="","no cotiza",'Cotización4. '!K16)</f>
        <v>988764.11050118087</v>
      </c>
      <c r="AD10" s="19">
        <f t="shared" si="21"/>
        <v>1176629</v>
      </c>
      <c r="AE10" s="19">
        <f t="shared" si="22"/>
        <v>1176629</v>
      </c>
      <c r="AF10" s="19">
        <f t="shared" si="23"/>
        <v>14119548</v>
      </c>
      <c r="AG10" s="19">
        <f t="shared" si="24"/>
        <v>8236403</v>
      </c>
      <c r="AH10" s="19">
        <f t="shared" si="25"/>
        <v>23532580</v>
      </c>
      <c r="AJ10" s="74">
        <f>+IF('Cot5. Contrato3341-2022'!K16="","no aplica",'Cot5. Contrato3341-2022'!K16)</f>
        <v>593552</v>
      </c>
      <c r="AK10" s="19">
        <f t="shared" si="26"/>
        <v>706327</v>
      </c>
      <c r="AL10" s="5">
        <f t="shared" si="27"/>
        <v>706327</v>
      </c>
      <c r="AM10" s="19">
        <f t="shared" si="28"/>
        <v>8475924</v>
      </c>
      <c r="AN10" s="5">
        <f t="shared" si="29"/>
        <v>4944289</v>
      </c>
      <c r="AO10" s="73">
        <f t="shared" si="30"/>
        <v>14126540</v>
      </c>
      <c r="AR10" s="19">
        <f t="shared" si="0"/>
        <v>888935</v>
      </c>
      <c r="AS10" s="19">
        <f t="shared" si="1"/>
        <v>1057833</v>
      </c>
      <c r="AT10" s="5">
        <f t="shared" si="2"/>
        <v>1057833</v>
      </c>
      <c r="AU10" s="19">
        <f t="shared" si="3"/>
        <v>12693996</v>
      </c>
      <c r="AV10" s="5">
        <f t="shared" si="4"/>
        <v>7404831</v>
      </c>
      <c r="AW10" s="19">
        <f t="shared" si="5"/>
        <v>21156660</v>
      </c>
    </row>
    <row r="11" spans="1:49" ht="36.75" customHeight="1" x14ac:dyDescent="0.2">
      <c r="B11" s="3" t="s">
        <v>79</v>
      </c>
      <c r="C11" s="17" t="s">
        <v>5</v>
      </c>
      <c r="D11" s="3" t="s">
        <v>50</v>
      </c>
      <c r="E11" s="3">
        <v>6</v>
      </c>
      <c r="F11" s="3">
        <v>1</v>
      </c>
      <c r="G11" s="3">
        <v>12</v>
      </c>
      <c r="H11" s="3">
        <v>7</v>
      </c>
      <c r="I11" s="76">
        <v>20</v>
      </c>
      <c r="J11" s="7">
        <v>0.19</v>
      </c>
      <c r="K11" s="74">
        <f>+IF('Cotización1.'!K17="","no cotiza",'Cotización1.'!K17)</f>
        <v>2275676.8487952016</v>
      </c>
      <c r="L11" s="19">
        <f t="shared" si="6"/>
        <v>2708055</v>
      </c>
      <c r="M11" s="19">
        <f t="shared" si="7"/>
        <v>2708055</v>
      </c>
      <c r="N11" s="19">
        <f t="shared" si="8"/>
        <v>32496660</v>
      </c>
      <c r="O11" s="19">
        <f t="shared" si="9"/>
        <v>18956385</v>
      </c>
      <c r="P11" s="19">
        <f t="shared" si="10"/>
        <v>54161100</v>
      </c>
      <c r="Q11" s="74">
        <f>+IF('Cotización2.'!K17="","no cotiza",'Cotización2.'!K17)</f>
        <v>2248814.6413332787</v>
      </c>
      <c r="R11" s="19">
        <f t="shared" si="11"/>
        <v>2676089</v>
      </c>
      <c r="S11" s="19">
        <f t="shared" si="12"/>
        <v>2676089</v>
      </c>
      <c r="T11" s="19">
        <f t="shared" si="13"/>
        <v>32113068</v>
      </c>
      <c r="U11" s="19">
        <f t="shared" si="14"/>
        <v>18732623</v>
      </c>
      <c r="V11" s="19">
        <f t="shared" si="15"/>
        <v>53521780</v>
      </c>
      <c r="W11" s="74">
        <f>+IF('Cotizacion3. '!K17="","no cotiza",'Cotizacion3. '!K17)</f>
        <v>2212501.9530291874</v>
      </c>
      <c r="X11" s="19">
        <f t="shared" si="16"/>
        <v>2632877</v>
      </c>
      <c r="Y11" s="19">
        <f t="shared" si="17"/>
        <v>2632877</v>
      </c>
      <c r="Z11" s="19">
        <f t="shared" si="18"/>
        <v>31594524</v>
      </c>
      <c r="AA11" s="19">
        <f t="shared" si="19"/>
        <v>18430139</v>
      </c>
      <c r="AB11" s="19">
        <f t="shared" si="20"/>
        <v>52657540</v>
      </c>
      <c r="AC11" s="74">
        <f>+IF('Cotización4. '!K17="","no cotiza",'Cotización4. '!K17)</f>
        <v>2261912.6528952117</v>
      </c>
      <c r="AD11" s="19">
        <f t="shared" si="21"/>
        <v>2691676</v>
      </c>
      <c r="AE11" s="19">
        <f t="shared" si="22"/>
        <v>2691676</v>
      </c>
      <c r="AF11" s="19">
        <f t="shared" si="23"/>
        <v>32300112</v>
      </c>
      <c r="AG11" s="19">
        <f t="shared" si="24"/>
        <v>18841732</v>
      </c>
      <c r="AH11" s="19">
        <f t="shared" si="25"/>
        <v>53833520</v>
      </c>
      <c r="AJ11" s="74">
        <f>+IF('Cot5. Contrato3341-2022'!K17="","no aplica",'Cot5. Contrato3341-2022'!K17)</f>
        <v>1129085</v>
      </c>
      <c r="AK11" s="19">
        <f t="shared" si="26"/>
        <v>1343611</v>
      </c>
      <c r="AL11" s="5">
        <f t="shared" si="27"/>
        <v>1343611</v>
      </c>
      <c r="AM11" s="19">
        <f t="shared" si="28"/>
        <v>16123332</v>
      </c>
      <c r="AN11" s="5">
        <f t="shared" si="29"/>
        <v>9405277</v>
      </c>
      <c r="AO11" s="73">
        <f t="shared" si="30"/>
        <v>26872220</v>
      </c>
      <c r="AR11" s="19">
        <f t="shared" si="0"/>
        <v>1959883</v>
      </c>
      <c r="AS11" s="19">
        <f t="shared" si="1"/>
        <v>2332261</v>
      </c>
      <c r="AT11" s="5">
        <f t="shared" si="2"/>
        <v>2332261</v>
      </c>
      <c r="AU11" s="19">
        <f t="shared" si="3"/>
        <v>27987132</v>
      </c>
      <c r="AV11" s="5">
        <f t="shared" si="4"/>
        <v>16325827</v>
      </c>
      <c r="AW11" s="19">
        <f t="shared" si="5"/>
        <v>46645220</v>
      </c>
    </row>
    <row r="12" spans="1:49" ht="36.75" customHeight="1" x14ac:dyDescent="0.2">
      <c r="B12" s="3" t="s">
        <v>80</v>
      </c>
      <c r="C12" s="17" t="s">
        <v>6</v>
      </c>
      <c r="D12" s="3" t="s">
        <v>50</v>
      </c>
      <c r="E12" s="3">
        <v>2</v>
      </c>
      <c r="F12" s="3">
        <v>1</v>
      </c>
      <c r="G12" s="3">
        <v>10</v>
      </c>
      <c r="H12" s="3">
        <v>0</v>
      </c>
      <c r="I12" s="76">
        <v>11</v>
      </c>
      <c r="J12" s="7">
        <v>0.19</v>
      </c>
      <c r="K12" s="74">
        <f>+IF('Cotización1.'!K18="","no cotiza",'Cotización1.'!K18)</f>
        <v>2801400.5730528128</v>
      </c>
      <c r="L12" s="19">
        <f t="shared" si="6"/>
        <v>3333667</v>
      </c>
      <c r="M12" s="19">
        <f t="shared" si="7"/>
        <v>3333667</v>
      </c>
      <c r="N12" s="19">
        <f t="shared" si="8"/>
        <v>33336670</v>
      </c>
      <c r="O12" s="19">
        <f t="shared" si="9"/>
        <v>0</v>
      </c>
      <c r="P12" s="19">
        <f t="shared" si="10"/>
        <v>36670337</v>
      </c>
      <c r="Q12" s="74">
        <f>+IF('Cotización2.'!K18="","no cotiza",'Cotización2.'!K18)</f>
        <v>2768332.6955037075</v>
      </c>
      <c r="R12" s="19">
        <f t="shared" si="11"/>
        <v>3294316</v>
      </c>
      <c r="S12" s="19">
        <f t="shared" si="12"/>
        <v>3294316</v>
      </c>
      <c r="T12" s="19">
        <f t="shared" si="13"/>
        <v>32943160</v>
      </c>
      <c r="U12" s="19">
        <f t="shared" si="14"/>
        <v>0</v>
      </c>
      <c r="V12" s="19">
        <f t="shared" si="15"/>
        <v>36237476</v>
      </c>
      <c r="W12" s="74">
        <f>+IF('Cotizacion3. '!K18="","no cotiza",'Cotizacion3. '!K18)</f>
        <v>2723631.1000737473</v>
      </c>
      <c r="X12" s="19">
        <f t="shared" si="16"/>
        <v>3241121</v>
      </c>
      <c r="Y12" s="19">
        <f t="shared" si="17"/>
        <v>3241121</v>
      </c>
      <c r="Z12" s="19">
        <f t="shared" si="18"/>
        <v>32411210</v>
      </c>
      <c r="AA12" s="19">
        <f t="shared" si="19"/>
        <v>0</v>
      </c>
      <c r="AB12" s="19">
        <f t="shared" si="20"/>
        <v>35652331</v>
      </c>
      <c r="AC12" s="74">
        <f>+IF('Cotización4. '!K18="","no cotiza",'Cotización4. '!K18)</f>
        <v>2784456.5916161444</v>
      </c>
      <c r="AD12" s="19">
        <f t="shared" si="21"/>
        <v>3313503</v>
      </c>
      <c r="AE12" s="19">
        <f t="shared" si="22"/>
        <v>3313503</v>
      </c>
      <c r="AF12" s="19">
        <f t="shared" si="23"/>
        <v>33135030</v>
      </c>
      <c r="AG12" s="19">
        <f t="shared" si="24"/>
        <v>0</v>
      </c>
      <c r="AH12" s="19">
        <f t="shared" si="25"/>
        <v>36448533</v>
      </c>
      <c r="AJ12" s="74">
        <f>+IF('Cot5. Contrato3341-2022'!K18="","no aplica",'Cot5. Contrato3341-2022'!K18)</f>
        <v>999737</v>
      </c>
      <c r="AK12" s="19">
        <f t="shared" si="26"/>
        <v>1189687</v>
      </c>
      <c r="AL12" s="5">
        <f t="shared" si="27"/>
        <v>1189687</v>
      </c>
      <c r="AM12" s="19">
        <f t="shared" si="28"/>
        <v>11896870</v>
      </c>
      <c r="AN12" s="5">
        <f t="shared" si="29"/>
        <v>0</v>
      </c>
      <c r="AO12" s="73">
        <f t="shared" si="30"/>
        <v>13086557</v>
      </c>
      <c r="AR12" s="19">
        <f t="shared" si="0"/>
        <v>2258778</v>
      </c>
      <c r="AS12" s="19">
        <f t="shared" si="1"/>
        <v>2687946</v>
      </c>
      <c r="AT12" s="5">
        <f t="shared" si="2"/>
        <v>2687946</v>
      </c>
      <c r="AU12" s="19">
        <f t="shared" si="3"/>
        <v>26879460</v>
      </c>
      <c r="AV12" s="5">
        <f t="shared" si="4"/>
        <v>0</v>
      </c>
      <c r="AW12" s="19">
        <f t="shared" si="5"/>
        <v>29567406</v>
      </c>
    </row>
    <row r="13" spans="1:49" ht="36.75" customHeight="1" x14ac:dyDescent="0.2">
      <c r="B13" s="3" t="s">
        <v>81</v>
      </c>
      <c r="C13" s="21" t="s">
        <v>122</v>
      </c>
      <c r="D13" s="3" t="s">
        <v>50</v>
      </c>
      <c r="E13" s="3">
        <v>2</v>
      </c>
      <c r="F13" s="3">
        <v>0</v>
      </c>
      <c r="G13" s="3">
        <v>0</v>
      </c>
      <c r="H13" s="3">
        <v>7</v>
      </c>
      <c r="I13" s="75">
        <v>7</v>
      </c>
      <c r="J13" s="7">
        <v>0.19</v>
      </c>
      <c r="K13" s="74">
        <f>+IF('Cotización1.'!K19="","no cotiza",'Cotización1.'!K19)</f>
        <v>1001150.2697402855</v>
      </c>
      <c r="L13" s="19">
        <f t="shared" si="6"/>
        <v>1191369</v>
      </c>
      <c r="M13" s="19">
        <f t="shared" si="7"/>
        <v>0</v>
      </c>
      <c r="N13" s="19">
        <f t="shared" si="8"/>
        <v>0</v>
      </c>
      <c r="O13" s="19">
        <f t="shared" si="9"/>
        <v>8339583</v>
      </c>
      <c r="P13" s="19">
        <f t="shared" si="10"/>
        <v>8339583</v>
      </c>
      <c r="Q13" s="74">
        <f>+IF('Cotización2.'!K19="","no cotiza",'Cotización2.'!K19)</f>
        <v>989332.64007087029</v>
      </c>
      <c r="R13" s="19">
        <f t="shared" si="11"/>
        <v>1177306</v>
      </c>
      <c r="S13" s="19">
        <f t="shared" si="12"/>
        <v>0</v>
      </c>
      <c r="T13" s="19">
        <f t="shared" si="13"/>
        <v>0</v>
      </c>
      <c r="U13" s="19">
        <f t="shared" si="14"/>
        <v>8241142</v>
      </c>
      <c r="V13" s="19">
        <f t="shared" si="15"/>
        <v>8241142</v>
      </c>
      <c r="W13" s="74">
        <f>+IF('Cotizacion3. '!K19="","no cotiza",'Cotizacion3. '!K19)</f>
        <v>973357.41155374446</v>
      </c>
      <c r="X13" s="19">
        <f t="shared" si="16"/>
        <v>1158295</v>
      </c>
      <c r="Y13" s="19">
        <f t="shared" si="17"/>
        <v>0</v>
      </c>
      <c r="Z13" s="19">
        <f t="shared" si="18"/>
        <v>0</v>
      </c>
      <c r="AA13" s="19">
        <f t="shared" si="19"/>
        <v>8108065</v>
      </c>
      <c r="AB13" s="19">
        <f t="shared" si="20"/>
        <v>8108065</v>
      </c>
      <c r="AC13" s="74">
        <f>+IF('Cotización4. '!K19="","no cotiza",'Cotización4. '!K19)</f>
        <v>995094.9159472686</v>
      </c>
      <c r="AD13" s="19">
        <f t="shared" si="21"/>
        <v>1184163</v>
      </c>
      <c r="AE13" s="19">
        <f t="shared" si="22"/>
        <v>0</v>
      </c>
      <c r="AF13" s="19">
        <f t="shared" si="23"/>
        <v>0</v>
      </c>
      <c r="AG13" s="19">
        <f t="shared" si="24"/>
        <v>8289141</v>
      </c>
      <c r="AH13" s="19">
        <f t="shared" si="25"/>
        <v>8289141</v>
      </c>
      <c r="AJ13" s="74" t="str">
        <f>+IF('Cot5. Contrato3341-2022'!K19="","no aplica",'Cot5. Contrato3341-2022'!K19)</f>
        <v>no aplica</v>
      </c>
      <c r="AK13" s="19" t="str">
        <f t="shared" si="26"/>
        <v>no aplica</v>
      </c>
      <c r="AL13" s="5" t="str">
        <f t="shared" si="27"/>
        <v>no aplica</v>
      </c>
      <c r="AM13" s="19" t="str">
        <f t="shared" si="28"/>
        <v>no aplica</v>
      </c>
      <c r="AN13" s="5" t="str">
        <f t="shared" si="29"/>
        <v>no aplica</v>
      </c>
      <c r="AO13" s="73" t="str">
        <f t="shared" si="30"/>
        <v>no aplica</v>
      </c>
      <c r="AR13" s="19">
        <f t="shared" si="0"/>
        <v>989680</v>
      </c>
      <c r="AS13" s="19">
        <f t="shared" si="1"/>
        <v>1177719</v>
      </c>
      <c r="AT13" s="5">
        <f t="shared" si="2"/>
        <v>0</v>
      </c>
      <c r="AU13" s="19">
        <f t="shared" si="3"/>
        <v>0</v>
      </c>
      <c r="AV13" s="5">
        <f t="shared" si="4"/>
        <v>8244033</v>
      </c>
      <c r="AW13" s="19">
        <f t="shared" si="5"/>
        <v>8244033</v>
      </c>
    </row>
    <row r="14" spans="1:49" ht="36.75" customHeight="1" x14ac:dyDescent="0.2">
      <c r="B14" s="3" t="s">
        <v>82</v>
      </c>
      <c r="C14" s="17" t="s">
        <v>7</v>
      </c>
      <c r="D14" s="3" t="s">
        <v>50</v>
      </c>
      <c r="E14" s="3">
        <v>2</v>
      </c>
      <c r="F14" s="3">
        <v>1</v>
      </c>
      <c r="G14" s="3">
        <v>12</v>
      </c>
      <c r="H14" s="3">
        <v>7</v>
      </c>
      <c r="I14" s="76">
        <v>20</v>
      </c>
      <c r="J14" s="7">
        <v>0.19</v>
      </c>
      <c r="K14" s="74">
        <f>+IF('Cotización1.'!K20="","no cotiza",'Cotización1.'!K20)</f>
        <v>3497614.6985812481</v>
      </c>
      <c r="L14" s="19">
        <f t="shared" si="6"/>
        <v>4162161</v>
      </c>
      <c r="M14" s="19">
        <f t="shared" si="7"/>
        <v>4162161</v>
      </c>
      <c r="N14" s="19">
        <f t="shared" si="8"/>
        <v>49945932</v>
      </c>
      <c r="O14" s="19">
        <f t="shared" si="9"/>
        <v>29135127</v>
      </c>
      <c r="P14" s="19">
        <f t="shared" si="10"/>
        <v>83243220</v>
      </c>
      <c r="Q14" s="74">
        <f>+IF('Cotización2.'!K20="","no cotiza",'Cotización2.'!K20)</f>
        <v>3456328.6734125596</v>
      </c>
      <c r="R14" s="19">
        <f t="shared" si="11"/>
        <v>4113031</v>
      </c>
      <c r="S14" s="19">
        <f t="shared" si="12"/>
        <v>4113031</v>
      </c>
      <c r="T14" s="19">
        <f t="shared" si="13"/>
        <v>49356372</v>
      </c>
      <c r="U14" s="19">
        <f t="shared" si="14"/>
        <v>28791217</v>
      </c>
      <c r="V14" s="19">
        <f t="shared" si="15"/>
        <v>82260620</v>
      </c>
      <c r="W14" s="74">
        <f>+IF('Cotizacion3. '!K20="","no cotiza",'Cotizacion3. '!K20)</f>
        <v>3400517.6770381709</v>
      </c>
      <c r="X14" s="19">
        <f t="shared" si="16"/>
        <v>4046616</v>
      </c>
      <c r="Y14" s="19">
        <f t="shared" si="17"/>
        <v>4046616</v>
      </c>
      <c r="Z14" s="19">
        <f t="shared" si="18"/>
        <v>48559392</v>
      </c>
      <c r="AA14" s="19">
        <f t="shared" si="19"/>
        <v>28326312</v>
      </c>
      <c r="AB14" s="19">
        <f t="shared" si="20"/>
        <v>80932320</v>
      </c>
      <c r="AC14" s="74">
        <f>+IF('Cotización4. '!K20="","no cotiza",'Cotización4. '!K20)</f>
        <v>3476459.7380606262</v>
      </c>
      <c r="AD14" s="19">
        <f t="shared" si="21"/>
        <v>4136987</v>
      </c>
      <c r="AE14" s="19">
        <f t="shared" si="22"/>
        <v>4136987</v>
      </c>
      <c r="AF14" s="19">
        <f t="shared" si="23"/>
        <v>49643844</v>
      </c>
      <c r="AG14" s="19">
        <f t="shared" si="24"/>
        <v>28958909</v>
      </c>
      <c r="AH14" s="19">
        <f t="shared" si="25"/>
        <v>82739740</v>
      </c>
      <c r="AJ14" s="74">
        <f>+IF('Cot5. Contrato3341-2022'!K20="","no aplica",'Cot5. Contrato3341-2022'!K20)</f>
        <v>1968090</v>
      </c>
      <c r="AK14" s="19">
        <f t="shared" si="26"/>
        <v>2342027</v>
      </c>
      <c r="AL14" s="5">
        <f t="shared" si="27"/>
        <v>2342027</v>
      </c>
      <c r="AM14" s="19">
        <f t="shared" si="28"/>
        <v>28104324</v>
      </c>
      <c r="AN14" s="5">
        <f t="shared" si="29"/>
        <v>16394189</v>
      </c>
      <c r="AO14" s="73">
        <f t="shared" si="30"/>
        <v>46840540</v>
      </c>
      <c r="AR14" s="74">
        <f t="shared" si="0"/>
        <v>3089035</v>
      </c>
      <c r="AS14" s="19">
        <f t="shared" si="1"/>
        <v>3675952</v>
      </c>
      <c r="AT14" s="5">
        <f t="shared" si="2"/>
        <v>3675952</v>
      </c>
      <c r="AU14" s="19">
        <f t="shared" si="3"/>
        <v>44111424</v>
      </c>
      <c r="AV14" s="5">
        <f t="shared" si="4"/>
        <v>25731664</v>
      </c>
      <c r="AW14" s="19">
        <f t="shared" si="5"/>
        <v>73519040</v>
      </c>
    </row>
    <row r="15" spans="1:49" ht="44.25" customHeight="1" x14ac:dyDescent="0.2">
      <c r="B15" s="3" t="s">
        <v>83</v>
      </c>
      <c r="C15" s="17" t="s">
        <v>8</v>
      </c>
      <c r="D15" s="3" t="s">
        <v>50</v>
      </c>
      <c r="E15" s="3">
        <v>4</v>
      </c>
      <c r="F15" s="3">
        <v>1</v>
      </c>
      <c r="G15" s="3">
        <v>12</v>
      </c>
      <c r="H15" s="3">
        <v>2</v>
      </c>
      <c r="I15" s="76">
        <v>15</v>
      </c>
      <c r="J15" s="7">
        <v>0.19</v>
      </c>
      <c r="K15" s="74">
        <f>+IF('Cotización1.'!K21="","no cotiza",'Cotización1.'!K21)</f>
        <v>2029456.9939190904</v>
      </c>
      <c r="L15" s="19">
        <f t="shared" si="6"/>
        <v>2415054</v>
      </c>
      <c r="M15" s="19">
        <f t="shared" si="7"/>
        <v>2415054</v>
      </c>
      <c r="N15" s="19">
        <f t="shared" si="8"/>
        <v>28980648</v>
      </c>
      <c r="O15" s="19">
        <f t="shared" si="9"/>
        <v>4830108</v>
      </c>
      <c r="P15" s="19">
        <f t="shared" si="10"/>
        <v>36225810</v>
      </c>
      <c r="Q15" s="74">
        <f>+IF('Cotización2.'!K21="","no cotiza",'Cotización2.'!K21)</f>
        <v>2005501.1783846631</v>
      </c>
      <c r="R15" s="19">
        <f t="shared" si="11"/>
        <v>2386546</v>
      </c>
      <c r="S15" s="19">
        <f t="shared" si="12"/>
        <v>2386546</v>
      </c>
      <c r="T15" s="19">
        <f t="shared" si="13"/>
        <v>28638552</v>
      </c>
      <c r="U15" s="19">
        <f t="shared" si="14"/>
        <v>4773092</v>
      </c>
      <c r="V15" s="19">
        <f t="shared" si="15"/>
        <v>35798190</v>
      </c>
      <c r="W15" s="74">
        <f>+IF('Cotizacion3. '!K21="","no cotiza",'Cotizacion3. '!K21)</f>
        <v>1973117.3892338625</v>
      </c>
      <c r="X15" s="19">
        <f t="shared" si="16"/>
        <v>2348010</v>
      </c>
      <c r="Y15" s="19">
        <f t="shared" si="17"/>
        <v>2348010</v>
      </c>
      <c r="Z15" s="19">
        <f t="shared" si="18"/>
        <v>28176120</v>
      </c>
      <c r="AA15" s="19">
        <f t="shared" si="19"/>
        <v>4696020</v>
      </c>
      <c r="AB15" s="19">
        <f t="shared" si="20"/>
        <v>35220150</v>
      </c>
      <c r="AC15" s="74">
        <f>+IF('Cotización4. '!K21="","no cotiza",'Cotización4. '!K21)</f>
        <v>2017182.0333289278</v>
      </c>
      <c r="AD15" s="19">
        <f t="shared" si="21"/>
        <v>2400447</v>
      </c>
      <c r="AE15" s="19">
        <f t="shared" si="22"/>
        <v>2400447</v>
      </c>
      <c r="AF15" s="19">
        <f t="shared" si="23"/>
        <v>28805364</v>
      </c>
      <c r="AG15" s="19">
        <f t="shared" si="24"/>
        <v>4800894</v>
      </c>
      <c r="AH15" s="19">
        <f t="shared" si="25"/>
        <v>36006705</v>
      </c>
      <c r="AJ15" s="74">
        <f>+IF('Cot5. Contrato3341-2022'!K21="","no aplica",'Cot5. Contrato3341-2022'!K21)</f>
        <v>1062816</v>
      </c>
      <c r="AK15" s="19">
        <f t="shared" si="26"/>
        <v>1264751</v>
      </c>
      <c r="AL15" s="5">
        <f t="shared" si="27"/>
        <v>1264751</v>
      </c>
      <c r="AM15" s="19">
        <f t="shared" si="28"/>
        <v>15177012</v>
      </c>
      <c r="AN15" s="5">
        <f t="shared" si="29"/>
        <v>2529502</v>
      </c>
      <c r="AO15" s="73">
        <f t="shared" si="30"/>
        <v>18971265</v>
      </c>
      <c r="AR15" s="19">
        <f t="shared" si="0"/>
        <v>1766818</v>
      </c>
      <c r="AS15" s="19">
        <f t="shared" si="1"/>
        <v>2102513</v>
      </c>
      <c r="AT15" s="5">
        <f t="shared" si="2"/>
        <v>2102513</v>
      </c>
      <c r="AU15" s="19">
        <f t="shared" si="3"/>
        <v>25230156</v>
      </c>
      <c r="AV15" s="5">
        <f t="shared" si="4"/>
        <v>4205026</v>
      </c>
      <c r="AW15" s="19">
        <f t="shared" si="5"/>
        <v>31537695</v>
      </c>
    </row>
    <row r="16" spans="1:49" ht="40.5" customHeight="1" x14ac:dyDescent="0.2">
      <c r="B16" s="3" t="s">
        <v>84</v>
      </c>
      <c r="C16" s="17" t="s">
        <v>9</v>
      </c>
      <c r="D16" s="3" t="s">
        <v>50</v>
      </c>
      <c r="E16" s="3">
        <v>4</v>
      </c>
      <c r="F16" s="3">
        <v>1</v>
      </c>
      <c r="G16" s="3">
        <v>12</v>
      </c>
      <c r="H16" s="3">
        <v>2</v>
      </c>
      <c r="I16" s="76">
        <v>15</v>
      </c>
      <c r="J16" s="7">
        <v>0.19</v>
      </c>
      <c r="K16" s="74">
        <f>+IF('Cotización1.'!K22="","no cotiza",'Cotización1.'!K22)</f>
        <v>3575699.9319159784</v>
      </c>
      <c r="L16" s="19">
        <f t="shared" si="6"/>
        <v>4255083</v>
      </c>
      <c r="M16" s="19">
        <f t="shared" si="7"/>
        <v>4255083</v>
      </c>
      <c r="N16" s="19">
        <f t="shared" si="8"/>
        <v>51060996</v>
      </c>
      <c r="O16" s="19">
        <f t="shared" si="9"/>
        <v>8510166</v>
      </c>
      <c r="P16" s="19">
        <f t="shared" si="10"/>
        <v>63826245</v>
      </c>
      <c r="Q16" s="74">
        <f>+IF('Cotización2.'!K22="","no cotiza",'Cotización2.'!K22)</f>
        <v>3533492.1846061782</v>
      </c>
      <c r="R16" s="19">
        <f t="shared" si="11"/>
        <v>4204856</v>
      </c>
      <c r="S16" s="19">
        <f t="shared" si="12"/>
        <v>4204856</v>
      </c>
      <c r="T16" s="19">
        <f t="shared" si="13"/>
        <v>50458272</v>
      </c>
      <c r="U16" s="19">
        <f t="shared" si="14"/>
        <v>8409712</v>
      </c>
      <c r="V16" s="19">
        <f t="shared" si="15"/>
        <v>63072840</v>
      </c>
      <c r="W16" s="74">
        <f>+IF('Cotizacion3. '!K22="","no cotiza",'Cotizacion3. '!K22)</f>
        <v>3476435.1920171962</v>
      </c>
      <c r="X16" s="19">
        <f t="shared" si="16"/>
        <v>4136958</v>
      </c>
      <c r="Y16" s="19">
        <f t="shared" si="17"/>
        <v>4136958</v>
      </c>
      <c r="Z16" s="19">
        <f t="shared" si="18"/>
        <v>49643496</v>
      </c>
      <c r="AA16" s="19">
        <f t="shared" si="19"/>
        <v>8273916</v>
      </c>
      <c r="AB16" s="19">
        <f t="shared" si="20"/>
        <v>62054370</v>
      </c>
      <c r="AC16" s="74">
        <f>+IF('Cotización4. '!K22="","no cotiza",'Cotización4. '!K22)</f>
        <v>3554072.6809429205</v>
      </c>
      <c r="AD16" s="19">
        <f t="shared" si="21"/>
        <v>4229346</v>
      </c>
      <c r="AE16" s="19">
        <f t="shared" si="22"/>
        <v>4229346</v>
      </c>
      <c r="AF16" s="19">
        <f t="shared" si="23"/>
        <v>50752152</v>
      </c>
      <c r="AG16" s="19">
        <f t="shared" si="24"/>
        <v>8458692</v>
      </c>
      <c r="AH16" s="19">
        <f t="shared" si="25"/>
        <v>63440190</v>
      </c>
      <c r="AJ16" s="74">
        <f>+IF('Cot5. Contrato3341-2022'!K22="","no aplica",'Cot5. Contrato3341-2022'!K22)</f>
        <v>1870557</v>
      </c>
      <c r="AK16" s="19">
        <f t="shared" si="26"/>
        <v>2225963</v>
      </c>
      <c r="AL16" s="5">
        <f t="shared" si="27"/>
        <v>2225963</v>
      </c>
      <c r="AM16" s="19">
        <f t="shared" si="28"/>
        <v>26711556</v>
      </c>
      <c r="AN16" s="5">
        <f t="shared" si="29"/>
        <v>4451926</v>
      </c>
      <c r="AO16" s="73">
        <f t="shared" si="30"/>
        <v>33389445</v>
      </c>
      <c r="AR16" s="19">
        <f t="shared" si="0"/>
        <v>3112285</v>
      </c>
      <c r="AS16" s="19">
        <f t="shared" si="1"/>
        <v>3703619</v>
      </c>
      <c r="AT16" s="5">
        <f t="shared" si="2"/>
        <v>3703619</v>
      </c>
      <c r="AU16" s="19">
        <f t="shared" si="3"/>
        <v>44443428</v>
      </c>
      <c r="AV16" s="5">
        <f t="shared" si="4"/>
        <v>7407238</v>
      </c>
      <c r="AW16" s="19">
        <f t="shared" si="5"/>
        <v>55554285</v>
      </c>
    </row>
    <row r="17" spans="2:49" ht="43.5" customHeight="1" x14ac:dyDescent="0.2">
      <c r="B17" s="3" t="s">
        <v>85</v>
      </c>
      <c r="C17" s="17" t="s">
        <v>10</v>
      </c>
      <c r="D17" s="3" t="s">
        <v>50</v>
      </c>
      <c r="E17" s="3">
        <v>2</v>
      </c>
      <c r="F17" s="3">
        <v>1</v>
      </c>
      <c r="G17" s="3">
        <v>12</v>
      </c>
      <c r="H17" s="3">
        <v>7</v>
      </c>
      <c r="I17" s="76">
        <v>20</v>
      </c>
      <c r="J17" s="7">
        <v>0.19</v>
      </c>
      <c r="K17" s="74">
        <f>+IF('Cotización1.'!K23="","no cotiza",'Cotización1.'!K23)</f>
        <v>4777161.7933676085</v>
      </c>
      <c r="L17" s="19">
        <f t="shared" si="6"/>
        <v>5684823</v>
      </c>
      <c r="M17" s="19">
        <f t="shared" si="7"/>
        <v>5684823</v>
      </c>
      <c r="N17" s="19">
        <f t="shared" si="8"/>
        <v>68217876</v>
      </c>
      <c r="O17" s="19">
        <f t="shared" si="9"/>
        <v>39793761</v>
      </c>
      <c r="P17" s="19">
        <f t="shared" si="10"/>
        <v>113696460</v>
      </c>
      <c r="Q17" s="74">
        <f>+IF('Cotización2.'!K23="","no cotiza",'Cotización2.'!K23)</f>
        <v>4720771.9279785259</v>
      </c>
      <c r="R17" s="19">
        <f t="shared" si="11"/>
        <v>5617719</v>
      </c>
      <c r="S17" s="19">
        <f t="shared" si="12"/>
        <v>5617719</v>
      </c>
      <c r="T17" s="19">
        <f t="shared" si="13"/>
        <v>67412628</v>
      </c>
      <c r="U17" s="19">
        <f t="shared" si="14"/>
        <v>39324033</v>
      </c>
      <c r="V17" s="19">
        <f t="shared" si="15"/>
        <v>112354380</v>
      </c>
      <c r="W17" s="74">
        <f>+IF('Cotizacion3. '!K23="","no cotiza",'Cotizacion3. '!K23)</f>
        <v>4644543.360081194</v>
      </c>
      <c r="X17" s="19">
        <f t="shared" si="16"/>
        <v>5527007</v>
      </c>
      <c r="Y17" s="19">
        <f t="shared" si="17"/>
        <v>5527007</v>
      </c>
      <c r="Z17" s="19">
        <f t="shared" si="18"/>
        <v>66324084</v>
      </c>
      <c r="AA17" s="19">
        <f t="shared" si="19"/>
        <v>38689049</v>
      </c>
      <c r="AB17" s="19">
        <f t="shared" si="20"/>
        <v>110540140</v>
      </c>
      <c r="AC17" s="74">
        <f>+IF('Cotización4. '!K23="","no cotiza",'Cotización4. '!K23)</f>
        <v>4748267.6246702075</v>
      </c>
      <c r="AD17" s="19">
        <f t="shared" si="21"/>
        <v>5650438</v>
      </c>
      <c r="AE17" s="19">
        <f t="shared" si="22"/>
        <v>5650438</v>
      </c>
      <c r="AF17" s="19">
        <f t="shared" si="23"/>
        <v>67805256</v>
      </c>
      <c r="AG17" s="19">
        <f t="shared" si="24"/>
        <v>39553066</v>
      </c>
      <c r="AH17" s="19">
        <f t="shared" si="25"/>
        <v>113008760</v>
      </c>
      <c r="AJ17" s="74">
        <f>+IF('Cot5. Contrato3341-2022'!K23="","no aplica",'Cot5. Contrato3341-2022'!K23)</f>
        <v>2215328</v>
      </c>
      <c r="AK17" s="19">
        <f t="shared" si="26"/>
        <v>2636240</v>
      </c>
      <c r="AL17" s="5">
        <f t="shared" si="27"/>
        <v>2636240</v>
      </c>
      <c r="AM17" s="19">
        <f t="shared" si="28"/>
        <v>31634880</v>
      </c>
      <c r="AN17" s="5">
        <f t="shared" si="29"/>
        <v>18453680</v>
      </c>
      <c r="AO17" s="73">
        <f t="shared" si="30"/>
        <v>52724800</v>
      </c>
      <c r="AP17" s="20"/>
      <c r="AR17" s="19">
        <f t="shared" si="0"/>
        <v>4059007</v>
      </c>
      <c r="AS17" s="19">
        <f t="shared" si="1"/>
        <v>4830218</v>
      </c>
      <c r="AT17" s="5">
        <f t="shared" si="2"/>
        <v>4830218</v>
      </c>
      <c r="AU17" s="19">
        <f t="shared" si="3"/>
        <v>57962616</v>
      </c>
      <c r="AV17" s="5">
        <f t="shared" si="4"/>
        <v>33811526</v>
      </c>
      <c r="AW17" s="19">
        <f t="shared" si="5"/>
        <v>96604360</v>
      </c>
    </row>
    <row r="18" spans="2:49" ht="39" customHeight="1" x14ac:dyDescent="0.2">
      <c r="B18" s="3" t="s">
        <v>86</v>
      </c>
      <c r="C18" s="17" t="s">
        <v>11</v>
      </c>
      <c r="D18" s="3" t="s">
        <v>50</v>
      </c>
      <c r="E18" s="3">
        <v>4</v>
      </c>
      <c r="F18" s="3">
        <v>1</v>
      </c>
      <c r="G18" s="3">
        <v>12</v>
      </c>
      <c r="H18" s="3">
        <v>7</v>
      </c>
      <c r="I18" s="76">
        <v>20</v>
      </c>
      <c r="J18" s="7">
        <v>0.19</v>
      </c>
      <c r="K18" s="74">
        <f>+IF('Cotización1.'!K24="","no cotiza",'Cotización1.'!K24)</f>
        <v>4116921.7460497776</v>
      </c>
      <c r="L18" s="19">
        <f t="shared" si="6"/>
        <v>4899137</v>
      </c>
      <c r="M18" s="19">
        <f t="shared" si="7"/>
        <v>4899137</v>
      </c>
      <c r="N18" s="19">
        <f t="shared" si="8"/>
        <v>58789644</v>
      </c>
      <c r="O18" s="19">
        <f t="shared" si="9"/>
        <v>34293959</v>
      </c>
      <c r="P18" s="19">
        <f t="shared" si="10"/>
        <v>97982740</v>
      </c>
      <c r="Q18" s="74">
        <f>+IF('Cotización2.'!K24="","no cotiza",'Cotización2.'!K24)</f>
        <v>4068325.3883966957</v>
      </c>
      <c r="R18" s="19">
        <f t="shared" si="11"/>
        <v>4841307</v>
      </c>
      <c r="S18" s="19">
        <f t="shared" si="12"/>
        <v>4841307</v>
      </c>
      <c r="T18" s="19">
        <f t="shared" si="13"/>
        <v>58095684</v>
      </c>
      <c r="U18" s="19">
        <f t="shared" si="14"/>
        <v>33889149</v>
      </c>
      <c r="V18" s="19">
        <f t="shared" si="15"/>
        <v>96826140</v>
      </c>
      <c r="W18" s="74">
        <f>+IF('Cotizacion3. '!K24="","no cotiza",'Cotizacion3. '!K24)</f>
        <v>4002632.1876174249</v>
      </c>
      <c r="X18" s="19">
        <f t="shared" si="16"/>
        <v>4763132</v>
      </c>
      <c r="Y18" s="19">
        <f t="shared" si="17"/>
        <v>4763132</v>
      </c>
      <c r="Z18" s="19">
        <f t="shared" si="18"/>
        <v>57157584</v>
      </c>
      <c r="AA18" s="19">
        <f t="shared" si="19"/>
        <v>33341924</v>
      </c>
      <c r="AB18" s="19">
        <f t="shared" si="20"/>
        <v>95262640</v>
      </c>
      <c r="AC18" s="74">
        <f>+IF('Cotización4. '!K24="","no cotiza",'Cotización4. '!K24)</f>
        <v>4092020.9709473914</v>
      </c>
      <c r="AD18" s="19">
        <f t="shared" si="21"/>
        <v>4869505</v>
      </c>
      <c r="AE18" s="19">
        <f t="shared" si="22"/>
        <v>4869505</v>
      </c>
      <c r="AF18" s="19">
        <f t="shared" si="23"/>
        <v>58434060</v>
      </c>
      <c r="AG18" s="19">
        <f t="shared" si="24"/>
        <v>34086535</v>
      </c>
      <c r="AH18" s="19">
        <f t="shared" si="25"/>
        <v>97390100</v>
      </c>
      <c r="AJ18" s="74">
        <f>+IF('Cot5. Contrato3341-2022'!K24="","no aplica",'Cot5. Contrato3341-2022'!K24)</f>
        <v>3424744</v>
      </c>
      <c r="AK18" s="19">
        <f t="shared" si="26"/>
        <v>4075445</v>
      </c>
      <c r="AL18" s="5">
        <f t="shared" si="27"/>
        <v>4075445</v>
      </c>
      <c r="AM18" s="19">
        <f t="shared" si="28"/>
        <v>48905340</v>
      </c>
      <c r="AN18" s="5">
        <f t="shared" si="29"/>
        <v>28528115</v>
      </c>
      <c r="AO18" s="73">
        <f t="shared" si="30"/>
        <v>81508900</v>
      </c>
      <c r="AR18" s="19">
        <f t="shared" si="0"/>
        <v>3931697</v>
      </c>
      <c r="AS18" s="19">
        <f t="shared" si="1"/>
        <v>4678719</v>
      </c>
      <c r="AT18" s="5">
        <f t="shared" si="2"/>
        <v>4678719</v>
      </c>
      <c r="AU18" s="19">
        <f t="shared" si="3"/>
        <v>56144628</v>
      </c>
      <c r="AV18" s="5">
        <f t="shared" si="4"/>
        <v>32751033</v>
      </c>
      <c r="AW18" s="19">
        <f t="shared" si="5"/>
        <v>93574380</v>
      </c>
    </row>
    <row r="19" spans="2:49" ht="39" customHeight="1" x14ac:dyDescent="0.2">
      <c r="B19" s="3" t="s">
        <v>87</v>
      </c>
      <c r="C19" s="17" t="s">
        <v>12</v>
      </c>
      <c r="D19" s="3" t="s">
        <v>50</v>
      </c>
      <c r="E19" s="3">
        <v>8</v>
      </c>
      <c r="F19" s="3">
        <v>1</v>
      </c>
      <c r="G19" s="3">
        <v>12</v>
      </c>
      <c r="H19" s="3">
        <v>7</v>
      </c>
      <c r="I19" s="76">
        <v>20</v>
      </c>
      <c r="J19" s="7">
        <v>0.19</v>
      </c>
      <c r="K19" s="74">
        <f>+IF('Cotización1.'!K25="","no cotiza",'Cotización1.'!K25)</f>
        <v>1773357.5148148783</v>
      </c>
      <c r="L19" s="19">
        <f t="shared" si="6"/>
        <v>2110295</v>
      </c>
      <c r="M19" s="19">
        <f t="shared" si="7"/>
        <v>2110295</v>
      </c>
      <c r="N19" s="19">
        <f t="shared" si="8"/>
        <v>25323540</v>
      </c>
      <c r="O19" s="19">
        <f t="shared" si="9"/>
        <v>14772065</v>
      </c>
      <c r="P19" s="19">
        <f t="shared" si="10"/>
        <v>42205900</v>
      </c>
      <c r="Q19" s="74">
        <f>+IF('Cotización2.'!K25="","no cotiza",'Cotización2.'!K25)</f>
        <v>1752424.7108043542</v>
      </c>
      <c r="R19" s="19">
        <f t="shared" si="11"/>
        <v>2085385</v>
      </c>
      <c r="S19" s="19">
        <f t="shared" si="12"/>
        <v>2085385</v>
      </c>
      <c r="T19" s="19">
        <f t="shared" si="13"/>
        <v>25024620</v>
      </c>
      <c r="U19" s="19">
        <f t="shared" si="14"/>
        <v>14597695</v>
      </c>
      <c r="V19" s="19">
        <f t="shared" si="15"/>
        <v>41707700</v>
      </c>
      <c r="W19" s="74">
        <f>+IF('Cotizacion3. '!K25="","no cotiza",'Cotizacion3. '!K25)</f>
        <v>1724127.468723923</v>
      </c>
      <c r="X19" s="19">
        <f t="shared" si="16"/>
        <v>2051712</v>
      </c>
      <c r="Y19" s="19">
        <f t="shared" si="17"/>
        <v>2051712</v>
      </c>
      <c r="Z19" s="19">
        <f t="shared" si="18"/>
        <v>24620544</v>
      </c>
      <c r="AA19" s="19">
        <f t="shared" si="19"/>
        <v>14361984</v>
      </c>
      <c r="AB19" s="19">
        <f t="shared" si="20"/>
        <v>41034240</v>
      </c>
      <c r="AC19" s="74">
        <f>+IF('Cotización4. '!K25="","no cotiza",'Cotización4. '!K25)</f>
        <v>1762631.5454192001</v>
      </c>
      <c r="AD19" s="19">
        <f t="shared" si="21"/>
        <v>2097532</v>
      </c>
      <c r="AE19" s="19">
        <f t="shared" si="22"/>
        <v>2097532</v>
      </c>
      <c r="AF19" s="19">
        <f t="shared" si="23"/>
        <v>25170384</v>
      </c>
      <c r="AG19" s="19">
        <f t="shared" si="24"/>
        <v>14682724</v>
      </c>
      <c r="AH19" s="19">
        <f t="shared" si="25"/>
        <v>41950640</v>
      </c>
      <c r="AJ19" s="74">
        <f>+IF('Cot5. Contrato3341-2022'!K25="","no aplica",'Cot5. Contrato3341-2022'!K25)</f>
        <v>1487001</v>
      </c>
      <c r="AK19" s="19">
        <f t="shared" si="26"/>
        <v>1769531</v>
      </c>
      <c r="AL19" s="5">
        <f t="shared" si="27"/>
        <v>1769531</v>
      </c>
      <c r="AM19" s="19">
        <f t="shared" si="28"/>
        <v>21234372</v>
      </c>
      <c r="AN19" s="5">
        <f t="shared" si="29"/>
        <v>12386717</v>
      </c>
      <c r="AO19" s="73">
        <f t="shared" si="30"/>
        <v>35390620</v>
      </c>
      <c r="AR19" s="19">
        <f t="shared" si="0"/>
        <v>1696272</v>
      </c>
      <c r="AS19" s="19">
        <f t="shared" si="1"/>
        <v>2018564</v>
      </c>
      <c r="AT19" s="5">
        <f t="shared" si="2"/>
        <v>2018564</v>
      </c>
      <c r="AU19" s="19">
        <f t="shared" si="3"/>
        <v>24222768</v>
      </c>
      <c r="AV19" s="5">
        <f t="shared" si="4"/>
        <v>14129948</v>
      </c>
      <c r="AW19" s="19">
        <f t="shared" si="5"/>
        <v>40371280</v>
      </c>
    </row>
    <row r="20" spans="2:49" ht="48" customHeight="1" x14ac:dyDescent="0.2">
      <c r="B20" s="3" t="s">
        <v>88</v>
      </c>
      <c r="C20" s="17" t="s">
        <v>13</v>
      </c>
      <c r="D20" s="3" t="s">
        <v>50</v>
      </c>
      <c r="E20" s="3">
        <v>3</v>
      </c>
      <c r="F20" s="3">
        <v>1</v>
      </c>
      <c r="G20" s="3">
        <v>12</v>
      </c>
      <c r="H20" s="3">
        <v>7</v>
      </c>
      <c r="I20" s="76">
        <v>20</v>
      </c>
      <c r="J20" s="7">
        <v>0.19</v>
      </c>
      <c r="K20" s="74">
        <f>+IF('Cotización1.'!K26="","no cotiza",'Cotización1.'!K26)</f>
        <v>22271004.925457861</v>
      </c>
      <c r="L20" s="19">
        <f t="shared" si="6"/>
        <v>26502496</v>
      </c>
      <c r="M20" s="19">
        <f t="shared" si="7"/>
        <v>26502496</v>
      </c>
      <c r="N20" s="19">
        <f t="shared" si="8"/>
        <v>318029952</v>
      </c>
      <c r="O20" s="19">
        <f t="shared" si="9"/>
        <v>185517472</v>
      </c>
      <c r="P20" s="19">
        <f t="shared" si="10"/>
        <v>530049920</v>
      </c>
      <c r="Q20" s="74">
        <f>+IF('Cotización2.'!K26="","no cotiza",'Cotización2.'!K26)</f>
        <v>22008116.829105392</v>
      </c>
      <c r="R20" s="19">
        <f t="shared" si="11"/>
        <v>26189659</v>
      </c>
      <c r="S20" s="19">
        <f t="shared" si="12"/>
        <v>26189659</v>
      </c>
      <c r="T20" s="19">
        <f t="shared" si="13"/>
        <v>314275908</v>
      </c>
      <c r="U20" s="19">
        <f t="shared" si="14"/>
        <v>183327613</v>
      </c>
      <c r="V20" s="19">
        <f t="shared" si="15"/>
        <v>523793180</v>
      </c>
      <c r="W20" s="74">
        <f>+IF('Cotizacion3. '!K26="","no cotiza",'Cotizacion3. '!K26)</f>
        <v>21652741.213931739</v>
      </c>
      <c r="X20" s="19">
        <f t="shared" si="16"/>
        <v>25766762</v>
      </c>
      <c r="Y20" s="19">
        <f t="shared" si="17"/>
        <v>25766762</v>
      </c>
      <c r="Z20" s="19">
        <f t="shared" si="18"/>
        <v>309201144</v>
      </c>
      <c r="AA20" s="19">
        <f t="shared" si="19"/>
        <v>180367334</v>
      </c>
      <c r="AB20" s="19">
        <f t="shared" si="20"/>
        <v>515335240</v>
      </c>
      <c r="AC20" s="74">
        <f>+IF('Cotización4. '!K26="","no cotiza",'Cotización4. '!K26)</f>
        <v>22136301.057091873</v>
      </c>
      <c r="AD20" s="19">
        <f t="shared" si="21"/>
        <v>26342198</v>
      </c>
      <c r="AE20" s="19">
        <f t="shared" si="22"/>
        <v>26342198</v>
      </c>
      <c r="AF20" s="19">
        <f t="shared" si="23"/>
        <v>316106376</v>
      </c>
      <c r="AG20" s="19">
        <f t="shared" si="24"/>
        <v>184395386</v>
      </c>
      <c r="AH20" s="19">
        <f t="shared" si="25"/>
        <v>526843960</v>
      </c>
      <c r="AJ20" s="74" t="str">
        <f>+IF('Cot5. Contrato3341-2022'!K26="","no aplica",'Cot5. Contrato3341-2022'!K26)</f>
        <v>no aplica</v>
      </c>
      <c r="AK20" s="19" t="str">
        <f t="shared" si="26"/>
        <v>no aplica</v>
      </c>
      <c r="AL20" s="5" t="str">
        <f t="shared" si="27"/>
        <v>no aplica</v>
      </c>
      <c r="AM20" s="19" t="str">
        <f t="shared" si="28"/>
        <v>no aplica</v>
      </c>
      <c r="AN20" s="5" t="str">
        <f t="shared" si="29"/>
        <v>no aplica</v>
      </c>
      <c r="AO20" s="73" t="str">
        <f t="shared" si="30"/>
        <v>no aplica</v>
      </c>
      <c r="AR20" s="19">
        <f t="shared" si="0"/>
        <v>22015835</v>
      </c>
      <c r="AS20" s="19">
        <f t="shared" si="1"/>
        <v>26198844</v>
      </c>
      <c r="AT20" s="5">
        <f t="shared" si="2"/>
        <v>26198844</v>
      </c>
      <c r="AU20" s="19">
        <f t="shared" si="3"/>
        <v>314386128</v>
      </c>
      <c r="AV20" s="5">
        <f t="shared" si="4"/>
        <v>183391908</v>
      </c>
      <c r="AW20" s="19">
        <f t="shared" si="5"/>
        <v>523976880</v>
      </c>
    </row>
    <row r="21" spans="2:49" ht="48" customHeight="1" x14ac:dyDescent="0.2">
      <c r="B21" s="3" t="s">
        <v>89</v>
      </c>
      <c r="C21" s="17" t="s">
        <v>14</v>
      </c>
      <c r="D21" s="3" t="s">
        <v>50</v>
      </c>
      <c r="E21" s="3">
        <v>1</v>
      </c>
      <c r="F21" s="3">
        <v>1</v>
      </c>
      <c r="G21" s="3">
        <v>12</v>
      </c>
      <c r="H21" s="3">
        <v>7</v>
      </c>
      <c r="I21" s="76">
        <v>20</v>
      </c>
      <c r="J21" s="7">
        <v>0.19</v>
      </c>
      <c r="K21" s="74">
        <f>+IF('Cotización1.'!K27="","no cotiza",'Cotización1.'!K27)</f>
        <v>3016424.2614902263</v>
      </c>
      <c r="L21" s="19">
        <f t="shared" si="6"/>
        <v>3589545</v>
      </c>
      <c r="M21" s="19">
        <f t="shared" si="7"/>
        <v>3589545</v>
      </c>
      <c r="N21" s="19">
        <f t="shared" si="8"/>
        <v>43074540</v>
      </c>
      <c r="O21" s="19">
        <f t="shared" si="9"/>
        <v>25126815</v>
      </c>
      <c r="P21" s="19">
        <f t="shared" si="10"/>
        <v>71790900</v>
      </c>
      <c r="Q21" s="74">
        <f>+IF('Cotización2.'!K27="","no cotiza",'Cotización2.'!K27)</f>
        <v>2980818.2331790337</v>
      </c>
      <c r="R21" s="19">
        <f t="shared" si="11"/>
        <v>3547174</v>
      </c>
      <c r="S21" s="19">
        <f t="shared" si="12"/>
        <v>3547174</v>
      </c>
      <c r="T21" s="19">
        <f t="shared" si="13"/>
        <v>42566088</v>
      </c>
      <c r="U21" s="19">
        <f t="shared" si="14"/>
        <v>24830218</v>
      </c>
      <c r="V21" s="19">
        <f t="shared" si="15"/>
        <v>70943480</v>
      </c>
      <c r="W21" s="74">
        <f>+IF('Cotizacion3. '!K27="","no cotiza",'Cotizacion3. '!K27)</f>
        <v>2932685.5318869394</v>
      </c>
      <c r="X21" s="19">
        <f t="shared" si="16"/>
        <v>3489896</v>
      </c>
      <c r="Y21" s="19">
        <f t="shared" si="17"/>
        <v>3489896</v>
      </c>
      <c r="Z21" s="19">
        <f t="shared" si="18"/>
        <v>41878752</v>
      </c>
      <c r="AA21" s="19">
        <f t="shared" si="19"/>
        <v>24429272</v>
      </c>
      <c r="AB21" s="19">
        <f t="shared" si="20"/>
        <v>69797920</v>
      </c>
      <c r="AC21" s="74">
        <f>+IF('Cotización4. '!K27="","no cotiza",'Cotización4. '!K27)</f>
        <v>2998179.7315278049</v>
      </c>
      <c r="AD21" s="19">
        <f t="shared" si="21"/>
        <v>3567834</v>
      </c>
      <c r="AE21" s="19">
        <f t="shared" si="22"/>
        <v>3567834</v>
      </c>
      <c r="AF21" s="19">
        <f t="shared" si="23"/>
        <v>42814008</v>
      </c>
      <c r="AG21" s="19">
        <f t="shared" si="24"/>
        <v>24974838</v>
      </c>
      <c r="AH21" s="19">
        <f t="shared" si="25"/>
        <v>71356680</v>
      </c>
      <c r="AJ21" s="74" t="str">
        <f>+IF('Cot5. Contrato3341-2022'!K27="","no aplica",'Cot5. Contrato3341-2022'!K27)</f>
        <v>no aplica</v>
      </c>
      <c r="AK21" s="19" t="str">
        <f t="shared" si="26"/>
        <v>no aplica</v>
      </c>
      <c r="AL21" s="5" t="str">
        <f t="shared" si="27"/>
        <v>no aplica</v>
      </c>
      <c r="AM21" s="19" t="str">
        <f t="shared" si="28"/>
        <v>no aplica</v>
      </c>
      <c r="AN21" s="5" t="str">
        <f t="shared" si="29"/>
        <v>no aplica</v>
      </c>
      <c r="AO21" s="73" t="str">
        <f t="shared" si="30"/>
        <v>no aplica</v>
      </c>
      <c r="AR21" s="19">
        <f t="shared" si="0"/>
        <v>2981864</v>
      </c>
      <c r="AS21" s="19">
        <f t="shared" si="1"/>
        <v>3548418</v>
      </c>
      <c r="AT21" s="5">
        <f t="shared" si="2"/>
        <v>3548418</v>
      </c>
      <c r="AU21" s="19">
        <f t="shared" si="3"/>
        <v>42581016</v>
      </c>
      <c r="AV21" s="5">
        <f t="shared" si="4"/>
        <v>24838926</v>
      </c>
      <c r="AW21" s="19">
        <f t="shared" si="5"/>
        <v>70968360</v>
      </c>
    </row>
    <row r="22" spans="2:49" ht="36.75" customHeight="1" x14ac:dyDescent="0.2">
      <c r="B22" s="3" t="s">
        <v>90</v>
      </c>
      <c r="C22" s="17" t="s">
        <v>15</v>
      </c>
      <c r="D22" s="3" t="s">
        <v>52</v>
      </c>
      <c r="E22" s="3">
        <v>1</v>
      </c>
      <c r="F22" s="91" t="s">
        <v>53</v>
      </c>
      <c r="G22" s="91"/>
      <c r="H22" s="91"/>
      <c r="I22" s="91"/>
      <c r="J22" s="7">
        <v>0.19</v>
      </c>
      <c r="K22" s="74">
        <f>+IF('Cotización1.'!K28="","no cotiza",'Cotización1.'!K28)</f>
        <v>82278657.939296499</v>
      </c>
      <c r="L22" s="92"/>
      <c r="M22" s="92"/>
      <c r="N22" s="92"/>
      <c r="O22" s="92"/>
      <c r="P22" s="19">
        <f>+IF(K22="no cotiza","no cotiza",ROUND((K22*(1+J22)),0))</f>
        <v>97911603</v>
      </c>
      <c r="Q22" s="74">
        <f>+IF('Cotización2.'!K28="","no cotiza",'Cotización2.'!K28)</f>
        <v>81307436.396824807</v>
      </c>
      <c r="R22" s="92"/>
      <c r="S22" s="92"/>
      <c r="T22" s="92"/>
      <c r="U22" s="92"/>
      <c r="V22" s="19">
        <f>+IF(Q22="no cotiza","no cotiza",ROUND((Q22*(1+J22)),0))</f>
        <v>96755849</v>
      </c>
      <c r="W22" s="74">
        <f>+IF('Cotizacion3. '!K28="","no cotiza",'Cotizacion3. '!K28)</f>
        <v>79994526.234992996</v>
      </c>
      <c r="X22" s="19"/>
      <c r="Y22" s="19"/>
      <c r="Z22" s="19"/>
      <c r="AA22" s="19"/>
      <c r="AB22" s="19">
        <f>+IF(W22="no cotiza","no cotiza",ROUND((W22*(1+J22)),0))</f>
        <v>95193486</v>
      </c>
      <c r="AC22" s="74">
        <f>+IF('Cotización4. '!K28="","no cotiza",'Cotización4. '!K28)</f>
        <v>81781003.992135987</v>
      </c>
      <c r="AD22" s="19"/>
      <c r="AE22" s="19"/>
      <c r="AF22" s="19"/>
      <c r="AG22" s="19"/>
      <c r="AH22" s="19">
        <f>+IF(AC22="no cotiza","no cotiza",ROUND((AC22*(1+J22)),0))</f>
        <v>97319395</v>
      </c>
      <c r="AJ22" s="74" t="str">
        <f>+IF('Cot5. Contrato3341-2022'!K28="","no aplica",'Cot5. Contrato3341-2022'!K28)</f>
        <v>no aplica</v>
      </c>
      <c r="AK22" s="19" t="str">
        <f t="shared" si="26"/>
        <v>no aplica</v>
      </c>
      <c r="AL22" s="5" t="str">
        <f t="shared" si="27"/>
        <v>no aplica</v>
      </c>
      <c r="AM22" s="19" t="str">
        <f t="shared" si="28"/>
        <v>no aplica</v>
      </c>
      <c r="AN22" s="5" t="str">
        <f t="shared" si="29"/>
        <v>no aplica</v>
      </c>
      <c r="AO22" s="73" t="str">
        <f t="shared" si="30"/>
        <v>no aplica</v>
      </c>
      <c r="AR22" s="19">
        <f t="shared" si="0"/>
        <v>81335950</v>
      </c>
      <c r="AS22" s="19">
        <f>AT22/20</f>
        <v>4839489.05</v>
      </c>
      <c r="AT22" s="19">
        <f>+AW22</f>
        <v>96789781</v>
      </c>
      <c r="AU22" s="77"/>
      <c r="AV22" s="77"/>
      <c r="AW22" s="19">
        <f>+IF(AR22="no cotiza","no cotiza",ROUND((AR22*(1+J22)),0))</f>
        <v>96789781</v>
      </c>
    </row>
    <row r="23" spans="2:49" ht="36.75" customHeight="1" x14ac:dyDescent="0.2">
      <c r="B23" s="93" t="s">
        <v>120</v>
      </c>
      <c r="C23" s="93"/>
      <c r="D23" s="93"/>
      <c r="E23" s="93"/>
      <c r="F23" s="93"/>
      <c r="G23" s="93"/>
      <c r="H23" s="93"/>
      <c r="I23" s="93"/>
      <c r="J23" s="93"/>
      <c r="K23" s="93"/>
      <c r="L23" s="93"/>
      <c r="M23" s="93"/>
      <c r="N23" s="93"/>
      <c r="O23" s="93"/>
      <c r="P23" s="22">
        <f>SUM(P8:P22)</f>
        <v>2325221767</v>
      </c>
      <c r="Q23" s="66"/>
      <c r="R23" s="66"/>
      <c r="S23" s="66"/>
      <c r="T23" s="66"/>
      <c r="U23" s="66"/>
      <c r="V23" s="22">
        <f t="shared" ref="V23:AH23" si="31">SUM(V8:V22)</f>
        <v>2297774736</v>
      </c>
      <c r="W23" s="66"/>
      <c r="X23" s="66"/>
      <c r="Y23" s="66"/>
      <c r="Z23" s="66"/>
      <c r="AA23" s="66"/>
      <c r="AB23" s="22">
        <f t="shared" si="31"/>
        <v>2260671487</v>
      </c>
      <c r="AC23" s="66"/>
      <c r="AD23" s="66"/>
      <c r="AE23" s="66"/>
      <c r="AF23" s="66"/>
      <c r="AG23" s="66"/>
      <c r="AH23" s="22">
        <f t="shared" si="31"/>
        <v>2311157906</v>
      </c>
      <c r="AI23" s="66"/>
      <c r="AJ23" s="66"/>
      <c r="AL23" s="20"/>
      <c r="AM23" s="20"/>
      <c r="AN23" s="20"/>
      <c r="AO23" s="22">
        <f>SUM(AO8:AO22)</f>
        <v>854554396</v>
      </c>
      <c r="AW23" s="22">
        <f>SUM(AW8:AW22)</f>
        <v>2107058827</v>
      </c>
    </row>
    <row r="24" spans="2:49" ht="36.75" customHeight="1" x14ac:dyDescent="0.2">
      <c r="B24" s="89" t="s">
        <v>44</v>
      </c>
      <c r="C24" s="89"/>
      <c r="D24" s="89"/>
      <c r="E24" s="89"/>
      <c r="F24" s="89"/>
      <c r="G24" s="89"/>
      <c r="H24" s="89"/>
      <c r="I24" s="89"/>
      <c r="J24" s="89"/>
      <c r="K24" s="89"/>
      <c r="L24" s="89"/>
      <c r="M24" s="89"/>
      <c r="N24" s="89"/>
      <c r="O24" s="89"/>
      <c r="P24" s="89"/>
      <c r="Q24" s="97" t="s">
        <v>44</v>
      </c>
      <c r="R24" s="97"/>
      <c r="S24" s="97"/>
      <c r="T24" s="97"/>
      <c r="U24" s="97"/>
      <c r="V24" s="97"/>
      <c r="W24" s="97" t="s">
        <v>44</v>
      </c>
      <c r="X24" s="97"/>
      <c r="Y24" s="97"/>
      <c r="Z24" s="97"/>
      <c r="AA24" s="97"/>
      <c r="AB24" s="97"/>
      <c r="AC24" s="97" t="s">
        <v>44</v>
      </c>
      <c r="AD24" s="97"/>
      <c r="AE24" s="97"/>
      <c r="AF24" s="97"/>
      <c r="AG24" s="97"/>
      <c r="AH24" s="97"/>
      <c r="AT24" s="68"/>
      <c r="AU24" s="68"/>
      <c r="AW24" s="68"/>
    </row>
    <row r="25" spans="2:49" ht="36.75" customHeight="1" x14ac:dyDescent="0.2">
      <c r="B25" s="94"/>
      <c r="C25" s="95"/>
      <c r="D25" s="95"/>
      <c r="E25" s="95"/>
      <c r="F25" s="95"/>
      <c r="G25" s="95"/>
      <c r="H25" s="95"/>
      <c r="I25" s="95"/>
      <c r="J25" s="96"/>
      <c r="K25" s="90" t="s">
        <v>218</v>
      </c>
      <c r="L25" s="90"/>
      <c r="M25" s="90"/>
      <c r="N25" s="90"/>
      <c r="O25" s="90"/>
      <c r="P25" s="90"/>
      <c r="Q25" s="90" t="s">
        <v>219</v>
      </c>
      <c r="R25" s="90"/>
      <c r="S25" s="90"/>
      <c r="T25" s="90"/>
      <c r="U25" s="90"/>
      <c r="V25" s="90"/>
      <c r="W25" s="90" t="s">
        <v>222</v>
      </c>
      <c r="X25" s="90"/>
      <c r="Y25" s="90"/>
      <c r="Z25" s="90"/>
      <c r="AA25" s="90"/>
      <c r="AB25" s="90"/>
      <c r="AC25" s="90" t="s">
        <v>223</v>
      </c>
      <c r="AD25" s="90"/>
      <c r="AE25" s="90"/>
      <c r="AF25" s="90"/>
      <c r="AG25" s="90"/>
      <c r="AH25" s="90"/>
      <c r="AJ25" s="90" t="s">
        <v>205</v>
      </c>
      <c r="AK25" s="90"/>
      <c r="AL25" s="90"/>
      <c r="AM25" s="90"/>
      <c r="AN25" s="90"/>
      <c r="AO25" s="90"/>
      <c r="AR25" s="98" t="s">
        <v>199</v>
      </c>
      <c r="AS25" s="98"/>
      <c r="AT25" s="98"/>
      <c r="AU25" s="98"/>
      <c r="AV25" s="98"/>
      <c r="AW25" s="98"/>
    </row>
    <row r="26" spans="2:49" s="9" customFormat="1" ht="123" customHeight="1" x14ac:dyDescent="0.2">
      <c r="B26" s="16" t="s">
        <v>48</v>
      </c>
      <c r="C26" s="16" t="s">
        <v>0</v>
      </c>
      <c r="D26" s="16" t="s">
        <v>49</v>
      </c>
      <c r="E26" s="16" t="s">
        <v>125</v>
      </c>
      <c r="F26" s="16" t="s">
        <v>64</v>
      </c>
      <c r="G26" s="16" t="s">
        <v>65</v>
      </c>
      <c r="H26" s="16" t="s">
        <v>66</v>
      </c>
      <c r="I26" s="16" t="s">
        <v>62</v>
      </c>
      <c r="J26" s="16" t="s">
        <v>67</v>
      </c>
      <c r="K26" s="16" t="s">
        <v>51</v>
      </c>
      <c r="L26" s="16" t="s">
        <v>1</v>
      </c>
      <c r="M26" s="16" t="s">
        <v>59</v>
      </c>
      <c r="N26" s="16" t="s">
        <v>60</v>
      </c>
      <c r="O26" s="16" t="s">
        <v>61</v>
      </c>
      <c r="P26" s="16" t="s">
        <v>63</v>
      </c>
      <c r="Q26" s="16" t="s">
        <v>51</v>
      </c>
      <c r="R26" s="16" t="s">
        <v>1</v>
      </c>
      <c r="S26" s="16" t="s">
        <v>59</v>
      </c>
      <c r="T26" s="16" t="s">
        <v>60</v>
      </c>
      <c r="U26" s="16" t="s">
        <v>61</v>
      </c>
      <c r="V26" s="16" t="s">
        <v>63</v>
      </c>
      <c r="W26" s="16" t="s">
        <v>51</v>
      </c>
      <c r="X26" s="16" t="s">
        <v>1</v>
      </c>
      <c r="Y26" s="16" t="s">
        <v>59</v>
      </c>
      <c r="Z26" s="16" t="s">
        <v>60</v>
      </c>
      <c r="AA26" s="16" t="s">
        <v>61</v>
      </c>
      <c r="AB26" s="16" t="s">
        <v>63</v>
      </c>
      <c r="AC26" s="16" t="s">
        <v>51</v>
      </c>
      <c r="AD26" s="16" t="s">
        <v>1</v>
      </c>
      <c r="AE26" s="16" t="s">
        <v>59</v>
      </c>
      <c r="AF26" s="16" t="s">
        <v>60</v>
      </c>
      <c r="AG26" s="16" t="s">
        <v>61</v>
      </c>
      <c r="AH26" s="16" t="s">
        <v>63</v>
      </c>
      <c r="AJ26" s="16" t="s">
        <v>51</v>
      </c>
      <c r="AK26" s="16" t="s">
        <v>1</v>
      </c>
      <c r="AL26" s="16" t="s">
        <v>59</v>
      </c>
      <c r="AM26" s="16" t="s">
        <v>60</v>
      </c>
      <c r="AN26" s="16" t="s">
        <v>61</v>
      </c>
      <c r="AO26" s="16" t="s">
        <v>63</v>
      </c>
      <c r="AQ26" s="60"/>
      <c r="AR26" s="16" t="s">
        <v>51</v>
      </c>
      <c r="AS26" s="16" t="s">
        <v>1</v>
      </c>
      <c r="AT26" s="16" t="s">
        <v>59</v>
      </c>
      <c r="AU26" s="16" t="s">
        <v>60</v>
      </c>
      <c r="AV26" s="16" t="s">
        <v>61</v>
      </c>
      <c r="AW26" s="16" t="s">
        <v>63</v>
      </c>
    </row>
    <row r="27" spans="2:49" ht="36.75" customHeight="1" x14ac:dyDescent="0.2">
      <c r="B27" s="3" t="s">
        <v>91</v>
      </c>
      <c r="C27" s="17" t="s">
        <v>16</v>
      </c>
      <c r="D27" s="3" t="s">
        <v>54</v>
      </c>
      <c r="E27" s="3">
        <v>4</v>
      </c>
      <c r="F27" s="3">
        <v>1</v>
      </c>
      <c r="G27" s="3">
        <v>12</v>
      </c>
      <c r="H27" s="3">
        <v>7</v>
      </c>
      <c r="I27" s="76">
        <v>20</v>
      </c>
      <c r="J27" s="7">
        <v>0.19</v>
      </c>
      <c r="K27" s="74">
        <f>+IF('Cotización1.'!K32="","no cotiza",'Cotización1.'!K32)</f>
        <v>10141718.369664777</v>
      </c>
      <c r="L27" s="19">
        <f>+IF(K27="no cotiza","no cotiza",ROUND((K27*(1+J27)),0))</f>
        <v>12068645</v>
      </c>
      <c r="M27" s="19">
        <f>+IF(L27="no cotiza","no cotiza",ROUND((L27*F27),0))</f>
        <v>12068645</v>
      </c>
      <c r="N27" s="19">
        <f>+IF(L27="no cotiza","no cotiza",ROUND((L27*G27),0))</f>
        <v>144823740</v>
      </c>
      <c r="O27" s="19">
        <f>+IF(L27="no cotiza","no cotiza",ROUND((L27*H27),0))</f>
        <v>84480515</v>
      </c>
      <c r="P27" s="19">
        <f>+IF(L27="no cotiza","no cotiza",ROUND((L27*I27),0))</f>
        <v>241372900</v>
      </c>
      <c r="Q27" s="74">
        <f>+IF('Cotización2.'!K32="","no cotiza",'Cotización2.'!K32)</f>
        <v>10022005.000426715</v>
      </c>
      <c r="R27" s="19">
        <f t="shared" ref="R27:R41" si="32">+IF(Q27="no cotiza","no cotiza",ROUND((Q27*(1+J27)),0))</f>
        <v>11926186</v>
      </c>
      <c r="S27" s="19">
        <f t="shared" ref="S27:S41" si="33">+IF(R27="no cotiza","no cotiza",ROUND((R27*F27),0))</f>
        <v>11926186</v>
      </c>
      <c r="T27" s="19">
        <f t="shared" ref="T27:T41" si="34">+IF(R27="no cotiza","no cotiza",ROUND((R27*G27),0))</f>
        <v>143114232</v>
      </c>
      <c r="U27" s="19">
        <f t="shared" ref="U27:U41" si="35">+IF(R27="no cotiza","no cotiza",ROUND((R27*H27),0))</f>
        <v>83483302</v>
      </c>
      <c r="V27" s="19">
        <f t="shared" ref="V27:V41" si="36">+IF(R27="no cotiza","no cotiza",ROUND((R27*I27),0))</f>
        <v>238523720</v>
      </c>
      <c r="W27" s="74">
        <f>+IF('Cotizacion3. '!K32="","no cotiza",'Cotizacion3. '!K32)</f>
        <v>9860174.8802053463</v>
      </c>
      <c r="X27" s="19">
        <f t="shared" ref="X27:X41" si="37">+IF(W27="no cotiza","no cotiza",ROUND((W27*(1+J27)),0))</f>
        <v>11733608</v>
      </c>
      <c r="Y27" s="19">
        <f t="shared" ref="Y27:Y41" si="38">+IF(X27="no cotiza","no cotiza",ROUND((X27*F27),0))</f>
        <v>11733608</v>
      </c>
      <c r="Z27" s="19">
        <f t="shared" ref="Z27:Z41" si="39">+IF(X27="no cotiza","no cotiza",ROUND((X27*G27),0))</f>
        <v>140803296</v>
      </c>
      <c r="AA27" s="19">
        <f t="shared" ref="AA27:AA41" si="40">+IF(X27="no cotiza","no cotiza",ROUND((X27*H27),0))</f>
        <v>82135256</v>
      </c>
      <c r="AB27" s="19">
        <f t="shared" ref="AB27:AB41" si="41">+IF(X27="no cotiza","no cotiza",ROUND((X27*I27),0))</f>
        <v>234672160</v>
      </c>
      <c r="AC27" s="74">
        <f>+IF('Cotización4. '!K32="","no cotiza",'Cotización4. '!K32)</f>
        <v>10080377.235717533</v>
      </c>
      <c r="AD27" s="19">
        <f t="shared" ref="AD27:AD41" si="42">+IF(AC27="no cotiza","no cotiza",ROUND((AC27*(1+J27)),0))</f>
        <v>11995649</v>
      </c>
      <c r="AE27" s="19">
        <f t="shared" ref="AE27:AE41" si="43">+IF(AD27="no cotiza","no cotiza",ROUND((AD27*F27),0))</f>
        <v>11995649</v>
      </c>
      <c r="AF27" s="19">
        <f t="shared" ref="AF27:AF41" si="44">+IF(AD27="no cotiza","no cotiza",ROUND((AD27*G27),0))</f>
        <v>143947788</v>
      </c>
      <c r="AG27" s="19">
        <f t="shared" ref="AG27:AG41" si="45">+IF(AD27="no cotiza","no cotiza",ROUND((AD27*H27),0))</f>
        <v>83969543</v>
      </c>
      <c r="AH27" s="19">
        <f t="shared" ref="AH27:AH41" si="46">+IF(AD27="no cotiza","no cotiza",ROUND((AD27*I27),0))</f>
        <v>239912980</v>
      </c>
      <c r="AJ27" s="74">
        <f>+IF('Cot5. Contrato3341-2022'!K32="","no aplica",'Cot5. Contrato3341-2022'!K32)</f>
        <v>2838333</v>
      </c>
      <c r="AK27" s="19">
        <f>+IF(AJ27="no aplica","no aplica",ROUND((AJ27*(1+J27)),0))</f>
        <v>3377616</v>
      </c>
      <c r="AL27" s="5">
        <f>+IF(AK27="no aplica","no aplica",ROUND((AK27*F27),0))</f>
        <v>3377616</v>
      </c>
      <c r="AM27" s="19">
        <f>+IF(AK27="no aplica","no aplica",ROUND((AK27*G27),0))</f>
        <v>40531392</v>
      </c>
      <c r="AN27" s="5">
        <f>+IF(AK27="no aplica","no aplica",ROUND((AK27*H27),0))</f>
        <v>23643312</v>
      </c>
      <c r="AO27" s="73">
        <f>+IF(AK27="no aplica","no aplica",ROUND((AK27*I27),0))</f>
        <v>67552320</v>
      </c>
      <c r="AR27" s="19">
        <f t="shared" ref="AR27:AR41" si="47">IFERROR(ROUND(GEOMEAN(K27,Q27,W27,AC27,AJ27),0),"")</f>
        <v>7789296</v>
      </c>
      <c r="AS27" s="19">
        <f t="shared" ref="AS27:AS41" si="48">+IF(AR27="no cotiza","no cotiza",ROUND((AR27*(1+J27)),0))</f>
        <v>9269262</v>
      </c>
      <c r="AT27" s="5">
        <f t="shared" ref="AT27:AT41" si="49">+IF(AS27="no cotiza","no cotiza",ROUND((AS27*F27),0))</f>
        <v>9269262</v>
      </c>
      <c r="AU27" s="19">
        <f t="shared" ref="AU27:AU41" si="50">+IF(AS27="no cotiza","no cotiza",ROUND((AS27*G27),0))</f>
        <v>111231144</v>
      </c>
      <c r="AV27" s="5">
        <f t="shared" ref="AV27:AV41" si="51">+IF(AS27="no cotiza","no cotiza",ROUND((AS27*H27),0))</f>
        <v>64884834</v>
      </c>
      <c r="AW27" s="19">
        <f t="shared" ref="AW27:AW41" si="52">+IF(AS27="no cotiza","no cotiza",ROUND((AS27*I27),0))</f>
        <v>185385240</v>
      </c>
    </row>
    <row r="28" spans="2:49" ht="36.75" customHeight="1" x14ac:dyDescent="0.2">
      <c r="B28" s="3" t="s">
        <v>92</v>
      </c>
      <c r="C28" s="17" t="s">
        <v>17</v>
      </c>
      <c r="D28" s="3" t="s">
        <v>54</v>
      </c>
      <c r="E28" s="3">
        <v>4</v>
      </c>
      <c r="F28" s="3">
        <v>1</v>
      </c>
      <c r="G28" s="3">
        <v>10</v>
      </c>
      <c r="H28" s="3">
        <v>0</v>
      </c>
      <c r="I28" s="76">
        <v>11</v>
      </c>
      <c r="J28" s="7">
        <v>0.19</v>
      </c>
      <c r="K28" s="74">
        <f>+IF('Cotización1.'!K33="","no cotiza",'Cotización1.'!K33)</f>
        <v>3300375.4749554158</v>
      </c>
      <c r="L28" s="19">
        <f t="shared" ref="L28:L41" si="53">+IF(K28="no cotiza","no cotiza",ROUND((K28*(1+J28)),0))</f>
        <v>3927447</v>
      </c>
      <c r="M28" s="19">
        <f t="shared" ref="M28:M41" si="54">+IF(L28="no cotiza","no cotiza",ROUND((L28*F28),0))</f>
        <v>3927447</v>
      </c>
      <c r="N28" s="19">
        <f t="shared" ref="N28:N41" si="55">+IF(L28="no cotiza","no cotiza",ROUND((L28*G28),0))</f>
        <v>39274470</v>
      </c>
      <c r="O28" s="19">
        <f t="shared" ref="O28:O41" si="56">+IF(L28="no cotiza","no cotiza",ROUND((L28*H28),0))</f>
        <v>0</v>
      </c>
      <c r="P28" s="19">
        <f t="shared" ref="P28:P41" si="57">+IF(L28="no cotiza","no cotiza",ROUND((L28*I28),0))</f>
        <v>43201917</v>
      </c>
      <c r="Q28" s="74">
        <f>+IF('Cotización2.'!K33="","no cotiza",'Cotización2.'!K33)</f>
        <v>3261417.6718044849</v>
      </c>
      <c r="R28" s="19">
        <f t="shared" si="32"/>
        <v>3881087</v>
      </c>
      <c r="S28" s="19">
        <f t="shared" si="33"/>
        <v>3881087</v>
      </c>
      <c r="T28" s="19">
        <f t="shared" si="34"/>
        <v>38810870</v>
      </c>
      <c r="U28" s="19">
        <f t="shared" si="35"/>
        <v>0</v>
      </c>
      <c r="V28" s="19">
        <f t="shared" si="36"/>
        <v>42691957</v>
      </c>
      <c r="W28" s="74">
        <f>+IF('Cotizacion3. '!K33="","no cotiza",'Cotizacion3. '!K33)</f>
        <v>3208753.9968314883</v>
      </c>
      <c r="X28" s="19">
        <f t="shared" si="37"/>
        <v>3818417</v>
      </c>
      <c r="Y28" s="19">
        <f t="shared" si="38"/>
        <v>3818417</v>
      </c>
      <c r="Z28" s="19">
        <f t="shared" si="39"/>
        <v>38184170</v>
      </c>
      <c r="AA28" s="19">
        <f t="shared" si="40"/>
        <v>0</v>
      </c>
      <c r="AB28" s="19">
        <f t="shared" si="41"/>
        <v>42002587</v>
      </c>
      <c r="AC28" s="74">
        <f>+IF('Cotización4. '!K33="","no cotiza",'Cotización4. '!K33)</f>
        <v>3280413.495465728</v>
      </c>
      <c r="AD28" s="19">
        <f t="shared" si="42"/>
        <v>3903692</v>
      </c>
      <c r="AE28" s="19">
        <f t="shared" si="43"/>
        <v>3903692</v>
      </c>
      <c r="AF28" s="19">
        <f t="shared" si="44"/>
        <v>39036920</v>
      </c>
      <c r="AG28" s="19">
        <f t="shared" si="45"/>
        <v>0</v>
      </c>
      <c r="AH28" s="19">
        <f t="shared" si="46"/>
        <v>42940612</v>
      </c>
      <c r="AJ28" s="74">
        <f>+IF('Cot5. Contrato3341-2022'!K33="","no aplica",'Cot5. Contrato3341-2022'!K33)</f>
        <v>1006783</v>
      </c>
      <c r="AK28" s="19">
        <f t="shared" ref="AK28:AK41" si="58">+IF(AJ28="no aplica","no aplica",ROUND((AJ28*(1+J28)),0))</f>
        <v>1198072</v>
      </c>
      <c r="AL28" s="5">
        <f t="shared" ref="AL28:AL41" si="59">+IF(AK28="no aplica","no aplica",ROUND((AK28*F28),0))</f>
        <v>1198072</v>
      </c>
      <c r="AM28" s="19">
        <f t="shared" ref="AM28:AM41" si="60">+IF(AK28="no aplica","no aplica",ROUND((AK28*G28),0))</f>
        <v>11980720</v>
      </c>
      <c r="AN28" s="5">
        <f t="shared" ref="AN28:AN41" si="61">+IF(AK28="no aplica","no aplica",ROUND((AK28*H28),0))</f>
        <v>0</v>
      </c>
      <c r="AO28" s="73">
        <f t="shared" ref="AO28:AO41" si="62">+IF(AK28="no aplica","no aplica",ROUND((AK28*I28),0))</f>
        <v>13178792</v>
      </c>
      <c r="AR28" s="19">
        <f t="shared" si="47"/>
        <v>2578898</v>
      </c>
      <c r="AS28" s="19">
        <f t="shared" si="48"/>
        <v>3068889</v>
      </c>
      <c r="AT28" s="5">
        <f t="shared" si="49"/>
        <v>3068889</v>
      </c>
      <c r="AU28" s="19">
        <f t="shared" si="50"/>
        <v>30688890</v>
      </c>
      <c r="AV28" s="5">
        <f t="shared" si="51"/>
        <v>0</v>
      </c>
      <c r="AW28" s="19">
        <f t="shared" si="52"/>
        <v>33757779</v>
      </c>
    </row>
    <row r="29" spans="2:49" ht="36.75" customHeight="1" x14ac:dyDescent="0.2">
      <c r="B29" s="3" t="s">
        <v>93</v>
      </c>
      <c r="C29" s="17" t="s">
        <v>18</v>
      </c>
      <c r="D29" s="3" t="s">
        <v>54</v>
      </c>
      <c r="E29" s="3">
        <v>2</v>
      </c>
      <c r="F29" s="3">
        <v>1</v>
      </c>
      <c r="G29" s="3">
        <v>12</v>
      </c>
      <c r="H29" s="3">
        <v>7</v>
      </c>
      <c r="I29" s="76">
        <v>20</v>
      </c>
      <c r="J29" s="7">
        <v>0.19</v>
      </c>
      <c r="K29" s="74">
        <f>+IF('Cotización1.'!K34="","no cotiza",'Cotización1.'!K34)</f>
        <v>265701.51395110786</v>
      </c>
      <c r="L29" s="19">
        <f t="shared" si="53"/>
        <v>316185</v>
      </c>
      <c r="M29" s="19">
        <f t="shared" si="54"/>
        <v>316185</v>
      </c>
      <c r="N29" s="19">
        <f t="shared" si="55"/>
        <v>3794220</v>
      </c>
      <c r="O29" s="19">
        <f t="shared" si="56"/>
        <v>2213295</v>
      </c>
      <c r="P29" s="19">
        <f t="shared" si="57"/>
        <v>6323700</v>
      </c>
      <c r="Q29" s="74">
        <f>+IF('Cotización2.'!K34="","no cotiza",'Cotización2.'!K34)</f>
        <v>262565.15951023885</v>
      </c>
      <c r="R29" s="19">
        <f t="shared" si="32"/>
        <v>312453</v>
      </c>
      <c r="S29" s="19">
        <f t="shared" si="33"/>
        <v>312453</v>
      </c>
      <c r="T29" s="19">
        <f t="shared" si="34"/>
        <v>3749436</v>
      </c>
      <c r="U29" s="19">
        <f t="shared" si="35"/>
        <v>2187171</v>
      </c>
      <c r="V29" s="19">
        <f t="shared" si="36"/>
        <v>6249060</v>
      </c>
      <c r="W29" s="74">
        <f>+IF('Cotizacion3. '!K34="","no cotiza",'Cotizacion3. '!K34)</f>
        <v>258325.39398151723</v>
      </c>
      <c r="X29" s="19">
        <f t="shared" si="37"/>
        <v>307407</v>
      </c>
      <c r="Y29" s="19">
        <f t="shared" si="38"/>
        <v>307407</v>
      </c>
      <c r="Z29" s="19">
        <f t="shared" si="39"/>
        <v>3688884</v>
      </c>
      <c r="AA29" s="19">
        <f t="shared" si="40"/>
        <v>2151849</v>
      </c>
      <c r="AB29" s="19">
        <f t="shared" si="41"/>
        <v>6148140</v>
      </c>
      <c r="AC29" s="74">
        <f>+IF('Cotización4. '!K34="","no cotiza",'Cotización4. '!K34)</f>
        <v>264094.44584260951</v>
      </c>
      <c r="AD29" s="19">
        <f t="shared" si="42"/>
        <v>314272</v>
      </c>
      <c r="AE29" s="19">
        <f t="shared" si="43"/>
        <v>314272</v>
      </c>
      <c r="AF29" s="19">
        <f t="shared" si="44"/>
        <v>3771264</v>
      </c>
      <c r="AG29" s="19">
        <f t="shared" si="45"/>
        <v>2199904</v>
      </c>
      <c r="AH29" s="19">
        <f t="shared" si="46"/>
        <v>6285440</v>
      </c>
      <c r="AJ29" s="74">
        <f>+IF('Cot5. Contrato3341-2022'!K34="","no aplica",'Cot5. Contrato3341-2022'!K34)</f>
        <v>86578</v>
      </c>
      <c r="AK29" s="19">
        <f t="shared" si="58"/>
        <v>103028</v>
      </c>
      <c r="AL29" s="5">
        <f t="shared" si="59"/>
        <v>103028</v>
      </c>
      <c r="AM29" s="19">
        <f t="shared" si="60"/>
        <v>1236336</v>
      </c>
      <c r="AN29" s="5">
        <f t="shared" si="61"/>
        <v>721196</v>
      </c>
      <c r="AO29" s="73">
        <f t="shared" si="62"/>
        <v>2060560</v>
      </c>
      <c r="AR29" s="19">
        <f t="shared" si="47"/>
        <v>210374</v>
      </c>
      <c r="AS29" s="19">
        <f t="shared" si="48"/>
        <v>250345</v>
      </c>
      <c r="AT29" s="5">
        <f t="shared" si="49"/>
        <v>250345</v>
      </c>
      <c r="AU29" s="19">
        <f t="shared" si="50"/>
        <v>3004140</v>
      </c>
      <c r="AV29" s="5">
        <f t="shared" si="51"/>
        <v>1752415</v>
      </c>
      <c r="AW29" s="19">
        <f t="shared" si="52"/>
        <v>5006900</v>
      </c>
    </row>
    <row r="30" spans="2:49" ht="36.75" customHeight="1" x14ac:dyDescent="0.2">
      <c r="B30" s="3" t="s">
        <v>94</v>
      </c>
      <c r="C30" s="17" t="s">
        <v>19</v>
      </c>
      <c r="D30" s="3" t="s">
        <v>54</v>
      </c>
      <c r="E30" s="3">
        <v>6</v>
      </c>
      <c r="F30" s="3">
        <v>1</v>
      </c>
      <c r="G30" s="3">
        <v>12</v>
      </c>
      <c r="H30" s="3">
        <v>7</v>
      </c>
      <c r="I30" s="76">
        <v>20</v>
      </c>
      <c r="J30" s="7">
        <v>0.19</v>
      </c>
      <c r="K30" s="74">
        <f>+IF('Cotización1.'!K35="","no cotiza",'Cotización1.'!K35)</f>
        <v>607823.04891183332</v>
      </c>
      <c r="L30" s="19">
        <f t="shared" si="53"/>
        <v>723309</v>
      </c>
      <c r="M30" s="19">
        <f t="shared" si="54"/>
        <v>723309</v>
      </c>
      <c r="N30" s="19">
        <f t="shared" si="55"/>
        <v>8679708</v>
      </c>
      <c r="O30" s="19">
        <f t="shared" si="56"/>
        <v>5063163</v>
      </c>
      <c r="P30" s="19">
        <f t="shared" si="57"/>
        <v>14466180</v>
      </c>
      <c r="Q30" s="74">
        <f>+IF('Cotización2.'!K35="","no cotiza",'Cotización2.'!K35)</f>
        <v>600648.27414157009</v>
      </c>
      <c r="R30" s="19">
        <f t="shared" si="32"/>
        <v>714771</v>
      </c>
      <c r="S30" s="19">
        <f t="shared" si="33"/>
        <v>714771</v>
      </c>
      <c r="T30" s="19">
        <f t="shared" si="34"/>
        <v>8577252</v>
      </c>
      <c r="U30" s="19">
        <f t="shared" si="35"/>
        <v>5003397</v>
      </c>
      <c r="V30" s="19">
        <f t="shared" si="36"/>
        <v>14295420</v>
      </c>
      <c r="W30" s="74">
        <f>+IF('Cotizacion3. '!K35="","no cotiza",'Cotizacion3. '!K35)</f>
        <v>590949.31845246896</v>
      </c>
      <c r="X30" s="19">
        <f t="shared" si="37"/>
        <v>703230</v>
      </c>
      <c r="Y30" s="19">
        <f t="shared" si="38"/>
        <v>703230</v>
      </c>
      <c r="Z30" s="19">
        <f t="shared" si="39"/>
        <v>8438760</v>
      </c>
      <c r="AA30" s="19">
        <f t="shared" si="40"/>
        <v>4922610</v>
      </c>
      <c r="AB30" s="19">
        <f t="shared" si="41"/>
        <v>14064600</v>
      </c>
      <c r="AC30" s="74">
        <f>+IF('Cotización4. '!K35="","no cotiza",'Cotización4. '!K35)</f>
        <v>604146.69410680875</v>
      </c>
      <c r="AD30" s="19">
        <f t="shared" si="42"/>
        <v>718935</v>
      </c>
      <c r="AE30" s="19">
        <f t="shared" si="43"/>
        <v>718935</v>
      </c>
      <c r="AF30" s="19">
        <f t="shared" si="44"/>
        <v>8627220</v>
      </c>
      <c r="AG30" s="19">
        <f t="shared" si="45"/>
        <v>5032545</v>
      </c>
      <c r="AH30" s="19">
        <f t="shared" si="46"/>
        <v>14378700</v>
      </c>
      <c r="AJ30" s="74">
        <f>+IF('Cot5. Contrato3341-2022'!K35="","no aplica",'Cot5. Contrato3341-2022'!K35)</f>
        <v>166909</v>
      </c>
      <c r="AK30" s="19">
        <f t="shared" si="58"/>
        <v>198622</v>
      </c>
      <c r="AL30" s="5">
        <f t="shared" si="59"/>
        <v>198622</v>
      </c>
      <c r="AM30" s="19">
        <f t="shared" si="60"/>
        <v>2383464</v>
      </c>
      <c r="AN30" s="5">
        <f t="shared" si="61"/>
        <v>1390354</v>
      </c>
      <c r="AO30" s="73">
        <f t="shared" si="62"/>
        <v>3972440</v>
      </c>
      <c r="AR30" s="19">
        <f t="shared" si="47"/>
        <v>465065</v>
      </c>
      <c r="AS30" s="19">
        <f t="shared" si="48"/>
        <v>553427</v>
      </c>
      <c r="AT30" s="5">
        <f t="shared" si="49"/>
        <v>553427</v>
      </c>
      <c r="AU30" s="19">
        <f t="shared" si="50"/>
        <v>6641124</v>
      </c>
      <c r="AV30" s="5">
        <f t="shared" si="51"/>
        <v>3873989</v>
      </c>
      <c r="AW30" s="19">
        <f t="shared" si="52"/>
        <v>11068540</v>
      </c>
    </row>
    <row r="31" spans="2:49" ht="36.75" customHeight="1" x14ac:dyDescent="0.2">
      <c r="B31" s="3" t="s">
        <v>95</v>
      </c>
      <c r="C31" s="17" t="s">
        <v>20</v>
      </c>
      <c r="D31" s="3" t="s">
        <v>54</v>
      </c>
      <c r="E31" s="3">
        <v>2</v>
      </c>
      <c r="F31" s="3">
        <v>1</v>
      </c>
      <c r="G31" s="3">
        <v>10</v>
      </c>
      <c r="H31" s="3">
        <v>0</v>
      </c>
      <c r="I31" s="76">
        <v>11</v>
      </c>
      <c r="J31" s="7">
        <v>0.19</v>
      </c>
      <c r="K31" s="74">
        <f>+IF('Cotización1.'!K36="","no cotiza",'Cotización1.'!K36)</f>
        <v>748241.49063070968</v>
      </c>
      <c r="L31" s="19">
        <f t="shared" si="53"/>
        <v>890407</v>
      </c>
      <c r="M31" s="19">
        <f t="shared" si="54"/>
        <v>890407</v>
      </c>
      <c r="N31" s="19">
        <f t="shared" si="55"/>
        <v>8904070</v>
      </c>
      <c r="O31" s="19">
        <f t="shared" si="56"/>
        <v>0</v>
      </c>
      <c r="P31" s="19">
        <f t="shared" si="57"/>
        <v>9794477</v>
      </c>
      <c r="Q31" s="74">
        <f>+IF('Cotización2.'!K36="","no cotiza",'Cotización2.'!K36)</f>
        <v>739409.20929710055</v>
      </c>
      <c r="R31" s="19">
        <f t="shared" si="32"/>
        <v>879897</v>
      </c>
      <c r="S31" s="19">
        <f t="shared" si="33"/>
        <v>879897</v>
      </c>
      <c r="T31" s="19">
        <f t="shared" si="34"/>
        <v>8798970</v>
      </c>
      <c r="U31" s="19">
        <f t="shared" si="35"/>
        <v>0</v>
      </c>
      <c r="V31" s="19">
        <f t="shared" si="36"/>
        <v>9678867</v>
      </c>
      <c r="W31" s="74">
        <f>+IF('Cotizacion3. '!K36="","no cotiza",'Cotizacion3. '!K36)</f>
        <v>727469.61425317044</v>
      </c>
      <c r="X31" s="19">
        <f t="shared" si="37"/>
        <v>865689</v>
      </c>
      <c r="Y31" s="19">
        <f t="shared" si="38"/>
        <v>865689</v>
      </c>
      <c r="Z31" s="19">
        <f t="shared" si="39"/>
        <v>8656890</v>
      </c>
      <c r="AA31" s="19">
        <f t="shared" si="40"/>
        <v>0</v>
      </c>
      <c r="AB31" s="19">
        <f t="shared" si="41"/>
        <v>9522579</v>
      </c>
      <c r="AC31" s="74">
        <f>+IF('Cotización4. '!K36="","no cotiza",'Cotización4. '!K36)</f>
        <v>743715.82941347943</v>
      </c>
      <c r="AD31" s="19">
        <f t="shared" si="42"/>
        <v>885022</v>
      </c>
      <c r="AE31" s="19">
        <f t="shared" si="43"/>
        <v>885022</v>
      </c>
      <c r="AF31" s="19">
        <f t="shared" si="44"/>
        <v>8850220</v>
      </c>
      <c r="AG31" s="19">
        <f t="shared" si="45"/>
        <v>0</v>
      </c>
      <c r="AH31" s="19">
        <f t="shared" si="46"/>
        <v>9735242</v>
      </c>
      <c r="AJ31" s="74">
        <f>+IF('Cot5. Contrato3341-2022'!K36="","no aplica",'Cot5. Contrato3341-2022'!K36)</f>
        <v>147978</v>
      </c>
      <c r="AK31" s="19">
        <f t="shared" si="58"/>
        <v>176094</v>
      </c>
      <c r="AL31" s="5">
        <f t="shared" si="59"/>
        <v>176094</v>
      </c>
      <c r="AM31" s="19">
        <f t="shared" si="60"/>
        <v>1760940</v>
      </c>
      <c r="AN31" s="5">
        <f t="shared" si="61"/>
        <v>0</v>
      </c>
      <c r="AO31" s="73">
        <f t="shared" si="62"/>
        <v>1937034</v>
      </c>
      <c r="AR31" s="19">
        <f t="shared" si="47"/>
        <v>536129</v>
      </c>
      <c r="AS31" s="19">
        <f t="shared" si="48"/>
        <v>637994</v>
      </c>
      <c r="AT31" s="5">
        <f t="shared" si="49"/>
        <v>637994</v>
      </c>
      <c r="AU31" s="19">
        <f t="shared" si="50"/>
        <v>6379940</v>
      </c>
      <c r="AV31" s="5">
        <f t="shared" si="51"/>
        <v>0</v>
      </c>
      <c r="AW31" s="19">
        <f t="shared" si="52"/>
        <v>7017934</v>
      </c>
    </row>
    <row r="32" spans="2:49" ht="36.75" customHeight="1" x14ac:dyDescent="0.2">
      <c r="B32" s="3" t="s">
        <v>96</v>
      </c>
      <c r="C32" s="23" t="s">
        <v>126</v>
      </c>
      <c r="D32" s="3" t="s">
        <v>54</v>
      </c>
      <c r="E32" s="3">
        <v>2</v>
      </c>
      <c r="F32" s="3">
        <v>0</v>
      </c>
      <c r="G32" s="3">
        <v>0</v>
      </c>
      <c r="H32" s="3">
        <v>7</v>
      </c>
      <c r="I32" s="76">
        <v>7</v>
      </c>
      <c r="J32" s="7">
        <v>0.19</v>
      </c>
      <c r="K32" s="74">
        <f>+IF('Cotización1.'!K37="","no cotiza",'Cotización1.'!K37)</f>
        <v>267402.73325477255</v>
      </c>
      <c r="L32" s="19">
        <f t="shared" si="53"/>
        <v>318209</v>
      </c>
      <c r="M32" s="19">
        <f t="shared" si="54"/>
        <v>0</v>
      </c>
      <c r="N32" s="19">
        <f t="shared" si="55"/>
        <v>0</v>
      </c>
      <c r="O32" s="19">
        <f t="shared" si="56"/>
        <v>2227463</v>
      </c>
      <c r="P32" s="19">
        <f t="shared" si="57"/>
        <v>2227463</v>
      </c>
      <c r="Q32" s="74">
        <f>+IF('Cotización2.'!K37="","no cotiza",'Cotización2.'!K37)</f>
        <v>264246.29753307608</v>
      </c>
      <c r="R32" s="19">
        <f t="shared" si="32"/>
        <v>314453</v>
      </c>
      <c r="S32" s="19">
        <f t="shared" si="33"/>
        <v>0</v>
      </c>
      <c r="T32" s="19">
        <f t="shared" si="34"/>
        <v>0</v>
      </c>
      <c r="U32" s="19">
        <f t="shared" si="35"/>
        <v>2201171</v>
      </c>
      <c r="V32" s="19">
        <f t="shared" si="36"/>
        <v>2201171</v>
      </c>
      <c r="W32" s="74">
        <f>+IF('Cotizacion3. '!K37="","no cotiza",'Cotizacion3. '!K37)</f>
        <v>259979.38586260605</v>
      </c>
      <c r="X32" s="19">
        <f t="shared" si="37"/>
        <v>309375</v>
      </c>
      <c r="Y32" s="19">
        <f t="shared" si="38"/>
        <v>0</v>
      </c>
      <c r="Z32" s="19">
        <f t="shared" si="39"/>
        <v>0</v>
      </c>
      <c r="AA32" s="19">
        <f t="shared" si="40"/>
        <v>2165625</v>
      </c>
      <c r="AB32" s="19">
        <f t="shared" si="41"/>
        <v>2165625</v>
      </c>
      <c r="AC32" s="74">
        <f>+IF('Cotización4. '!K37="","no cotiza",'Cotización4. '!K37)</f>
        <v>265785.37549738272</v>
      </c>
      <c r="AD32" s="19">
        <f t="shared" si="42"/>
        <v>316285</v>
      </c>
      <c r="AE32" s="19">
        <f t="shared" si="43"/>
        <v>0</v>
      </c>
      <c r="AF32" s="19">
        <f t="shared" si="44"/>
        <v>0</v>
      </c>
      <c r="AG32" s="19">
        <f t="shared" si="45"/>
        <v>2213995</v>
      </c>
      <c r="AH32" s="19">
        <f t="shared" si="46"/>
        <v>2213995</v>
      </c>
      <c r="AJ32" s="74" t="str">
        <f>+IF('Cot5. Contrato3341-2022'!K37="","no aplica",'Cot5. Contrato3341-2022'!K37)</f>
        <v>no aplica</v>
      </c>
      <c r="AK32" s="19" t="str">
        <f t="shared" si="58"/>
        <v>no aplica</v>
      </c>
      <c r="AL32" s="5" t="str">
        <f t="shared" si="59"/>
        <v>no aplica</v>
      </c>
      <c r="AM32" s="19" t="str">
        <f t="shared" si="60"/>
        <v>no aplica</v>
      </c>
      <c r="AN32" s="5" t="str">
        <f t="shared" si="61"/>
        <v>no aplica</v>
      </c>
      <c r="AO32" s="73" t="str">
        <f t="shared" si="62"/>
        <v>no aplica</v>
      </c>
      <c r="AR32" s="19">
        <f t="shared" si="47"/>
        <v>264339</v>
      </c>
      <c r="AS32" s="19">
        <f t="shared" si="48"/>
        <v>314563</v>
      </c>
      <c r="AT32" s="5">
        <f t="shared" si="49"/>
        <v>0</v>
      </c>
      <c r="AU32" s="19">
        <f t="shared" si="50"/>
        <v>0</v>
      </c>
      <c r="AV32" s="5">
        <f t="shared" si="51"/>
        <v>2201941</v>
      </c>
      <c r="AW32" s="19">
        <f t="shared" si="52"/>
        <v>2201941</v>
      </c>
    </row>
    <row r="33" spans="2:49" ht="36.75" customHeight="1" x14ac:dyDescent="0.2">
      <c r="B33" s="3" t="s">
        <v>97</v>
      </c>
      <c r="C33" s="17" t="s">
        <v>21</v>
      </c>
      <c r="D33" s="3" t="s">
        <v>54</v>
      </c>
      <c r="E33" s="3">
        <v>2</v>
      </c>
      <c r="F33" s="3">
        <v>1</v>
      </c>
      <c r="G33" s="3">
        <v>12</v>
      </c>
      <c r="H33" s="3">
        <v>7</v>
      </c>
      <c r="I33" s="76">
        <v>20</v>
      </c>
      <c r="J33" s="7">
        <v>0.19</v>
      </c>
      <c r="K33" s="74">
        <f>+IF('Cotización1.'!K38="","no cotiza",'Cotización1.'!K38)</f>
        <v>934197.15155779524</v>
      </c>
      <c r="L33" s="19">
        <f t="shared" si="53"/>
        <v>1111695</v>
      </c>
      <c r="M33" s="19">
        <f t="shared" si="54"/>
        <v>1111695</v>
      </c>
      <c r="N33" s="19">
        <f t="shared" si="55"/>
        <v>13340340</v>
      </c>
      <c r="O33" s="19">
        <f t="shared" si="56"/>
        <v>7781865</v>
      </c>
      <c r="P33" s="19">
        <f t="shared" si="57"/>
        <v>22233900</v>
      </c>
      <c r="Q33" s="74">
        <f>+IF('Cotización2.'!K38="","no cotiza",'Cotización2.'!K38)</f>
        <v>923169.83996530424</v>
      </c>
      <c r="R33" s="19">
        <f t="shared" si="32"/>
        <v>1098572</v>
      </c>
      <c r="S33" s="19">
        <f t="shared" si="33"/>
        <v>1098572</v>
      </c>
      <c r="T33" s="19">
        <f t="shared" si="34"/>
        <v>13182864</v>
      </c>
      <c r="U33" s="19">
        <f t="shared" si="35"/>
        <v>7690004</v>
      </c>
      <c r="V33" s="19">
        <f t="shared" si="36"/>
        <v>21971440</v>
      </c>
      <c r="W33" s="74">
        <f>+IF('Cotizacion3. '!K38="","no cotiza",'Cotizacion3. '!K38)</f>
        <v>908262.97390607093</v>
      </c>
      <c r="X33" s="19">
        <f t="shared" si="37"/>
        <v>1080833</v>
      </c>
      <c r="Y33" s="19">
        <f t="shared" si="38"/>
        <v>1080833</v>
      </c>
      <c r="Z33" s="19">
        <f t="shared" si="39"/>
        <v>12969996</v>
      </c>
      <c r="AA33" s="19">
        <f t="shared" si="40"/>
        <v>7565831</v>
      </c>
      <c r="AB33" s="19">
        <f t="shared" si="41"/>
        <v>21616660</v>
      </c>
      <c r="AC33" s="74">
        <f>+IF('Cotización4. '!K38="","no cotiza",'Cotización4. '!K38)</f>
        <v>928546.75677082839</v>
      </c>
      <c r="AD33" s="19">
        <f t="shared" si="42"/>
        <v>1104971</v>
      </c>
      <c r="AE33" s="19">
        <f t="shared" si="43"/>
        <v>1104971</v>
      </c>
      <c r="AF33" s="19">
        <f t="shared" si="44"/>
        <v>13259652</v>
      </c>
      <c r="AG33" s="19">
        <f t="shared" si="45"/>
        <v>7734797</v>
      </c>
      <c r="AH33" s="19">
        <f t="shared" si="46"/>
        <v>22099420</v>
      </c>
      <c r="AJ33" s="74">
        <f>+IF('Cot5. Contrato3341-2022'!K38="","no aplica",'Cot5. Contrato3341-2022'!K38)</f>
        <v>294544</v>
      </c>
      <c r="AK33" s="19">
        <f t="shared" si="58"/>
        <v>350507</v>
      </c>
      <c r="AL33" s="5">
        <f t="shared" si="59"/>
        <v>350507</v>
      </c>
      <c r="AM33" s="19">
        <f t="shared" si="60"/>
        <v>4206084</v>
      </c>
      <c r="AN33" s="5">
        <f t="shared" si="61"/>
        <v>2453549</v>
      </c>
      <c r="AO33" s="73">
        <f t="shared" si="62"/>
        <v>7010140</v>
      </c>
      <c r="AR33" s="19">
        <f t="shared" si="47"/>
        <v>734814</v>
      </c>
      <c r="AS33" s="19">
        <f t="shared" si="48"/>
        <v>874429</v>
      </c>
      <c r="AT33" s="5">
        <f t="shared" si="49"/>
        <v>874429</v>
      </c>
      <c r="AU33" s="19">
        <f t="shared" si="50"/>
        <v>10493148</v>
      </c>
      <c r="AV33" s="5">
        <f t="shared" si="51"/>
        <v>6121003</v>
      </c>
      <c r="AW33" s="19">
        <f t="shared" si="52"/>
        <v>17488580</v>
      </c>
    </row>
    <row r="34" spans="2:49" ht="36.75" customHeight="1" x14ac:dyDescent="0.2">
      <c r="B34" s="3" t="s">
        <v>98</v>
      </c>
      <c r="C34" s="17" t="s">
        <v>22</v>
      </c>
      <c r="D34" s="3" t="s">
        <v>54</v>
      </c>
      <c r="E34" s="3">
        <v>4</v>
      </c>
      <c r="F34" s="3">
        <v>1</v>
      </c>
      <c r="G34" s="3">
        <v>12</v>
      </c>
      <c r="H34" s="3">
        <v>2</v>
      </c>
      <c r="I34" s="76">
        <v>15</v>
      </c>
      <c r="J34" s="7">
        <v>0.19</v>
      </c>
      <c r="K34" s="74">
        <f>+IF('Cotización1.'!K39="","no cotiza",'Cotización1.'!K39)</f>
        <v>542058.83332355251</v>
      </c>
      <c r="L34" s="19">
        <f t="shared" si="53"/>
        <v>645050</v>
      </c>
      <c r="M34" s="19">
        <f t="shared" si="54"/>
        <v>645050</v>
      </c>
      <c r="N34" s="19">
        <f t="shared" si="55"/>
        <v>7740600</v>
      </c>
      <c r="O34" s="19">
        <f t="shared" si="56"/>
        <v>1290100</v>
      </c>
      <c r="P34" s="19">
        <f t="shared" si="57"/>
        <v>9675750</v>
      </c>
      <c r="Q34" s="74">
        <f>+IF('Cotización2.'!K39="","no cotiza",'Cotización2.'!K39)</f>
        <v>535660.3427623756</v>
      </c>
      <c r="R34" s="19">
        <f t="shared" si="32"/>
        <v>637436</v>
      </c>
      <c r="S34" s="19">
        <f t="shared" si="33"/>
        <v>637436</v>
      </c>
      <c r="T34" s="19">
        <f t="shared" si="34"/>
        <v>7649232</v>
      </c>
      <c r="U34" s="19">
        <f t="shared" si="35"/>
        <v>1274872</v>
      </c>
      <c r="V34" s="19">
        <f t="shared" si="36"/>
        <v>9561540</v>
      </c>
      <c r="W34" s="74">
        <f>+IF('Cotizacion3. '!K39="","no cotiza",'Cotizacion3. '!K39)</f>
        <v>527010.77836250106</v>
      </c>
      <c r="X34" s="19">
        <f t="shared" si="37"/>
        <v>627143</v>
      </c>
      <c r="Y34" s="19">
        <f t="shared" si="38"/>
        <v>627143</v>
      </c>
      <c r="Z34" s="19">
        <f t="shared" si="39"/>
        <v>7525716</v>
      </c>
      <c r="AA34" s="19">
        <f t="shared" si="40"/>
        <v>1254286</v>
      </c>
      <c r="AB34" s="19">
        <f t="shared" si="41"/>
        <v>9407145</v>
      </c>
      <c r="AC34" s="74">
        <f>+IF('Cotización4. '!K39="","no cotiza",'Cotización4. '!K39)</f>
        <v>538780.24657028168</v>
      </c>
      <c r="AD34" s="19">
        <f t="shared" si="42"/>
        <v>641148</v>
      </c>
      <c r="AE34" s="19">
        <f t="shared" si="43"/>
        <v>641148</v>
      </c>
      <c r="AF34" s="19">
        <f t="shared" si="44"/>
        <v>7693776</v>
      </c>
      <c r="AG34" s="19">
        <f t="shared" si="45"/>
        <v>1282296</v>
      </c>
      <c r="AH34" s="19">
        <f t="shared" si="46"/>
        <v>9617220</v>
      </c>
      <c r="AJ34" s="74">
        <f>+IF('Cot5. Contrato3341-2022'!K39="","no aplica",'Cot5. Contrato3341-2022'!K39)</f>
        <v>157651</v>
      </c>
      <c r="AK34" s="19">
        <f t="shared" si="58"/>
        <v>187605</v>
      </c>
      <c r="AL34" s="5">
        <f t="shared" si="59"/>
        <v>187605</v>
      </c>
      <c r="AM34" s="19">
        <f t="shared" si="60"/>
        <v>2251260</v>
      </c>
      <c r="AN34" s="5">
        <f t="shared" si="61"/>
        <v>375210</v>
      </c>
      <c r="AO34" s="73">
        <f t="shared" si="62"/>
        <v>2814075</v>
      </c>
      <c r="AR34" s="19">
        <f t="shared" si="47"/>
        <v>419539</v>
      </c>
      <c r="AS34" s="19">
        <f t="shared" si="48"/>
        <v>499251</v>
      </c>
      <c r="AT34" s="5">
        <f t="shared" si="49"/>
        <v>499251</v>
      </c>
      <c r="AU34" s="19">
        <f t="shared" si="50"/>
        <v>5991012</v>
      </c>
      <c r="AV34" s="5">
        <f t="shared" si="51"/>
        <v>998502</v>
      </c>
      <c r="AW34" s="19">
        <f t="shared" si="52"/>
        <v>7488765</v>
      </c>
    </row>
    <row r="35" spans="2:49" ht="36.75" customHeight="1" x14ac:dyDescent="0.2">
      <c r="B35" s="3" t="s">
        <v>99</v>
      </c>
      <c r="C35" s="17" t="s">
        <v>23</v>
      </c>
      <c r="D35" s="3" t="s">
        <v>54</v>
      </c>
      <c r="E35" s="3">
        <v>4</v>
      </c>
      <c r="F35" s="3">
        <v>1</v>
      </c>
      <c r="G35" s="3">
        <v>12</v>
      </c>
      <c r="H35" s="3">
        <v>2</v>
      </c>
      <c r="I35" s="76">
        <v>15</v>
      </c>
      <c r="J35" s="7">
        <v>0.19</v>
      </c>
      <c r="K35" s="74">
        <f>+IF('Cotización1.'!K40="","no cotiza",'Cotización1.'!K40)</f>
        <v>955053.36610584741</v>
      </c>
      <c r="L35" s="19">
        <f t="shared" si="53"/>
        <v>1136514</v>
      </c>
      <c r="M35" s="19">
        <f t="shared" si="54"/>
        <v>1136514</v>
      </c>
      <c r="N35" s="19">
        <f t="shared" si="55"/>
        <v>13638168</v>
      </c>
      <c r="O35" s="19">
        <f t="shared" si="56"/>
        <v>2273028</v>
      </c>
      <c r="P35" s="19">
        <f t="shared" si="57"/>
        <v>17047710</v>
      </c>
      <c r="Q35" s="74">
        <f>+IF('Cotización2.'!K40="","no cotiza",'Cotización2.'!K40)</f>
        <v>943779.86667594151</v>
      </c>
      <c r="R35" s="19">
        <f t="shared" si="32"/>
        <v>1123098</v>
      </c>
      <c r="S35" s="19">
        <f t="shared" si="33"/>
        <v>1123098</v>
      </c>
      <c r="T35" s="19">
        <f t="shared" si="34"/>
        <v>13477176</v>
      </c>
      <c r="U35" s="19">
        <f t="shared" si="35"/>
        <v>2246196</v>
      </c>
      <c r="V35" s="19">
        <f t="shared" si="36"/>
        <v>16846470</v>
      </c>
      <c r="W35" s="74">
        <f>+IF('Cotizacion3. '!K40="","no cotiza",'Cotizacion3. '!K40)</f>
        <v>928540.20063305157</v>
      </c>
      <c r="X35" s="19">
        <f t="shared" si="37"/>
        <v>1104963</v>
      </c>
      <c r="Y35" s="19">
        <f t="shared" si="38"/>
        <v>1104963</v>
      </c>
      <c r="Z35" s="19">
        <f t="shared" si="39"/>
        <v>13259556</v>
      </c>
      <c r="AA35" s="19">
        <f t="shared" si="40"/>
        <v>2209926</v>
      </c>
      <c r="AB35" s="19">
        <f t="shared" si="41"/>
        <v>16574445</v>
      </c>
      <c r="AC35" s="74">
        <f>+IF('Cotización4. '!K40="","no cotiza",'Cotización4. '!K40)</f>
        <v>949276.82466368924</v>
      </c>
      <c r="AD35" s="19">
        <f t="shared" si="42"/>
        <v>1129639</v>
      </c>
      <c r="AE35" s="19">
        <f t="shared" si="43"/>
        <v>1129639</v>
      </c>
      <c r="AF35" s="19">
        <f t="shared" si="44"/>
        <v>13555668</v>
      </c>
      <c r="AG35" s="19">
        <f t="shared" si="45"/>
        <v>2259278</v>
      </c>
      <c r="AH35" s="19">
        <f t="shared" si="46"/>
        <v>16944585</v>
      </c>
      <c r="AJ35" s="74">
        <f>+IF('Cot5. Contrato3341-2022'!K40="","no aplica",'Cot5. Contrato3341-2022'!K40)</f>
        <v>280762</v>
      </c>
      <c r="AK35" s="19">
        <f t="shared" si="58"/>
        <v>334107</v>
      </c>
      <c r="AL35" s="5">
        <f t="shared" si="59"/>
        <v>334107</v>
      </c>
      <c r="AM35" s="19">
        <f t="shared" si="60"/>
        <v>4009284</v>
      </c>
      <c r="AN35" s="5">
        <f t="shared" si="61"/>
        <v>668214</v>
      </c>
      <c r="AO35" s="73">
        <f t="shared" si="62"/>
        <v>5011605</v>
      </c>
      <c r="AR35" s="19">
        <f t="shared" si="47"/>
        <v>740775</v>
      </c>
      <c r="AS35" s="19">
        <f t="shared" si="48"/>
        <v>881522</v>
      </c>
      <c r="AT35" s="5">
        <f t="shared" si="49"/>
        <v>881522</v>
      </c>
      <c r="AU35" s="19">
        <f t="shared" si="50"/>
        <v>10578264</v>
      </c>
      <c r="AV35" s="5">
        <f t="shared" si="51"/>
        <v>1763044</v>
      </c>
      <c r="AW35" s="19">
        <f t="shared" si="52"/>
        <v>13222830</v>
      </c>
    </row>
    <row r="36" spans="2:49" ht="36.75" customHeight="1" x14ac:dyDescent="0.2">
      <c r="B36" s="3" t="s">
        <v>100</v>
      </c>
      <c r="C36" s="17" t="s">
        <v>24</v>
      </c>
      <c r="D36" s="3" t="s">
        <v>54</v>
      </c>
      <c r="E36" s="3">
        <v>2</v>
      </c>
      <c r="F36" s="3">
        <v>1</v>
      </c>
      <c r="G36" s="3">
        <v>12</v>
      </c>
      <c r="H36" s="3">
        <v>7</v>
      </c>
      <c r="I36" s="76">
        <v>20</v>
      </c>
      <c r="J36" s="7">
        <v>0.19</v>
      </c>
      <c r="K36" s="74">
        <f>+IF('Cotización1.'!K41="","no cotiza",'Cotización1.'!K41)</f>
        <v>1275958.4243813411</v>
      </c>
      <c r="L36" s="19">
        <f t="shared" si="53"/>
        <v>1518391</v>
      </c>
      <c r="M36" s="19">
        <f t="shared" si="54"/>
        <v>1518391</v>
      </c>
      <c r="N36" s="19">
        <f t="shared" si="55"/>
        <v>18220692</v>
      </c>
      <c r="O36" s="19">
        <f t="shared" si="56"/>
        <v>10628737</v>
      </c>
      <c r="P36" s="19">
        <f t="shared" si="57"/>
        <v>30367820</v>
      </c>
      <c r="Q36" s="74">
        <f>+IF('Cotización2.'!K41="","no cotiza",'Cotización2.'!K41)</f>
        <v>1260896.9450123939</v>
      </c>
      <c r="R36" s="19">
        <f t="shared" si="32"/>
        <v>1500467</v>
      </c>
      <c r="S36" s="19">
        <f t="shared" si="33"/>
        <v>1500467</v>
      </c>
      <c r="T36" s="19">
        <f t="shared" si="34"/>
        <v>18005604</v>
      </c>
      <c r="U36" s="19">
        <f t="shared" si="35"/>
        <v>10503269</v>
      </c>
      <c r="V36" s="19">
        <f t="shared" si="36"/>
        <v>30009340</v>
      </c>
      <c r="W36" s="74">
        <f>+IF('Cotizacion3. '!K41="","no cotiza",'Cotizacion3. '!K41)</f>
        <v>1240536.6374502419</v>
      </c>
      <c r="X36" s="19">
        <f t="shared" si="37"/>
        <v>1476239</v>
      </c>
      <c r="Y36" s="19">
        <f t="shared" si="38"/>
        <v>1476239</v>
      </c>
      <c r="Z36" s="19">
        <f t="shared" si="39"/>
        <v>17714868</v>
      </c>
      <c r="AA36" s="19">
        <f t="shared" si="40"/>
        <v>10333673</v>
      </c>
      <c r="AB36" s="19">
        <f t="shared" si="41"/>
        <v>29524780</v>
      </c>
      <c r="AC36" s="74">
        <f>+IF('Cotización4. '!K41="","no cotiza",'Cotización4. '!K41)</f>
        <v>1268240.9219060997</v>
      </c>
      <c r="AD36" s="19">
        <f t="shared" si="42"/>
        <v>1509207</v>
      </c>
      <c r="AE36" s="19">
        <f t="shared" si="43"/>
        <v>1509207</v>
      </c>
      <c r="AF36" s="19">
        <f t="shared" si="44"/>
        <v>18110484</v>
      </c>
      <c r="AG36" s="19">
        <f t="shared" si="45"/>
        <v>10564449</v>
      </c>
      <c r="AH36" s="19">
        <f t="shared" si="46"/>
        <v>30184140</v>
      </c>
      <c r="AJ36" s="74">
        <f>+IF('Cot5. Contrato3341-2022'!K41="","no aplica",'Cot5. Contrato3341-2022'!K41)</f>
        <v>332032</v>
      </c>
      <c r="AK36" s="19">
        <f t="shared" si="58"/>
        <v>395118</v>
      </c>
      <c r="AL36" s="5">
        <f t="shared" si="59"/>
        <v>395118</v>
      </c>
      <c r="AM36" s="19">
        <f t="shared" si="60"/>
        <v>4741416</v>
      </c>
      <c r="AN36" s="5">
        <f t="shared" si="61"/>
        <v>2765826</v>
      </c>
      <c r="AO36" s="73">
        <f t="shared" si="62"/>
        <v>7902360</v>
      </c>
      <c r="AR36" s="19">
        <f t="shared" si="47"/>
        <v>965832</v>
      </c>
      <c r="AS36" s="19">
        <f t="shared" si="48"/>
        <v>1149340</v>
      </c>
      <c r="AT36" s="5">
        <f t="shared" si="49"/>
        <v>1149340</v>
      </c>
      <c r="AU36" s="19">
        <f t="shared" si="50"/>
        <v>13792080</v>
      </c>
      <c r="AV36" s="5">
        <f t="shared" si="51"/>
        <v>8045380</v>
      </c>
      <c r="AW36" s="19">
        <f t="shared" si="52"/>
        <v>22986800</v>
      </c>
    </row>
    <row r="37" spans="2:49" ht="36.75" customHeight="1" x14ac:dyDescent="0.2">
      <c r="B37" s="3" t="s">
        <v>101</v>
      </c>
      <c r="C37" s="17" t="s">
        <v>25</v>
      </c>
      <c r="D37" s="3" t="s">
        <v>54</v>
      </c>
      <c r="E37" s="3">
        <v>4</v>
      </c>
      <c r="F37" s="3">
        <v>1</v>
      </c>
      <c r="G37" s="3">
        <v>12</v>
      </c>
      <c r="H37" s="3">
        <v>7</v>
      </c>
      <c r="I37" s="76">
        <v>20</v>
      </c>
      <c r="J37" s="7">
        <v>0.19</v>
      </c>
      <c r="K37" s="74">
        <f>+IF('Cotización1.'!K42="","no cotiza",'Cotización1.'!K42)</f>
        <v>1099611.277910664</v>
      </c>
      <c r="L37" s="19">
        <f t="shared" si="53"/>
        <v>1308537</v>
      </c>
      <c r="M37" s="19">
        <f t="shared" si="54"/>
        <v>1308537</v>
      </c>
      <c r="N37" s="19">
        <f t="shared" si="55"/>
        <v>15702444</v>
      </c>
      <c r="O37" s="19">
        <f t="shared" si="56"/>
        <v>9159759</v>
      </c>
      <c r="P37" s="19">
        <f t="shared" si="57"/>
        <v>26170740</v>
      </c>
      <c r="Q37" s="74">
        <f>+IF('Cotización2.'!K42="","no cotiza",'Cotización2.'!K42)</f>
        <v>1086631.4093979865</v>
      </c>
      <c r="R37" s="19">
        <f t="shared" si="32"/>
        <v>1293091</v>
      </c>
      <c r="S37" s="19">
        <f t="shared" si="33"/>
        <v>1293091</v>
      </c>
      <c r="T37" s="19">
        <f t="shared" si="34"/>
        <v>15517092</v>
      </c>
      <c r="U37" s="19">
        <f t="shared" si="35"/>
        <v>9051637</v>
      </c>
      <c r="V37" s="19">
        <f t="shared" si="36"/>
        <v>25861820</v>
      </c>
      <c r="W37" s="74">
        <f>+IF('Cotizacion3. '!K42="","no cotiza",'Cotizacion3. '!K42)</f>
        <v>1069085.050998474</v>
      </c>
      <c r="X37" s="19">
        <f t="shared" si="37"/>
        <v>1272211</v>
      </c>
      <c r="Y37" s="19">
        <f t="shared" si="38"/>
        <v>1272211</v>
      </c>
      <c r="Z37" s="19">
        <f t="shared" si="39"/>
        <v>15266532</v>
      </c>
      <c r="AA37" s="19">
        <f t="shared" si="40"/>
        <v>8905477</v>
      </c>
      <c r="AB37" s="19">
        <f t="shared" si="41"/>
        <v>25444220</v>
      </c>
      <c r="AC37" s="74">
        <f>+IF('Cotización4. '!K42="","no cotiza",'Cotización4. '!K42)</f>
        <v>1092960.3928998974</v>
      </c>
      <c r="AD37" s="19">
        <f t="shared" si="42"/>
        <v>1300623</v>
      </c>
      <c r="AE37" s="19">
        <f t="shared" si="43"/>
        <v>1300623</v>
      </c>
      <c r="AF37" s="19">
        <f t="shared" si="44"/>
        <v>15607476</v>
      </c>
      <c r="AG37" s="19">
        <f t="shared" si="45"/>
        <v>9104361</v>
      </c>
      <c r="AH37" s="19">
        <f t="shared" si="46"/>
        <v>26012460</v>
      </c>
      <c r="AJ37" s="74">
        <f>+IF('Cot5. Contrato3341-2022'!K42="","no aplica",'Cot5. Contrato3341-2022'!K42)</f>
        <v>515005</v>
      </c>
      <c r="AK37" s="19">
        <f t="shared" si="58"/>
        <v>612856</v>
      </c>
      <c r="AL37" s="5">
        <f t="shared" si="59"/>
        <v>612856</v>
      </c>
      <c r="AM37" s="19">
        <f t="shared" si="60"/>
        <v>7354272</v>
      </c>
      <c r="AN37" s="5">
        <f t="shared" si="61"/>
        <v>4289992</v>
      </c>
      <c r="AO37" s="73">
        <f t="shared" si="62"/>
        <v>12257120</v>
      </c>
      <c r="AR37" s="19">
        <f t="shared" si="47"/>
        <v>936160</v>
      </c>
      <c r="AS37" s="19">
        <f t="shared" si="48"/>
        <v>1114030</v>
      </c>
      <c r="AT37" s="5">
        <f t="shared" si="49"/>
        <v>1114030</v>
      </c>
      <c r="AU37" s="19">
        <f t="shared" si="50"/>
        <v>13368360</v>
      </c>
      <c r="AV37" s="5">
        <f t="shared" si="51"/>
        <v>7798210</v>
      </c>
      <c r="AW37" s="19">
        <f t="shared" si="52"/>
        <v>22280600</v>
      </c>
    </row>
    <row r="38" spans="2:49" ht="36.75" customHeight="1" x14ac:dyDescent="0.2">
      <c r="B38" s="3" t="s">
        <v>102</v>
      </c>
      <c r="C38" s="17" t="s">
        <v>26</v>
      </c>
      <c r="D38" s="3" t="s">
        <v>54</v>
      </c>
      <c r="E38" s="3">
        <v>8</v>
      </c>
      <c r="F38" s="3">
        <v>1</v>
      </c>
      <c r="G38" s="3">
        <v>12</v>
      </c>
      <c r="H38" s="3">
        <v>7</v>
      </c>
      <c r="I38" s="76">
        <v>20</v>
      </c>
      <c r="J38" s="7">
        <v>0.19</v>
      </c>
      <c r="K38" s="74">
        <f>+IF('Cotización1.'!K43="","no cotiza",'Cotización1.'!K43)</f>
        <v>473655.81454860378</v>
      </c>
      <c r="L38" s="19">
        <f t="shared" si="53"/>
        <v>563650</v>
      </c>
      <c r="M38" s="19">
        <f t="shared" si="54"/>
        <v>563650</v>
      </c>
      <c r="N38" s="19">
        <f t="shared" si="55"/>
        <v>6763800</v>
      </c>
      <c r="O38" s="19">
        <f t="shared" si="56"/>
        <v>3945550</v>
      </c>
      <c r="P38" s="19">
        <f t="shared" si="57"/>
        <v>11273000</v>
      </c>
      <c r="Q38" s="74">
        <f>+IF('Cotización2.'!K43="","no cotiza",'Cotización2.'!K43)</f>
        <v>468064.75676608656</v>
      </c>
      <c r="R38" s="19">
        <f t="shared" si="32"/>
        <v>556997</v>
      </c>
      <c r="S38" s="19">
        <f t="shared" si="33"/>
        <v>556997</v>
      </c>
      <c r="T38" s="19">
        <f t="shared" si="34"/>
        <v>6683964</v>
      </c>
      <c r="U38" s="19">
        <f t="shared" si="35"/>
        <v>3898979</v>
      </c>
      <c r="V38" s="19">
        <f t="shared" si="36"/>
        <v>11139940</v>
      </c>
      <c r="W38" s="74">
        <f>+IF('Cotizacion3. '!K43="","no cotiza",'Cotizacion3. '!K43)</f>
        <v>460506.69070489256</v>
      </c>
      <c r="X38" s="19">
        <f t="shared" si="37"/>
        <v>548003</v>
      </c>
      <c r="Y38" s="19">
        <f t="shared" si="38"/>
        <v>548003</v>
      </c>
      <c r="Z38" s="19">
        <f t="shared" si="39"/>
        <v>6576036</v>
      </c>
      <c r="AA38" s="19">
        <f t="shared" si="40"/>
        <v>3836021</v>
      </c>
      <c r="AB38" s="19">
        <f t="shared" si="41"/>
        <v>10960060</v>
      </c>
      <c r="AC38" s="74">
        <f>+IF('Cotización4. '!K43="","no cotiza",'Cotización4. '!K43)</f>
        <v>470790.95637505961</v>
      </c>
      <c r="AD38" s="19">
        <f t="shared" si="42"/>
        <v>560241</v>
      </c>
      <c r="AE38" s="19">
        <f t="shared" si="43"/>
        <v>560241</v>
      </c>
      <c r="AF38" s="19">
        <f t="shared" si="44"/>
        <v>6722892</v>
      </c>
      <c r="AG38" s="19">
        <f t="shared" si="45"/>
        <v>3921687</v>
      </c>
      <c r="AH38" s="19">
        <f t="shared" si="46"/>
        <v>11204820</v>
      </c>
      <c r="AJ38" s="74">
        <f>+IF('Cot5. Contrato3341-2022'!K43="","no aplica",'Cot5. Contrato3341-2022'!K43)</f>
        <v>221353</v>
      </c>
      <c r="AK38" s="19">
        <f t="shared" si="58"/>
        <v>263410</v>
      </c>
      <c r="AL38" s="5">
        <f t="shared" si="59"/>
        <v>263410</v>
      </c>
      <c r="AM38" s="19">
        <f t="shared" si="60"/>
        <v>3160920</v>
      </c>
      <c r="AN38" s="5">
        <f t="shared" si="61"/>
        <v>1843870</v>
      </c>
      <c r="AO38" s="73">
        <f t="shared" si="62"/>
        <v>5268200</v>
      </c>
      <c r="AR38" s="19">
        <f t="shared" si="47"/>
        <v>403073</v>
      </c>
      <c r="AS38" s="19">
        <f t="shared" si="48"/>
        <v>479657</v>
      </c>
      <c r="AT38" s="5">
        <f t="shared" si="49"/>
        <v>479657</v>
      </c>
      <c r="AU38" s="19">
        <f t="shared" si="50"/>
        <v>5755884</v>
      </c>
      <c r="AV38" s="5">
        <f t="shared" si="51"/>
        <v>3357599</v>
      </c>
      <c r="AW38" s="19">
        <f t="shared" si="52"/>
        <v>9593140</v>
      </c>
    </row>
    <row r="39" spans="2:49" ht="36.75" customHeight="1" x14ac:dyDescent="0.2">
      <c r="B39" s="3" t="s">
        <v>103</v>
      </c>
      <c r="C39" s="17" t="s">
        <v>27</v>
      </c>
      <c r="D39" s="3" t="s">
        <v>54</v>
      </c>
      <c r="E39" s="3">
        <v>3</v>
      </c>
      <c r="F39" s="3">
        <v>1</v>
      </c>
      <c r="G39" s="3">
        <v>12</v>
      </c>
      <c r="H39" s="3">
        <v>7</v>
      </c>
      <c r="I39" s="76">
        <v>20</v>
      </c>
      <c r="J39" s="7">
        <v>0.19</v>
      </c>
      <c r="K39" s="74">
        <f>+IF('Cotización1.'!K44="","no cotiza",'Cotización1.'!K44)</f>
        <v>5207926.6348409643</v>
      </c>
      <c r="L39" s="19">
        <f t="shared" si="53"/>
        <v>6197433</v>
      </c>
      <c r="M39" s="19">
        <f t="shared" si="54"/>
        <v>6197433</v>
      </c>
      <c r="N39" s="19">
        <f t="shared" si="55"/>
        <v>74369196</v>
      </c>
      <c r="O39" s="19">
        <f t="shared" si="56"/>
        <v>43382031</v>
      </c>
      <c r="P39" s="19">
        <f t="shared" si="57"/>
        <v>123948660</v>
      </c>
      <c r="Q39" s="74">
        <f>+IF('Cotización2.'!K44="","no cotiza",'Cotización2.'!K44)</f>
        <v>5146451.998938404</v>
      </c>
      <c r="R39" s="19">
        <f t="shared" si="32"/>
        <v>6124278</v>
      </c>
      <c r="S39" s="19">
        <f t="shared" si="33"/>
        <v>6124278</v>
      </c>
      <c r="T39" s="19">
        <f t="shared" si="34"/>
        <v>73491336</v>
      </c>
      <c r="U39" s="19">
        <f t="shared" si="35"/>
        <v>42869946</v>
      </c>
      <c r="V39" s="19">
        <f t="shared" si="36"/>
        <v>122485560</v>
      </c>
      <c r="W39" s="74">
        <f>+IF('Cotizacion3. '!K44="","no cotiza",'Cotizacion3. '!K44)</f>
        <v>5063349.7708247434</v>
      </c>
      <c r="X39" s="19">
        <f t="shared" si="37"/>
        <v>6025386</v>
      </c>
      <c r="Y39" s="19">
        <f t="shared" si="38"/>
        <v>6025386</v>
      </c>
      <c r="Z39" s="19">
        <f t="shared" si="39"/>
        <v>72304632</v>
      </c>
      <c r="AA39" s="19">
        <f t="shared" si="40"/>
        <v>42177702</v>
      </c>
      <c r="AB39" s="19">
        <f t="shared" si="41"/>
        <v>120507720</v>
      </c>
      <c r="AC39" s="74">
        <f>+IF('Cotización4. '!K44="","no cotiza",'Cotización4. '!K44)</f>
        <v>5176427.0295816874</v>
      </c>
      <c r="AD39" s="19">
        <f t="shared" si="42"/>
        <v>6159948</v>
      </c>
      <c r="AE39" s="19">
        <f t="shared" si="43"/>
        <v>6159948</v>
      </c>
      <c r="AF39" s="19">
        <f t="shared" si="44"/>
        <v>73919376</v>
      </c>
      <c r="AG39" s="19">
        <f t="shared" si="45"/>
        <v>43119636</v>
      </c>
      <c r="AH39" s="19">
        <f t="shared" si="46"/>
        <v>123198960</v>
      </c>
      <c r="AJ39" s="74">
        <f>+IF('Cot5. Contrato3341-2022'!K44="","no aplica",'Cot5. Contrato3341-2022'!K44)</f>
        <v>2490237</v>
      </c>
      <c r="AK39" s="19">
        <f t="shared" si="58"/>
        <v>2963382</v>
      </c>
      <c r="AL39" s="5">
        <f t="shared" si="59"/>
        <v>2963382</v>
      </c>
      <c r="AM39" s="19">
        <f t="shared" si="60"/>
        <v>35560584</v>
      </c>
      <c r="AN39" s="5">
        <f t="shared" si="61"/>
        <v>20743674</v>
      </c>
      <c r="AO39" s="73">
        <f t="shared" si="62"/>
        <v>59267640</v>
      </c>
      <c r="AR39" s="19">
        <f t="shared" si="47"/>
        <v>4452217</v>
      </c>
      <c r="AS39" s="19">
        <f t="shared" si="48"/>
        <v>5298138</v>
      </c>
      <c r="AT39" s="5">
        <f t="shared" si="49"/>
        <v>5298138</v>
      </c>
      <c r="AU39" s="19">
        <f t="shared" si="50"/>
        <v>63577656</v>
      </c>
      <c r="AV39" s="5">
        <f t="shared" si="51"/>
        <v>37086966</v>
      </c>
      <c r="AW39" s="19">
        <f t="shared" si="52"/>
        <v>105962760</v>
      </c>
    </row>
    <row r="40" spans="2:49" ht="36.75" customHeight="1" x14ac:dyDescent="0.2">
      <c r="B40" s="3" t="s">
        <v>104</v>
      </c>
      <c r="C40" s="17" t="s">
        <v>28</v>
      </c>
      <c r="D40" s="3" t="s">
        <v>54</v>
      </c>
      <c r="E40" s="3">
        <v>1</v>
      </c>
      <c r="F40" s="3">
        <v>1</v>
      </c>
      <c r="G40" s="3">
        <v>12</v>
      </c>
      <c r="H40" s="3">
        <v>7</v>
      </c>
      <c r="I40" s="76">
        <v>20</v>
      </c>
      <c r="J40" s="7">
        <v>0.19</v>
      </c>
      <c r="K40" s="74">
        <f>+IF('Cotización1.'!K45="","no cotiza",'Cotización1.'!K45)</f>
        <v>805673.35050285736</v>
      </c>
      <c r="L40" s="19">
        <f t="shared" si="53"/>
        <v>958751</v>
      </c>
      <c r="M40" s="19">
        <f t="shared" si="54"/>
        <v>958751</v>
      </c>
      <c r="N40" s="19">
        <f t="shared" si="55"/>
        <v>11505012</v>
      </c>
      <c r="O40" s="19">
        <f t="shared" si="56"/>
        <v>6711257</v>
      </c>
      <c r="P40" s="19">
        <f t="shared" si="57"/>
        <v>19175020</v>
      </c>
      <c r="Q40" s="74">
        <f>+IF('Cotización2.'!K45="","no cotiza",'Cotización2.'!K45)</f>
        <v>796163.14051886601</v>
      </c>
      <c r="R40" s="19">
        <f t="shared" si="32"/>
        <v>947434</v>
      </c>
      <c r="S40" s="19">
        <f t="shared" si="33"/>
        <v>947434</v>
      </c>
      <c r="T40" s="19">
        <f t="shared" si="34"/>
        <v>11369208</v>
      </c>
      <c r="U40" s="19">
        <f t="shared" si="35"/>
        <v>6632038</v>
      </c>
      <c r="V40" s="19">
        <f t="shared" si="36"/>
        <v>18948680</v>
      </c>
      <c r="W40" s="74">
        <f>+IF('Cotizacion3. '!K45="","no cotiza",'Cotizacion3. '!K45)</f>
        <v>783307.1125343953</v>
      </c>
      <c r="X40" s="19">
        <f t="shared" si="37"/>
        <v>932135</v>
      </c>
      <c r="Y40" s="19">
        <f t="shared" si="38"/>
        <v>932135</v>
      </c>
      <c r="Z40" s="19">
        <f t="shared" si="39"/>
        <v>11185620</v>
      </c>
      <c r="AA40" s="19">
        <f t="shared" si="40"/>
        <v>6524945</v>
      </c>
      <c r="AB40" s="19">
        <f t="shared" si="41"/>
        <v>18642700</v>
      </c>
      <c r="AC40" s="74">
        <f>+IF('Cotización4. '!K45="","no cotiza",'Cotización4. '!K45)</f>
        <v>800800.31862506981</v>
      </c>
      <c r="AD40" s="19">
        <f t="shared" si="42"/>
        <v>952952</v>
      </c>
      <c r="AE40" s="19">
        <f t="shared" si="43"/>
        <v>952952</v>
      </c>
      <c r="AF40" s="19">
        <f t="shared" si="44"/>
        <v>11435424</v>
      </c>
      <c r="AG40" s="19">
        <f t="shared" si="45"/>
        <v>6670664</v>
      </c>
      <c r="AH40" s="19">
        <f t="shared" si="46"/>
        <v>19059040</v>
      </c>
      <c r="AJ40" s="74">
        <f>+IF('Cot5. Contrato3341-2022'!K45="","no aplica",'Cot5. Contrato3341-2022'!K45)</f>
        <v>430212</v>
      </c>
      <c r="AK40" s="19">
        <f t="shared" si="58"/>
        <v>511952</v>
      </c>
      <c r="AL40" s="5">
        <f t="shared" si="59"/>
        <v>511952</v>
      </c>
      <c r="AM40" s="19">
        <f t="shared" si="60"/>
        <v>6143424</v>
      </c>
      <c r="AN40" s="5">
        <f t="shared" si="61"/>
        <v>3583664</v>
      </c>
      <c r="AO40" s="73">
        <f t="shared" si="62"/>
        <v>10239040</v>
      </c>
      <c r="AR40" s="19">
        <f t="shared" si="47"/>
        <v>704142</v>
      </c>
      <c r="AS40" s="19">
        <f t="shared" si="48"/>
        <v>837929</v>
      </c>
      <c r="AT40" s="5">
        <f t="shared" si="49"/>
        <v>837929</v>
      </c>
      <c r="AU40" s="19">
        <f t="shared" si="50"/>
        <v>10055148</v>
      </c>
      <c r="AV40" s="5">
        <f t="shared" si="51"/>
        <v>5865503</v>
      </c>
      <c r="AW40" s="19">
        <f t="shared" si="52"/>
        <v>16758580</v>
      </c>
    </row>
    <row r="41" spans="2:49" ht="36.75" customHeight="1" x14ac:dyDescent="0.2">
      <c r="B41" s="3" t="s">
        <v>105</v>
      </c>
      <c r="C41" s="17" t="s">
        <v>29</v>
      </c>
      <c r="D41" s="3" t="s">
        <v>54</v>
      </c>
      <c r="E41" s="3">
        <v>1</v>
      </c>
      <c r="F41" s="3">
        <v>1</v>
      </c>
      <c r="G41" s="3">
        <v>12</v>
      </c>
      <c r="H41" s="3">
        <v>7</v>
      </c>
      <c r="I41" s="76">
        <v>20</v>
      </c>
      <c r="J41" s="7">
        <v>0.19</v>
      </c>
      <c r="K41" s="74">
        <f>+IF('Cotización1.'!K46="","no cotiza",'Cotización1.'!K46)</f>
        <v>1098812.969765764</v>
      </c>
      <c r="L41" s="19">
        <f t="shared" si="53"/>
        <v>1307587</v>
      </c>
      <c r="M41" s="19">
        <f t="shared" si="54"/>
        <v>1307587</v>
      </c>
      <c r="N41" s="19">
        <f t="shared" si="55"/>
        <v>15691044</v>
      </c>
      <c r="O41" s="19">
        <f t="shared" si="56"/>
        <v>9153109</v>
      </c>
      <c r="P41" s="19">
        <f t="shared" si="57"/>
        <v>26151740</v>
      </c>
      <c r="Q41" s="74">
        <f>+IF('Cotización2.'!K46="","no cotiza",'Cotización2.'!K46)</f>
        <v>1085842.5245238016</v>
      </c>
      <c r="R41" s="19">
        <f t="shared" si="32"/>
        <v>1292153</v>
      </c>
      <c r="S41" s="19">
        <f t="shared" si="33"/>
        <v>1292153</v>
      </c>
      <c r="T41" s="19">
        <f t="shared" si="34"/>
        <v>15505836</v>
      </c>
      <c r="U41" s="19">
        <f t="shared" si="35"/>
        <v>9045071</v>
      </c>
      <c r="V41" s="19">
        <f t="shared" si="36"/>
        <v>25843060</v>
      </c>
      <c r="W41" s="74">
        <f>+IF('Cotizacion3. '!K46="","no cotiza",'Cotizacion3. '!K46)</f>
        <v>1068308.9046266174</v>
      </c>
      <c r="X41" s="19">
        <f t="shared" si="37"/>
        <v>1271288</v>
      </c>
      <c r="Y41" s="19">
        <f t="shared" si="38"/>
        <v>1271288</v>
      </c>
      <c r="Z41" s="19">
        <f t="shared" si="39"/>
        <v>15255456</v>
      </c>
      <c r="AA41" s="19">
        <f t="shared" si="40"/>
        <v>8899016</v>
      </c>
      <c r="AB41" s="19">
        <f t="shared" si="41"/>
        <v>25425760</v>
      </c>
      <c r="AC41" s="74">
        <f>+IF('Cotización4. '!K46="","no cotiza",'Cotización4. '!K46)</f>
        <v>1092166.9132391915</v>
      </c>
      <c r="AD41" s="19">
        <f t="shared" si="42"/>
        <v>1299679</v>
      </c>
      <c r="AE41" s="19">
        <f t="shared" si="43"/>
        <v>1299679</v>
      </c>
      <c r="AF41" s="19">
        <f t="shared" si="44"/>
        <v>15596148</v>
      </c>
      <c r="AG41" s="19">
        <f t="shared" si="45"/>
        <v>9097753</v>
      </c>
      <c r="AH41" s="19">
        <f t="shared" si="46"/>
        <v>25993580</v>
      </c>
      <c r="AJ41" s="74" t="str">
        <f>+IF('Cot5. Contrato3341-2022'!K46="","no aplica",'Cot5. Contrato3341-2022'!K46)</f>
        <v>no aplica</v>
      </c>
      <c r="AK41" s="19" t="str">
        <f t="shared" si="58"/>
        <v>no aplica</v>
      </c>
      <c r="AL41" s="5" t="str">
        <f t="shared" si="59"/>
        <v>no aplica</v>
      </c>
      <c r="AM41" s="19" t="str">
        <f t="shared" si="60"/>
        <v>no aplica</v>
      </c>
      <c r="AN41" s="5" t="str">
        <f t="shared" si="61"/>
        <v>no aplica</v>
      </c>
      <c r="AO41" s="73" t="str">
        <f t="shared" si="62"/>
        <v>no aplica</v>
      </c>
      <c r="AR41" s="19">
        <f t="shared" si="47"/>
        <v>1086223</v>
      </c>
      <c r="AS41" s="19">
        <f t="shared" si="48"/>
        <v>1292605</v>
      </c>
      <c r="AT41" s="5">
        <f t="shared" si="49"/>
        <v>1292605</v>
      </c>
      <c r="AU41" s="19">
        <f t="shared" si="50"/>
        <v>15511260</v>
      </c>
      <c r="AV41" s="5">
        <f t="shared" si="51"/>
        <v>9048235</v>
      </c>
      <c r="AW41" s="19">
        <f t="shared" si="52"/>
        <v>25852100</v>
      </c>
    </row>
    <row r="42" spans="2:49" ht="36.75" customHeight="1" x14ac:dyDescent="0.2">
      <c r="B42" s="93" t="s">
        <v>55</v>
      </c>
      <c r="C42" s="93"/>
      <c r="D42" s="93"/>
      <c r="E42" s="93"/>
      <c r="F42" s="93"/>
      <c r="G42" s="93"/>
      <c r="H42" s="93"/>
      <c r="I42" s="93"/>
      <c r="J42" s="93"/>
      <c r="K42" s="93"/>
      <c r="L42" s="93"/>
      <c r="M42" s="93"/>
      <c r="N42" s="93"/>
      <c r="O42" s="93"/>
      <c r="P42" s="22">
        <f>SUM(P27:P41)</f>
        <v>603430977</v>
      </c>
      <c r="Q42" s="66"/>
      <c r="R42" s="66"/>
      <c r="S42" s="66"/>
      <c r="T42" s="66"/>
      <c r="U42" s="66"/>
      <c r="V42" s="22">
        <f>SUM(V27:V41)</f>
        <v>596308045</v>
      </c>
      <c r="W42" s="66"/>
      <c r="X42" s="66"/>
      <c r="Y42" s="66"/>
      <c r="Z42" s="66"/>
      <c r="AA42" s="66"/>
      <c r="AB42" s="22">
        <f>SUM(AB27:AB41)</f>
        <v>586679181</v>
      </c>
      <c r="AC42" s="66"/>
      <c r="AD42" s="66"/>
      <c r="AE42" s="66"/>
      <c r="AF42" s="66"/>
      <c r="AG42" s="66"/>
      <c r="AH42" s="22">
        <f>SUM(AH27:AH41)</f>
        <v>599781194</v>
      </c>
      <c r="AI42" s="66"/>
      <c r="AJ42" s="66"/>
      <c r="AK42" s="66"/>
      <c r="AL42" s="66"/>
      <c r="AM42" s="66"/>
      <c r="AN42" s="66"/>
      <c r="AO42" s="22">
        <f>SUM(AO27:AO41)</f>
        <v>198471326</v>
      </c>
      <c r="AR42" s="68"/>
      <c r="AS42" s="68"/>
      <c r="AT42" s="68"/>
      <c r="AU42" s="68"/>
      <c r="AV42" s="68"/>
      <c r="AW42" s="22">
        <f>SUM(AW27:AW41)</f>
        <v>486072489</v>
      </c>
    </row>
    <row r="43" spans="2:49" ht="36.75" customHeight="1" x14ac:dyDescent="0.2">
      <c r="B43" s="110" t="s">
        <v>45</v>
      </c>
      <c r="C43" s="110"/>
      <c r="D43" s="110"/>
      <c r="E43" s="110"/>
      <c r="F43" s="110"/>
      <c r="G43" s="110"/>
      <c r="H43" s="110"/>
      <c r="I43" s="110"/>
      <c r="J43" s="110"/>
      <c r="K43" s="110"/>
      <c r="L43" s="110"/>
      <c r="M43" s="110"/>
      <c r="N43" s="110"/>
      <c r="O43" s="110"/>
      <c r="P43" s="110"/>
      <c r="Q43" s="67"/>
      <c r="AS43" s="68"/>
      <c r="AT43" s="68"/>
      <c r="AW43" s="68"/>
    </row>
    <row r="44" spans="2:49" ht="36.75" customHeight="1" x14ac:dyDescent="0.2">
      <c r="B44" s="107"/>
      <c r="C44" s="108"/>
      <c r="D44" s="108"/>
      <c r="E44" s="108"/>
      <c r="F44" s="108"/>
      <c r="G44" s="108"/>
      <c r="H44" s="108"/>
      <c r="I44" s="108"/>
      <c r="J44" s="109"/>
      <c r="K44" s="90" t="s">
        <v>218</v>
      </c>
      <c r="L44" s="90"/>
      <c r="M44" s="90"/>
      <c r="N44" s="90"/>
      <c r="O44" s="90"/>
      <c r="P44" s="90"/>
      <c r="Q44" s="90" t="s">
        <v>219</v>
      </c>
      <c r="R44" s="90"/>
      <c r="S44" s="90"/>
      <c r="T44" s="90"/>
      <c r="U44" s="90"/>
      <c r="V44" s="90"/>
      <c r="W44" s="90" t="s">
        <v>222</v>
      </c>
      <c r="X44" s="90"/>
      <c r="Y44" s="90"/>
      <c r="Z44" s="90"/>
      <c r="AA44" s="90"/>
      <c r="AB44" s="90"/>
      <c r="AC44" s="90" t="s">
        <v>223</v>
      </c>
      <c r="AD44" s="90"/>
      <c r="AE44" s="90"/>
      <c r="AF44" s="90"/>
      <c r="AG44" s="90"/>
      <c r="AH44" s="90"/>
      <c r="AJ44" s="90" t="s">
        <v>205</v>
      </c>
      <c r="AK44" s="90"/>
      <c r="AL44" s="90"/>
      <c r="AM44" s="90"/>
      <c r="AN44" s="90"/>
      <c r="AO44" s="90"/>
      <c r="AR44" s="98" t="s">
        <v>199</v>
      </c>
      <c r="AS44" s="98"/>
      <c r="AT44" s="98"/>
      <c r="AU44" s="98"/>
      <c r="AV44" s="98"/>
      <c r="AW44" s="98"/>
    </row>
    <row r="45" spans="2:49" s="9" customFormat="1" ht="123.95" customHeight="1" x14ac:dyDescent="0.2">
      <c r="B45" s="16" t="s">
        <v>48</v>
      </c>
      <c r="C45" s="16" t="s">
        <v>0</v>
      </c>
      <c r="D45" s="16" t="s">
        <v>49</v>
      </c>
      <c r="E45" s="16" t="s">
        <v>125</v>
      </c>
      <c r="F45" s="16" t="s">
        <v>64</v>
      </c>
      <c r="G45" s="16" t="s">
        <v>65</v>
      </c>
      <c r="H45" s="16" t="s">
        <v>66</v>
      </c>
      <c r="I45" s="16" t="s">
        <v>62</v>
      </c>
      <c r="J45" s="16" t="s">
        <v>67</v>
      </c>
      <c r="K45" s="16" t="s">
        <v>51</v>
      </c>
      <c r="L45" s="16" t="s">
        <v>1</v>
      </c>
      <c r="M45" s="16" t="s">
        <v>59</v>
      </c>
      <c r="N45" s="16" t="s">
        <v>60</v>
      </c>
      <c r="O45" s="16" t="s">
        <v>61</v>
      </c>
      <c r="P45" s="16" t="s">
        <v>63</v>
      </c>
      <c r="Q45" s="16" t="s">
        <v>51</v>
      </c>
      <c r="R45" s="16" t="s">
        <v>1</v>
      </c>
      <c r="S45" s="16" t="s">
        <v>59</v>
      </c>
      <c r="T45" s="16" t="s">
        <v>60</v>
      </c>
      <c r="U45" s="16" t="s">
        <v>61</v>
      </c>
      <c r="V45" s="16" t="s">
        <v>63</v>
      </c>
      <c r="W45" s="16" t="s">
        <v>51</v>
      </c>
      <c r="X45" s="16" t="s">
        <v>1</v>
      </c>
      <c r="Y45" s="16" t="s">
        <v>59</v>
      </c>
      <c r="Z45" s="16" t="s">
        <v>60</v>
      </c>
      <c r="AA45" s="16" t="s">
        <v>61</v>
      </c>
      <c r="AB45" s="16" t="s">
        <v>63</v>
      </c>
      <c r="AC45" s="16" t="s">
        <v>51</v>
      </c>
      <c r="AD45" s="16" t="s">
        <v>1</v>
      </c>
      <c r="AE45" s="16" t="s">
        <v>59</v>
      </c>
      <c r="AF45" s="16" t="s">
        <v>60</v>
      </c>
      <c r="AG45" s="16" t="s">
        <v>61</v>
      </c>
      <c r="AH45" s="16" t="s">
        <v>63</v>
      </c>
      <c r="AJ45" s="16" t="s">
        <v>51</v>
      </c>
      <c r="AK45" s="16" t="s">
        <v>1</v>
      </c>
      <c r="AL45" s="16" t="s">
        <v>59</v>
      </c>
      <c r="AM45" s="16" t="s">
        <v>60</v>
      </c>
      <c r="AN45" s="16" t="s">
        <v>61</v>
      </c>
      <c r="AO45" s="16" t="s">
        <v>63</v>
      </c>
      <c r="AQ45" s="60"/>
      <c r="AR45" s="16" t="s">
        <v>51</v>
      </c>
      <c r="AS45" s="16" t="s">
        <v>1</v>
      </c>
      <c r="AT45" s="16" t="s">
        <v>59</v>
      </c>
      <c r="AU45" s="16" t="s">
        <v>60</v>
      </c>
      <c r="AV45" s="16" t="s">
        <v>61</v>
      </c>
      <c r="AW45" s="16" t="s">
        <v>63</v>
      </c>
    </row>
    <row r="46" spans="2:49" ht="41.25" customHeight="1" x14ac:dyDescent="0.2">
      <c r="B46" s="3" t="s">
        <v>106</v>
      </c>
      <c r="C46" s="17" t="s">
        <v>30</v>
      </c>
      <c r="D46" s="3" t="s">
        <v>54</v>
      </c>
      <c r="E46" s="3">
        <v>62</v>
      </c>
      <c r="F46" s="3">
        <v>1</v>
      </c>
      <c r="G46" s="3">
        <v>12</v>
      </c>
      <c r="H46" s="3">
        <v>7</v>
      </c>
      <c r="I46" s="76">
        <f>F46+G46+H46</f>
        <v>20</v>
      </c>
      <c r="J46" s="7">
        <v>0.19</v>
      </c>
      <c r="K46" s="74">
        <f>+IF('Cotización1.'!K50="","no cotiza",'Cotización1.'!K50)</f>
        <v>14702509.938381618</v>
      </c>
      <c r="L46" s="19">
        <f t="shared" ref="L46:L52" si="63">+IF(K46="no cotiza","no cotiza",ROUND((K46*(1+J46)),0))</f>
        <v>17495987</v>
      </c>
      <c r="M46" s="19">
        <f t="shared" ref="M46:M52" si="64">+IF(L46="no cotiza","no cotiza",ROUND((L46*F46),0))</f>
        <v>17495987</v>
      </c>
      <c r="N46" s="19">
        <f t="shared" ref="N46:N52" si="65">+IF(L46="no cotiza","no cotiza",ROUND((L46*G46),0))</f>
        <v>209951844</v>
      </c>
      <c r="O46" s="19">
        <f>+IF(L46="no cotiza","no cotiza",ROUND((L46*H46),0))</f>
        <v>122471909</v>
      </c>
      <c r="P46" s="19">
        <f>+IF(L46="no cotiza","no cotiza",ROUND((L46*I46),0))</f>
        <v>349919740</v>
      </c>
      <c r="Q46" s="74">
        <f>+IF('Cotización2.'!K50="","no cotiza",'Cotización2.'!K50)</f>
        <v>14528960.74909981</v>
      </c>
      <c r="R46" s="19">
        <f>+IF(Q46="no cotiza","no cotiza",ROUND((Q46*(1+J46)),0))</f>
        <v>17289463</v>
      </c>
      <c r="S46" s="19">
        <f>+IF(R46="no cotiza","no cotiza",ROUND((R46*F46),0))</f>
        <v>17289463</v>
      </c>
      <c r="T46" s="19">
        <f>+IF(R46="no cotiza","no cotiza",ROUND((R46*G46),0))</f>
        <v>207473556</v>
      </c>
      <c r="U46" s="19">
        <f>+IF(R46="no cotiza","no cotiza",ROUND((R46*H46),0))</f>
        <v>121026241</v>
      </c>
      <c r="V46" s="19">
        <f>+IF(R46="no cotiza","no cotiza",ROUND((R46*I46),0))</f>
        <v>345789260</v>
      </c>
      <c r="W46" s="74">
        <f>+IF('Cotizacion3. '!K50="","no cotiza",'Cotizacion3. '!K50)</f>
        <v>14294354.653351676</v>
      </c>
      <c r="X46" s="19">
        <f t="shared" ref="X46:X52" si="66">+IF(W46="no cotiza","no cotiza",ROUND((W46*(1+J46)),0))</f>
        <v>17010282</v>
      </c>
      <c r="Y46" s="19">
        <f t="shared" ref="Y46:Y52" si="67">+IF(X46="no cotiza","no cotiza",ROUND((X46*F46),0))</f>
        <v>17010282</v>
      </c>
      <c r="Z46" s="19">
        <f t="shared" ref="Z46:Z52" si="68">+IF(X46="no cotiza","no cotiza",ROUND((X46*G46),0))</f>
        <v>204123384</v>
      </c>
      <c r="AA46" s="19">
        <f t="shared" ref="AA46:AA52" si="69">+IF(X46="no cotiza","no cotiza",ROUND((X46*H46),0))</f>
        <v>119071974</v>
      </c>
      <c r="AB46" s="19">
        <f t="shared" ref="AB46:AB52" si="70">+IF(X46="no cotiza","no cotiza",ROUND((X46*I46),0))</f>
        <v>340205640</v>
      </c>
      <c r="AC46" s="74">
        <f>+IF('Cotización4. '!K50="","no cotiza",'Cotización4. '!K50)</f>
        <v>14613583.328647653</v>
      </c>
      <c r="AD46" s="19">
        <f t="shared" ref="AD46:AD52" si="71">+IF(AC46="no cotiza","no cotiza",ROUND((AC46*(1+J46)),0))</f>
        <v>17390164</v>
      </c>
      <c r="AE46" s="19">
        <f t="shared" ref="AE46:AE52" si="72">+IF(AD46="no cotiza","no cotiza",ROUND((AD46*F46),0))</f>
        <v>17390164</v>
      </c>
      <c r="AF46" s="19">
        <f t="shared" ref="AF46:AF52" si="73">+IF(AD46="no cotiza","no cotiza",ROUND((AD46*G46),0))</f>
        <v>208681968</v>
      </c>
      <c r="AG46" s="19">
        <f t="shared" ref="AG46:AG52" si="74">+IF(AD46="no cotiza","no cotiza",ROUND((AD46*H46),0))</f>
        <v>121731148</v>
      </c>
      <c r="AH46" s="19">
        <f t="shared" ref="AH46:AH52" si="75">+IF(AD46="no cotiza","no cotiza",ROUND((AD46*I46),0))</f>
        <v>347803280</v>
      </c>
      <c r="AJ46" s="74">
        <f>+IF('Cot5. Contrato3341-2022'!K50="","no aplica",'Cot5. Contrato3341-2022'!K50)</f>
        <v>8314175</v>
      </c>
      <c r="AK46" s="19">
        <f t="shared" ref="AK46:AK52" si="76">+IF(AJ46="no aplica","no aplica",ROUND((AJ46*(1+J46)),0))</f>
        <v>9893868</v>
      </c>
      <c r="AL46" s="5">
        <f t="shared" ref="AL46:AL52" si="77">+IF(AK46="no aplica","no aplica",ROUND((AK46*F46),0))</f>
        <v>9893868</v>
      </c>
      <c r="AM46" s="19">
        <f t="shared" ref="AM46:AM52" si="78">+IF(AK46="no aplica","no aplica",ROUND((AK46*G46),0))</f>
        <v>118726416</v>
      </c>
      <c r="AN46" s="5">
        <f t="shared" ref="AN46:AN52" si="79">+IF(AK46="no aplica","no aplica",ROUND((AK46*H46),0))</f>
        <v>69257076</v>
      </c>
      <c r="AO46" s="73">
        <f t="shared" ref="AO46:AO52" si="80">+IF(AK46="no aplica","no aplica",ROUND((AK46*I46),0))</f>
        <v>197877360</v>
      </c>
      <c r="AR46" s="19">
        <f t="shared" ref="AR46:AR52" si="81">IFERROR(ROUND(GEOMEAN(K46,Q46,W46,AC46,AJ46),0),"")</f>
        <v>12997903</v>
      </c>
      <c r="AS46" s="19">
        <f t="shared" ref="AS46:AS52" si="82">+IF(AR46="no cotiza","no cotiza",ROUND((AR46*(1+J46)),0))</f>
        <v>15467505</v>
      </c>
      <c r="AT46" s="5">
        <f t="shared" ref="AT46:AT52" si="83">+IF(AS46="no cotiza","no cotiza",ROUND((AS46*F46),0))</f>
        <v>15467505</v>
      </c>
      <c r="AU46" s="19">
        <f t="shared" ref="AU46:AU52" si="84">+IF(AS46="no cotiza","no cotiza",ROUND((AS46*G46),0))</f>
        <v>185610060</v>
      </c>
      <c r="AV46" s="5">
        <f t="shared" ref="AV46:AV52" si="85">+IF(AS46="no cotiza","no cotiza",ROUND((AS46*H46),0))</f>
        <v>108272535</v>
      </c>
      <c r="AW46" s="19">
        <f t="shared" ref="AW46:AW52" si="86">+IF(AS46="no cotiza","no cotiza",ROUND((AS46*I46),0))</f>
        <v>309350100</v>
      </c>
    </row>
    <row r="47" spans="2:49" ht="43.5" customHeight="1" x14ac:dyDescent="0.2">
      <c r="B47" s="3" t="s">
        <v>107</v>
      </c>
      <c r="C47" s="17" t="s">
        <v>31</v>
      </c>
      <c r="D47" s="3" t="s">
        <v>54</v>
      </c>
      <c r="E47" s="3">
        <v>11</v>
      </c>
      <c r="F47" s="3">
        <v>1</v>
      </c>
      <c r="G47" s="3">
        <v>12</v>
      </c>
      <c r="H47" s="3">
        <v>7</v>
      </c>
      <c r="I47" s="76">
        <f t="shared" ref="I47:I52" si="87">F47+G47+H47</f>
        <v>20</v>
      </c>
      <c r="J47" s="7">
        <v>0.19</v>
      </c>
      <c r="K47" s="74">
        <f>+IF('Cotización1.'!K51="","no cotiza",'Cotización1.'!K51)</f>
        <v>2277665.0355857802</v>
      </c>
      <c r="L47" s="19">
        <f t="shared" si="63"/>
        <v>2710421</v>
      </c>
      <c r="M47" s="19">
        <f t="shared" si="64"/>
        <v>2710421</v>
      </c>
      <c r="N47" s="19">
        <f t="shared" si="65"/>
        <v>32525052</v>
      </c>
      <c r="O47" s="19">
        <f t="shared" ref="O47:O52" si="88">+IF(L47="no cotiza","no cotiza",ROUND((L47*H47),0))</f>
        <v>18972947</v>
      </c>
      <c r="P47" s="19">
        <f>+IF(L47="no cotiza","no cotiza",ROUND((L47*I47),0))</f>
        <v>54208420</v>
      </c>
      <c r="Q47" s="74">
        <f>+IF('Cotización2.'!K51="","no cotiza",'Cotización2.'!K51)</f>
        <v>2250779.3594639469</v>
      </c>
      <c r="R47" s="19">
        <f t="shared" ref="R47:R52" si="89">+IF(Q47="no cotiza","no cotiza",ROUND((Q47*(1+J47)),0))</f>
        <v>2678427</v>
      </c>
      <c r="S47" s="19">
        <f t="shared" ref="S47" si="90">+IF(R47="no cotiza","no cotiza",ROUND((R47*F47),0))</f>
        <v>2678427</v>
      </c>
      <c r="T47" s="19">
        <f t="shared" ref="T47:T52" si="91">+IF(R47="no cotiza","no cotiza",ROUND((R47*G47),0))</f>
        <v>32141124</v>
      </c>
      <c r="U47" s="19">
        <f t="shared" ref="U47:U52" si="92">+IF(R47="no cotiza","no cotiza",ROUND((R47*H47),0))</f>
        <v>18748989</v>
      </c>
      <c r="V47" s="19">
        <f t="shared" ref="V47" si="93">+IF(R47="no cotiza","no cotiza",ROUND((R47*I47),0))</f>
        <v>53568540</v>
      </c>
      <c r="W47" s="74">
        <f>+IF('Cotizacion3. '!K51="","no cotiza",'Cotizacion3. '!K51)</f>
        <v>2214434.9459141311</v>
      </c>
      <c r="X47" s="19">
        <f t="shared" si="66"/>
        <v>2635178</v>
      </c>
      <c r="Y47" s="19">
        <f t="shared" si="67"/>
        <v>2635178</v>
      </c>
      <c r="Z47" s="19">
        <f t="shared" si="68"/>
        <v>31622136</v>
      </c>
      <c r="AA47" s="19">
        <f t="shared" si="69"/>
        <v>18446246</v>
      </c>
      <c r="AB47" s="19">
        <f t="shared" si="70"/>
        <v>52703560</v>
      </c>
      <c r="AC47" s="74">
        <f>+IF('Cotización4. '!K51="","no cotiza",'Cotización4. '!K51)</f>
        <v>2263888.8143437589</v>
      </c>
      <c r="AD47" s="19">
        <f t="shared" si="71"/>
        <v>2694028</v>
      </c>
      <c r="AE47" s="19">
        <f t="shared" si="72"/>
        <v>2694028</v>
      </c>
      <c r="AF47" s="19">
        <f t="shared" si="73"/>
        <v>32328336</v>
      </c>
      <c r="AG47" s="19">
        <f t="shared" si="74"/>
        <v>18858196</v>
      </c>
      <c r="AH47" s="19">
        <f t="shared" si="75"/>
        <v>53880560</v>
      </c>
      <c r="AJ47" s="74">
        <f>+IF('Cot5. Contrato3341-2022'!K51="","no aplica",'Cot5. Contrato3341-2022'!K51)</f>
        <v>1113020</v>
      </c>
      <c r="AK47" s="19">
        <f t="shared" si="76"/>
        <v>1324494</v>
      </c>
      <c r="AL47" s="5">
        <f t="shared" si="77"/>
        <v>1324494</v>
      </c>
      <c r="AM47" s="19">
        <f t="shared" si="78"/>
        <v>15893928</v>
      </c>
      <c r="AN47" s="5">
        <f t="shared" si="79"/>
        <v>9271458</v>
      </c>
      <c r="AO47" s="73">
        <f t="shared" si="80"/>
        <v>26489880</v>
      </c>
      <c r="AR47" s="19">
        <f t="shared" si="81"/>
        <v>1955639</v>
      </c>
      <c r="AS47" s="19">
        <f t="shared" si="82"/>
        <v>2327210</v>
      </c>
      <c r="AT47" s="5">
        <f t="shared" si="83"/>
        <v>2327210</v>
      </c>
      <c r="AU47" s="19">
        <f t="shared" si="84"/>
        <v>27926520</v>
      </c>
      <c r="AV47" s="5">
        <f t="shared" si="85"/>
        <v>16290470</v>
      </c>
      <c r="AW47" s="19">
        <f t="shared" si="86"/>
        <v>46544200</v>
      </c>
    </row>
    <row r="48" spans="2:49" ht="57" customHeight="1" x14ac:dyDescent="0.2">
      <c r="B48" s="3" t="s">
        <v>108</v>
      </c>
      <c r="C48" s="17" t="s">
        <v>32</v>
      </c>
      <c r="D48" s="3" t="s">
        <v>54</v>
      </c>
      <c r="E48" s="3">
        <v>20</v>
      </c>
      <c r="F48" s="3">
        <v>1</v>
      </c>
      <c r="G48" s="3">
        <v>12</v>
      </c>
      <c r="H48" s="3">
        <v>7</v>
      </c>
      <c r="I48" s="76">
        <f t="shared" si="87"/>
        <v>20</v>
      </c>
      <c r="J48" s="7">
        <v>0.19</v>
      </c>
      <c r="K48" s="74">
        <f>+IF('Cotización1.'!K52="","no cotiza",'Cotización1.'!K52)</f>
        <v>6873520.8348632203</v>
      </c>
      <c r="L48" s="19">
        <f t="shared" si="63"/>
        <v>8179490</v>
      </c>
      <c r="M48" s="19">
        <f t="shared" si="64"/>
        <v>8179490</v>
      </c>
      <c r="N48" s="19">
        <f t="shared" si="65"/>
        <v>98153880</v>
      </c>
      <c r="O48" s="19">
        <f t="shared" si="88"/>
        <v>57256430</v>
      </c>
      <c r="P48" s="19">
        <f>+IF(L48="no cotiza","no cotiza",ROUND((L48*I48),0))</f>
        <v>163589800</v>
      </c>
      <c r="Q48" s="74">
        <f>+IF('Cotización2.'!K52="","no cotiza",'Cotización2.'!K52)</f>
        <v>6792385.4387028664</v>
      </c>
      <c r="R48" s="19">
        <f t="shared" si="89"/>
        <v>8082939</v>
      </c>
      <c r="S48" s="19">
        <f>+IF(R48="no cotiza","no cotiza",ROUND((R48*F48),0))</f>
        <v>8082939</v>
      </c>
      <c r="T48" s="19">
        <f t="shared" si="91"/>
        <v>96995268</v>
      </c>
      <c r="U48" s="19">
        <f t="shared" si="92"/>
        <v>56580573</v>
      </c>
      <c r="V48" s="19">
        <f>+IF(R48="no cotiza","no cotiza",ROUND((R48*I48),0))</f>
        <v>161658780</v>
      </c>
      <c r="W48" s="74">
        <f>+IF('Cotizacion3. '!K52="","no cotiza",'Cotizacion3. '!K52)</f>
        <v>6682705.5341240559</v>
      </c>
      <c r="X48" s="19">
        <f t="shared" si="66"/>
        <v>7952420</v>
      </c>
      <c r="Y48" s="19">
        <f t="shared" si="67"/>
        <v>7952420</v>
      </c>
      <c r="Z48" s="19">
        <f t="shared" si="68"/>
        <v>95429040</v>
      </c>
      <c r="AA48" s="19">
        <f t="shared" si="69"/>
        <v>55666940</v>
      </c>
      <c r="AB48" s="19">
        <f t="shared" si="70"/>
        <v>159048400</v>
      </c>
      <c r="AC48" s="74">
        <f>+IF('Cotización4. '!K52="","no cotiza",'Cotización4. '!K52)</f>
        <v>6831947.0554648824</v>
      </c>
      <c r="AD48" s="19">
        <f t="shared" si="71"/>
        <v>8130017</v>
      </c>
      <c r="AE48" s="19">
        <f t="shared" si="72"/>
        <v>8130017</v>
      </c>
      <c r="AF48" s="19">
        <f t="shared" si="73"/>
        <v>97560204</v>
      </c>
      <c r="AG48" s="19">
        <f t="shared" si="74"/>
        <v>56910119</v>
      </c>
      <c r="AH48" s="19">
        <f t="shared" si="75"/>
        <v>162600340</v>
      </c>
      <c r="AJ48" s="74">
        <f>+IF('Cot5. Contrato3341-2022'!K52="","no aplica",'Cot5. Contrato3341-2022'!K52)</f>
        <v>3949567</v>
      </c>
      <c r="AK48" s="19">
        <f t="shared" si="76"/>
        <v>4699985</v>
      </c>
      <c r="AL48" s="5">
        <f t="shared" si="77"/>
        <v>4699985</v>
      </c>
      <c r="AM48" s="19">
        <f t="shared" si="78"/>
        <v>56399820</v>
      </c>
      <c r="AN48" s="5">
        <f t="shared" si="79"/>
        <v>32899895</v>
      </c>
      <c r="AO48" s="73">
        <f t="shared" si="80"/>
        <v>93999700</v>
      </c>
      <c r="AR48" s="19">
        <f t="shared" si="81"/>
        <v>6096065</v>
      </c>
      <c r="AS48" s="19">
        <f t="shared" si="82"/>
        <v>7254317</v>
      </c>
      <c r="AT48" s="5">
        <f t="shared" si="83"/>
        <v>7254317</v>
      </c>
      <c r="AU48" s="19">
        <f t="shared" si="84"/>
        <v>87051804</v>
      </c>
      <c r="AV48" s="5">
        <f t="shared" si="85"/>
        <v>50780219</v>
      </c>
      <c r="AW48" s="19">
        <f t="shared" si="86"/>
        <v>145086340</v>
      </c>
    </row>
    <row r="49" spans="2:49" ht="36.75" customHeight="1" x14ac:dyDescent="0.2">
      <c r="B49" s="3" t="s">
        <v>109</v>
      </c>
      <c r="C49" s="17" t="s">
        <v>33</v>
      </c>
      <c r="D49" s="3" t="s">
        <v>54</v>
      </c>
      <c r="E49" s="3">
        <v>937</v>
      </c>
      <c r="F49" s="3">
        <v>1</v>
      </c>
      <c r="G49" s="3">
        <v>11</v>
      </c>
      <c r="H49" s="3">
        <v>0</v>
      </c>
      <c r="I49" s="76">
        <f t="shared" si="87"/>
        <v>12</v>
      </c>
      <c r="J49" s="7">
        <v>0.19</v>
      </c>
      <c r="K49" s="74">
        <f>+IF('Cotización1.'!K53="","no cotiza",'Cotización1.'!K53)</f>
        <v>25564009</v>
      </c>
      <c r="L49" s="19">
        <f t="shared" si="63"/>
        <v>30421171</v>
      </c>
      <c r="M49" s="19">
        <f t="shared" si="64"/>
        <v>30421171</v>
      </c>
      <c r="N49" s="19">
        <f t="shared" si="65"/>
        <v>334632881</v>
      </c>
      <c r="O49" s="19">
        <f t="shared" si="88"/>
        <v>0</v>
      </c>
      <c r="P49" s="19">
        <f t="shared" ref="P49:P52" si="94">+IF(L49="no cotiza","no cotiza",ROUND((L49*I49),0))</f>
        <v>365054052</v>
      </c>
      <c r="Q49" s="74">
        <f>+IF('Cotización2.'!K53="","no cotiza",'Cotización2.'!K53)</f>
        <v>25262250.517522305</v>
      </c>
      <c r="R49" s="19">
        <f t="shared" si="89"/>
        <v>30062078</v>
      </c>
      <c r="S49" s="19">
        <f t="shared" ref="S49:S52" si="95">+IF(R49="no cotiza","no cotiza",ROUND((R49*F49),0))</f>
        <v>30062078</v>
      </c>
      <c r="T49" s="19">
        <f t="shared" si="91"/>
        <v>330682858</v>
      </c>
      <c r="U49" s="19">
        <f t="shared" si="92"/>
        <v>0</v>
      </c>
      <c r="V49" s="19">
        <f t="shared" ref="V49:V52" si="96">+IF(R49="no cotiza","no cotiza",ROUND((R49*I49),0))</f>
        <v>360744936</v>
      </c>
      <c r="W49" s="74">
        <f>+IF('Cotizacion3. '!K53="","no cotiza",'Cotizacion3. '!K53)</f>
        <v>24854328.84534803</v>
      </c>
      <c r="X49" s="19">
        <f t="shared" si="66"/>
        <v>29576651</v>
      </c>
      <c r="Y49" s="19">
        <f t="shared" si="67"/>
        <v>29576651</v>
      </c>
      <c r="Z49" s="19">
        <f t="shared" si="68"/>
        <v>325343161</v>
      </c>
      <c r="AA49" s="19">
        <f t="shared" si="69"/>
        <v>0</v>
      </c>
      <c r="AB49" s="19">
        <f t="shared" si="70"/>
        <v>354919812</v>
      </c>
      <c r="AC49" s="74">
        <f>+IF('Cotización4. '!K53="","no cotiza",'Cotización4. '!K53)</f>
        <v>25409388.144286767</v>
      </c>
      <c r="AD49" s="19">
        <f t="shared" si="71"/>
        <v>30237172</v>
      </c>
      <c r="AE49" s="19">
        <f t="shared" si="72"/>
        <v>30237172</v>
      </c>
      <c r="AF49" s="19">
        <f t="shared" si="73"/>
        <v>332608892</v>
      </c>
      <c r="AG49" s="19">
        <f t="shared" si="74"/>
        <v>0</v>
      </c>
      <c r="AH49" s="19">
        <f t="shared" si="75"/>
        <v>362846064</v>
      </c>
      <c r="AJ49" s="74">
        <f>+IF('Cot5. Contrato3341-2022'!K53="","no aplica",'Cot5. Contrato3341-2022'!K53)</f>
        <v>7186223</v>
      </c>
      <c r="AK49" s="19">
        <f t="shared" si="76"/>
        <v>8551605</v>
      </c>
      <c r="AL49" s="5">
        <f t="shared" si="77"/>
        <v>8551605</v>
      </c>
      <c r="AM49" s="19">
        <f t="shared" si="78"/>
        <v>94067655</v>
      </c>
      <c r="AN49" s="5">
        <f t="shared" si="79"/>
        <v>0</v>
      </c>
      <c r="AO49" s="73">
        <f t="shared" si="80"/>
        <v>102619260</v>
      </c>
      <c r="AR49" s="19">
        <f t="shared" si="81"/>
        <v>19651676</v>
      </c>
      <c r="AS49" s="19">
        <f t="shared" si="82"/>
        <v>23385494</v>
      </c>
      <c r="AT49" s="5">
        <f t="shared" si="83"/>
        <v>23385494</v>
      </c>
      <c r="AU49" s="19">
        <f t="shared" si="84"/>
        <v>257240434</v>
      </c>
      <c r="AV49" s="5">
        <f t="shared" si="85"/>
        <v>0</v>
      </c>
      <c r="AW49" s="19">
        <f t="shared" si="86"/>
        <v>280625928</v>
      </c>
    </row>
    <row r="50" spans="2:49" ht="36.75" customHeight="1" x14ac:dyDescent="0.2">
      <c r="B50" s="3" t="s">
        <v>110</v>
      </c>
      <c r="C50" s="17" t="s">
        <v>34</v>
      </c>
      <c r="D50" s="3" t="s">
        <v>54</v>
      </c>
      <c r="E50" s="3">
        <v>19</v>
      </c>
      <c r="F50" s="3">
        <v>1</v>
      </c>
      <c r="G50" s="3">
        <v>12</v>
      </c>
      <c r="H50" s="3">
        <v>7</v>
      </c>
      <c r="I50" s="76">
        <f t="shared" si="87"/>
        <v>20</v>
      </c>
      <c r="J50" s="7">
        <v>0.19</v>
      </c>
      <c r="K50" s="74">
        <f>+IF('Cotización1.'!K54="","no cotiza",'Cotización1.'!K54)</f>
        <v>181431</v>
      </c>
      <c r="L50" s="19">
        <f t="shared" si="63"/>
        <v>215903</v>
      </c>
      <c r="M50" s="19">
        <f t="shared" si="64"/>
        <v>215903</v>
      </c>
      <c r="N50" s="19">
        <f t="shared" si="65"/>
        <v>2590836</v>
      </c>
      <c r="O50" s="19">
        <f t="shared" si="88"/>
        <v>1511321</v>
      </c>
      <c r="P50" s="19">
        <f t="shared" si="94"/>
        <v>4318060</v>
      </c>
      <c r="Q50" s="74">
        <f>+IF('Cotización2.'!K54="","no cotiza",'Cotización2.'!K54)</f>
        <v>179289.18456939523</v>
      </c>
      <c r="R50" s="19">
        <f t="shared" si="89"/>
        <v>213354</v>
      </c>
      <c r="S50" s="19">
        <f t="shared" si="95"/>
        <v>213354</v>
      </c>
      <c r="T50" s="19">
        <f t="shared" si="91"/>
        <v>2560248</v>
      </c>
      <c r="U50" s="19">
        <f t="shared" si="92"/>
        <v>1493478</v>
      </c>
      <c r="V50" s="19">
        <f t="shared" si="96"/>
        <v>4267080</v>
      </c>
      <c r="W50" s="74">
        <f>+IF('Cotizacion3. '!K54="","no cotiza",'Cotizacion3. '!K54)</f>
        <v>176394.1161382758</v>
      </c>
      <c r="X50" s="19">
        <f t="shared" si="66"/>
        <v>209909</v>
      </c>
      <c r="Y50" s="19">
        <f t="shared" si="67"/>
        <v>209909</v>
      </c>
      <c r="Z50" s="19">
        <f t="shared" si="68"/>
        <v>2518908</v>
      </c>
      <c r="AA50" s="19">
        <f t="shared" si="69"/>
        <v>1469363</v>
      </c>
      <c r="AB50" s="19">
        <f t="shared" si="70"/>
        <v>4198180</v>
      </c>
      <c r="AC50" s="74">
        <f>+IF('Cotización4. '!K54="","no cotiza",'Cotización4. '!K54)</f>
        <v>180333.43773693385</v>
      </c>
      <c r="AD50" s="19">
        <f t="shared" si="71"/>
        <v>214597</v>
      </c>
      <c r="AE50" s="19">
        <f t="shared" si="72"/>
        <v>214597</v>
      </c>
      <c r="AF50" s="19">
        <f t="shared" si="73"/>
        <v>2575164</v>
      </c>
      <c r="AG50" s="19">
        <f t="shared" si="74"/>
        <v>1502179</v>
      </c>
      <c r="AH50" s="19">
        <f t="shared" si="75"/>
        <v>4291940</v>
      </c>
      <c r="AJ50" s="74" t="str">
        <f>+IF('Cot5. Contrato3341-2022'!K54="","no aplica",'Cot5. Contrato3341-2022'!K54)</f>
        <v>no aplica</v>
      </c>
      <c r="AK50" s="19" t="str">
        <f t="shared" si="76"/>
        <v>no aplica</v>
      </c>
      <c r="AL50" s="5" t="str">
        <f t="shared" si="77"/>
        <v>no aplica</v>
      </c>
      <c r="AM50" s="19" t="str">
        <f t="shared" si="78"/>
        <v>no aplica</v>
      </c>
      <c r="AN50" s="5" t="str">
        <f t="shared" si="79"/>
        <v>no aplica</v>
      </c>
      <c r="AO50" s="73" t="str">
        <f t="shared" si="80"/>
        <v>no aplica</v>
      </c>
      <c r="AR50" s="19">
        <f t="shared" si="81"/>
        <v>179352</v>
      </c>
      <c r="AS50" s="19">
        <f t="shared" si="82"/>
        <v>213429</v>
      </c>
      <c r="AT50" s="5">
        <f t="shared" si="83"/>
        <v>213429</v>
      </c>
      <c r="AU50" s="19">
        <f t="shared" si="84"/>
        <v>2561148</v>
      </c>
      <c r="AV50" s="5">
        <f t="shared" si="85"/>
        <v>1494003</v>
      </c>
      <c r="AW50" s="19">
        <f t="shared" si="86"/>
        <v>4268580</v>
      </c>
    </row>
    <row r="51" spans="2:49" ht="36.75" customHeight="1" x14ac:dyDescent="0.2">
      <c r="B51" s="3" t="s">
        <v>111</v>
      </c>
      <c r="C51" s="17" t="s">
        <v>35</v>
      </c>
      <c r="D51" s="3" t="s">
        <v>54</v>
      </c>
      <c r="E51" s="3">
        <v>9</v>
      </c>
      <c r="F51" s="3">
        <v>1</v>
      </c>
      <c r="G51" s="3">
        <v>11</v>
      </c>
      <c r="H51" s="3">
        <v>0</v>
      </c>
      <c r="I51" s="76">
        <f t="shared" si="87"/>
        <v>12</v>
      </c>
      <c r="J51" s="7">
        <v>0.19</v>
      </c>
      <c r="K51" s="74">
        <f>+IF('Cotización1.'!K55="","no cotiza",'Cotización1.'!K55)</f>
        <v>196898</v>
      </c>
      <c r="L51" s="19">
        <f t="shared" si="63"/>
        <v>234309</v>
      </c>
      <c r="M51" s="19">
        <f t="shared" si="64"/>
        <v>234309</v>
      </c>
      <c r="N51" s="19">
        <f t="shared" si="65"/>
        <v>2577399</v>
      </c>
      <c r="O51" s="19">
        <f t="shared" si="88"/>
        <v>0</v>
      </c>
      <c r="P51" s="19">
        <f t="shared" si="94"/>
        <v>2811708</v>
      </c>
      <c r="Q51" s="74">
        <f>+IF('Cotización2.'!K55="","no cotiza",'Cotización2.'!K55)</f>
        <v>194573.86320487902</v>
      </c>
      <c r="R51" s="19">
        <f t="shared" si="89"/>
        <v>231543</v>
      </c>
      <c r="S51" s="19">
        <f t="shared" si="95"/>
        <v>231543</v>
      </c>
      <c r="T51" s="19">
        <f t="shared" si="91"/>
        <v>2546973</v>
      </c>
      <c r="U51" s="19">
        <f t="shared" si="92"/>
        <v>0</v>
      </c>
      <c r="V51" s="19">
        <f t="shared" si="96"/>
        <v>2778516</v>
      </c>
      <c r="W51" s="74">
        <f>+IF('Cotizacion3. '!K55="","no cotiza",'Cotizacion3. '!K55)</f>
        <v>191431.9857389387</v>
      </c>
      <c r="X51" s="19">
        <f t="shared" si="66"/>
        <v>227804</v>
      </c>
      <c r="Y51" s="19">
        <f t="shared" si="67"/>
        <v>227804</v>
      </c>
      <c r="Z51" s="19">
        <f t="shared" si="68"/>
        <v>2505844</v>
      </c>
      <c r="AA51" s="19">
        <f t="shared" si="69"/>
        <v>0</v>
      </c>
      <c r="AB51" s="19">
        <f t="shared" si="70"/>
        <v>2733648</v>
      </c>
      <c r="AC51" s="74">
        <f>+IF('Cotización4. '!K55="","no cotiza",'Cotización4. '!K55)</f>
        <v>195707.14056045358</v>
      </c>
      <c r="AD51" s="19">
        <f t="shared" si="71"/>
        <v>232891</v>
      </c>
      <c r="AE51" s="19">
        <f t="shared" si="72"/>
        <v>232891</v>
      </c>
      <c r="AF51" s="19">
        <f t="shared" si="73"/>
        <v>2561801</v>
      </c>
      <c r="AG51" s="19">
        <f t="shared" si="74"/>
        <v>0</v>
      </c>
      <c r="AH51" s="19">
        <f t="shared" si="75"/>
        <v>2794692</v>
      </c>
      <c r="AJ51" s="74" t="str">
        <f>+IF('Cot5. Contrato3341-2022'!K55="","no aplica",'Cot5. Contrato3341-2022'!K55)</f>
        <v>no aplica</v>
      </c>
      <c r="AK51" s="19" t="str">
        <f t="shared" si="76"/>
        <v>no aplica</v>
      </c>
      <c r="AL51" s="5" t="str">
        <f t="shared" si="77"/>
        <v>no aplica</v>
      </c>
      <c r="AM51" s="19" t="str">
        <f t="shared" si="78"/>
        <v>no aplica</v>
      </c>
      <c r="AN51" s="5" t="str">
        <f t="shared" si="79"/>
        <v>no aplica</v>
      </c>
      <c r="AO51" s="73" t="str">
        <f t="shared" si="80"/>
        <v>no aplica</v>
      </c>
      <c r="AR51" s="19">
        <f t="shared" si="81"/>
        <v>194642</v>
      </c>
      <c r="AS51" s="19">
        <f t="shared" si="82"/>
        <v>231624</v>
      </c>
      <c r="AT51" s="5">
        <f t="shared" si="83"/>
        <v>231624</v>
      </c>
      <c r="AU51" s="19">
        <f t="shared" si="84"/>
        <v>2547864</v>
      </c>
      <c r="AV51" s="5">
        <f t="shared" si="85"/>
        <v>0</v>
      </c>
      <c r="AW51" s="19">
        <f t="shared" si="86"/>
        <v>2779488</v>
      </c>
    </row>
    <row r="52" spans="2:49" ht="36.75" customHeight="1" x14ac:dyDescent="0.2">
      <c r="B52" s="3" t="s">
        <v>112</v>
      </c>
      <c r="C52" s="17" t="s">
        <v>36</v>
      </c>
      <c r="D52" s="3" t="s">
        <v>54</v>
      </c>
      <c r="E52" s="3">
        <v>1</v>
      </c>
      <c r="F52" s="3">
        <v>1</v>
      </c>
      <c r="G52" s="18">
        <v>12</v>
      </c>
      <c r="H52" s="18">
        <v>7</v>
      </c>
      <c r="I52" s="75">
        <f t="shared" si="87"/>
        <v>20</v>
      </c>
      <c r="J52" s="7">
        <v>0.19</v>
      </c>
      <c r="K52" s="74">
        <f>+IF('Cotización1.'!K56="","no cotiza",'Cotización1.'!K56)</f>
        <v>7657</v>
      </c>
      <c r="L52" s="19">
        <f t="shared" si="63"/>
        <v>9112</v>
      </c>
      <c r="M52" s="19">
        <f t="shared" si="64"/>
        <v>9112</v>
      </c>
      <c r="N52" s="19">
        <f t="shared" si="65"/>
        <v>109344</v>
      </c>
      <c r="O52" s="19">
        <f t="shared" si="88"/>
        <v>63784</v>
      </c>
      <c r="P52" s="19">
        <f t="shared" si="94"/>
        <v>182240</v>
      </c>
      <c r="Q52" s="74">
        <f>+IF('Cotización2.'!K56="","no cotiza",'Cotización2.'!K56)</f>
        <v>7566.7613468564059</v>
      </c>
      <c r="R52" s="19">
        <f t="shared" si="89"/>
        <v>9004</v>
      </c>
      <c r="S52" s="19">
        <f t="shared" si="95"/>
        <v>9004</v>
      </c>
      <c r="T52" s="19">
        <f t="shared" si="91"/>
        <v>108048</v>
      </c>
      <c r="U52" s="19">
        <f t="shared" si="92"/>
        <v>63028</v>
      </c>
      <c r="V52" s="19">
        <f t="shared" si="96"/>
        <v>180080</v>
      </c>
      <c r="W52" s="74">
        <f>+IF('Cotizacion3. '!K56="","no cotiza",'Cotizacion3. '!K56)</f>
        <v>7444.5772231809487</v>
      </c>
      <c r="X52" s="19">
        <f t="shared" si="66"/>
        <v>8859</v>
      </c>
      <c r="Y52" s="19">
        <f t="shared" si="67"/>
        <v>8859</v>
      </c>
      <c r="Z52" s="19">
        <f t="shared" si="68"/>
        <v>106308</v>
      </c>
      <c r="AA52" s="19">
        <f t="shared" si="69"/>
        <v>62013</v>
      </c>
      <c r="AB52" s="19">
        <f t="shared" si="70"/>
        <v>177180</v>
      </c>
      <c r="AC52" s="74">
        <f>+IF('Cotización4. '!K56="","no cotiza",'Cotización4. '!K56)</f>
        <v>7610.8332440176382</v>
      </c>
      <c r="AD52" s="19">
        <f t="shared" si="71"/>
        <v>9057</v>
      </c>
      <c r="AE52" s="19">
        <f t="shared" si="72"/>
        <v>9057</v>
      </c>
      <c r="AF52" s="19">
        <f t="shared" si="73"/>
        <v>108684</v>
      </c>
      <c r="AG52" s="19">
        <f t="shared" si="74"/>
        <v>63399</v>
      </c>
      <c r="AH52" s="19">
        <f t="shared" si="75"/>
        <v>181140</v>
      </c>
      <c r="AJ52" s="74" t="str">
        <f>+IF('Cot5. Contrato3341-2022'!K56="","no aplica",'Cot5. Contrato3341-2022'!K56)</f>
        <v>no aplica</v>
      </c>
      <c r="AK52" s="19" t="str">
        <f t="shared" si="76"/>
        <v>no aplica</v>
      </c>
      <c r="AL52" s="5" t="str">
        <f t="shared" si="77"/>
        <v>no aplica</v>
      </c>
      <c r="AM52" s="19" t="str">
        <f t="shared" si="78"/>
        <v>no aplica</v>
      </c>
      <c r="AN52" s="5" t="str">
        <f t="shared" si="79"/>
        <v>no aplica</v>
      </c>
      <c r="AO52" s="73" t="str">
        <f t="shared" si="80"/>
        <v>no aplica</v>
      </c>
      <c r="AR52" s="19">
        <f t="shared" si="81"/>
        <v>7569</v>
      </c>
      <c r="AS52" s="19">
        <f t="shared" si="82"/>
        <v>9007</v>
      </c>
      <c r="AT52" s="5">
        <f t="shared" si="83"/>
        <v>9007</v>
      </c>
      <c r="AU52" s="19">
        <f t="shared" si="84"/>
        <v>108084</v>
      </c>
      <c r="AV52" s="5">
        <f t="shared" si="85"/>
        <v>63049</v>
      </c>
      <c r="AW52" s="19">
        <f t="shared" si="86"/>
        <v>180140</v>
      </c>
    </row>
    <row r="53" spans="2:49" ht="36.75" customHeight="1" x14ac:dyDescent="0.2">
      <c r="B53" s="99" t="s">
        <v>123</v>
      </c>
      <c r="C53" s="100"/>
      <c r="D53" s="100"/>
      <c r="E53" s="100"/>
      <c r="F53" s="100"/>
      <c r="G53" s="100"/>
      <c r="H53" s="100"/>
      <c r="I53" s="100"/>
      <c r="J53" s="100"/>
      <c r="K53" s="100"/>
      <c r="L53" s="100"/>
      <c r="M53" s="100"/>
      <c r="N53" s="100"/>
      <c r="O53" s="101"/>
      <c r="P53" s="22">
        <f>SUM(P46:P52)</f>
        <v>940084020</v>
      </c>
      <c r="V53" s="22">
        <f>SUM(V46:V52)</f>
        <v>928987192</v>
      </c>
      <c r="AB53" s="22">
        <f>SUM(AB46:AB52)</f>
        <v>913986420</v>
      </c>
      <c r="AH53" s="22">
        <f>SUM(AH46:AH52)</f>
        <v>934398016</v>
      </c>
      <c r="AO53" s="22">
        <f>SUM(AO46:AO52)</f>
        <v>420986200</v>
      </c>
      <c r="AW53" s="22">
        <f>SUM(AW46:AW52)</f>
        <v>788834776</v>
      </c>
    </row>
    <row r="54" spans="2:49" ht="36.75" customHeight="1" x14ac:dyDescent="0.2">
      <c r="B54" s="102" t="s">
        <v>47</v>
      </c>
      <c r="C54" s="103"/>
      <c r="D54" s="103"/>
      <c r="E54" s="103"/>
      <c r="F54" s="103"/>
      <c r="G54" s="103"/>
      <c r="H54" s="103"/>
      <c r="I54" s="103"/>
      <c r="J54" s="103"/>
      <c r="K54" s="103"/>
      <c r="L54" s="103"/>
      <c r="M54" s="103"/>
      <c r="N54" s="103"/>
      <c r="O54" s="103"/>
      <c r="P54" s="103"/>
      <c r="Q54" s="97" t="s">
        <v>58</v>
      </c>
      <c r="R54" s="97"/>
      <c r="S54" s="97"/>
      <c r="T54" s="97"/>
      <c r="U54" s="97"/>
      <c r="V54" s="97"/>
      <c r="W54" s="97" t="s">
        <v>58</v>
      </c>
      <c r="X54" s="97"/>
      <c r="Y54" s="97"/>
      <c r="Z54" s="97"/>
      <c r="AA54" s="97"/>
      <c r="AB54" s="97"/>
      <c r="AC54" s="97" t="s">
        <v>58</v>
      </c>
      <c r="AD54" s="97"/>
      <c r="AE54" s="97"/>
      <c r="AF54" s="97"/>
      <c r="AG54" s="97"/>
      <c r="AH54" s="97"/>
      <c r="AW54" s="68"/>
    </row>
    <row r="55" spans="2:49" ht="36.75" customHeight="1" x14ac:dyDescent="0.2">
      <c r="B55" s="104"/>
      <c r="C55" s="105"/>
      <c r="D55" s="105"/>
      <c r="E55" s="105"/>
      <c r="F55" s="105"/>
      <c r="G55" s="105"/>
      <c r="H55" s="105"/>
      <c r="I55" s="105"/>
      <c r="J55" s="106"/>
      <c r="K55" s="90" t="s">
        <v>218</v>
      </c>
      <c r="L55" s="90"/>
      <c r="M55" s="90"/>
      <c r="N55" s="90"/>
      <c r="O55" s="90"/>
      <c r="P55" s="90"/>
      <c r="Q55" s="90" t="s">
        <v>219</v>
      </c>
      <c r="R55" s="90"/>
      <c r="S55" s="90"/>
      <c r="T55" s="90"/>
      <c r="U55" s="90"/>
      <c r="V55" s="90"/>
      <c r="W55" s="90" t="s">
        <v>222</v>
      </c>
      <c r="X55" s="90"/>
      <c r="Y55" s="90"/>
      <c r="Z55" s="90"/>
      <c r="AA55" s="90"/>
      <c r="AB55" s="90"/>
      <c r="AC55" s="90" t="s">
        <v>221</v>
      </c>
      <c r="AD55" s="90"/>
      <c r="AE55" s="90"/>
      <c r="AF55" s="90"/>
      <c r="AG55" s="90"/>
      <c r="AH55" s="90"/>
      <c r="AJ55" s="90" t="s">
        <v>205</v>
      </c>
      <c r="AK55" s="90"/>
      <c r="AL55" s="90"/>
      <c r="AM55" s="90"/>
      <c r="AN55" s="90"/>
      <c r="AO55" s="90"/>
      <c r="AR55" s="98" t="s">
        <v>199</v>
      </c>
      <c r="AS55" s="98"/>
      <c r="AT55" s="98"/>
      <c r="AU55" s="98"/>
      <c r="AV55" s="98"/>
      <c r="AW55" s="98"/>
    </row>
    <row r="56" spans="2:49" ht="99.95" customHeight="1" x14ac:dyDescent="0.2">
      <c r="B56" s="16" t="s">
        <v>48</v>
      </c>
      <c r="C56" s="16" t="s">
        <v>0</v>
      </c>
      <c r="D56" s="16" t="s">
        <v>49</v>
      </c>
      <c r="E56" s="16" t="s">
        <v>125</v>
      </c>
      <c r="F56" s="16" t="s">
        <v>64</v>
      </c>
      <c r="G56" s="16" t="s">
        <v>65</v>
      </c>
      <c r="H56" s="16" t="s">
        <v>66</v>
      </c>
      <c r="I56" s="16" t="s">
        <v>62</v>
      </c>
      <c r="J56" s="16" t="s">
        <v>67</v>
      </c>
      <c r="K56" s="16" t="s">
        <v>51</v>
      </c>
      <c r="L56" s="16" t="s">
        <v>1</v>
      </c>
      <c r="M56" s="16" t="s">
        <v>59</v>
      </c>
      <c r="N56" s="16" t="s">
        <v>60</v>
      </c>
      <c r="O56" s="16" t="s">
        <v>61</v>
      </c>
      <c r="P56" s="16" t="s">
        <v>63</v>
      </c>
      <c r="Q56" s="16" t="s">
        <v>51</v>
      </c>
      <c r="R56" s="16" t="s">
        <v>1</v>
      </c>
      <c r="S56" s="16" t="s">
        <v>59</v>
      </c>
      <c r="T56" s="16" t="s">
        <v>60</v>
      </c>
      <c r="U56" s="16" t="s">
        <v>61</v>
      </c>
      <c r="V56" s="16" t="s">
        <v>63</v>
      </c>
      <c r="W56" s="16" t="s">
        <v>51</v>
      </c>
      <c r="X56" s="16" t="s">
        <v>1</v>
      </c>
      <c r="Y56" s="16" t="s">
        <v>59</v>
      </c>
      <c r="Z56" s="16" t="s">
        <v>60</v>
      </c>
      <c r="AA56" s="16" t="s">
        <v>61</v>
      </c>
      <c r="AB56" s="16" t="s">
        <v>63</v>
      </c>
      <c r="AC56" s="16" t="s">
        <v>51</v>
      </c>
      <c r="AD56" s="16" t="s">
        <v>1</v>
      </c>
      <c r="AE56" s="16" t="s">
        <v>59</v>
      </c>
      <c r="AF56" s="16" t="s">
        <v>60</v>
      </c>
      <c r="AG56" s="16" t="s">
        <v>61</v>
      </c>
      <c r="AH56" s="16" t="s">
        <v>63</v>
      </c>
      <c r="AJ56" s="16" t="s">
        <v>51</v>
      </c>
      <c r="AK56" s="16" t="s">
        <v>1</v>
      </c>
      <c r="AL56" s="16" t="s">
        <v>59</v>
      </c>
      <c r="AM56" s="16" t="s">
        <v>60</v>
      </c>
      <c r="AN56" s="16" t="s">
        <v>61</v>
      </c>
      <c r="AO56" s="16" t="s">
        <v>63</v>
      </c>
      <c r="AR56" s="16" t="s">
        <v>51</v>
      </c>
      <c r="AS56" s="16" t="s">
        <v>1</v>
      </c>
      <c r="AT56" s="16" t="s">
        <v>59</v>
      </c>
      <c r="AU56" s="16" t="s">
        <v>60</v>
      </c>
      <c r="AV56" s="16" t="s">
        <v>61</v>
      </c>
      <c r="AW56" s="16" t="s">
        <v>63</v>
      </c>
    </row>
    <row r="57" spans="2:49" ht="36.75" customHeight="1" x14ac:dyDescent="0.2">
      <c r="B57" s="3" t="s">
        <v>113</v>
      </c>
      <c r="C57" s="17" t="s">
        <v>37</v>
      </c>
      <c r="D57" s="3" t="s">
        <v>54</v>
      </c>
      <c r="E57" s="3">
        <v>62</v>
      </c>
      <c r="F57" s="3">
        <v>1</v>
      </c>
      <c r="G57" s="3">
        <v>12</v>
      </c>
      <c r="H57" s="3">
        <v>7</v>
      </c>
      <c r="I57" s="76">
        <f t="shared" ref="I57:I63" si="97">F57+G57+H57</f>
        <v>20</v>
      </c>
      <c r="J57" s="7">
        <v>0.19</v>
      </c>
      <c r="K57" s="74">
        <f>+IF('Cotización1.'!K60="","no cotiza",'Cotización1.'!K60)</f>
        <v>1266765.8914717569</v>
      </c>
      <c r="L57" s="19">
        <f>+IF(K57="no cotiza","no cotiza",ROUND((K57*(1+J57)),0))</f>
        <v>1507451</v>
      </c>
      <c r="M57" s="19">
        <f t="shared" ref="M57:M63" si="98">+IF(L57="no cotiza","no cotiza",ROUND((L57*F57),0))</f>
        <v>1507451</v>
      </c>
      <c r="N57" s="19">
        <f t="shared" ref="N57:N63" si="99">+IF(L57="no cotiza","no cotiza",ROUND((L57*G57),0))</f>
        <v>18089412</v>
      </c>
      <c r="O57" s="19">
        <f t="shared" ref="O57:O63" si="100">+IF(L57="no cotiza","no cotiza",ROUND((L57*H57),0))</f>
        <v>10552157</v>
      </c>
      <c r="P57" s="19">
        <f t="shared" ref="P57:P63" si="101">+IF(L57="no cotiza","no cotiza",ROUND((L57*I57),0))</f>
        <v>30149020</v>
      </c>
      <c r="Q57" s="74">
        <f>+IF('Cotización2.'!K60="","no cotiza",'Cotización2.'!K60)</f>
        <v>4675921.0847157361</v>
      </c>
      <c r="R57" s="19">
        <f t="shared" ref="R57:R63" si="102">+IF(Q57="no cotiza","no cotiza",ROUND((Q57*(1+J57)),0))</f>
        <v>5564346</v>
      </c>
      <c r="S57" s="19">
        <f t="shared" ref="S57:S63" si="103">+IF(R57="no cotiza","no cotiza",ROUND((R57*F57),0))</f>
        <v>5564346</v>
      </c>
      <c r="T57" s="19">
        <f t="shared" ref="T57:T63" si="104">+IF(R57="no cotiza","no cotiza",ROUND((R57*G57),0))</f>
        <v>66772152</v>
      </c>
      <c r="U57" s="19">
        <f t="shared" ref="U57:U63" si="105">+IF(R57="no cotiza","no cotiza",ROUND((R57*H57),0))</f>
        <v>38950422</v>
      </c>
      <c r="V57" s="19">
        <f t="shared" ref="V57:V63" si="106">+IF(R57="no cotiza","no cotiza",ROUND((R57*I57),0))</f>
        <v>111286920</v>
      </c>
      <c r="W57" s="74">
        <f>+IF('Cotizacion3. '!K60="","no cotiza",'Cotizacion3. '!K60)</f>
        <v>4600416.7448902251</v>
      </c>
      <c r="X57" s="19">
        <f t="shared" ref="X57:X63" si="107">+IF(W57="no cotiza","no cotiza",ROUND((W57*(1+J57)),0))</f>
        <v>5474496</v>
      </c>
      <c r="Y57" s="19">
        <f t="shared" ref="Y57:Y63" si="108">+IF(X57="no cotiza","no cotiza",ROUND((X57*F57),0))</f>
        <v>5474496</v>
      </c>
      <c r="Z57" s="19">
        <f t="shared" ref="Z57:Z63" si="109">+IF(X57="no cotiza","no cotiza",ROUND((X57*G57),0))</f>
        <v>65693952</v>
      </c>
      <c r="AA57" s="19">
        <f t="shared" ref="AA57:AA63" si="110">+IF(X57="no cotiza","no cotiza",ROUND((X57*H57),0))</f>
        <v>38321472</v>
      </c>
      <c r="AB57" s="19">
        <f t="shared" ref="AB57:AB63" si="111">+IF(X57="no cotiza","no cotiza",ROUND((X57*I57),0))</f>
        <v>109489920</v>
      </c>
      <c r="AC57" s="74">
        <f>+IF('Cotización4. '!K60="","no cotiza",'Cotización4. '!K60)</f>
        <v>4703155.5518454863</v>
      </c>
      <c r="AD57" s="19">
        <f t="shared" ref="AD57:AD63" si="112">+IF(AC57="no cotiza","no cotiza",ROUND((AC57*(1+J57)),0))</f>
        <v>5596755</v>
      </c>
      <c r="AE57" s="19">
        <f t="shared" ref="AE57:AE63" si="113">+IF(AD57="no cotiza","no cotiza",ROUND((AD57*F57),0))</f>
        <v>5596755</v>
      </c>
      <c r="AF57" s="19">
        <f t="shared" ref="AF57:AF63" si="114">+IF(AD57="no cotiza","no cotiza",ROUND((AD57*G57),0))</f>
        <v>67161060</v>
      </c>
      <c r="AG57" s="19">
        <f t="shared" ref="AG57:AG63" si="115">+IF(AD57="no cotiza","no cotiza",ROUND((AD57*H57),0))</f>
        <v>39177285</v>
      </c>
      <c r="AH57" s="19">
        <f t="shared" ref="AH57:AH63" si="116">+IF(AD57="no cotiza","no cotiza",ROUND((AD57*I57),0))</f>
        <v>111935100</v>
      </c>
      <c r="AJ57" s="74">
        <f>+IF('Cot5. Contrato3341-2022'!K60="","no aplica",'Cot5. Contrato3341-2022'!K60)</f>
        <v>1254044</v>
      </c>
      <c r="AK57" s="19">
        <f t="shared" ref="AK57:AK63" si="117">+IF(AJ57="no aplica","no aplica",ROUND((AJ57*(1+J57)),0))</f>
        <v>1492312</v>
      </c>
      <c r="AL57" s="5">
        <f t="shared" ref="AL57:AL63" si="118">+IF(AK57="no aplica","no aplica",ROUND((AK57*F57),0))</f>
        <v>1492312</v>
      </c>
      <c r="AM57" s="19">
        <f t="shared" ref="AM57:AM63" si="119">+IF(AK57="no aplica","no aplica",ROUND((AK57*G57),0))</f>
        <v>17907744</v>
      </c>
      <c r="AN57" s="5">
        <f t="shared" ref="AN57:AN63" si="120">+IF(AK57="no aplica","no aplica",ROUND((AK57*H57),0))</f>
        <v>10446184</v>
      </c>
      <c r="AO57" s="73">
        <f t="shared" ref="AO57:AO63" si="121">+IF(AK57="no aplica","no aplica",ROUND((AK57*I57),0))</f>
        <v>29846240</v>
      </c>
      <c r="AR57" s="19">
        <f t="shared" ref="AR57:AR63" si="122">IFERROR(ROUND(GEOMEAN(K57,Q57,W57,AC57,AJ57),0),"")</f>
        <v>2761929</v>
      </c>
      <c r="AS57" s="19">
        <f t="shared" ref="AS57:AS63" si="123">+IF(AR57="no cotiza","no cotiza",ROUND((AR57*(1+J57)),0))</f>
        <v>3286696</v>
      </c>
      <c r="AT57" s="5">
        <f t="shared" ref="AT57:AT63" si="124">+IF(AS57="no cotiza","no cotiza",ROUND((AS57*F57),0))</f>
        <v>3286696</v>
      </c>
      <c r="AU57" s="19">
        <f t="shared" ref="AU57:AU63" si="125">+IF(AS57="no cotiza","no cotiza",ROUND((AS57*G57),0))</f>
        <v>39440352</v>
      </c>
      <c r="AV57" s="5">
        <f t="shared" ref="AV57:AV63" si="126">+IF(AS57="no cotiza","no cotiza",ROUND((AS57*H57),0))</f>
        <v>23006872</v>
      </c>
      <c r="AW57" s="19">
        <f t="shared" ref="AW57:AW63" si="127">+IF(AS57="no cotiza","no cotiza",ROUND((AS57*I57),0))</f>
        <v>65733920</v>
      </c>
    </row>
    <row r="58" spans="2:49" ht="36.75" customHeight="1" x14ac:dyDescent="0.2">
      <c r="B58" s="3" t="s">
        <v>114</v>
      </c>
      <c r="C58" s="17" t="s">
        <v>38</v>
      </c>
      <c r="D58" s="3" t="s">
        <v>54</v>
      </c>
      <c r="E58" s="3">
        <v>11</v>
      </c>
      <c r="F58" s="3">
        <v>1</v>
      </c>
      <c r="G58" s="3">
        <v>12</v>
      </c>
      <c r="H58" s="3">
        <v>7</v>
      </c>
      <c r="I58" s="76">
        <f t="shared" si="97"/>
        <v>20</v>
      </c>
      <c r="J58" s="7">
        <v>0.19</v>
      </c>
      <c r="K58" s="74">
        <f>+IF('Cotización1.'!K61="","no cotiza",'Cotización1.'!K61)</f>
        <v>1106098.3357445542</v>
      </c>
      <c r="L58" s="19">
        <f t="shared" ref="L58:L63" si="128">+IF(K58="no cotiza","no cotiza",ROUND((K58*(1+J58)),0))</f>
        <v>1316257</v>
      </c>
      <c r="M58" s="19">
        <f t="shared" si="98"/>
        <v>1316257</v>
      </c>
      <c r="N58" s="19">
        <f t="shared" si="99"/>
        <v>15795084</v>
      </c>
      <c r="O58" s="19">
        <f t="shared" si="100"/>
        <v>9213799</v>
      </c>
      <c r="P58" s="19">
        <f t="shared" si="101"/>
        <v>26325140</v>
      </c>
      <c r="Q58" s="74">
        <f>+IF('Cotización2.'!K61="","no cotiza",'Cotización2.'!K61)</f>
        <v>601173.04151575477</v>
      </c>
      <c r="R58" s="19">
        <f t="shared" si="102"/>
        <v>715396</v>
      </c>
      <c r="S58" s="19">
        <f t="shared" si="103"/>
        <v>715396</v>
      </c>
      <c r="T58" s="19">
        <f t="shared" si="104"/>
        <v>8584752</v>
      </c>
      <c r="U58" s="19">
        <f t="shared" si="105"/>
        <v>5007772</v>
      </c>
      <c r="V58" s="19">
        <f t="shared" si="106"/>
        <v>14307920</v>
      </c>
      <c r="W58" s="74">
        <f>+IF('Cotizacion3. '!K61="","no cotiza",'Cotizacion3. '!K61)</f>
        <v>591465.6121562405</v>
      </c>
      <c r="X58" s="19">
        <f t="shared" si="107"/>
        <v>703844</v>
      </c>
      <c r="Y58" s="19">
        <f t="shared" si="108"/>
        <v>703844</v>
      </c>
      <c r="Z58" s="19">
        <f t="shared" si="109"/>
        <v>8446128</v>
      </c>
      <c r="AA58" s="19">
        <f t="shared" si="110"/>
        <v>4926908</v>
      </c>
      <c r="AB58" s="19">
        <f t="shared" si="111"/>
        <v>14076880</v>
      </c>
      <c r="AC58" s="74">
        <f>+IF('Cotización4. '!K61="","no cotiza",'Cotización4. '!K61)</f>
        <v>604674.51793971984</v>
      </c>
      <c r="AD58" s="19">
        <f t="shared" si="112"/>
        <v>719563</v>
      </c>
      <c r="AE58" s="19">
        <f t="shared" si="113"/>
        <v>719563</v>
      </c>
      <c r="AF58" s="19">
        <f t="shared" si="114"/>
        <v>8634756</v>
      </c>
      <c r="AG58" s="19">
        <f t="shared" si="115"/>
        <v>5036941</v>
      </c>
      <c r="AH58" s="19">
        <f t="shared" si="116"/>
        <v>14391260</v>
      </c>
      <c r="AJ58" s="74">
        <f>+IF('Cot5. Contrato3341-2022'!K61="","no aplica",'Cot5. Contrato3341-2022'!K61)</f>
        <v>165122</v>
      </c>
      <c r="AK58" s="19">
        <f t="shared" si="117"/>
        <v>196495</v>
      </c>
      <c r="AL58" s="5">
        <f t="shared" si="118"/>
        <v>196495</v>
      </c>
      <c r="AM58" s="19">
        <f t="shared" si="119"/>
        <v>2357940</v>
      </c>
      <c r="AN58" s="5">
        <f t="shared" si="120"/>
        <v>1375465</v>
      </c>
      <c r="AO58" s="73">
        <f t="shared" si="121"/>
        <v>3929900</v>
      </c>
      <c r="AR58" s="19">
        <f t="shared" si="122"/>
        <v>523371</v>
      </c>
      <c r="AS58" s="19">
        <f t="shared" si="123"/>
        <v>622811</v>
      </c>
      <c r="AT58" s="5">
        <f t="shared" si="124"/>
        <v>622811</v>
      </c>
      <c r="AU58" s="19">
        <f t="shared" si="125"/>
        <v>7473732</v>
      </c>
      <c r="AV58" s="5">
        <f t="shared" si="126"/>
        <v>4359677</v>
      </c>
      <c r="AW58" s="19">
        <f t="shared" si="127"/>
        <v>12456220</v>
      </c>
    </row>
    <row r="59" spans="2:49" ht="41.25" customHeight="1" x14ac:dyDescent="0.2">
      <c r="B59" s="3" t="s">
        <v>115</v>
      </c>
      <c r="C59" s="17" t="s">
        <v>39</v>
      </c>
      <c r="D59" s="3" t="s">
        <v>54</v>
      </c>
      <c r="E59" s="3">
        <v>20</v>
      </c>
      <c r="F59" s="3">
        <v>1</v>
      </c>
      <c r="G59" s="3">
        <v>12</v>
      </c>
      <c r="H59" s="3">
        <v>7</v>
      </c>
      <c r="I59" s="76">
        <f t="shared" si="97"/>
        <v>20</v>
      </c>
      <c r="J59" s="7">
        <v>0.19</v>
      </c>
      <c r="K59" s="74">
        <f>+IF('Cotización1.'!K62="","no cotiza",'Cotización1.'!K62)</f>
        <v>1835886.4936458115</v>
      </c>
      <c r="L59" s="19">
        <f t="shared" si="128"/>
        <v>2184705</v>
      </c>
      <c r="M59" s="19">
        <f t="shared" si="98"/>
        <v>2184705</v>
      </c>
      <c r="N59" s="19">
        <f t="shared" si="99"/>
        <v>26216460</v>
      </c>
      <c r="O59" s="19">
        <f t="shared" si="100"/>
        <v>15292935</v>
      </c>
      <c r="P59" s="19">
        <f t="shared" si="101"/>
        <v>43694100</v>
      </c>
      <c r="Q59" s="74">
        <f>+IF('Cotización2.'!K62="","no cotiza",'Cotización2.'!K62)</f>
        <v>1814215.5943285536</v>
      </c>
      <c r="R59" s="19">
        <f t="shared" si="102"/>
        <v>2158917</v>
      </c>
      <c r="S59" s="19">
        <f t="shared" si="103"/>
        <v>2158917</v>
      </c>
      <c r="T59" s="19">
        <f t="shared" si="104"/>
        <v>25907004</v>
      </c>
      <c r="U59" s="19">
        <f t="shared" si="105"/>
        <v>15112419</v>
      </c>
      <c r="V59" s="19">
        <f t="shared" si="106"/>
        <v>43178340</v>
      </c>
      <c r="W59" s="74">
        <f>+IF('Cotizacion3. '!K62="","no cotiza",'Cotizacion3. '!K62)</f>
        <v>1784920.5852235719</v>
      </c>
      <c r="X59" s="19">
        <f t="shared" si="107"/>
        <v>2124055</v>
      </c>
      <c r="Y59" s="19">
        <f t="shared" si="108"/>
        <v>2124055</v>
      </c>
      <c r="Z59" s="19">
        <f t="shared" si="109"/>
        <v>25488660</v>
      </c>
      <c r="AA59" s="19">
        <f t="shared" si="110"/>
        <v>14868385</v>
      </c>
      <c r="AB59" s="19">
        <f t="shared" si="111"/>
        <v>42481100</v>
      </c>
      <c r="AC59" s="74">
        <f>+IF('Cotización4. '!K62="","no cotiza",'Cotización4. '!K62)</f>
        <v>1824782.3241930774</v>
      </c>
      <c r="AD59" s="19">
        <f t="shared" si="112"/>
        <v>2171491</v>
      </c>
      <c r="AE59" s="19">
        <f t="shared" si="113"/>
        <v>2171491</v>
      </c>
      <c r="AF59" s="19">
        <f t="shared" si="114"/>
        <v>26057892</v>
      </c>
      <c r="AG59" s="19">
        <f t="shared" si="115"/>
        <v>15200437</v>
      </c>
      <c r="AH59" s="19">
        <f t="shared" si="116"/>
        <v>43429820</v>
      </c>
      <c r="AJ59" s="74">
        <f>+IF('Cot5. Contrato3341-2022'!K62="","no aplica",'Cot5. Contrato3341-2022'!K62)</f>
        <v>593552</v>
      </c>
      <c r="AK59" s="19">
        <f t="shared" si="117"/>
        <v>706327</v>
      </c>
      <c r="AL59" s="5">
        <f t="shared" si="118"/>
        <v>706327</v>
      </c>
      <c r="AM59" s="19">
        <f t="shared" si="119"/>
        <v>8475924</v>
      </c>
      <c r="AN59" s="5">
        <f t="shared" si="120"/>
        <v>4944289</v>
      </c>
      <c r="AO59" s="73">
        <f t="shared" si="121"/>
        <v>14126540</v>
      </c>
      <c r="AR59" s="19">
        <f t="shared" si="122"/>
        <v>1451325</v>
      </c>
      <c r="AS59" s="19">
        <f t="shared" si="123"/>
        <v>1727077</v>
      </c>
      <c r="AT59" s="5">
        <f t="shared" si="124"/>
        <v>1727077</v>
      </c>
      <c r="AU59" s="19">
        <f t="shared" si="125"/>
        <v>20724924</v>
      </c>
      <c r="AV59" s="5">
        <f t="shared" si="126"/>
        <v>12089539</v>
      </c>
      <c r="AW59" s="19">
        <f t="shared" si="127"/>
        <v>34541540</v>
      </c>
    </row>
    <row r="60" spans="2:49" ht="36.75" customHeight="1" x14ac:dyDescent="0.2">
      <c r="B60" s="3" t="s">
        <v>116</v>
      </c>
      <c r="C60" s="26" t="s">
        <v>40</v>
      </c>
      <c r="D60" s="27" t="s">
        <v>54</v>
      </c>
      <c r="E60" s="3">
        <v>937</v>
      </c>
      <c r="F60" s="3">
        <v>1</v>
      </c>
      <c r="G60" s="18">
        <v>11</v>
      </c>
      <c r="H60" s="18">
        <v>0</v>
      </c>
      <c r="I60" s="75">
        <f t="shared" si="97"/>
        <v>12</v>
      </c>
      <c r="J60" s="7">
        <v>0.19</v>
      </c>
      <c r="K60" s="74">
        <f>+IF('Cotización1.'!K63="","no cotiza",'Cotización1.'!K63)</f>
        <v>6828000</v>
      </c>
      <c r="L60" s="19">
        <f t="shared" si="128"/>
        <v>8125320</v>
      </c>
      <c r="M60" s="19">
        <f t="shared" si="98"/>
        <v>8125320</v>
      </c>
      <c r="N60" s="19">
        <f t="shared" si="99"/>
        <v>89378520</v>
      </c>
      <c r="O60" s="19">
        <f t="shared" si="100"/>
        <v>0</v>
      </c>
      <c r="P60" s="19">
        <f t="shared" si="101"/>
        <v>97503840</v>
      </c>
      <c r="Q60" s="74">
        <f>+IF('Cotización2.'!K63="","no cotiza",'Cotización2.'!K63)</f>
        <v>6747311</v>
      </c>
      <c r="R60" s="19">
        <f t="shared" si="102"/>
        <v>8029300</v>
      </c>
      <c r="S60" s="19">
        <f t="shared" si="103"/>
        <v>8029300</v>
      </c>
      <c r="T60" s="19">
        <f t="shared" si="104"/>
        <v>88322300</v>
      </c>
      <c r="U60" s="19">
        <f t="shared" si="105"/>
        <v>0</v>
      </c>
      <c r="V60" s="19">
        <f t="shared" si="106"/>
        <v>96351600</v>
      </c>
      <c r="W60" s="74">
        <f>+IF('Cotizacion3. '!K63="","no cotiza",'Cotizacion3. '!K63)</f>
        <v>6638479.4244555412</v>
      </c>
      <c r="X60" s="19">
        <f t="shared" si="107"/>
        <v>7899791</v>
      </c>
      <c r="Y60" s="19">
        <f t="shared" si="108"/>
        <v>7899791</v>
      </c>
      <c r="Z60" s="19">
        <f t="shared" si="109"/>
        <v>86897701</v>
      </c>
      <c r="AA60" s="19">
        <f t="shared" si="110"/>
        <v>0</v>
      </c>
      <c r="AB60" s="19">
        <f t="shared" si="111"/>
        <v>94797492</v>
      </c>
      <c r="AC60" s="74">
        <f>+IF('Cotización4. '!K63="","no cotiza",'Cotización4. '!K63)</f>
        <v>6786675</v>
      </c>
      <c r="AD60" s="19">
        <f t="shared" si="112"/>
        <v>8076143</v>
      </c>
      <c r="AE60" s="19">
        <f t="shared" si="113"/>
        <v>8076143</v>
      </c>
      <c r="AF60" s="19">
        <f t="shared" si="114"/>
        <v>88837573</v>
      </c>
      <c r="AG60" s="19">
        <f t="shared" si="115"/>
        <v>0</v>
      </c>
      <c r="AH60" s="19">
        <f t="shared" si="116"/>
        <v>96913716</v>
      </c>
      <c r="AJ60" s="74">
        <f>+IF('Cot5. Contrato3341-2022'!K63="","no aplica",'Cot5. Contrato3341-2022'!K63)</f>
        <v>1083204</v>
      </c>
      <c r="AK60" s="19">
        <f t="shared" si="117"/>
        <v>1289013</v>
      </c>
      <c r="AL60" s="5">
        <f t="shared" si="118"/>
        <v>1289013</v>
      </c>
      <c r="AM60" s="19">
        <f t="shared" si="119"/>
        <v>14179143</v>
      </c>
      <c r="AN60" s="5">
        <f t="shared" si="120"/>
        <v>0</v>
      </c>
      <c r="AO60" s="73">
        <f t="shared" si="121"/>
        <v>15468156</v>
      </c>
      <c r="AR60" s="19">
        <f t="shared" si="122"/>
        <v>4681360</v>
      </c>
      <c r="AS60" s="19">
        <f t="shared" si="123"/>
        <v>5570818</v>
      </c>
      <c r="AT60" s="5">
        <f t="shared" si="124"/>
        <v>5570818</v>
      </c>
      <c r="AU60" s="19">
        <f t="shared" si="125"/>
        <v>61278998</v>
      </c>
      <c r="AV60" s="5">
        <f t="shared" si="126"/>
        <v>0</v>
      </c>
      <c r="AW60" s="19">
        <f t="shared" si="127"/>
        <v>66849816</v>
      </c>
    </row>
    <row r="61" spans="2:49" ht="36.75" customHeight="1" x14ac:dyDescent="0.2">
      <c r="B61" s="3" t="s">
        <v>117</v>
      </c>
      <c r="C61" s="26" t="s">
        <v>41</v>
      </c>
      <c r="D61" s="27" t="s">
        <v>54</v>
      </c>
      <c r="E61" s="3">
        <v>19</v>
      </c>
      <c r="F61" s="3">
        <v>1</v>
      </c>
      <c r="G61" s="18">
        <v>12</v>
      </c>
      <c r="H61" s="18">
        <v>7</v>
      </c>
      <c r="I61" s="75">
        <f t="shared" si="97"/>
        <v>20</v>
      </c>
      <c r="J61" s="7">
        <v>0.19</v>
      </c>
      <c r="K61" s="74">
        <f>+IF('Cotización1.'!K64="","no cotiza",'Cotización1.'!K64)</f>
        <v>48459.351339546804</v>
      </c>
      <c r="L61" s="19">
        <f t="shared" si="128"/>
        <v>57667</v>
      </c>
      <c r="M61" s="19">
        <f t="shared" si="98"/>
        <v>57667</v>
      </c>
      <c r="N61" s="19">
        <f t="shared" si="99"/>
        <v>692004</v>
      </c>
      <c r="O61" s="19">
        <f t="shared" si="100"/>
        <v>403669</v>
      </c>
      <c r="P61" s="19">
        <f t="shared" si="101"/>
        <v>1153340</v>
      </c>
      <c r="Q61" s="74">
        <f>+IF('Cotización2.'!K64="","no cotiza",'Cotización2.'!K64)</f>
        <v>47887.334644890747</v>
      </c>
      <c r="R61" s="19">
        <f t="shared" si="102"/>
        <v>56986</v>
      </c>
      <c r="S61" s="19">
        <f t="shared" si="103"/>
        <v>56986</v>
      </c>
      <c r="T61" s="19">
        <f t="shared" si="104"/>
        <v>683832</v>
      </c>
      <c r="U61" s="19">
        <f t="shared" si="105"/>
        <v>398902</v>
      </c>
      <c r="V61" s="19">
        <f t="shared" si="106"/>
        <v>1139720</v>
      </c>
      <c r="W61" s="74">
        <f>+IF('Cotizacion3. '!K64="","no cotiza",'Cotizacion3. '!K64)</f>
        <v>47114.074890746371</v>
      </c>
      <c r="X61" s="19">
        <f t="shared" si="107"/>
        <v>56066</v>
      </c>
      <c r="Y61" s="19">
        <f t="shared" si="108"/>
        <v>56066</v>
      </c>
      <c r="Z61" s="19">
        <f t="shared" si="109"/>
        <v>672792</v>
      </c>
      <c r="AA61" s="19">
        <f t="shared" si="110"/>
        <v>392462</v>
      </c>
      <c r="AB61" s="19">
        <f t="shared" si="111"/>
        <v>1121320</v>
      </c>
      <c r="AC61" s="74">
        <f>+IF('Cotización4. '!K64="","no cotiza",'Cotización4. '!K64)</f>
        <v>48166.249968243967</v>
      </c>
      <c r="AD61" s="19">
        <f t="shared" si="112"/>
        <v>57318</v>
      </c>
      <c r="AE61" s="19">
        <f t="shared" si="113"/>
        <v>57318</v>
      </c>
      <c r="AF61" s="19">
        <f t="shared" si="114"/>
        <v>687816</v>
      </c>
      <c r="AG61" s="19">
        <f t="shared" si="115"/>
        <v>401226</v>
      </c>
      <c r="AH61" s="19">
        <f t="shared" si="116"/>
        <v>1146360</v>
      </c>
      <c r="AJ61" s="74" t="str">
        <f>+IF('Cot5. Contrato3341-2022'!K64="","no aplica",'Cot5. Contrato3341-2022'!K64)</f>
        <v>no aplica</v>
      </c>
      <c r="AK61" s="19" t="str">
        <f t="shared" si="117"/>
        <v>no aplica</v>
      </c>
      <c r="AL61" s="5" t="str">
        <f t="shared" si="118"/>
        <v>no aplica</v>
      </c>
      <c r="AM61" s="19" t="str">
        <f t="shared" si="119"/>
        <v>no aplica</v>
      </c>
      <c r="AN61" s="5" t="str">
        <f t="shared" si="120"/>
        <v>no aplica</v>
      </c>
      <c r="AO61" s="73" t="str">
        <f t="shared" si="121"/>
        <v>no aplica</v>
      </c>
      <c r="AR61" s="19">
        <f t="shared" si="122"/>
        <v>47904</v>
      </c>
      <c r="AS61" s="19">
        <f t="shared" si="123"/>
        <v>57006</v>
      </c>
      <c r="AT61" s="5">
        <f t="shared" si="124"/>
        <v>57006</v>
      </c>
      <c r="AU61" s="19">
        <f t="shared" si="125"/>
        <v>684072</v>
      </c>
      <c r="AV61" s="5">
        <f t="shared" si="126"/>
        <v>399042</v>
      </c>
      <c r="AW61" s="19">
        <f t="shared" si="127"/>
        <v>1140120</v>
      </c>
    </row>
    <row r="62" spans="2:49" ht="36.75" customHeight="1" x14ac:dyDescent="0.2">
      <c r="B62" s="3" t="s">
        <v>118</v>
      </c>
      <c r="C62" s="26" t="s">
        <v>42</v>
      </c>
      <c r="D62" s="27" t="s">
        <v>54</v>
      </c>
      <c r="E62" s="3">
        <v>9</v>
      </c>
      <c r="F62" s="3">
        <v>1</v>
      </c>
      <c r="G62" s="18">
        <v>11</v>
      </c>
      <c r="H62" s="18">
        <v>0</v>
      </c>
      <c r="I62" s="75">
        <f t="shared" si="97"/>
        <v>12</v>
      </c>
      <c r="J62" s="7">
        <v>0.19</v>
      </c>
      <c r="K62" s="74">
        <f>+IF('Cotización1.'!K65="","no cotiza",'Cotización1.'!K65)</f>
        <v>52591.449102238803</v>
      </c>
      <c r="L62" s="19">
        <f t="shared" si="128"/>
        <v>62584</v>
      </c>
      <c r="M62" s="19">
        <f t="shared" si="98"/>
        <v>62584</v>
      </c>
      <c r="N62" s="19">
        <f t="shared" si="99"/>
        <v>688424</v>
      </c>
      <c r="O62" s="19">
        <f t="shared" si="100"/>
        <v>0</v>
      </c>
      <c r="P62" s="19">
        <f t="shared" si="101"/>
        <v>751008</v>
      </c>
      <c r="Q62" s="74">
        <f>+IF('Cotización2.'!K65="","no cotiza",'Cotización2.'!K65)</f>
        <v>51970.656911442704</v>
      </c>
      <c r="R62" s="19">
        <f t="shared" si="102"/>
        <v>61845</v>
      </c>
      <c r="S62" s="19">
        <f t="shared" si="103"/>
        <v>61845</v>
      </c>
      <c r="T62" s="19">
        <f t="shared" si="104"/>
        <v>680295</v>
      </c>
      <c r="U62" s="19">
        <f t="shared" si="105"/>
        <v>0</v>
      </c>
      <c r="V62" s="19">
        <f t="shared" si="106"/>
        <v>742140</v>
      </c>
      <c r="W62" s="74">
        <f>+IF('Cotizacion3. '!K65="","no cotiza",'Cotizacion3. '!K65)</f>
        <v>51131.461794736591</v>
      </c>
      <c r="X62" s="19">
        <f t="shared" si="107"/>
        <v>60846</v>
      </c>
      <c r="Y62" s="19">
        <f t="shared" si="108"/>
        <v>60846</v>
      </c>
      <c r="Z62" s="19">
        <f t="shared" si="109"/>
        <v>669306</v>
      </c>
      <c r="AA62" s="19">
        <f t="shared" si="110"/>
        <v>0</v>
      </c>
      <c r="AB62" s="19">
        <f t="shared" si="111"/>
        <v>730152</v>
      </c>
      <c r="AC62" s="74">
        <f>+IF('Cotización4. '!K65="","no cotiza",'Cotización4. '!K65)</f>
        <v>52273.355165267552</v>
      </c>
      <c r="AD62" s="19">
        <f t="shared" si="112"/>
        <v>62205</v>
      </c>
      <c r="AE62" s="19">
        <f t="shared" si="113"/>
        <v>62205</v>
      </c>
      <c r="AF62" s="19">
        <f t="shared" si="114"/>
        <v>684255</v>
      </c>
      <c r="AG62" s="19">
        <f t="shared" si="115"/>
        <v>0</v>
      </c>
      <c r="AH62" s="19">
        <f t="shared" si="116"/>
        <v>746460</v>
      </c>
      <c r="AJ62" s="74" t="str">
        <f>+IF('Cot5. Contrato3341-2022'!K65="","no aplica",'Cot5. Contrato3341-2022'!K65)</f>
        <v>no aplica</v>
      </c>
      <c r="AK62" s="19" t="str">
        <f t="shared" si="117"/>
        <v>no aplica</v>
      </c>
      <c r="AL62" s="5" t="str">
        <f t="shared" si="118"/>
        <v>no aplica</v>
      </c>
      <c r="AM62" s="19" t="str">
        <f t="shared" si="119"/>
        <v>no aplica</v>
      </c>
      <c r="AN62" s="5" t="str">
        <f t="shared" si="120"/>
        <v>no aplica</v>
      </c>
      <c r="AO62" s="73" t="str">
        <f t="shared" si="121"/>
        <v>no aplica</v>
      </c>
      <c r="AR62" s="19">
        <f t="shared" si="122"/>
        <v>51989</v>
      </c>
      <c r="AS62" s="19">
        <f t="shared" si="123"/>
        <v>61867</v>
      </c>
      <c r="AT62" s="5">
        <f t="shared" si="124"/>
        <v>61867</v>
      </c>
      <c r="AU62" s="19">
        <f t="shared" si="125"/>
        <v>680537</v>
      </c>
      <c r="AV62" s="5">
        <f t="shared" si="126"/>
        <v>0</v>
      </c>
      <c r="AW62" s="19">
        <f t="shared" si="127"/>
        <v>742404</v>
      </c>
    </row>
    <row r="63" spans="2:49" ht="36.75" customHeight="1" x14ac:dyDescent="0.2">
      <c r="B63" s="3" t="s">
        <v>119</v>
      </c>
      <c r="C63" s="26" t="s">
        <v>43</v>
      </c>
      <c r="D63" s="27" t="s">
        <v>54</v>
      </c>
      <c r="E63" s="3">
        <v>1</v>
      </c>
      <c r="F63" s="3">
        <v>1</v>
      </c>
      <c r="G63" s="18">
        <v>12</v>
      </c>
      <c r="H63" s="18">
        <v>7</v>
      </c>
      <c r="I63" s="75">
        <f t="shared" si="97"/>
        <v>20</v>
      </c>
      <c r="J63" s="7">
        <v>0.19</v>
      </c>
      <c r="K63" s="74">
        <f>+IF('Cotización1.'!K66="","no cotiza",'Cotización1.'!K66)</f>
        <v>2045.299404672</v>
      </c>
      <c r="L63" s="19">
        <f t="shared" si="128"/>
        <v>2434</v>
      </c>
      <c r="M63" s="19">
        <f t="shared" si="98"/>
        <v>2434</v>
      </c>
      <c r="N63" s="19">
        <f t="shared" si="99"/>
        <v>29208</v>
      </c>
      <c r="O63" s="19">
        <f t="shared" si="100"/>
        <v>17038</v>
      </c>
      <c r="P63" s="19">
        <f t="shared" si="101"/>
        <v>48680</v>
      </c>
      <c r="Q63" s="74">
        <f>+IF('Cotización2.'!K66="","no cotiza",'Cotización2.'!K66)</f>
        <v>2021.1565844999998</v>
      </c>
      <c r="R63" s="19">
        <f t="shared" si="102"/>
        <v>2405</v>
      </c>
      <c r="S63" s="19">
        <f t="shared" si="103"/>
        <v>2405</v>
      </c>
      <c r="T63" s="19">
        <f t="shared" si="104"/>
        <v>28860</v>
      </c>
      <c r="U63" s="19">
        <f t="shared" si="105"/>
        <v>16835</v>
      </c>
      <c r="V63" s="19">
        <f t="shared" si="106"/>
        <v>48100</v>
      </c>
      <c r="W63" s="74">
        <f>+IF('Cotizacion3. '!K66="","no cotiza",'Cotizacion3. '!K66)</f>
        <v>1988.52</v>
      </c>
      <c r="X63" s="19">
        <f t="shared" si="107"/>
        <v>2366</v>
      </c>
      <c r="Y63" s="19">
        <f t="shared" si="108"/>
        <v>2366</v>
      </c>
      <c r="Z63" s="19">
        <f t="shared" si="109"/>
        <v>28392</v>
      </c>
      <c r="AA63" s="19">
        <f t="shared" si="110"/>
        <v>16562</v>
      </c>
      <c r="AB63" s="19">
        <f t="shared" si="111"/>
        <v>47320</v>
      </c>
      <c r="AC63" s="74">
        <f>+IF('Cotización4. '!K66="","no cotiza",'Cotización4. '!K66)</f>
        <v>2032.9286229000002</v>
      </c>
      <c r="AD63" s="19">
        <f t="shared" si="112"/>
        <v>2419</v>
      </c>
      <c r="AE63" s="19">
        <f t="shared" si="113"/>
        <v>2419</v>
      </c>
      <c r="AF63" s="19">
        <f t="shared" si="114"/>
        <v>29028</v>
      </c>
      <c r="AG63" s="19">
        <f t="shared" si="115"/>
        <v>16933</v>
      </c>
      <c r="AH63" s="19">
        <f t="shared" si="116"/>
        <v>48380</v>
      </c>
      <c r="AJ63" s="74" t="str">
        <f>+IF('Cot5. Contrato3341-2022'!K66="","no aplica",'Cot5. Contrato3341-2022'!K66)</f>
        <v>no aplica</v>
      </c>
      <c r="AK63" s="19" t="str">
        <f t="shared" si="117"/>
        <v>no aplica</v>
      </c>
      <c r="AL63" s="5" t="str">
        <f t="shared" si="118"/>
        <v>no aplica</v>
      </c>
      <c r="AM63" s="19" t="str">
        <f t="shared" si="119"/>
        <v>no aplica</v>
      </c>
      <c r="AN63" s="5" t="str">
        <f t="shared" si="120"/>
        <v>no aplica</v>
      </c>
      <c r="AO63" s="73" t="str">
        <f t="shared" si="121"/>
        <v>no aplica</v>
      </c>
      <c r="AR63" s="19">
        <f t="shared" si="122"/>
        <v>2022</v>
      </c>
      <c r="AS63" s="19">
        <f t="shared" si="123"/>
        <v>2406</v>
      </c>
      <c r="AT63" s="5">
        <f t="shared" si="124"/>
        <v>2406</v>
      </c>
      <c r="AU63" s="19">
        <f t="shared" si="125"/>
        <v>28872</v>
      </c>
      <c r="AV63" s="5">
        <f t="shared" si="126"/>
        <v>16842</v>
      </c>
      <c r="AW63" s="19">
        <f t="shared" si="127"/>
        <v>48120</v>
      </c>
    </row>
    <row r="64" spans="2:49" ht="36.75" customHeight="1" x14ac:dyDescent="0.2">
      <c r="B64" s="99" t="s">
        <v>56</v>
      </c>
      <c r="C64" s="100"/>
      <c r="D64" s="100"/>
      <c r="E64" s="100"/>
      <c r="F64" s="100"/>
      <c r="G64" s="100"/>
      <c r="H64" s="100"/>
      <c r="I64" s="100"/>
      <c r="J64" s="100"/>
      <c r="K64" s="100"/>
      <c r="L64" s="100"/>
      <c r="M64" s="100"/>
      <c r="N64" s="100"/>
      <c r="O64" s="101"/>
      <c r="P64" s="22">
        <f>SUM(P57:P63)</f>
        <v>199625128</v>
      </c>
      <c r="V64" s="22">
        <f>SUM(V57:V63)</f>
        <v>267054740</v>
      </c>
      <c r="AB64" s="22">
        <f>SUM(AB57:AB63)</f>
        <v>262744184</v>
      </c>
      <c r="AH64" s="22">
        <f>SUM(AH57:AH63)</f>
        <v>268611096</v>
      </c>
      <c r="AJ64" s="20"/>
      <c r="AL64" s="20"/>
      <c r="AM64" s="20"/>
      <c r="AN64" s="20"/>
      <c r="AO64" s="22">
        <f>SUM(AO57:AO63)</f>
        <v>63370836</v>
      </c>
      <c r="AS64" s="68"/>
      <c r="AW64" s="22">
        <f>SUM(AW57:AW63)</f>
        <v>181512140</v>
      </c>
    </row>
    <row r="65" spans="2:49" ht="36.75" customHeight="1" x14ac:dyDescent="0.2">
      <c r="B65" s="81" t="s">
        <v>215</v>
      </c>
      <c r="C65" s="82"/>
      <c r="D65" s="82"/>
      <c r="E65" s="82"/>
      <c r="F65" s="82"/>
      <c r="G65" s="82"/>
      <c r="H65" s="82"/>
      <c r="I65" s="82"/>
      <c r="J65" s="82"/>
      <c r="K65" s="82"/>
      <c r="L65" s="82"/>
      <c r="M65" s="82"/>
      <c r="N65" s="82"/>
      <c r="O65" s="83"/>
      <c r="P65" s="33">
        <f>SUM(P23,P42,P53,P64)</f>
        <v>4068361892</v>
      </c>
      <c r="V65" s="33">
        <f>SUM(V23,V42,V53,V64)</f>
        <v>4090124713</v>
      </c>
      <c r="AB65" s="33">
        <f>SUM(AB23,AB42,AB53,AB64)</f>
        <v>4024081272</v>
      </c>
      <c r="AH65" s="33">
        <f>SUM(AH23,AH42,AH53,AH64)</f>
        <v>4113948212</v>
      </c>
      <c r="AO65" s="33">
        <f>SUM(AO23,AO42,AO53,AO64)</f>
        <v>1537382758</v>
      </c>
      <c r="AW65" s="78">
        <f>SUM(AW23,AW42,AW53,AW64)</f>
        <v>3563478232</v>
      </c>
    </row>
    <row r="66" spans="2:49" ht="18.75" customHeight="1" x14ac:dyDescent="0.2">
      <c r="B66" s="111"/>
      <c r="C66" s="111"/>
      <c r="D66" s="111"/>
      <c r="E66" s="111"/>
      <c r="F66" s="111"/>
      <c r="G66" s="111"/>
      <c r="H66" s="111"/>
      <c r="I66" s="111"/>
      <c r="J66" s="111"/>
      <c r="K66" s="111"/>
      <c r="L66" s="111"/>
      <c r="M66" s="111"/>
      <c r="N66" s="111"/>
      <c r="O66" s="111"/>
      <c r="P66" s="111"/>
      <c r="AW66" s="68"/>
    </row>
    <row r="68" spans="2:49" ht="18" x14ac:dyDescent="0.2">
      <c r="AV68" s="80" t="s">
        <v>217</v>
      </c>
      <c r="AW68" s="80">
        <f>+AW65/1300000</f>
        <v>2741.1371015384616</v>
      </c>
    </row>
  </sheetData>
  <mergeCells count="54">
    <mergeCell ref="B66:P66"/>
    <mergeCell ref="AR6:AW6"/>
    <mergeCell ref="AJ5:AO5"/>
    <mergeCell ref="AR5:AW5"/>
    <mergeCell ref="W5:AB5"/>
    <mergeCell ref="AC5:AH5"/>
    <mergeCell ref="AR25:AW25"/>
    <mergeCell ref="B42:O42"/>
    <mergeCell ref="W24:AB24"/>
    <mergeCell ref="AC24:AH24"/>
    <mergeCell ref="B25:J25"/>
    <mergeCell ref="K25:P25"/>
    <mergeCell ref="Q25:V25"/>
    <mergeCell ref="W25:AB25"/>
    <mergeCell ref="AC25:AH25"/>
    <mergeCell ref="B24:P24"/>
    <mergeCell ref="Q24:V24"/>
    <mergeCell ref="B44:J44"/>
    <mergeCell ref="K44:P44"/>
    <mergeCell ref="Q44:V44"/>
    <mergeCell ref="W44:AB44"/>
    <mergeCell ref="B43:P43"/>
    <mergeCell ref="AC44:AH44"/>
    <mergeCell ref="AC6:AH6"/>
    <mergeCell ref="Q5:V5"/>
    <mergeCell ref="AR55:AW55"/>
    <mergeCell ref="B64:O64"/>
    <mergeCell ref="B54:P54"/>
    <mergeCell ref="Q54:V54"/>
    <mergeCell ref="W54:AB54"/>
    <mergeCell ref="AC54:AH54"/>
    <mergeCell ref="B55:J55"/>
    <mergeCell ref="K55:P55"/>
    <mergeCell ref="Q55:V55"/>
    <mergeCell ref="W55:AB55"/>
    <mergeCell ref="AC55:AH55"/>
    <mergeCell ref="AR44:AW44"/>
    <mergeCell ref="B53:O53"/>
    <mergeCell ref="B65:O65"/>
    <mergeCell ref="A1:P1"/>
    <mergeCell ref="D2:P2"/>
    <mergeCell ref="B5:P5"/>
    <mergeCell ref="AJ55:AO55"/>
    <mergeCell ref="AJ44:AO44"/>
    <mergeCell ref="AJ25:AO25"/>
    <mergeCell ref="F22:I22"/>
    <mergeCell ref="L22:O22"/>
    <mergeCell ref="R22:U22"/>
    <mergeCell ref="B23:O23"/>
    <mergeCell ref="AJ6:AO6"/>
    <mergeCell ref="B6:J6"/>
    <mergeCell ref="K6:P6"/>
    <mergeCell ref="Q6:V6"/>
    <mergeCell ref="W6:AB6"/>
  </mergeCells>
  <phoneticPr fontId="16" type="noConversion"/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1EFE70-ABD9-4F35-95F6-3D81608295F4}">
  <dimension ref="A1:Q70"/>
  <sheetViews>
    <sheetView zoomScale="110" zoomScaleNormal="110" workbookViewId="0">
      <selection activeCell="C5" sqref="C5"/>
    </sheetView>
  </sheetViews>
  <sheetFormatPr baseColWidth="10" defaultColWidth="11" defaultRowHeight="12.75" x14ac:dyDescent="0.2"/>
  <cols>
    <col min="1" max="1" width="1.28515625" style="1" customWidth="1"/>
    <col min="2" max="2" width="6.42578125" style="1" customWidth="1"/>
    <col min="3" max="3" width="30.7109375" style="14" customWidth="1"/>
    <col min="4" max="4" width="8.42578125" style="2" customWidth="1"/>
    <col min="5" max="5" width="11" style="1"/>
    <col min="6" max="6" width="11" style="1" customWidth="1"/>
    <col min="7" max="7" width="13.140625" style="1" customWidth="1"/>
    <col min="8" max="8" width="11" style="1" customWidth="1"/>
    <col min="9" max="9" width="14.42578125" style="1" customWidth="1"/>
    <col min="10" max="10" width="6.42578125" style="1" customWidth="1"/>
    <col min="11" max="15" width="15.28515625" style="1" customWidth="1"/>
    <col min="16" max="16" width="23.42578125" style="1" customWidth="1"/>
    <col min="17" max="17" width="12.42578125" style="1" bestFit="1" customWidth="1"/>
    <col min="18" max="16384" width="11" style="1"/>
  </cols>
  <sheetData>
    <row r="1" spans="1:17" x14ac:dyDescent="0.2">
      <c r="A1" s="84"/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</row>
    <row r="2" spans="1:17" ht="35.25" customHeight="1" x14ac:dyDescent="0.2">
      <c r="B2" s="10"/>
      <c r="C2" s="11" t="s">
        <v>124</v>
      </c>
      <c r="D2" s="117" t="s">
        <v>68</v>
      </c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9"/>
    </row>
    <row r="3" spans="1:17" x14ac:dyDescent="0.2">
      <c r="A3" s="84"/>
      <c r="B3" s="120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1"/>
      <c r="P3" s="111"/>
    </row>
    <row r="4" spans="1:17" ht="15" x14ac:dyDescent="0.25">
      <c r="B4" s="12"/>
      <c r="C4" s="13" t="s">
        <v>70</v>
      </c>
      <c r="D4" s="113"/>
      <c r="E4" s="113"/>
      <c r="F4" s="113"/>
      <c r="G4" s="113"/>
      <c r="H4" s="113"/>
      <c r="I4" s="113"/>
      <c r="J4" s="113"/>
      <c r="K4" s="113"/>
      <c r="L4" s="13" t="s">
        <v>73</v>
      </c>
      <c r="M4" s="121"/>
      <c r="N4" s="115"/>
      <c r="O4" s="115"/>
      <c r="P4" s="116"/>
    </row>
    <row r="5" spans="1:17" x14ac:dyDescent="0.2">
      <c r="B5" s="12"/>
      <c r="C5" s="13" t="s">
        <v>71</v>
      </c>
      <c r="D5" s="113"/>
      <c r="E5" s="113"/>
      <c r="F5" s="113"/>
      <c r="G5" s="113"/>
      <c r="H5" s="113"/>
      <c r="I5" s="113"/>
      <c r="J5" s="113"/>
      <c r="K5" s="113"/>
      <c r="L5" s="13" t="s">
        <v>74</v>
      </c>
      <c r="M5" s="114"/>
      <c r="N5" s="115"/>
      <c r="O5" s="115"/>
      <c r="P5" s="116"/>
    </row>
    <row r="6" spans="1:17" x14ac:dyDescent="0.2">
      <c r="B6" s="12"/>
      <c r="C6" s="13" t="s">
        <v>72</v>
      </c>
      <c r="D6" s="113"/>
      <c r="E6" s="113"/>
      <c r="F6" s="113"/>
      <c r="G6" s="113"/>
      <c r="H6" s="113"/>
      <c r="I6" s="113"/>
      <c r="J6" s="113"/>
      <c r="K6" s="113"/>
      <c r="L6" s="13" t="s">
        <v>75</v>
      </c>
      <c r="M6" s="114"/>
      <c r="N6" s="115"/>
      <c r="O6" s="115"/>
      <c r="P6" s="116"/>
    </row>
    <row r="7" spans="1:17" x14ac:dyDescent="0.2">
      <c r="A7" s="122"/>
      <c r="B7" s="122"/>
      <c r="C7" s="122"/>
      <c r="D7" s="122"/>
      <c r="E7" s="122"/>
      <c r="F7" s="122"/>
      <c r="G7" s="122"/>
      <c r="H7" s="122"/>
      <c r="I7" s="122"/>
      <c r="J7" s="122"/>
      <c r="K7" s="122"/>
      <c r="L7" s="122"/>
      <c r="M7" s="122"/>
      <c r="N7" s="122"/>
      <c r="O7" s="122"/>
      <c r="P7" s="122"/>
    </row>
    <row r="8" spans="1:17" ht="14.25" customHeight="1" x14ac:dyDescent="0.2">
      <c r="A8" s="123" t="s">
        <v>69</v>
      </c>
      <c r="B8" s="123"/>
      <c r="C8" s="123"/>
      <c r="D8" s="124"/>
      <c r="E8" s="124"/>
      <c r="F8" s="124"/>
      <c r="G8" s="124"/>
      <c r="H8" s="124"/>
      <c r="I8" s="124"/>
      <c r="J8" s="124"/>
      <c r="K8" s="124"/>
      <c r="L8" s="124"/>
      <c r="M8" s="124"/>
      <c r="N8" s="124"/>
      <c r="O8" s="124"/>
      <c r="P8" s="124"/>
    </row>
    <row r="9" spans="1:17" ht="75" customHeight="1" x14ac:dyDescent="0.2">
      <c r="A9" s="125" t="s">
        <v>121</v>
      </c>
      <c r="B9" s="125"/>
      <c r="C9" s="125"/>
      <c r="D9" s="125"/>
      <c r="E9" s="125"/>
      <c r="F9" s="125"/>
      <c r="G9" s="125"/>
      <c r="H9" s="125"/>
      <c r="I9" s="125"/>
      <c r="J9" s="125"/>
      <c r="K9" s="125"/>
      <c r="L9" s="125"/>
      <c r="M9" s="125"/>
      <c r="N9" s="125"/>
      <c r="O9" s="125"/>
      <c r="P9" s="125"/>
    </row>
    <row r="11" spans="1:17" ht="12" customHeight="1" x14ac:dyDescent="0.2">
      <c r="E11" s="2"/>
      <c r="F11" s="2"/>
      <c r="G11" s="2"/>
      <c r="H11" s="2"/>
      <c r="I11" s="2"/>
      <c r="J11" s="2"/>
      <c r="K11" s="15"/>
      <c r="L11" s="2"/>
    </row>
    <row r="12" spans="1:17" ht="23.25" customHeight="1" x14ac:dyDescent="0.2">
      <c r="B12" s="89" t="s">
        <v>46</v>
      </c>
      <c r="C12" s="89"/>
      <c r="D12" s="89"/>
      <c r="E12" s="89"/>
      <c r="F12" s="89"/>
      <c r="G12" s="89"/>
      <c r="H12" s="89"/>
      <c r="I12" s="89"/>
      <c r="J12" s="89"/>
      <c r="K12" s="89"/>
      <c r="L12" s="89"/>
      <c r="M12" s="89"/>
      <c r="N12" s="89"/>
      <c r="O12" s="89"/>
      <c r="P12" s="89"/>
    </row>
    <row r="13" spans="1:17" s="2" customFormat="1" ht="66.599999999999994" customHeight="1" x14ac:dyDescent="0.25">
      <c r="B13" s="16" t="s">
        <v>48</v>
      </c>
      <c r="C13" s="16" t="s">
        <v>0</v>
      </c>
      <c r="D13" s="16" t="s">
        <v>49</v>
      </c>
      <c r="E13" s="16" t="s">
        <v>125</v>
      </c>
      <c r="F13" s="16" t="s">
        <v>64</v>
      </c>
      <c r="G13" s="16" t="s">
        <v>213</v>
      </c>
      <c r="H13" s="16" t="s">
        <v>66</v>
      </c>
      <c r="I13" s="16" t="s">
        <v>62</v>
      </c>
      <c r="J13" s="16" t="s">
        <v>67</v>
      </c>
      <c r="K13" s="16" t="s">
        <v>51</v>
      </c>
      <c r="L13" s="16" t="s">
        <v>1</v>
      </c>
      <c r="M13" s="16" t="s">
        <v>59</v>
      </c>
      <c r="N13" s="16" t="s">
        <v>60</v>
      </c>
      <c r="O13" s="16" t="s">
        <v>61</v>
      </c>
      <c r="P13" s="16" t="s">
        <v>63</v>
      </c>
    </row>
    <row r="14" spans="1:17" ht="36.75" customHeight="1" x14ac:dyDescent="0.2">
      <c r="B14" s="3" t="s">
        <v>76</v>
      </c>
      <c r="C14" s="17" t="s">
        <v>2</v>
      </c>
      <c r="D14" s="3" t="s">
        <v>50</v>
      </c>
      <c r="E14" s="18">
        <v>4</v>
      </c>
      <c r="F14" s="3">
        <v>1</v>
      </c>
      <c r="G14" s="3">
        <v>12</v>
      </c>
      <c r="H14" s="3">
        <v>7</v>
      </c>
      <c r="I14" s="18">
        <v>20</v>
      </c>
      <c r="J14" s="7">
        <v>0.19</v>
      </c>
      <c r="K14" s="8">
        <v>37970382.568027407</v>
      </c>
      <c r="L14" s="5">
        <f>+ROUND(K14*(1+J14),0)</f>
        <v>45184755</v>
      </c>
      <c r="M14" s="19">
        <f>+ROUND(L14*F14,0)</f>
        <v>45184755</v>
      </c>
      <c r="N14" s="19">
        <f>+ROUND(L14*G14,0)</f>
        <v>542217060</v>
      </c>
      <c r="O14" s="19">
        <f>+ROUND(L14*H14,0)</f>
        <v>316293285</v>
      </c>
      <c r="P14" s="19">
        <f>+ROUND(L14*I14,0)</f>
        <v>903695100</v>
      </c>
      <c r="Q14" s="20"/>
    </row>
    <row r="15" spans="1:17" ht="36.75" customHeight="1" x14ac:dyDescent="0.2">
      <c r="B15" s="3" t="s">
        <v>77</v>
      </c>
      <c r="C15" s="17" t="s">
        <v>3</v>
      </c>
      <c r="D15" s="3" t="s">
        <v>50</v>
      </c>
      <c r="E15" s="3">
        <v>4</v>
      </c>
      <c r="F15" s="3">
        <v>1</v>
      </c>
      <c r="G15" s="3">
        <v>10</v>
      </c>
      <c r="H15" s="3">
        <v>0</v>
      </c>
      <c r="I15" s="3">
        <v>11</v>
      </c>
      <c r="J15" s="7">
        <v>0.19</v>
      </c>
      <c r="K15" s="8">
        <v>12356537.110814534</v>
      </c>
      <c r="L15" s="5">
        <f t="shared" ref="L15:L27" si="0">+ROUND(K15*(1+J15),0)</f>
        <v>14704279</v>
      </c>
      <c r="M15" s="19">
        <f t="shared" ref="M15:M27" si="1">+ROUND(L15*F15,0)</f>
        <v>14704279</v>
      </c>
      <c r="N15" s="19">
        <f t="shared" ref="N15:N27" si="2">+ROUND(L15*G15,0)</f>
        <v>147042790</v>
      </c>
      <c r="O15" s="19">
        <f t="shared" ref="O15:O27" si="3">+ROUND(L15*H15,0)</f>
        <v>0</v>
      </c>
      <c r="P15" s="19">
        <f t="shared" ref="P15:P27" si="4">+ROUND(L15*I15,0)</f>
        <v>161747069</v>
      </c>
    </row>
    <row r="16" spans="1:17" ht="36.75" customHeight="1" x14ac:dyDescent="0.2">
      <c r="B16" s="3" t="s">
        <v>78</v>
      </c>
      <c r="C16" s="17" t="s">
        <v>4</v>
      </c>
      <c r="D16" s="3" t="s">
        <v>50</v>
      </c>
      <c r="E16" s="3">
        <v>2</v>
      </c>
      <c r="F16" s="3">
        <v>1</v>
      </c>
      <c r="G16" s="3">
        <v>12</v>
      </c>
      <c r="H16" s="3">
        <v>7</v>
      </c>
      <c r="I16" s="3">
        <v>20</v>
      </c>
      <c r="J16" s="7">
        <v>0.19</v>
      </c>
      <c r="K16" s="8">
        <v>994780.94006283395</v>
      </c>
      <c r="L16" s="5">
        <f t="shared" si="0"/>
        <v>1183789</v>
      </c>
      <c r="M16" s="19">
        <f t="shared" si="1"/>
        <v>1183789</v>
      </c>
      <c r="N16" s="19">
        <f t="shared" si="2"/>
        <v>14205468</v>
      </c>
      <c r="O16" s="19">
        <f t="shared" si="3"/>
        <v>8286523</v>
      </c>
      <c r="P16" s="19">
        <f t="shared" si="4"/>
        <v>23675780</v>
      </c>
    </row>
    <row r="17" spans="2:16" ht="36.75" customHeight="1" x14ac:dyDescent="0.2">
      <c r="B17" s="3" t="s">
        <v>79</v>
      </c>
      <c r="C17" s="17" t="s">
        <v>5</v>
      </c>
      <c r="D17" s="3" t="s">
        <v>50</v>
      </c>
      <c r="E17" s="3">
        <v>6</v>
      </c>
      <c r="F17" s="3">
        <v>1</v>
      </c>
      <c r="G17" s="3">
        <v>12</v>
      </c>
      <c r="H17" s="3">
        <v>7</v>
      </c>
      <c r="I17" s="3">
        <v>20</v>
      </c>
      <c r="J17" s="7">
        <v>0.19</v>
      </c>
      <c r="K17" s="8">
        <v>2275676.8487952016</v>
      </c>
      <c r="L17" s="5">
        <f t="shared" si="0"/>
        <v>2708055</v>
      </c>
      <c r="M17" s="19">
        <f t="shared" si="1"/>
        <v>2708055</v>
      </c>
      <c r="N17" s="19">
        <f t="shared" si="2"/>
        <v>32496660</v>
      </c>
      <c r="O17" s="19">
        <f t="shared" si="3"/>
        <v>18956385</v>
      </c>
      <c r="P17" s="19">
        <f>+ROUND(L17*I17,0)</f>
        <v>54161100</v>
      </c>
    </row>
    <row r="18" spans="2:16" ht="36.75" customHeight="1" x14ac:dyDescent="0.2">
      <c r="B18" s="3" t="s">
        <v>80</v>
      </c>
      <c r="C18" s="17" t="s">
        <v>6</v>
      </c>
      <c r="D18" s="3" t="s">
        <v>50</v>
      </c>
      <c r="E18" s="3">
        <v>2</v>
      </c>
      <c r="F18" s="3">
        <v>1</v>
      </c>
      <c r="G18" s="3">
        <v>10</v>
      </c>
      <c r="H18" s="3">
        <v>0</v>
      </c>
      <c r="I18" s="3">
        <v>11</v>
      </c>
      <c r="J18" s="7">
        <v>0.19</v>
      </c>
      <c r="K18" s="8">
        <v>2801400.5730528128</v>
      </c>
      <c r="L18" s="5">
        <f t="shared" si="0"/>
        <v>3333667</v>
      </c>
      <c r="M18" s="19">
        <f t="shared" si="1"/>
        <v>3333667</v>
      </c>
      <c r="N18" s="19">
        <f t="shared" si="2"/>
        <v>33336670</v>
      </c>
      <c r="O18" s="19">
        <f t="shared" si="3"/>
        <v>0</v>
      </c>
      <c r="P18" s="19">
        <f t="shared" si="4"/>
        <v>36670337</v>
      </c>
    </row>
    <row r="19" spans="2:16" ht="36.75" customHeight="1" x14ac:dyDescent="0.2">
      <c r="B19" s="3" t="s">
        <v>81</v>
      </c>
      <c r="C19" s="21" t="s">
        <v>122</v>
      </c>
      <c r="D19" s="3" t="s">
        <v>50</v>
      </c>
      <c r="E19" s="3">
        <v>2</v>
      </c>
      <c r="F19" s="3">
        <v>0</v>
      </c>
      <c r="G19" s="3">
        <v>0</v>
      </c>
      <c r="H19" s="3">
        <v>7</v>
      </c>
      <c r="I19" s="18">
        <v>7</v>
      </c>
      <c r="J19" s="7">
        <v>0.19</v>
      </c>
      <c r="K19" s="8">
        <v>1001150.2697402855</v>
      </c>
      <c r="L19" s="5">
        <f t="shared" si="0"/>
        <v>1191369</v>
      </c>
      <c r="M19" s="19">
        <f t="shared" si="1"/>
        <v>0</v>
      </c>
      <c r="N19" s="19">
        <f t="shared" si="2"/>
        <v>0</v>
      </c>
      <c r="O19" s="19">
        <f t="shared" si="3"/>
        <v>8339583</v>
      </c>
      <c r="P19" s="19">
        <f>+ROUND(L19*I19,0)</f>
        <v>8339583</v>
      </c>
    </row>
    <row r="20" spans="2:16" ht="36.75" customHeight="1" x14ac:dyDescent="0.2">
      <c r="B20" s="3" t="s">
        <v>82</v>
      </c>
      <c r="C20" s="17" t="s">
        <v>7</v>
      </c>
      <c r="D20" s="3" t="s">
        <v>50</v>
      </c>
      <c r="E20" s="3">
        <v>2</v>
      </c>
      <c r="F20" s="3">
        <v>1</v>
      </c>
      <c r="G20" s="3">
        <v>12</v>
      </c>
      <c r="H20" s="3">
        <v>7</v>
      </c>
      <c r="I20" s="3">
        <v>20</v>
      </c>
      <c r="J20" s="7">
        <v>0.19</v>
      </c>
      <c r="K20" s="8">
        <v>3497614.6985812481</v>
      </c>
      <c r="L20" s="5">
        <f t="shared" si="0"/>
        <v>4162161</v>
      </c>
      <c r="M20" s="19">
        <f t="shared" si="1"/>
        <v>4162161</v>
      </c>
      <c r="N20" s="19">
        <f t="shared" si="2"/>
        <v>49945932</v>
      </c>
      <c r="O20" s="19">
        <f t="shared" si="3"/>
        <v>29135127</v>
      </c>
      <c r="P20" s="19">
        <f t="shared" si="4"/>
        <v>83243220</v>
      </c>
    </row>
    <row r="21" spans="2:16" ht="44.25" customHeight="1" x14ac:dyDescent="0.2">
      <c r="B21" s="3" t="s">
        <v>83</v>
      </c>
      <c r="C21" s="17" t="s">
        <v>8</v>
      </c>
      <c r="D21" s="3" t="s">
        <v>50</v>
      </c>
      <c r="E21" s="3">
        <v>4</v>
      </c>
      <c r="F21" s="3">
        <v>1</v>
      </c>
      <c r="G21" s="3">
        <v>12</v>
      </c>
      <c r="H21" s="3">
        <v>2</v>
      </c>
      <c r="I21" s="3">
        <v>15</v>
      </c>
      <c r="J21" s="7">
        <v>0.19</v>
      </c>
      <c r="K21" s="8">
        <v>2029456.9939190904</v>
      </c>
      <c r="L21" s="5">
        <f t="shared" si="0"/>
        <v>2415054</v>
      </c>
      <c r="M21" s="19">
        <f t="shared" si="1"/>
        <v>2415054</v>
      </c>
      <c r="N21" s="19">
        <f t="shared" si="2"/>
        <v>28980648</v>
      </c>
      <c r="O21" s="19">
        <f t="shared" si="3"/>
        <v>4830108</v>
      </c>
      <c r="P21" s="19">
        <f t="shared" si="4"/>
        <v>36225810</v>
      </c>
    </row>
    <row r="22" spans="2:16" ht="40.5" customHeight="1" x14ac:dyDescent="0.2">
      <c r="B22" s="3" t="s">
        <v>84</v>
      </c>
      <c r="C22" s="17" t="s">
        <v>9</v>
      </c>
      <c r="D22" s="3" t="s">
        <v>50</v>
      </c>
      <c r="E22" s="3">
        <v>4</v>
      </c>
      <c r="F22" s="3">
        <v>1</v>
      </c>
      <c r="G22" s="3">
        <v>12</v>
      </c>
      <c r="H22" s="3">
        <v>2</v>
      </c>
      <c r="I22" s="3">
        <v>15</v>
      </c>
      <c r="J22" s="7">
        <v>0.19</v>
      </c>
      <c r="K22" s="8">
        <v>3575699.9319159784</v>
      </c>
      <c r="L22" s="5">
        <f t="shared" si="0"/>
        <v>4255083</v>
      </c>
      <c r="M22" s="19">
        <f t="shared" si="1"/>
        <v>4255083</v>
      </c>
      <c r="N22" s="19">
        <f t="shared" si="2"/>
        <v>51060996</v>
      </c>
      <c r="O22" s="19">
        <f t="shared" si="3"/>
        <v>8510166</v>
      </c>
      <c r="P22" s="19">
        <f t="shared" si="4"/>
        <v>63826245</v>
      </c>
    </row>
    <row r="23" spans="2:16" ht="43.5" customHeight="1" x14ac:dyDescent="0.2">
      <c r="B23" s="3" t="s">
        <v>85</v>
      </c>
      <c r="C23" s="17" t="s">
        <v>10</v>
      </c>
      <c r="D23" s="3" t="s">
        <v>50</v>
      </c>
      <c r="E23" s="3">
        <v>2</v>
      </c>
      <c r="F23" s="3">
        <v>1</v>
      </c>
      <c r="G23" s="3">
        <v>12</v>
      </c>
      <c r="H23" s="3">
        <v>7</v>
      </c>
      <c r="I23" s="3">
        <v>20</v>
      </c>
      <c r="J23" s="7">
        <v>0.19</v>
      </c>
      <c r="K23" s="8">
        <v>4777161.7933676085</v>
      </c>
      <c r="L23" s="5">
        <f t="shared" si="0"/>
        <v>5684823</v>
      </c>
      <c r="M23" s="19">
        <f t="shared" si="1"/>
        <v>5684823</v>
      </c>
      <c r="N23" s="19">
        <f t="shared" si="2"/>
        <v>68217876</v>
      </c>
      <c r="O23" s="19">
        <f t="shared" si="3"/>
        <v>39793761</v>
      </c>
      <c r="P23" s="19">
        <f t="shared" si="4"/>
        <v>113696460</v>
      </c>
    </row>
    <row r="24" spans="2:16" ht="39" customHeight="1" x14ac:dyDescent="0.2">
      <c r="B24" s="3" t="s">
        <v>86</v>
      </c>
      <c r="C24" s="17" t="s">
        <v>11</v>
      </c>
      <c r="D24" s="3" t="s">
        <v>50</v>
      </c>
      <c r="E24" s="3">
        <v>4</v>
      </c>
      <c r="F24" s="3">
        <v>1</v>
      </c>
      <c r="G24" s="3">
        <v>12</v>
      </c>
      <c r="H24" s="3">
        <v>7</v>
      </c>
      <c r="I24" s="3">
        <v>20</v>
      </c>
      <c r="J24" s="7">
        <v>0.19</v>
      </c>
      <c r="K24" s="8">
        <v>4116921.7460497776</v>
      </c>
      <c r="L24" s="5">
        <f t="shared" si="0"/>
        <v>4899137</v>
      </c>
      <c r="M24" s="19">
        <f t="shared" si="1"/>
        <v>4899137</v>
      </c>
      <c r="N24" s="19">
        <f t="shared" si="2"/>
        <v>58789644</v>
      </c>
      <c r="O24" s="19">
        <f t="shared" si="3"/>
        <v>34293959</v>
      </c>
      <c r="P24" s="19">
        <f>+ROUND(L24*I24,0)</f>
        <v>97982740</v>
      </c>
    </row>
    <row r="25" spans="2:16" ht="39" customHeight="1" x14ac:dyDescent="0.2">
      <c r="B25" s="3" t="s">
        <v>87</v>
      </c>
      <c r="C25" s="17" t="s">
        <v>12</v>
      </c>
      <c r="D25" s="3" t="s">
        <v>50</v>
      </c>
      <c r="E25" s="3">
        <v>8</v>
      </c>
      <c r="F25" s="3">
        <v>1</v>
      </c>
      <c r="G25" s="3">
        <v>12</v>
      </c>
      <c r="H25" s="3">
        <v>7</v>
      </c>
      <c r="I25" s="3">
        <v>20</v>
      </c>
      <c r="J25" s="7">
        <v>0.19</v>
      </c>
      <c r="K25" s="8">
        <v>1773357.5148148783</v>
      </c>
      <c r="L25" s="5">
        <f t="shared" si="0"/>
        <v>2110295</v>
      </c>
      <c r="M25" s="19">
        <f t="shared" si="1"/>
        <v>2110295</v>
      </c>
      <c r="N25" s="19">
        <f t="shared" si="2"/>
        <v>25323540</v>
      </c>
      <c r="O25" s="19">
        <f t="shared" si="3"/>
        <v>14772065</v>
      </c>
      <c r="P25" s="19">
        <f t="shared" si="4"/>
        <v>42205900</v>
      </c>
    </row>
    <row r="26" spans="2:16" ht="42.75" customHeight="1" x14ac:dyDescent="0.2">
      <c r="B26" s="3" t="s">
        <v>88</v>
      </c>
      <c r="C26" s="17" t="s">
        <v>13</v>
      </c>
      <c r="D26" s="3" t="s">
        <v>50</v>
      </c>
      <c r="E26" s="3">
        <v>3</v>
      </c>
      <c r="F26" s="3">
        <v>1</v>
      </c>
      <c r="G26" s="3">
        <v>12</v>
      </c>
      <c r="H26" s="3">
        <v>7</v>
      </c>
      <c r="I26" s="3">
        <v>20</v>
      </c>
      <c r="J26" s="7">
        <v>0.19</v>
      </c>
      <c r="K26" s="8">
        <v>22271004.925457861</v>
      </c>
      <c r="L26" s="5">
        <f t="shared" si="0"/>
        <v>26502496</v>
      </c>
      <c r="M26" s="19">
        <f t="shared" si="1"/>
        <v>26502496</v>
      </c>
      <c r="N26" s="19">
        <f t="shared" si="2"/>
        <v>318029952</v>
      </c>
      <c r="O26" s="19">
        <f t="shared" si="3"/>
        <v>185517472</v>
      </c>
      <c r="P26" s="19">
        <f t="shared" si="4"/>
        <v>530049920</v>
      </c>
    </row>
    <row r="27" spans="2:16" ht="41.25" customHeight="1" x14ac:dyDescent="0.2">
      <c r="B27" s="3" t="s">
        <v>89</v>
      </c>
      <c r="C27" s="17" t="s">
        <v>14</v>
      </c>
      <c r="D27" s="3" t="s">
        <v>50</v>
      </c>
      <c r="E27" s="3">
        <v>1</v>
      </c>
      <c r="F27" s="3">
        <v>1</v>
      </c>
      <c r="G27" s="3">
        <v>12</v>
      </c>
      <c r="H27" s="3">
        <v>7</v>
      </c>
      <c r="I27" s="3">
        <v>20</v>
      </c>
      <c r="J27" s="7">
        <v>0.19</v>
      </c>
      <c r="K27" s="8">
        <v>3016424.2614902263</v>
      </c>
      <c r="L27" s="5">
        <f t="shared" si="0"/>
        <v>3589545</v>
      </c>
      <c r="M27" s="19">
        <f t="shared" si="1"/>
        <v>3589545</v>
      </c>
      <c r="N27" s="19">
        <f t="shared" si="2"/>
        <v>43074540</v>
      </c>
      <c r="O27" s="19">
        <f t="shared" si="3"/>
        <v>25126815</v>
      </c>
      <c r="P27" s="19">
        <f t="shared" si="4"/>
        <v>71790900</v>
      </c>
    </row>
    <row r="28" spans="2:16" ht="36.75" customHeight="1" x14ac:dyDescent="0.2">
      <c r="B28" s="3" t="s">
        <v>90</v>
      </c>
      <c r="C28" s="17" t="s">
        <v>15</v>
      </c>
      <c r="D28" s="3" t="s">
        <v>52</v>
      </c>
      <c r="E28" s="3">
        <v>1</v>
      </c>
      <c r="F28" s="91" t="s">
        <v>53</v>
      </c>
      <c r="G28" s="91"/>
      <c r="H28" s="91"/>
      <c r="I28" s="91"/>
      <c r="J28" s="7">
        <v>0.19</v>
      </c>
      <c r="K28" s="8">
        <v>82278657.939296499</v>
      </c>
      <c r="L28" s="92"/>
      <c r="M28" s="92"/>
      <c r="N28" s="92"/>
      <c r="O28" s="92"/>
      <c r="P28" s="5">
        <f>+ROUND(K28*(1+J28),0)</f>
        <v>97911603</v>
      </c>
    </row>
    <row r="29" spans="2:16" ht="36.75" customHeight="1" x14ac:dyDescent="0.2">
      <c r="B29" s="93" t="s">
        <v>120</v>
      </c>
      <c r="C29" s="93"/>
      <c r="D29" s="93"/>
      <c r="E29" s="93"/>
      <c r="F29" s="93"/>
      <c r="G29" s="93"/>
      <c r="H29" s="93"/>
      <c r="I29" s="93"/>
      <c r="J29" s="93"/>
      <c r="K29" s="93"/>
      <c r="L29" s="93"/>
      <c r="M29" s="93"/>
      <c r="N29" s="93"/>
      <c r="O29" s="93"/>
      <c r="P29" s="22">
        <f>SUM(P14:P28)</f>
        <v>2325221767</v>
      </c>
    </row>
    <row r="30" spans="2:16" ht="36.75" customHeight="1" x14ac:dyDescent="0.2">
      <c r="B30" s="89" t="s">
        <v>44</v>
      </c>
      <c r="C30" s="89"/>
      <c r="D30" s="89"/>
      <c r="E30" s="89"/>
      <c r="F30" s="89"/>
      <c r="G30" s="89"/>
      <c r="H30" s="89"/>
      <c r="I30" s="89"/>
      <c r="J30" s="89"/>
      <c r="K30" s="89"/>
      <c r="L30" s="89"/>
      <c r="M30" s="89"/>
      <c r="N30" s="89"/>
      <c r="O30" s="89"/>
      <c r="P30" s="89"/>
    </row>
    <row r="31" spans="2:16" s="9" customFormat="1" ht="67.5" customHeight="1" x14ac:dyDescent="0.2">
      <c r="B31" s="16" t="s">
        <v>48</v>
      </c>
      <c r="C31" s="16" t="s">
        <v>0</v>
      </c>
      <c r="D31" s="16" t="s">
        <v>49</v>
      </c>
      <c r="E31" s="16" t="s">
        <v>125</v>
      </c>
      <c r="F31" s="16" t="s">
        <v>64</v>
      </c>
      <c r="G31" s="16" t="s">
        <v>65</v>
      </c>
      <c r="H31" s="16" t="s">
        <v>66</v>
      </c>
      <c r="I31" s="16" t="s">
        <v>62</v>
      </c>
      <c r="J31" s="16" t="s">
        <v>67</v>
      </c>
      <c r="K31" s="16" t="s">
        <v>51</v>
      </c>
      <c r="L31" s="16" t="s">
        <v>1</v>
      </c>
      <c r="M31" s="16" t="s">
        <v>59</v>
      </c>
      <c r="N31" s="16" t="s">
        <v>60</v>
      </c>
      <c r="O31" s="16" t="s">
        <v>61</v>
      </c>
      <c r="P31" s="16" t="s">
        <v>63</v>
      </c>
    </row>
    <row r="32" spans="2:16" ht="36.75" customHeight="1" x14ac:dyDescent="0.2">
      <c r="B32" s="3" t="s">
        <v>91</v>
      </c>
      <c r="C32" s="17" t="s">
        <v>16</v>
      </c>
      <c r="D32" s="3" t="s">
        <v>54</v>
      </c>
      <c r="E32" s="3">
        <v>4</v>
      </c>
      <c r="F32" s="3">
        <v>1</v>
      </c>
      <c r="G32" s="3">
        <v>12</v>
      </c>
      <c r="H32" s="3">
        <v>7</v>
      </c>
      <c r="I32" s="3">
        <v>20</v>
      </c>
      <c r="J32" s="7">
        <v>0.19</v>
      </c>
      <c r="K32" s="8">
        <v>10141718.369664777</v>
      </c>
      <c r="L32" s="5">
        <f>+ROUND(K32*(1+J32),0)</f>
        <v>12068645</v>
      </c>
      <c r="M32" s="19">
        <f>+ROUND(L32*F32,0)</f>
        <v>12068645</v>
      </c>
      <c r="N32" s="19">
        <f>+ROUND(L32*G32,0)</f>
        <v>144823740</v>
      </c>
      <c r="O32" s="19">
        <f>+ROUND(L32*H32,0)</f>
        <v>84480515</v>
      </c>
      <c r="P32" s="19">
        <f>+ROUND(L32*I32,0)</f>
        <v>241372900</v>
      </c>
    </row>
    <row r="33" spans="2:16" ht="36.75" customHeight="1" x14ac:dyDescent="0.2">
      <c r="B33" s="3" t="s">
        <v>92</v>
      </c>
      <c r="C33" s="17" t="s">
        <v>17</v>
      </c>
      <c r="D33" s="3" t="s">
        <v>54</v>
      </c>
      <c r="E33" s="3">
        <v>4</v>
      </c>
      <c r="F33" s="3">
        <v>1</v>
      </c>
      <c r="G33" s="3">
        <v>10</v>
      </c>
      <c r="H33" s="3">
        <v>0</v>
      </c>
      <c r="I33" s="3">
        <v>11</v>
      </c>
      <c r="J33" s="7">
        <v>0.19</v>
      </c>
      <c r="K33" s="8">
        <v>3300375.4749554158</v>
      </c>
      <c r="L33" s="5">
        <f t="shared" ref="L33:L46" si="5">+ROUND(K33*(1+J33),0)</f>
        <v>3927447</v>
      </c>
      <c r="M33" s="19">
        <f t="shared" ref="M33:M46" si="6">+ROUND(L33*F33,0)</f>
        <v>3927447</v>
      </c>
      <c r="N33" s="19">
        <f t="shared" ref="N33:N46" si="7">+ROUND(L33*G33,0)</f>
        <v>39274470</v>
      </c>
      <c r="O33" s="19">
        <f t="shared" ref="O33:O46" si="8">+ROUND(L33*H33,0)</f>
        <v>0</v>
      </c>
      <c r="P33" s="19">
        <f t="shared" ref="P33:P45" si="9">+ROUND(L33*I33,0)</f>
        <v>43201917</v>
      </c>
    </row>
    <row r="34" spans="2:16" ht="36.75" customHeight="1" x14ac:dyDescent="0.2">
      <c r="B34" s="3" t="s">
        <v>93</v>
      </c>
      <c r="C34" s="17" t="s">
        <v>18</v>
      </c>
      <c r="D34" s="3" t="s">
        <v>54</v>
      </c>
      <c r="E34" s="3">
        <v>2</v>
      </c>
      <c r="F34" s="3">
        <v>1</v>
      </c>
      <c r="G34" s="3">
        <v>12</v>
      </c>
      <c r="H34" s="3">
        <v>7</v>
      </c>
      <c r="I34" s="3">
        <v>20</v>
      </c>
      <c r="J34" s="7">
        <v>0.19</v>
      </c>
      <c r="K34" s="8">
        <v>265701.51395110786</v>
      </c>
      <c r="L34" s="5">
        <f t="shared" si="5"/>
        <v>316185</v>
      </c>
      <c r="M34" s="19">
        <f t="shared" si="6"/>
        <v>316185</v>
      </c>
      <c r="N34" s="19">
        <f t="shared" si="7"/>
        <v>3794220</v>
      </c>
      <c r="O34" s="19">
        <f t="shared" si="8"/>
        <v>2213295</v>
      </c>
      <c r="P34" s="19">
        <f>+ROUND(L34*I34,0)</f>
        <v>6323700</v>
      </c>
    </row>
    <row r="35" spans="2:16" ht="36.75" customHeight="1" x14ac:dyDescent="0.2">
      <c r="B35" s="3" t="s">
        <v>94</v>
      </c>
      <c r="C35" s="17" t="s">
        <v>19</v>
      </c>
      <c r="D35" s="3" t="s">
        <v>54</v>
      </c>
      <c r="E35" s="3">
        <v>6</v>
      </c>
      <c r="F35" s="3">
        <v>1</v>
      </c>
      <c r="G35" s="3">
        <v>12</v>
      </c>
      <c r="H35" s="3">
        <v>7</v>
      </c>
      <c r="I35" s="3">
        <v>20</v>
      </c>
      <c r="J35" s="7">
        <v>0.19</v>
      </c>
      <c r="K35" s="8">
        <v>607823.04891183332</v>
      </c>
      <c r="L35" s="5">
        <f t="shared" si="5"/>
        <v>723309</v>
      </c>
      <c r="M35" s="19">
        <f t="shared" si="6"/>
        <v>723309</v>
      </c>
      <c r="N35" s="19">
        <f t="shared" si="7"/>
        <v>8679708</v>
      </c>
      <c r="O35" s="19">
        <f t="shared" si="8"/>
        <v>5063163</v>
      </c>
      <c r="P35" s="19">
        <f t="shared" si="9"/>
        <v>14466180</v>
      </c>
    </row>
    <row r="36" spans="2:16" ht="36.75" customHeight="1" x14ac:dyDescent="0.2">
      <c r="B36" s="3" t="s">
        <v>95</v>
      </c>
      <c r="C36" s="17" t="s">
        <v>20</v>
      </c>
      <c r="D36" s="3" t="s">
        <v>54</v>
      </c>
      <c r="E36" s="3">
        <v>2</v>
      </c>
      <c r="F36" s="3">
        <v>1</v>
      </c>
      <c r="G36" s="3">
        <v>10</v>
      </c>
      <c r="H36" s="3">
        <v>0</v>
      </c>
      <c r="I36" s="3">
        <v>11</v>
      </c>
      <c r="J36" s="7">
        <v>0.19</v>
      </c>
      <c r="K36" s="8">
        <v>748241.49063070968</v>
      </c>
      <c r="L36" s="5">
        <f t="shared" si="5"/>
        <v>890407</v>
      </c>
      <c r="M36" s="19">
        <f t="shared" si="6"/>
        <v>890407</v>
      </c>
      <c r="N36" s="19">
        <f t="shared" si="7"/>
        <v>8904070</v>
      </c>
      <c r="O36" s="19">
        <f t="shared" si="8"/>
        <v>0</v>
      </c>
      <c r="P36" s="19">
        <f t="shared" si="9"/>
        <v>9794477</v>
      </c>
    </row>
    <row r="37" spans="2:16" ht="36.75" customHeight="1" x14ac:dyDescent="0.2">
      <c r="B37" s="3" t="s">
        <v>96</v>
      </c>
      <c r="C37" s="23" t="s">
        <v>126</v>
      </c>
      <c r="D37" s="3" t="s">
        <v>54</v>
      </c>
      <c r="E37" s="3">
        <v>2</v>
      </c>
      <c r="F37" s="3">
        <v>0</v>
      </c>
      <c r="G37" s="3">
        <v>0</v>
      </c>
      <c r="H37" s="3">
        <v>7</v>
      </c>
      <c r="I37" s="3">
        <v>7</v>
      </c>
      <c r="J37" s="7">
        <v>0.19</v>
      </c>
      <c r="K37" s="8">
        <v>267402.73325477255</v>
      </c>
      <c r="L37" s="5">
        <f t="shared" si="5"/>
        <v>318209</v>
      </c>
      <c r="M37" s="19">
        <f t="shared" si="6"/>
        <v>0</v>
      </c>
      <c r="N37" s="19">
        <f t="shared" si="7"/>
        <v>0</v>
      </c>
      <c r="O37" s="19">
        <f t="shared" si="8"/>
        <v>2227463</v>
      </c>
      <c r="P37" s="19">
        <f>+ROUND(L37*I37,0)</f>
        <v>2227463</v>
      </c>
    </row>
    <row r="38" spans="2:16" ht="36.75" customHeight="1" x14ac:dyDescent="0.2">
      <c r="B38" s="3" t="s">
        <v>97</v>
      </c>
      <c r="C38" s="17" t="s">
        <v>21</v>
      </c>
      <c r="D38" s="3" t="s">
        <v>54</v>
      </c>
      <c r="E38" s="3">
        <v>2</v>
      </c>
      <c r="F38" s="3">
        <v>1</v>
      </c>
      <c r="G38" s="3">
        <v>12</v>
      </c>
      <c r="H38" s="3">
        <v>7</v>
      </c>
      <c r="I38" s="3">
        <v>20</v>
      </c>
      <c r="J38" s="7">
        <v>0.19</v>
      </c>
      <c r="K38" s="8">
        <v>934197.15155779524</v>
      </c>
      <c r="L38" s="5">
        <f t="shared" si="5"/>
        <v>1111695</v>
      </c>
      <c r="M38" s="19">
        <f t="shared" si="6"/>
        <v>1111695</v>
      </c>
      <c r="N38" s="19">
        <f t="shared" si="7"/>
        <v>13340340</v>
      </c>
      <c r="O38" s="19">
        <f t="shared" si="8"/>
        <v>7781865</v>
      </c>
      <c r="P38" s="19">
        <f t="shared" si="9"/>
        <v>22233900</v>
      </c>
    </row>
    <row r="39" spans="2:16" ht="36.75" customHeight="1" x14ac:dyDescent="0.2">
      <c r="B39" s="3" t="s">
        <v>98</v>
      </c>
      <c r="C39" s="17" t="s">
        <v>22</v>
      </c>
      <c r="D39" s="3" t="s">
        <v>54</v>
      </c>
      <c r="E39" s="3">
        <v>4</v>
      </c>
      <c r="F39" s="3">
        <v>1</v>
      </c>
      <c r="G39" s="3">
        <v>12</v>
      </c>
      <c r="H39" s="3">
        <v>2</v>
      </c>
      <c r="I39" s="3">
        <v>15</v>
      </c>
      <c r="J39" s="7">
        <v>0.19</v>
      </c>
      <c r="K39" s="8">
        <v>542058.83332355251</v>
      </c>
      <c r="L39" s="5">
        <f t="shared" si="5"/>
        <v>645050</v>
      </c>
      <c r="M39" s="19">
        <f t="shared" si="6"/>
        <v>645050</v>
      </c>
      <c r="N39" s="19">
        <f t="shared" si="7"/>
        <v>7740600</v>
      </c>
      <c r="O39" s="19">
        <f t="shared" si="8"/>
        <v>1290100</v>
      </c>
      <c r="P39" s="19">
        <f t="shared" si="9"/>
        <v>9675750</v>
      </c>
    </row>
    <row r="40" spans="2:16" ht="36.75" customHeight="1" x14ac:dyDescent="0.2">
      <c r="B40" s="3" t="s">
        <v>99</v>
      </c>
      <c r="C40" s="17" t="s">
        <v>23</v>
      </c>
      <c r="D40" s="3" t="s">
        <v>54</v>
      </c>
      <c r="E40" s="3">
        <v>4</v>
      </c>
      <c r="F40" s="3">
        <v>1</v>
      </c>
      <c r="G40" s="3">
        <v>12</v>
      </c>
      <c r="H40" s="3">
        <v>2</v>
      </c>
      <c r="I40" s="3">
        <v>15</v>
      </c>
      <c r="J40" s="7">
        <v>0.19</v>
      </c>
      <c r="K40" s="8">
        <v>955053.36610584741</v>
      </c>
      <c r="L40" s="5">
        <f t="shared" si="5"/>
        <v>1136514</v>
      </c>
      <c r="M40" s="19">
        <f t="shared" si="6"/>
        <v>1136514</v>
      </c>
      <c r="N40" s="19">
        <f t="shared" si="7"/>
        <v>13638168</v>
      </c>
      <c r="O40" s="19">
        <f t="shared" si="8"/>
        <v>2273028</v>
      </c>
      <c r="P40" s="19">
        <f>+ROUND(L40*I40,0)</f>
        <v>17047710</v>
      </c>
    </row>
    <row r="41" spans="2:16" ht="36.75" customHeight="1" x14ac:dyDescent="0.2">
      <c r="B41" s="3" t="s">
        <v>100</v>
      </c>
      <c r="C41" s="17" t="s">
        <v>24</v>
      </c>
      <c r="D41" s="3" t="s">
        <v>54</v>
      </c>
      <c r="E41" s="3">
        <v>2</v>
      </c>
      <c r="F41" s="3">
        <v>1</v>
      </c>
      <c r="G41" s="3">
        <v>12</v>
      </c>
      <c r="H41" s="3">
        <v>7</v>
      </c>
      <c r="I41" s="3">
        <v>20</v>
      </c>
      <c r="J41" s="7">
        <v>0.19</v>
      </c>
      <c r="K41" s="8">
        <v>1275958.4243813411</v>
      </c>
      <c r="L41" s="5">
        <f t="shared" si="5"/>
        <v>1518391</v>
      </c>
      <c r="M41" s="19">
        <f t="shared" si="6"/>
        <v>1518391</v>
      </c>
      <c r="N41" s="19">
        <f t="shared" si="7"/>
        <v>18220692</v>
      </c>
      <c r="O41" s="19">
        <f t="shared" si="8"/>
        <v>10628737</v>
      </c>
      <c r="P41" s="19">
        <f t="shared" si="9"/>
        <v>30367820</v>
      </c>
    </row>
    <row r="42" spans="2:16" ht="36.75" customHeight="1" x14ac:dyDescent="0.2">
      <c r="B42" s="3" t="s">
        <v>101</v>
      </c>
      <c r="C42" s="17" t="s">
        <v>25</v>
      </c>
      <c r="D42" s="3" t="s">
        <v>54</v>
      </c>
      <c r="E42" s="3">
        <v>4</v>
      </c>
      <c r="F42" s="3">
        <v>1</v>
      </c>
      <c r="G42" s="3">
        <v>12</v>
      </c>
      <c r="H42" s="3">
        <v>7</v>
      </c>
      <c r="I42" s="3">
        <v>20</v>
      </c>
      <c r="J42" s="7">
        <v>0.19</v>
      </c>
      <c r="K42" s="8">
        <v>1099611.277910664</v>
      </c>
      <c r="L42" s="5">
        <f t="shared" si="5"/>
        <v>1308537</v>
      </c>
      <c r="M42" s="19">
        <f t="shared" si="6"/>
        <v>1308537</v>
      </c>
      <c r="N42" s="19">
        <f t="shared" si="7"/>
        <v>15702444</v>
      </c>
      <c r="O42" s="19">
        <f t="shared" si="8"/>
        <v>9159759</v>
      </c>
      <c r="P42" s="19">
        <f t="shared" si="9"/>
        <v>26170740</v>
      </c>
    </row>
    <row r="43" spans="2:16" ht="36.75" customHeight="1" x14ac:dyDescent="0.2">
      <c r="B43" s="3" t="s">
        <v>102</v>
      </c>
      <c r="C43" s="17" t="s">
        <v>26</v>
      </c>
      <c r="D43" s="3" t="s">
        <v>54</v>
      </c>
      <c r="E43" s="3">
        <v>8</v>
      </c>
      <c r="F43" s="3">
        <v>1</v>
      </c>
      <c r="G43" s="3">
        <v>12</v>
      </c>
      <c r="H43" s="3">
        <v>7</v>
      </c>
      <c r="I43" s="3">
        <v>20</v>
      </c>
      <c r="J43" s="7">
        <v>0.19</v>
      </c>
      <c r="K43" s="8">
        <v>473655.81454860378</v>
      </c>
      <c r="L43" s="5">
        <f t="shared" si="5"/>
        <v>563650</v>
      </c>
      <c r="M43" s="19">
        <f t="shared" si="6"/>
        <v>563650</v>
      </c>
      <c r="N43" s="19">
        <f t="shared" si="7"/>
        <v>6763800</v>
      </c>
      <c r="O43" s="19">
        <f t="shared" si="8"/>
        <v>3945550</v>
      </c>
      <c r="P43" s="19">
        <f t="shared" si="9"/>
        <v>11273000</v>
      </c>
    </row>
    <row r="44" spans="2:16" ht="36.75" customHeight="1" x14ac:dyDescent="0.2">
      <c r="B44" s="3" t="s">
        <v>103</v>
      </c>
      <c r="C44" s="17" t="s">
        <v>27</v>
      </c>
      <c r="D44" s="3" t="s">
        <v>54</v>
      </c>
      <c r="E44" s="3">
        <v>3</v>
      </c>
      <c r="F44" s="3">
        <v>1</v>
      </c>
      <c r="G44" s="3">
        <v>12</v>
      </c>
      <c r="H44" s="3">
        <v>7</v>
      </c>
      <c r="I44" s="3">
        <v>20</v>
      </c>
      <c r="J44" s="7">
        <v>0.19</v>
      </c>
      <c r="K44" s="8">
        <v>5207926.6348409643</v>
      </c>
      <c r="L44" s="5">
        <f t="shared" si="5"/>
        <v>6197433</v>
      </c>
      <c r="M44" s="19">
        <f t="shared" si="6"/>
        <v>6197433</v>
      </c>
      <c r="N44" s="19">
        <f t="shared" si="7"/>
        <v>74369196</v>
      </c>
      <c r="O44" s="19">
        <f t="shared" si="8"/>
        <v>43382031</v>
      </c>
      <c r="P44" s="19">
        <f>+ROUND(L44*I44,0)</f>
        <v>123948660</v>
      </c>
    </row>
    <row r="45" spans="2:16" ht="36.75" customHeight="1" x14ac:dyDescent="0.2">
      <c r="B45" s="3" t="s">
        <v>104</v>
      </c>
      <c r="C45" s="17" t="s">
        <v>28</v>
      </c>
      <c r="D45" s="3" t="s">
        <v>54</v>
      </c>
      <c r="E45" s="3">
        <v>1</v>
      </c>
      <c r="F45" s="3">
        <v>1</v>
      </c>
      <c r="G45" s="3">
        <v>12</v>
      </c>
      <c r="H45" s="3">
        <v>7</v>
      </c>
      <c r="I45" s="3">
        <v>20</v>
      </c>
      <c r="J45" s="7">
        <v>0.19</v>
      </c>
      <c r="K45" s="8">
        <v>805673.35050285736</v>
      </c>
      <c r="L45" s="5">
        <f t="shared" si="5"/>
        <v>958751</v>
      </c>
      <c r="M45" s="19">
        <f t="shared" si="6"/>
        <v>958751</v>
      </c>
      <c r="N45" s="19">
        <f t="shared" si="7"/>
        <v>11505012</v>
      </c>
      <c r="O45" s="19">
        <f t="shared" si="8"/>
        <v>6711257</v>
      </c>
      <c r="P45" s="19">
        <f t="shared" si="9"/>
        <v>19175020</v>
      </c>
    </row>
    <row r="46" spans="2:16" ht="36.75" customHeight="1" x14ac:dyDescent="0.2">
      <c r="B46" s="3" t="s">
        <v>105</v>
      </c>
      <c r="C46" s="17" t="s">
        <v>29</v>
      </c>
      <c r="D46" s="3" t="s">
        <v>54</v>
      </c>
      <c r="E46" s="3">
        <v>1</v>
      </c>
      <c r="F46" s="3">
        <v>1</v>
      </c>
      <c r="G46" s="3">
        <v>12</v>
      </c>
      <c r="H46" s="3">
        <v>7</v>
      </c>
      <c r="I46" s="3">
        <v>20</v>
      </c>
      <c r="J46" s="7">
        <v>0.19</v>
      </c>
      <c r="K46" s="8">
        <v>1098812.969765764</v>
      </c>
      <c r="L46" s="5">
        <f t="shared" si="5"/>
        <v>1307587</v>
      </c>
      <c r="M46" s="19">
        <f t="shared" si="6"/>
        <v>1307587</v>
      </c>
      <c r="N46" s="19">
        <f t="shared" si="7"/>
        <v>15691044</v>
      </c>
      <c r="O46" s="19">
        <f t="shared" si="8"/>
        <v>9153109</v>
      </c>
      <c r="P46" s="19">
        <f>+ROUND(L46*I46,0)</f>
        <v>26151740</v>
      </c>
    </row>
    <row r="47" spans="2:16" ht="36.75" customHeight="1" x14ac:dyDescent="0.2">
      <c r="B47" s="93" t="s">
        <v>55</v>
      </c>
      <c r="C47" s="93"/>
      <c r="D47" s="93"/>
      <c r="E47" s="93"/>
      <c r="F47" s="93"/>
      <c r="G47" s="93"/>
      <c r="H47" s="93"/>
      <c r="I47" s="93"/>
      <c r="J47" s="93"/>
      <c r="K47" s="93"/>
      <c r="L47" s="93"/>
      <c r="M47" s="93"/>
      <c r="N47" s="93"/>
      <c r="O47" s="93"/>
      <c r="P47" s="24">
        <f>SUM(P32:P46)</f>
        <v>603430977</v>
      </c>
    </row>
    <row r="48" spans="2:16" ht="36.75" customHeight="1" x14ac:dyDescent="0.2">
      <c r="B48" s="110" t="s">
        <v>45</v>
      </c>
      <c r="C48" s="110"/>
      <c r="D48" s="110"/>
      <c r="E48" s="110"/>
      <c r="F48" s="110"/>
      <c r="G48" s="110"/>
      <c r="H48" s="110"/>
      <c r="I48" s="110"/>
      <c r="J48" s="110"/>
      <c r="K48" s="110"/>
      <c r="L48" s="110"/>
      <c r="M48" s="110"/>
      <c r="N48" s="110"/>
      <c r="O48" s="110"/>
      <c r="P48" s="110"/>
    </row>
    <row r="49" spans="2:16" s="9" customFormat="1" ht="59.25" customHeight="1" x14ac:dyDescent="0.2">
      <c r="B49" s="16" t="s">
        <v>48</v>
      </c>
      <c r="C49" s="16" t="s">
        <v>0</v>
      </c>
      <c r="D49" s="16" t="s">
        <v>49</v>
      </c>
      <c r="E49" s="16" t="s">
        <v>125</v>
      </c>
      <c r="F49" s="16" t="s">
        <v>64</v>
      </c>
      <c r="G49" s="16" t="s">
        <v>65</v>
      </c>
      <c r="H49" s="16" t="s">
        <v>66</v>
      </c>
      <c r="I49" s="16" t="s">
        <v>62</v>
      </c>
      <c r="J49" s="16" t="s">
        <v>67</v>
      </c>
      <c r="K49" s="16" t="s">
        <v>51</v>
      </c>
      <c r="L49" s="16" t="s">
        <v>1</v>
      </c>
      <c r="M49" s="16" t="s">
        <v>59</v>
      </c>
      <c r="N49" s="16" t="s">
        <v>60</v>
      </c>
      <c r="O49" s="16" t="s">
        <v>61</v>
      </c>
      <c r="P49" s="16" t="s">
        <v>63</v>
      </c>
    </row>
    <row r="50" spans="2:16" ht="41.25" customHeight="1" x14ac:dyDescent="0.2">
      <c r="B50" s="3" t="s">
        <v>106</v>
      </c>
      <c r="C50" s="17" t="s">
        <v>30</v>
      </c>
      <c r="D50" s="3" t="s">
        <v>54</v>
      </c>
      <c r="E50" s="3">
        <v>62</v>
      </c>
      <c r="F50" s="3">
        <v>1</v>
      </c>
      <c r="G50" s="3">
        <v>12</v>
      </c>
      <c r="H50" s="3">
        <v>7</v>
      </c>
      <c r="I50" s="3">
        <v>20</v>
      </c>
      <c r="J50" s="7">
        <v>0.19</v>
      </c>
      <c r="K50" s="8">
        <v>14702509.938381618</v>
      </c>
      <c r="L50" s="5">
        <f>+ROUND(K50*(1+J50),0)</f>
        <v>17495987</v>
      </c>
      <c r="M50" s="19">
        <f>+ROUND(L50*F50,0)</f>
        <v>17495987</v>
      </c>
      <c r="N50" s="19">
        <f>+ROUND(L50*G50,0)</f>
        <v>209951844</v>
      </c>
      <c r="O50" s="19">
        <f>+ROUND(L50*H50,0)</f>
        <v>122471909</v>
      </c>
      <c r="P50" s="19">
        <f>+ROUND(L50*I50,0)</f>
        <v>349919740</v>
      </c>
    </row>
    <row r="51" spans="2:16" ht="43.5" customHeight="1" x14ac:dyDescent="0.2">
      <c r="B51" s="3" t="s">
        <v>107</v>
      </c>
      <c r="C51" s="17" t="s">
        <v>31</v>
      </c>
      <c r="D51" s="3" t="s">
        <v>54</v>
      </c>
      <c r="E51" s="3">
        <v>11</v>
      </c>
      <c r="F51" s="3">
        <v>1</v>
      </c>
      <c r="G51" s="3">
        <v>12</v>
      </c>
      <c r="H51" s="3">
        <v>7</v>
      </c>
      <c r="I51" s="3">
        <v>20</v>
      </c>
      <c r="J51" s="7">
        <v>0.19</v>
      </c>
      <c r="K51" s="8">
        <v>2277665.0355857802</v>
      </c>
      <c r="L51" s="5">
        <f t="shared" ref="L51:L56" si="10">+ROUND(K51*(1+J51),0)</f>
        <v>2710421</v>
      </c>
      <c r="M51" s="19">
        <f t="shared" ref="M51:M56" si="11">+ROUND(L51*F51,0)</f>
        <v>2710421</v>
      </c>
      <c r="N51" s="19">
        <f t="shared" ref="N51:N56" si="12">+ROUND(L51*G51,0)</f>
        <v>32525052</v>
      </c>
      <c r="O51" s="19">
        <f t="shared" ref="O51:O56" si="13">+ROUND(L51*H51,0)</f>
        <v>18972947</v>
      </c>
      <c r="P51" s="19">
        <f t="shared" ref="P51:P56" si="14">+ROUND(L51*I51,0)</f>
        <v>54208420</v>
      </c>
    </row>
    <row r="52" spans="2:16" ht="57" customHeight="1" x14ac:dyDescent="0.2">
      <c r="B52" s="3" t="s">
        <v>108</v>
      </c>
      <c r="C52" s="17" t="s">
        <v>32</v>
      </c>
      <c r="D52" s="3" t="s">
        <v>54</v>
      </c>
      <c r="E52" s="3">
        <v>20</v>
      </c>
      <c r="F52" s="3">
        <v>1</v>
      </c>
      <c r="G52" s="3">
        <v>12</v>
      </c>
      <c r="H52" s="3">
        <v>7</v>
      </c>
      <c r="I52" s="3">
        <v>20</v>
      </c>
      <c r="J52" s="7">
        <v>0.19</v>
      </c>
      <c r="K52" s="8">
        <v>6873520.8348632203</v>
      </c>
      <c r="L52" s="5">
        <f t="shared" si="10"/>
        <v>8179490</v>
      </c>
      <c r="M52" s="19">
        <f t="shared" si="11"/>
        <v>8179490</v>
      </c>
      <c r="N52" s="19">
        <f t="shared" si="12"/>
        <v>98153880</v>
      </c>
      <c r="O52" s="19">
        <f t="shared" si="13"/>
        <v>57256430</v>
      </c>
      <c r="P52" s="19">
        <f t="shared" si="14"/>
        <v>163589800</v>
      </c>
    </row>
    <row r="53" spans="2:16" ht="36.75" customHeight="1" x14ac:dyDescent="0.2">
      <c r="B53" s="3" t="s">
        <v>109</v>
      </c>
      <c r="C53" s="17" t="s">
        <v>33</v>
      </c>
      <c r="D53" s="3" t="s">
        <v>54</v>
      </c>
      <c r="E53" s="3">
        <v>937</v>
      </c>
      <c r="F53" s="3">
        <v>1</v>
      </c>
      <c r="G53" s="3">
        <v>6</v>
      </c>
      <c r="H53" s="3">
        <v>0</v>
      </c>
      <c r="I53" s="3">
        <v>7</v>
      </c>
      <c r="J53" s="7">
        <v>0.19</v>
      </c>
      <c r="K53" s="8">
        <v>25564009</v>
      </c>
      <c r="L53" s="5">
        <f t="shared" si="10"/>
        <v>30421171</v>
      </c>
      <c r="M53" s="19">
        <f t="shared" si="11"/>
        <v>30421171</v>
      </c>
      <c r="N53" s="19">
        <f t="shared" si="12"/>
        <v>182527026</v>
      </c>
      <c r="O53" s="19">
        <f t="shared" si="13"/>
        <v>0</v>
      </c>
      <c r="P53" s="19">
        <f t="shared" si="14"/>
        <v>212948197</v>
      </c>
    </row>
    <row r="54" spans="2:16" ht="36.75" customHeight="1" x14ac:dyDescent="0.2">
      <c r="B54" s="3" t="s">
        <v>110</v>
      </c>
      <c r="C54" s="17" t="s">
        <v>34</v>
      </c>
      <c r="D54" s="3" t="s">
        <v>54</v>
      </c>
      <c r="E54" s="3">
        <v>19</v>
      </c>
      <c r="F54" s="4">
        <v>1</v>
      </c>
      <c r="G54" s="3">
        <v>12</v>
      </c>
      <c r="H54" s="3">
        <v>7</v>
      </c>
      <c r="I54" s="3">
        <v>20</v>
      </c>
      <c r="J54" s="7">
        <v>0.19</v>
      </c>
      <c r="K54" s="8">
        <v>181431</v>
      </c>
      <c r="L54" s="5">
        <f t="shared" si="10"/>
        <v>215903</v>
      </c>
      <c r="M54" s="19">
        <f t="shared" si="11"/>
        <v>215903</v>
      </c>
      <c r="N54" s="19">
        <f t="shared" si="12"/>
        <v>2590836</v>
      </c>
      <c r="O54" s="19">
        <f t="shared" si="13"/>
        <v>1511321</v>
      </c>
      <c r="P54" s="19">
        <f t="shared" si="14"/>
        <v>4318060</v>
      </c>
    </row>
    <row r="55" spans="2:16" ht="36.75" customHeight="1" x14ac:dyDescent="0.2">
      <c r="B55" s="3" t="s">
        <v>111</v>
      </c>
      <c r="C55" s="17" t="s">
        <v>35</v>
      </c>
      <c r="D55" s="3" t="s">
        <v>54</v>
      </c>
      <c r="E55" s="3">
        <v>9</v>
      </c>
      <c r="F55" s="4">
        <v>1</v>
      </c>
      <c r="G55" s="3">
        <v>6</v>
      </c>
      <c r="H55" s="3">
        <v>7</v>
      </c>
      <c r="I55" s="3">
        <v>7</v>
      </c>
      <c r="J55" s="7">
        <v>0.19</v>
      </c>
      <c r="K55" s="8">
        <v>196898</v>
      </c>
      <c r="L55" s="5">
        <f t="shared" si="10"/>
        <v>234309</v>
      </c>
      <c r="M55" s="19">
        <f t="shared" si="11"/>
        <v>234309</v>
      </c>
      <c r="N55" s="19">
        <f t="shared" si="12"/>
        <v>1405854</v>
      </c>
      <c r="O55" s="19">
        <f t="shared" si="13"/>
        <v>1640163</v>
      </c>
      <c r="P55" s="19">
        <f t="shared" si="14"/>
        <v>1640163</v>
      </c>
    </row>
    <row r="56" spans="2:16" ht="36.75" customHeight="1" x14ac:dyDescent="0.2">
      <c r="B56" s="3" t="s">
        <v>112</v>
      </c>
      <c r="C56" s="17" t="s">
        <v>36</v>
      </c>
      <c r="D56" s="3" t="s">
        <v>54</v>
      </c>
      <c r="E56" s="3">
        <v>1</v>
      </c>
      <c r="F56" s="4">
        <v>1</v>
      </c>
      <c r="G56" s="3">
        <v>12</v>
      </c>
      <c r="H56" s="3">
        <v>7</v>
      </c>
      <c r="I56" s="3">
        <v>20</v>
      </c>
      <c r="J56" s="7">
        <v>0.19</v>
      </c>
      <c r="K56" s="8">
        <v>7657</v>
      </c>
      <c r="L56" s="5">
        <f t="shared" si="10"/>
        <v>9112</v>
      </c>
      <c r="M56" s="19">
        <f t="shared" si="11"/>
        <v>9112</v>
      </c>
      <c r="N56" s="19">
        <f t="shared" si="12"/>
        <v>109344</v>
      </c>
      <c r="O56" s="19">
        <f t="shared" si="13"/>
        <v>63784</v>
      </c>
      <c r="P56" s="19">
        <f t="shared" si="14"/>
        <v>182240</v>
      </c>
    </row>
    <row r="57" spans="2:16" ht="36.75" customHeight="1" x14ac:dyDescent="0.2">
      <c r="B57" s="99" t="s">
        <v>123</v>
      </c>
      <c r="C57" s="100"/>
      <c r="D57" s="100"/>
      <c r="E57" s="100"/>
      <c r="F57" s="100"/>
      <c r="G57" s="100"/>
      <c r="H57" s="100"/>
      <c r="I57" s="100"/>
      <c r="J57" s="100"/>
      <c r="K57" s="100"/>
      <c r="L57" s="100"/>
      <c r="M57" s="100"/>
      <c r="N57" s="100"/>
      <c r="O57" s="101"/>
      <c r="P57" s="25">
        <f>SUM(P50:P56)</f>
        <v>786806620</v>
      </c>
    </row>
    <row r="58" spans="2:16" ht="36.75" customHeight="1" x14ac:dyDescent="0.2">
      <c r="B58" s="102" t="s">
        <v>47</v>
      </c>
      <c r="C58" s="103"/>
      <c r="D58" s="103"/>
      <c r="E58" s="103"/>
      <c r="F58" s="103"/>
      <c r="G58" s="103"/>
      <c r="H58" s="103"/>
      <c r="I58" s="103"/>
      <c r="J58" s="103"/>
      <c r="K58" s="103"/>
      <c r="L58" s="103"/>
      <c r="M58" s="103"/>
      <c r="N58" s="103"/>
      <c r="O58" s="103"/>
      <c r="P58" s="103"/>
    </row>
    <row r="59" spans="2:16" ht="66" customHeight="1" x14ac:dyDescent="0.2">
      <c r="B59" s="16" t="s">
        <v>48</v>
      </c>
      <c r="C59" s="16" t="s">
        <v>0</v>
      </c>
      <c r="D59" s="16" t="s">
        <v>49</v>
      </c>
      <c r="E59" s="16" t="s">
        <v>125</v>
      </c>
      <c r="F59" s="16" t="s">
        <v>64</v>
      </c>
      <c r="G59" s="16" t="s">
        <v>65</v>
      </c>
      <c r="H59" s="16" t="s">
        <v>66</v>
      </c>
      <c r="I59" s="16" t="s">
        <v>62</v>
      </c>
      <c r="J59" s="16" t="s">
        <v>67</v>
      </c>
      <c r="K59" s="16" t="s">
        <v>51</v>
      </c>
      <c r="L59" s="16" t="s">
        <v>1</v>
      </c>
      <c r="M59" s="16" t="s">
        <v>59</v>
      </c>
      <c r="N59" s="16" t="s">
        <v>60</v>
      </c>
      <c r="O59" s="16" t="s">
        <v>61</v>
      </c>
      <c r="P59" s="16" t="s">
        <v>63</v>
      </c>
    </row>
    <row r="60" spans="2:16" ht="36.75" customHeight="1" x14ac:dyDescent="0.2">
      <c r="B60" s="3" t="s">
        <v>113</v>
      </c>
      <c r="C60" s="17" t="s">
        <v>37</v>
      </c>
      <c r="D60" s="3" t="s">
        <v>54</v>
      </c>
      <c r="E60" s="3">
        <v>62</v>
      </c>
      <c r="F60" s="3">
        <v>1</v>
      </c>
      <c r="G60" s="3">
        <v>12</v>
      </c>
      <c r="H60" s="3">
        <v>7</v>
      </c>
      <c r="I60" s="3">
        <v>20</v>
      </c>
      <c r="J60" s="7">
        <v>0.19</v>
      </c>
      <c r="K60" s="8">
        <v>1266765.8914717569</v>
      </c>
      <c r="L60" s="5">
        <f>+ROUND(K60*(1+J60),0)</f>
        <v>1507451</v>
      </c>
      <c r="M60" s="19">
        <f t="shared" ref="M60:M66" si="15">+ROUND(L60*F60,0)</f>
        <v>1507451</v>
      </c>
      <c r="N60" s="19">
        <f t="shared" ref="N60:N66" si="16">+ROUND(L60*G60,0)</f>
        <v>18089412</v>
      </c>
      <c r="O60" s="19">
        <f t="shared" ref="O60:O66" si="17">+ROUND(L60*H60,0)</f>
        <v>10552157</v>
      </c>
      <c r="P60" s="5">
        <f>+ROUND(L60*I60,0)</f>
        <v>30149020</v>
      </c>
    </row>
    <row r="61" spans="2:16" ht="36.75" customHeight="1" x14ac:dyDescent="0.2">
      <c r="B61" s="3" t="s">
        <v>114</v>
      </c>
      <c r="C61" s="17" t="s">
        <v>38</v>
      </c>
      <c r="D61" s="3" t="s">
        <v>54</v>
      </c>
      <c r="E61" s="3">
        <v>11</v>
      </c>
      <c r="F61" s="3">
        <v>1</v>
      </c>
      <c r="G61" s="3">
        <v>12</v>
      </c>
      <c r="H61" s="3">
        <v>7</v>
      </c>
      <c r="I61" s="3">
        <v>20</v>
      </c>
      <c r="J61" s="7">
        <v>0.19</v>
      </c>
      <c r="K61" s="8">
        <v>1106098.3357445542</v>
      </c>
      <c r="L61" s="5">
        <f t="shared" ref="L61:L66" si="18">+ROUND(K61*(1+J61),0)</f>
        <v>1316257</v>
      </c>
      <c r="M61" s="19">
        <f t="shared" si="15"/>
        <v>1316257</v>
      </c>
      <c r="N61" s="19">
        <f t="shared" si="16"/>
        <v>15795084</v>
      </c>
      <c r="O61" s="19">
        <f t="shared" si="17"/>
        <v>9213799</v>
      </c>
      <c r="P61" s="5">
        <f t="shared" ref="P61:P65" si="19">+ROUND(L61*I61,0)</f>
        <v>26325140</v>
      </c>
    </row>
    <row r="62" spans="2:16" ht="41.25" customHeight="1" x14ac:dyDescent="0.2">
      <c r="B62" s="3" t="s">
        <v>115</v>
      </c>
      <c r="C62" s="17" t="s">
        <v>39</v>
      </c>
      <c r="D62" s="3" t="s">
        <v>54</v>
      </c>
      <c r="E62" s="3">
        <v>20</v>
      </c>
      <c r="F62" s="3">
        <v>1</v>
      </c>
      <c r="G62" s="3">
        <v>12</v>
      </c>
      <c r="H62" s="3">
        <v>7</v>
      </c>
      <c r="I62" s="3">
        <v>20</v>
      </c>
      <c r="J62" s="7">
        <v>0.19</v>
      </c>
      <c r="K62" s="8">
        <v>1835886.4936458115</v>
      </c>
      <c r="L62" s="5">
        <f t="shared" si="18"/>
        <v>2184705</v>
      </c>
      <c r="M62" s="19">
        <f t="shared" si="15"/>
        <v>2184705</v>
      </c>
      <c r="N62" s="19">
        <f t="shared" si="16"/>
        <v>26216460</v>
      </c>
      <c r="O62" s="19">
        <f t="shared" si="17"/>
        <v>15292935</v>
      </c>
      <c r="P62" s="5">
        <f t="shared" si="19"/>
        <v>43694100</v>
      </c>
    </row>
    <row r="63" spans="2:16" ht="36.75" customHeight="1" x14ac:dyDescent="0.2">
      <c r="B63" s="3" t="s">
        <v>116</v>
      </c>
      <c r="C63" s="26" t="s">
        <v>40</v>
      </c>
      <c r="D63" s="27" t="s">
        <v>54</v>
      </c>
      <c r="E63" s="3">
        <v>937</v>
      </c>
      <c r="F63" s="3">
        <v>1</v>
      </c>
      <c r="G63" s="3">
        <v>6</v>
      </c>
      <c r="H63" s="3">
        <v>0</v>
      </c>
      <c r="I63" s="79">
        <v>7</v>
      </c>
      <c r="J63" s="7">
        <v>0.19</v>
      </c>
      <c r="K63" s="8">
        <v>6828000</v>
      </c>
      <c r="L63" s="5">
        <f t="shared" si="18"/>
        <v>8125320</v>
      </c>
      <c r="M63" s="19">
        <f t="shared" si="15"/>
        <v>8125320</v>
      </c>
      <c r="N63" s="19">
        <f t="shared" si="16"/>
        <v>48751920</v>
      </c>
      <c r="O63" s="19">
        <f t="shared" si="17"/>
        <v>0</v>
      </c>
      <c r="P63" s="5">
        <f t="shared" si="19"/>
        <v>56877240</v>
      </c>
    </row>
    <row r="64" spans="2:16" ht="36.75" customHeight="1" x14ac:dyDescent="0.2">
      <c r="B64" s="3" t="s">
        <v>117</v>
      </c>
      <c r="C64" s="26" t="s">
        <v>41</v>
      </c>
      <c r="D64" s="27" t="s">
        <v>54</v>
      </c>
      <c r="E64" s="3">
        <v>19</v>
      </c>
      <c r="F64" s="3">
        <v>1</v>
      </c>
      <c r="G64" s="3">
        <v>12</v>
      </c>
      <c r="H64" s="3">
        <v>7</v>
      </c>
      <c r="I64" s="3">
        <v>20</v>
      </c>
      <c r="J64" s="7">
        <v>0.19</v>
      </c>
      <c r="K64" s="8">
        <v>48459.351339546804</v>
      </c>
      <c r="L64" s="5">
        <f t="shared" si="18"/>
        <v>57667</v>
      </c>
      <c r="M64" s="19">
        <f t="shared" si="15"/>
        <v>57667</v>
      </c>
      <c r="N64" s="19">
        <f t="shared" si="16"/>
        <v>692004</v>
      </c>
      <c r="O64" s="19">
        <f t="shared" si="17"/>
        <v>403669</v>
      </c>
      <c r="P64" s="5">
        <f t="shared" si="19"/>
        <v>1153340</v>
      </c>
    </row>
    <row r="65" spans="2:16" ht="36.75" customHeight="1" x14ac:dyDescent="0.2">
      <c r="B65" s="3" t="s">
        <v>118</v>
      </c>
      <c r="C65" s="26" t="s">
        <v>42</v>
      </c>
      <c r="D65" s="27" t="s">
        <v>54</v>
      </c>
      <c r="E65" s="3">
        <v>9</v>
      </c>
      <c r="F65" s="3">
        <v>1</v>
      </c>
      <c r="G65" s="3">
        <v>6</v>
      </c>
      <c r="H65" s="3">
        <v>7</v>
      </c>
      <c r="I65" s="79">
        <v>7</v>
      </c>
      <c r="J65" s="7">
        <v>0.19</v>
      </c>
      <c r="K65" s="8">
        <v>52591.449102238803</v>
      </c>
      <c r="L65" s="5">
        <f t="shared" si="18"/>
        <v>62584</v>
      </c>
      <c r="M65" s="19">
        <f t="shared" si="15"/>
        <v>62584</v>
      </c>
      <c r="N65" s="19">
        <f t="shared" si="16"/>
        <v>375504</v>
      </c>
      <c r="O65" s="19">
        <f t="shared" si="17"/>
        <v>438088</v>
      </c>
      <c r="P65" s="5">
        <f t="shared" si="19"/>
        <v>438088</v>
      </c>
    </row>
    <row r="66" spans="2:16" ht="36.75" customHeight="1" x14ac:dyDescent="0.2">
      <c r="B66" s="3" t="s">
        <v>119</v>
      </c>
      <c r="C66" s="26" t="s">
        <v>43</v>
      </c>
      <c r="D66" s="27" t="s">
        <v>54</v>
      </c>
      <c r="E66" s="3">
        <v>1</v>
      </c>
      <c r="F66" s="3">
        <v>1</v>
      </c>
      <c r="G66" s="3">
        <v>12</v>
      </c>
      <c r="H66" s="3">
        <v>7</v>
      </c>
      <c r="I66" s="79">
        <v>20</v>
      </c>
      <c r="J66" s="7">
        <v>0.19</v>
      </c>
      <c r="K66" s="8">
        <v>2045.299404672</v>
      </c>
      <c r="L66" s="5">
        <f t="shared" si="18"/>
        <v>2434</v>
      </c>
      <c r="M66" s="19">
        <f t="shared" si="15"/>
        <v>2434</v>
      </c>
      <c r="N66" s="19">
        <f t="shared" si="16"/>
        <v>29208</v>
      </c>
      <c r="O66" s="19">
        <f t="shared" si="17"/>
        <v>17038</v>
      </c>
      <c r="P66" s="5">
        <f>+ROUND(L66*I66,0)</f>
        <v>48680</v>
      </c>
    </row>
    <row r="67" spans="2:16" ht="36.75" customHeight="1" x14ac:dyDescent="0.2">
      <c r="B67" s="99" t="s">
        <v>56</v>
      </c>
      <c r="C67" s="100"/>
      <c r="D67" s="100"/>
      <c r="E67" s="100"/>
      <c r="F67" s="100"/>
      <c r="G67" s="100"/>
      <c r="H67" s="100"/>
      <c r="I67" s="100"/>
      <c r="J67" s="100"/>
      <c r="K67" s="100"/>
      <c r="L67" s="100"/>
      <c r="M67" s="100"/>
      <c r="N67" s="100"/>
      <c r="O67" s="101"/>
      <c r="P67" s="25">
        <f>SUM(P60:P66)</f>
        <v>158685608</v>
      </c>
    </row>
    <row r="68" spans="2:16" ht="36.75" customHeight="1" x14ac:dyDescent="0.2">
      <c r="B68" s="81" t="s">
        <v>57</v>
      </c>
      <c r="C68" s="82"/>
      <c r="D68" s="82"/>
      <c r="E68" s="82"/>
      <c r="F68" s="82"/>
      <c r="G68" s="82"/>
      <c r="H68" s="82"/>
      <c r="I68" s="82"/>
      <c r="J68" s="82"/>
      <c r="K68" s="82"/>
      <c r="L68" s="82"/>
      <c r="M68" s="82"/>
      <c r="N68" s="82"/>
      <c r="O68" s="83"/>
      <c r="P68" s="28">
        <f>SUM(P29,P47,P57,P67)</f>
        <v>3874144972</v>
      </c>
    </row>
    <row r="69" spans="2:16" ht="36.75" customHeight="1" x14ac:dyDescent="0.2">
      <c r="B69" s="111"/>
      <c r="C69" s="111"/>
      <c r="D69" s="111"/>
      <c r="E69" s="111"/>
      <c r="F69" s="111"/>
      <c r="G69" s="111"/>
      <c r="H69" s="111"/>
      <c r="I69" s="111"/>
      <c r="J69" s="111"/>
      <c r="K69" s="111"/>
      <c r="L69" s="111"/>
      <c r="M69" s="111"/>
      <c r="N69" s="111"/>
      <c r="O69" s="111"/>
      <c r="P69" s="111"/>
    </row>
    <row r="70" spans="2:16" ht="54" customHeight="1" x14ac:dyDescent="0.2">
      <c r="B70" s="126" t="s">
        <v>127</v>
      </c>
      <c r="C70" s="126"/>
      <c r="D70" s="126"/>
      <c r="E70" s="127"/>
      <c r="F70" s="128"/>
      <c r="G70" s="128"/>
      <c r="H70" s="128"/>
      <c r="I70" s="128"/>
      <c r="J70" s="128"/>
      <c r="K70" s="128"/>
      <c r="L70" s="128"/>
      <c r="M70" s="128"/>
      <c r="N70" s="128"/>
      <c r="O70" s="128"/>
      <c r="P70" s="129"/>
    </row>
  </sheetData>
  <mergeCells count="27">
    <mergeCell ref="B70:D70"/>
    <mergeCell ref="E70:P70"/>
    <mergeCell ref="B48:P48"/>
    <mergeCell ref="B57:O57"/>
    <mergeCell ref="B58:P58"/>
    <mergeCell ref="B67:O67"/>
    <mergeCell ref="B68:O68"/>
    <mergeCell ref="B69:P69"/>
    <mergeCell ref="B47:O47"/>
    <mergeCell ref="D6:K6"/>
    <mergeCell ref="M6:P6"/>
    <mergeCell ref="A7:P7"/>
    <mergeCell ref="A8:C8"/>
    <mergeCell ref="D8:P8"/>
    <mergeCell ref="A9:P9"/>
    <mergeCell ref="B12:P12"/>
    <mergeCell ref="F28:I28"/>
    <mergeCell ref="L28:O28"/>
    <mergeCell ref="B29:O29"/>
    <mergeCell ref="B30:P30"/>
    <mergeCell ref="D5:K5"/>
    <mergeCell ref="M5:P5"/>
    <mergeCell ref="A1:P1"/>
    <mergeCell ref="D2:P2"/>
    <mergeCell ref="A3:P3"/>
    <mergeCell ref="D4:K4"/>
    <mergeCell ref="M4:P4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F152E5-CC57-47A9-96C4-448EBA1187D4}">
  <dimension ref="A1:Q70"/>
  <sheetViews>
    <sheetView zoomScale="115" zoomScaleNormal="115" workbookViewId="0">
      <selection activeCell="C2" sqref="C2"/>
    </sheetView>
  </sheetViews>
  <sheetFormatPr baseColWidth="10" defaultColWidth="11" defaultRowHeight="12.75" x14ac:dyDescent="0.2"/>
  <cols>
    <col min="1" max="1" width="1.140625" style="1" customWidth="1"/>
    <col min="2" max="2" width="6.42578125" style="1" customWidth="1"/>
    <col min="3" max="3" width="30.85546875" style="14" customWidth="1"/>
    <col min="4" max="4" width="8.42578125" style="2" customWidth="1"/>
    <col min="5" max="5" width="11" style="1"/>
    <col min="6" max="9" width="12.7109375" style="1" customWidth="1"/>
    <col min="10" max="10" width="6.42578125" style="1" customWidth="1"/>
    <col min="11" max="15" width="15.140625" style="1" customWidth="1"/>
    <col min="16" max="16" width="23.42578125" style="1" customWidth="1"/>
    <col min="17" max="17" width="12.42578125" style="1" bestFit="1" customWidth="1"/>
    <col min="18" max="16384" width="11" style="1"/>
  </cols>
  <sheetData>
    <row r="1" spans="1:17" x14ac:dyDescent="0.2">
      <c r="A1" s="84"/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</row>
    <row r="2" spans="1:17" ht="35.25" customHeight="1" x14ac:dyDescent="0.2">
      <c r="B2" s="10"/>
      <c r="C2" s="11" t="s">
        <v>124</v>
      </c>
      <c r="D2" s="117" t="s">
        <v>68</v>
      </c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9"/>
    </row>
    <row r="3" spans="1:17" x14ac:dyDescent="0.2">
      <c r="A3" s="84"/>
      <c r="B3" s="120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1"/>
      <c r="P3" s="111"/>
    </row>
    <row r="4" spans="1:17" ht="15" x14ac:dyDescent="0.25">
      <c r="B4" s="12"/>
      <c r="C4" s="13" t="s">
        <v>70</v>
      </c>
      <c r="D4" s="113"/>
      <c r="E4" s="113"/>
      <c r="F4" s="113"/>
      <c r="G4" s="113"/>
      <c r="H4" s="113"/>
      <c r="I4" s="113"/>
      <c r="J4" s="113"/>
      <c r="K4" s="113"/>
      <c r="L4" s="13" t="s">
        <v>73</v>
      </c>
      <c r="M4" s="121"/>
      <c r="N4" s="115"/>
      <c r="O4" s="115"/>
      <c r="P4" s="116"/>
    </row>
    <row r="5" spans="1:17" x14ac:dyDescent="0.2">
      <c r="B5" s="12"/>
      <c r="C5" s="13" t="s">
        <v>71</v>
      </c>
      <c r="D5" s="113"/>
      <c r="E5" s="113"/>
      <c r="F5" s="113"/>
      <c r="G5" s="113"/>
      <c r="H5" s="113"/>
      <c r="I5" s="113"/>
      <c r="J5" s="113"/>
      <c r="K5" s="113"/>
      <c r="L5" s="13" t="s">
        <v>74</v>
      </c>
      <c r="M5" s="114"/>
      <c r="N5" s="115"/>
      <c r="O5" s="115"/>
      <c r="P5" s="116"/>
    </row>
    <row r="6" spans="1:17" x14ac:dyDescent="0.2">
      <c r="B6" s="12"/>
      <c r="C6" s="13" t="s">
        <v>72</v>
      </c>
      <c r="D6" s="113"/>
      <c r="E6" s="113"/>
      <c r="F6" s="113"/>
      <c r="G6" s="113"/>
      <c r="H6" s="113"/>
      <c r="I6" s="113"/>
      <c r="J6" s="113"/>
      <c r="K6" s="113"/>
      <c r="L6" s="13" t="s">
        <v>75</v>
      </c>
      <c r="M6" s="114"/>
      <c r="N6" s="115"/>
      <c r="O6" s="115"/>
      <c r="P6" s="116"/>
    </row>
    <row r="7" spans="1:17" x14ac:dyDescent="0.2">
      <c r="A7" s="122"/>
      <c r="B7" s="122"/>
      <c r="C7" s="122"/>
      <c r="D7" s="122"/>
      <c r="E7" s="122"/>
      <c r="F7" s="122"/>
      <c r="G7" s="122"/>
      <c r="H7" s="122"/>
      <c r="I7" s="122"/>
      <c r="J7" s="122"/>
      <c r="K7" s="122"/>
      <c r="L7" s="122"/>
      <c r="M7" s="122"/>
      <c r="N7" s="122"/>
      <c r="O7" s="122"/>
      <c r="P7" s="122"/>
    </row>
    <row r="8" spans="1:17" ht="14.25" customHeight="1" x14ac:dyDescent="0.2">
      <c r="A8" s="123" t="s">
        <v>69</v>
      </c>
      <c r="B8" s="123"/>
      <c r="C8" s="123"/>
      <c r="D8" s="124"/>
      <c r="E8" s="124"/>
      <c r="F8" s="124"/>
      <c r="G8" s="124"/>
      <c r="H8" s="124"/>
      <c r="I8" s="124"/>
      <c r="J8" s="124"/>
      <c r="K8" s="124"/>
      <c r="L8" s="124"/>
      <c r="M8" s="124"/>
      <c r="N8" s="124"/>
      <c r="O8" s="124"/>
      <c r="P8" s="124"/>
    </row>
    <row r="9" spans="1:17" ht="75" customHeight="1" x14ac:dyDescent="0.2">
      <c r="A9" s="125" t="s">
        <v>121</v>
      </c>
      <c r="B9" s="125"/>
      <c r="C9" s="125"/>
      <c r="D9" s="125"/>
      <c r="E9" s="125"/>
      <c r="F9" s="125"/>
      <c r="G9" s="125"/>
      <c r="H9" s="125"/>
      <c r="I9" s="125"/>
      <c r="J9" s="125"/>
      <c r="K9" s="125"/>
      <c r="L9" s="125"/>
      <c r="M9" s="125"/>
      <c r="N9" s="125"/>
      <c r="O9" s="125"/>
      <c r="P9" s="125"/>
    </row>
    <row r="11" spans="1:17" ht="12" customHeight="1" x14ac:dyDescent="0.2">
      <c r="E11" s="2"/>
      <c r="F11" s="2"/>
      <c r="G11" s="2"/>
      <c r="H11" s="2"/>
      <c r="I11" s="2"/>
      <c r="J11" s="2"/>
      <c r="K11" s="15"/>
      <c r="L11" s="2"/>
    </row>
    <row r="12" spans="1:17" ht="23.25" customHeight="1" x14ac:dyDescent="0.2">
      <c r="B12" s="89" t="s">
        <v>46</v>
      </c>
      <c r="C12" s="89"/>
      <c r="D12" s="89"/>
      <c r="E12" s="89"/>
      <c r="F12" s="89"/>
      <c r="G12" s="89"/>
      <c r="H12" s="89"/>
      <c r="I12" s="89"/>
      <c r="J12" s="89"/>
      <c r="K12" s="89"/>
      <c r="L12" s="89"/>
      <c r="M12" s="89"/>
      <c r="N12" s="89"/>
      <c r="O12" s="89"/>
      <c r="P12" s="89"/>
    </row>
    <row r="13" spans="1:17" s="2" customFormat="1" ht="66.599999999999994" customHeight="1" x14ac:dyDescent="0.25">
      <c r="B13" s="16" t="s">
        <v>48</v>
      </c>
      <c r="C13" s="16" t="s">
        <v>0</v>
      </c>
      <c r="D13" s="16" t="s">
        <v>49</v>
      </c>
      <c r="E13" s="16" t="s">
        <v>125</v>
      </c>
      <c r="F13" s="16" t="s">
        <v>64</v>
      </c>
      <c r="G13" s="16" t="s">
        <v>214</v>
      </c>
      <c r="H13" s="16" t="s">
        <v>66</v>
      </c>
      <c r="I13" s="16" t="s">
        <v>62</v>
      </c>
      <c r="J13" s="16" t="s">
        <v>67</v>
      </c>
      <c r="K13" s="16" t="s">
        <v>51</v>
      </c>
      <c r="L13" s="16" t="s">
        <v>1</v>
      </c>
      <c r="M13" s="16" t="s">
        <v>59</v>
      </c>
      <c r="N13" s="16" t="s">
        <v>60</v>
      </c>
      <c r="O13" s="16" t="s">
        <v>61</v>
      </c>
      <c r="P13" s="16" t="s">
        <v>63</v>
      </c>
    </row>
    <row r="14" spans="1:17" ht="36.75" customHeight="1" x14ac:dyDescent="0.2">
      <c r="B14" s="3" t="s">
        <v>76</v>
      </c>
      <c r="C14" s="17" t="s">
        <v>2</v>
      </c>
      <c r="D14" s="3" t="s">
        <v>50</v>
      </c>
      <c r="E14" s="18">
        <v>4</v>
      </c>
      <c r="F14" s="3">
        <v>1</v>
      </c>
      <c r="G14" s="3">
        <v>12</v>
      </c>
      <c r="H14" s="3">
        <v>7</v>
      </c>
      <c r="I14" s="18">
        <v>20</v>
      </c>
      <c r="J14" s="7">
        <v>0.19</v>
      </c>
      <c r="K14" s="8">
        <v>37522178.204349443</v>
      </c>
      <c r="L14" s="5">
        <f>+ROUND(K14*(1+J14),0)</f>
        <v>44651392</v>
      </c>
      <c r="M14" s="19">
        <f>+ROUND(L14*F14,0)</f>
        <v>44651392</v>
      </c>
      <c r="N14" s="19">
        <f>+ROUND(L14*G14,0)</f>
        <v>535816704</v>
      </c>
      <c r="O14" s="19">
        <f>+ROUND(L14*H14,0)</f>
        <v>312559744</v>
      </c>
      <c r="P14" s="19">
        <f>+ROUND(L14*I14,0)</f>
        <v>893027840</v>
      </c>
      <c r="Q14" s="20"/>
    </row>
    <row r="15" spans="1:17" ht="36.75" customHeight="1" x14ac:dyDescent="0.2">
      <c r="B15" s="3" t="s">
        <v>77</v>
      </c>
      <c r="C15" s="17" t="s">
        <v>3</v>
      </c>
      <c r="D15" s="3" t="s">
        <v>50</v>
      </c>
      <c r="E15" s="3">
        <v>4</v>
      </c>
      <c r="F15" s="3">
        <v>1</v>
      </c>
      <c r="G15" s="3">
        <v>10</v>
      </c>
      <c r="H15" s="3">
        <v>0</v>
      </c>
      <c r="I15" s="3">
        <v>11</v>
      </c>
      <c r="J15" s="7">
        <v>0.19</v>
      </c>
      <c r="K15" s="8">
        <v>12210679.906371215</v>
      </c>
      <c r="L15" s="5">
        <f t="shared" ref="L15:L27" si="0">+ROUND(K15*(1+J15),0)</f>
        <v>14530709</v>
      </c>
      <c r="M15" s="19">
        <f t="shared" ref="M15:M27" si="1">+ROUND(L15*F15,0)</f>
        <v>14530709</v>
      </c>
      <c r="N15" s="19">
        <f t="shared" ref="N15:N27" si="2">+ROUND(L15*G15,0)</f>
        <v>145307090</v>
      </c>
      <c r="O15" s="19">
        <f t="shared" ref="O15:O27" si="3">+ROUND(L15*H15,0)</f>
        <v>0</v>
      </c>
      <c r="P15" s="19">
        <f>+ROUND(L15*I15,0)</f>
        <v>159837799</v>
      </c>
    </row>
    <row r="16" spans="1:17" ht="36.75" customHeight="1" x14ac:dyDescent="0.2">
      <c r="B16" s="3" t="s">
        <v>78</v>
      </c>
      <c r="C16" s="17" t="s">
        <v>4</v>
      </c>
      <c r="D16" s="3" t="s">
        <v>50</v>
      </c>
      <c r="E16" s="3">
        <v>2</v>
      </c>
      <c r="F16" s="3">
        <v>1</v>
      </c>
      <c r="G16" s="3">
        <v>12</v>
      </c>
      <c r="H16" s="3">
        <v>7</v>
      </c>
      <c r="I16" s="3">
        <v>20</v>
      </c>
      <c r="J16" s="7">
        <v>0.19</v>
      </c>
      <c r="K16" s="8">
        <v>983038.49429102696</v>
      </c>
      <c r="L16" s="5">
        <f t="shared" si="0"/>
        <v>1169816</v>
      </c>
      <c r="M16" s="19">
        <f t="shared" si="1"/>
        <v>1169816</v>
      </c>
      <c r="N16" s="19">
        <f t="shared" si="2"/>
        <v>14037792</v>
      </c>
      <c r="O16" s="19">
        <f t="shared" si="3"/>
        <v>8188712</v>
      </c>
      <c r="P16" s="19">
        <f t="shared" ref="P16:P27" si="4">+ROUND(L16*I16,0)</f>
        <v>23396320</v>
      </c>
    </row>
    <row r="17" spans="2:16" ht="36.75" customHeight="1" x14ac:dyDescent="0.2">
      <c r="B17" s="3" t="s">
        <v>79</v>
      </c>
      <c r="C17" s="17" t="s">
        <v>5</v>
      </c>
      <c r="D17" s="3" t="s">
        <v>50</v>
      </c>
      <c r="E17" s="3">
        <v>6</v>
      </c>
      <c r="F17" s="3">
        <v>1</v>
      </c>
      <c r="G17" s="3">
        <v>12</v>
      </c>
      <c r="H17" s="3">
        <v>7</v>
      </c>
      <c r="I17" s="3">
        <v>20</v>
      </c>
      <c r="J17" s="7">
        <v>0.19</v>
      </c>
      <c r="K17" s="8">
        <v>2248814.6413332787</v>
      </c>
      <c r="L17" s="5">
        <f t="shared" si="0"/>
        <v>2676089</v>
      </c>
      <c r="M17" s="19">
        <f t="shared" si="1"/>
        <v>2676089</v>
      </c>
      <c r="N17" s="19">
        <f t="shared" si="2"/>
        <v>32113068</v>
      </c>
      <c r="O17" s="19">
        <f t="shared" si="3"/>
        <v>18732623</v>
      </c>
      <c r="P17" s="19">
        <f t="shared" si="4"/>
        <v>53521780</v>
      </c>
    </row>
    <row r="18" spans="2:16" ht="36.75" customHeight="1" x14ac:dyDescent="0.2">
      <c r="B18" s="3" t="s">
        <v>80</v>
      </c>
      <c r="C18" s="17" t="s">
        <v>6</v>
      </c>
      <c r="D18" s="3" t="s">
        <v>50</v>
      </c>
      <c r="E18" s="3">
        <v>2</v>
      </c>
      <c r="F18" s="3">
        <v>1</v>
      </c>
      <c r="G18" s="3">
        <v>10</v>
      </c>
      <c r="H18" s="3">
        <v>0</v>
      </c>
      <c r="I18" s="3">
        <v>11</v>
      </c>
      <c r="J18" s="7">
        <v>0.19</v>
      </c>
      <c r="K18" s="8">
        <v>2768332.6955037075</v>
      </c>
      <c r="L18" s="5">
        <f t="shared" si="0"/>
        <v>3294316</v>
      </c>
      <c r="M18" s="19">
        <f t="shared" si="1"/>
        <v>3294316</v>
      </c>
      <c r="N18" s="19">
        <f t="shared" si="2"/>
        <v>32943160</v>
      </c>
      <c r="O18" s="19">
        <f t="shared" si="3"/>
        <v>0</v>
      </c>
      <c r="P18" s="19">
        <f t="shared" si="4"/>
        <v>36237476</v>
      </c>
    </row>
    <row r="19" spans="2:16" ht="36.75" customHeight="1" x14ac:dyDescent="0.2">
      <c r="B19" s="3" t="s">
        <v>81</v>
      </c>
      <c r="C19" s="21" t="s">
        <v>122</v>
      </c>
      <c r="D19" s="3" t="s">
        <v>50</v>
      </c>
      <c r="E19" s="3">
        <v>2</v>
      </c>
      <c r="F19" s="3">
        <v>0</v>
      </c>
      <c r="G19" s="3">
        <v>0</v>
      </c>
      <c r="H19" s="3">
        <v>7</v>
      </c>
      <c r="I19" s="18">
        <v>7</v>
      </c>
      <c r="J19" s="7">
        <v>0.19</v>
      </c>
      <c r="K19" s="8">
        <v>989332.64007087029</v>
      </c>
      <c r="L19" s="5">
        <f t="shared" si="0"/>
        <v>1177306</v>
      </c>
      <c r="M19" s="19">
        <f t="shared" si="1"/>
        <v>0</v>
      </c>
      <c r="N19" s="19">
        <f t="shared" si="2"/>
        <v>0</v>
      </c>
      <c r="O19" s="19">
        <f t="shared" si="3"/>
        <v>8241142</v>
      </c>
      <c r="P19" s="19">
        <f>+ROUND(L19*I19,0)</f>
        <v>8241142</v>
      </c>
    </row>
    <row r="20" spans="2:16" ht="36.75" customHeight="1" x14ac:dyDescent="0.2">
      <c r="B20" s="3" t="s">
        <v>82</v>
      </c>
      <c r="C20" s="17" t="s">
        <v>7</v>
      </c>
      <c r="D20" s="3" t="s">
        <v>50</v>
      </c>
      <c r="E20" s="3">
        <v>2</v>
      </c>
      <c r="F20" s="3">
        <v>1</v>
      </c>
      <c r="G20" s="3">
        <v>12</v>
      </c>
      <c r="H20" s="3">
        <v>7</v>
      </c>
      <c r="I20" s="3">
        <v>20</v>
      </c>
      <c r="J20" s="7">
        <v>0.19</v>
      </c>
      <c r="K20" s="8">
        <v>3456328.6734125596</v>
      </c>
      <c r="L20" s="5">
        <f t="shared" si="0"/>
        <v>4113031</v>
      </c>
      <c r="M20" s="19">
        <f t="shared" si="1"/>
        <v>4113031</v>
      </c>
      <c r="N20" s="19">
        <f t="shared" si="2"/>
        <v>49356372</v>
      </c>
      <c r="O20" s="19">
        <f t="shared" si="3"/>
        <v>28791217</v>
      </c>
      <c r="P20" s="19">
        <f t="shared" si="4"/>
        <v>82260620</v>
      </c>
    </row>
    <row r="21" spans="2:16" ht="44.25" customHeight="1" x14ac:dyDescent="0.2">
      <c r="B21" s="3" t="s">
        <v>83</v>
      </c>
      <c r="C21" s="17" t="s">
        <v>8</v>
      </c>
      <c r="D21" s="3" t="s">
        <v>50</v>
      </c>
      <c r="E21" s="3">
        <v>4</v>
      </c>
      <c r="F21" s="3">
        <v>1</v>
      </c>
      <c r="G21" s="3">
        <v>12</v>
      </c>
      <c r="H21" s="3">
        <v>2</v>
      </c>
      <c r="I21" s="3">
        <v>15</v>
      </c>
      <c r="J21" s="7">
        <v>0.19</v>
      </c>
      <c r="K21" s="8">
        <v>2005501.1783846631</v>
      </c>
      <c r="L21" s="5">
        <f t="shared" si="0"/>
        <v>2386546</v>
      </c>
      <c r="M21" s="19">
        <f t="shared" si="1"/>
        <v>2386546</v>
      </c>
      <c r="N21" s="19">
        <f t="shared" si="2"/>
        <v>28638552</v>
      </c>
      <c r="O21" s="19">
        <f t="shared" si="3"/>
        <v>4773092</v>
      </c>
      <c r="P21" s="19">
        <f t="shared" si="4"/>
        <v>35798190</v>
      </c>
    </row>
    <row r="22" spans="2:16" ht="40.5" customHeight="1" x14ac:dyDescent="0.2">
      <c r="B22" s="3" t="s">
        <v>84</v>
      </c>
      <c r="C22" s="17" t="s">
        <v>9</v>
      </c>
      <c r="D22" s="3" t="s">
        <v>50</v>
      </c>
      <c r="E22" s="3">
        <v>4</v>
      </c>
      <c r="F22" s="3">
        <v>1</v>
      </c>
      <c r="G22" s="3">
        <v>12</v>
      </c>
      <c r="H22" s="3">
        <v>2</v>
      </c>
      <c r="I22" s="3">
        <v>15</v>
      </c>
      <c r="J22" s="7">
        <v>0.19</v>
      </c>
      <c r="K22" s="8">
        <v>3533492.1846061782</v>
      </c>
      <c r="L22" s="5">
        <f t="shared" si="0"/>
        <v>4204856</v>
      </c>
      <c r="M22" s="19">
        <f t="shared" si="1"/>
        <v>4204856</v>
      </c>
      <c r="N22" s="19">
        <f t="shared" si="2"/>
        <v>50458272</v>
      </c>
      <c r="O22" s="19">
        <f t="shared" si="3"/>
        <v>8409712</v>
      </c>
      <c r="P22" s="19">
        <f t="shared" si="4"/>
        <v>63072840</v>
      </c>
    </row>
    <row r="23" spans="2:16" ht="43.5" customHeight="1" x14ac:dyDescent="0.2">
      <c r="B23" s="3" t="s">
        <v>85</v>
      </c>
      <c r="C23" s="17" t="s">
        <v>10</v>
      </c>
      <c r="D23" s="3" t="s">
        <v>50</v>
      </c>
      <c r="E23" s="3">
        <v>2</v>
      </c>
      <c r="F23" s="3">
        <v>1</v>
      </c>
      <c r="G23" s="3">
        <v>12</v>
      </c>
      <c r="H23" s="3">
        <v>7</v>
      </c>
      <c r="I23" s="3">
        <v>20</v>
      </c>
      <c r="J23" s="7">
        <v>0.19</v>
      </c>
      <c r="K23" s="8">
        <v>4720771.9279785259</v>
      </c>
      <c r="L23" s="5">
        <f t="shared" si="0"/>
        <v>5617719</v>
      </c>
      <c r="M23" s="19">
        <f t="shared" si="1"/>
        <v>5617719</v>
      </c>
      <c r="N23" s="19">
        <f t="shared" si="2"/>
        <v>67412628</v>
      </c>
      <c r="O23" s="19">
        <f t="shared" si="3"/>
        <v>39324033</v>
      </c>
      <c r="P23" s="19">
        <f t="shared" si="4"/>
        <v>112354380</v>
      </c>
    </row>
    <row r="24" spans="2:16" ht="39" customHeight="1" x14ac:dyDescent="0.2">
      <c r="B24" s="3" t="s">
        <v>86</v>
      </c>
      <c r="C24" s="17" t="s">
        <v>11</v>
      </c>
      <c r="D24" s="3" t="s">
        <v>50</v>
      </c>
      <c r="E24" s="3">
        <v>4</v>
      </c>
      <c r="F24" s="3">
        <v>1</v>
      </c>
      <c r="G24" s="3">
        <v>12</v>
      </c>
      <c r="H24" s="3">
        <v>7</v>
      </c>
      <c r="I24" s="3">
        <v>20</v>
      </c>
      <c r="J24" s="7">
        <v>0.19</v>
      </c>
      <c r="K24" s="8">
        <v>4068325.3883966957</v>
      </c>
      <c r="L24" s="5">
        <f t="shared" si="0"/>
        <v>4841307</v>
      </c>
      <c r="M24" s="19">
        <f t="shared" si="1"/>
        <v>4841307</v>
      </c>
      <c r="N24" s="19">
        <f t="shared" si="2"/>
        <v>58095684</v>
      </c>
      <c r="O24" s="19">
        <f t="shared" si="3"/>
        <v>33889149</v>
      </c>
      <c r="P24" s="19">
        <f t="shared" si="4"/>
        <v>96826140</v>
      </c>
    </row>
    <row r="25" spans="2:16" ht="39" customHeight="1" x14ac:dyDescent="0.2">
      <c r="B25" s="3" t="s">
        <v>87</v>
      </c>
      <c r="C25" s="17" t="s">
        <v>12</v>
      </c>
      <c r="D25" s="3" t="s">
        <v>50</v>
      </c>
      <c r="E25" s="3">
        <v>8</v>
      </c>
      <c r="F25" s="3">
        <v>1</v>
      </c>
      <c r="G25" s="3">
        <v>12</v>
      </c>
      <c r="H25" s="3">
        <v>7</v>
      </c>
      <c r="I25" s="3">
        <v>20</v>
      </c>
      <c r="J25" s="7">
        <v>0.19</v>
      </c>
      <c r="K25" s="8">
        <v>1752424.7108043542</v>
      </c>
      <c r="L25" s="5">
        <f t="shared" si="0"/>
        <v>2085385</v>
      </c>
      <c r="M25" s="19">
        <f t="shared" si="1"/>
        <v>2085385</v>
      </c>
      <c r="N25" s="19">
        <f t="shared" si="2"/>
        <v>25024620</v>
      </c>
      <c r="O25" s="19">
        <f t="shared" si="3"/>
        <v>14597695</v>
      </c>
      <c r="P25" s="19">
        <f t="shared" si="4"/>
        <v>41707700</v>
      </c>
    </row>
    <row r="26" spans="2:16" ht="42.75" customHeight="1" x14ac:dyDescent="0.2">
      <c r="B26" s="3" t="s">
        <v>88</v>
      </c>
      <c r="C26" s="17" t="s">
        <v>13</v>
      </c>
      <c r="D26" s="3" t="s">
        <v>50</v>
      </c>
      <c r="E26" s="3">
        <v>3</v>
      </c>
      <c r="F26" s="3">
        <v>1</v>
      </c>
      <c r="G26" s="3">
        <v>12</v>
      </c>
      <c r="H26" s="3">
        <v>7</v>
      </c>
      <c r="I26" s="3">
        <v>20</v>
      </c>
      <c r="J26" s="7">
        <v>0.19</v>
      </c>
      <c r="K26" s="8">
        <v>22008116.829105392</v>
      </c>
      <c r="L26" s="5">
        <f t="shared" si="0"/>
        <v>26189659</v>
      </c>
      <c r="M26" s="19">
        <f t="shared" si="1"/>
        <v>26189659</v>
      </c>
      <c r="N26" s="19">
        <f t="shared" si="2"/>
        <v>314275908</v>
      </c>
      <c r="O26" s="19">
        <f t="shared" si="3"/>
        <v>183327613</v>
      </c>
      <c r="P26" s="19">
        <f t="shared" si="4"/>
        <v>523793180</v>
      </c>
    </row>
    <row r="27" spans="2:16" ht="41.25" customHeight="1" x14ac:dyDescent="0.2">
      <c r="B27" s="3" t="s">
        <v>89</v>
      </c>
      <c r="C27" s="17" t="s">
        <v>14</v>
      </c>
      <c r="D27" s="3" t="s">
        <v>50</v>
      </c>
      <c r="E27" s="3">
        <v>1</v>
      </c>
      <c r="F27" s="3">
        <v>1</v>
      </c>
      <c r="G27" s="3">
        <v>12</v>
      </c>
      <c r="H27" s="3">
        <v>7</v>
      </c>
      <c r="I27" s="3">
        <v>20</v>
      </c>
      <c r="J27" s="7">
        <v>0.19</v>
      </c>
      <c r="K27" s="8">
        <v>2980818.2331790337</v>
      </c>
      <c r="L27" s="5">
        <f t="shared" si="0"/>
        <v>3547174</v>
      </c>
      <c r="M27" s="19">
        <f t="shared" si="1"/>
        <v>3547174</v>
      </c>
      <c r="N27" s="19">
        <f t="shared" si="2"/>
        <v>42566088</v>
      </c>
      <c r="O27" s="19">
        <f t="shared" si="3"/>
        <v>24830218</v>
      </c>
      <c r="P27" s="19">
        <f t="shared" si="4"/>
        <v>70943480</v>
      </c>
    </row>
    <row r="28" spans="2:16" ht="36.75" customHeight="1" x14ac:dyDescent="0.2">
      <c r="B28" s="3" t="s">
        <v>90</v>
      </c>
      <c r="C28" s="17" t="s">
        <v>15</v>
      </c>
      <c r="D28" s="3" t="s">
        <v>52</v>
      </c>
      <c r="E28" s="3">
        <v>1</v>
      </c>
      <c r="F28" s="91" t="s">
        <v>53</v>
      </c>
      <c r="G28" s="91"/>
      <c r="H28" s="91"/>
      <c r="I28" s="91"/>
      <c r="J28" s="7">
        <v>0.19</v>
      </c>
      <c r="K28" s="8">
        <v>81307436.396824807</v>
      </c>
      <c r="L28" s="92"/>
      <c r="M28" s="92"/>
      <c r="N28" s="92"/>
      <c r="O28" s="92"/>
      <c r="P28" s="5">
        <f>+ROUND(K28*(1+J28),0)</f>
        <v>96755849</v>
      </c>
    </row>
    <row r="29" spans="2:16" ht="36.75" customHeight="1" x14ac:dyDescent="0.2">
      <c r="B29" s="93" t="s">
        <v>120</v>
      </c>
      <c r="C29" s="93"/>
      <c r="D29" s="93"/>
      <c r="E29" s="93"/>
      <c r="F29" s="93"/>
      <c r="G29" s="93"/>
      <c r="H29" s="93"/>
      <c r="I29" s="93"/>
      <c r="J29" s="93"/>
      <c r="K29" s="93"/>
      <c r="L29" s="93"/>
      <c r="M29" s="93"/>
      <c r="N29" s="93"/>
      <c r="O29" s="93"/>
      <c r="P29" s="22">
        <f>SUM(P14:P28)</f>
        <v>2297774736</v>
      </c>
    </row>
    <row r="30" spans="2:16" ht="36.75" customHeight="1" x14ac:dyDescent="0.2">
      <c r="B30" s="89" t="s">
        <v>44</v>
      </c>
      <c r="C30" s="89"/>
      <c r="D30" s="89"/>
      <c r="E30" s="89"/>
      <c r="F30" s="89"/>
      <c r="G30" s="89"/>
      <c r="H30" s="89"/>
      <c r="I30" s="89"/>
      <c r="J30" s="89"/>
      <c r="K30" s="89"/>
      <c r="L30" s="89"/>
      <c r="M30" s="89"/>
      <c r="N30" s="89"/>
      <c r="O30" s="89"/>
      <c r="P30" s="89"/>
    </row>
    <row r="31" spans="2:16" s="9" customFormat="1" ht="67.5" customHeight="1" x14ac:dyDescent="0.2">
      <c r="B31" s="16" t="s">
        <v>48</v>
      </c>
      <c r="C31" s="16" t="s">
        <v>0</v>
      </c>
      <c r="D31" s="16" t="s">
        <v>49</v>
      </c>
      <c r="E31" s="16" t="s">
        <v>125</v>
      </c>
      <c r="F31" s="16" t="s">
        <v>64</v>
      </c>
      <c r="G31" s="16" t="s">
        <v>65</v>
      </c>
      <c r="H31" s="16" t="s">
        <v>66</v>
      </c>
      <c r="I31" s="16" t="s">
        <v>62</v>
      </c>
      <c r="J31" s="16" t="s">
        <v>67</v>
      </c>
      <c r="K31" s="16" t="s">
        <v>51</v>
      </c>
      <c r="L31" s="16" t="s">
        <v>1</v>
      </c>
      <c r="M31" s="16" t="s">
        <v>59</v>
      </c>
      <c r="N31" s="16" t="s">
        <v>60</v>
      </c>
      <c r="O31" s="16" t="s">
        <v>61</v>
      </c>
      <c r="P31" s="16" t="s">
        <v>63</v>
      </c>
    </row>
    <row r="32" spans="2:16" ht="36.75" customHeight="1" x14ac:dyDescent="0.2">
      <c r="B32" s="3" t="s">
        <v>91</v>
      </c>
      <c r="C32" s="17" t="s">
        <v>16</v>
      </c>
      <c r="D32" s="3" t="s">
        <v>54</v>
      </c>
      <c r="E32" s="3">
        <v>4</v>
      </c>
      <c r="F32" s="3">
        <v>1</v>
      </c>
      <c r="G32" s="3">
        <v>12</v>
      </c>
      <c r="H32" s="3">
        <v>7</v>
      </c>
      <c r="I32" s="3">
        <v>20</v>
      </c>
      <c r="J32" s="7">
        <v>0.19</v>
      </c>
      <c r="K32" s="8">
        <v>10022005.000426715</v>
      </c>
      <c r="L32" s="5">
        <f>+ROUND(K32*(1+J32),0)</f>
        <v>11926186</v>
      </c>
      <c r="M32" s="19">
        <f>+ROUND(L32*F32,0)</f>
        <v>11926186</v>
      </c>
      <c r="N32" s="19">
        <f>+ROUND(L32*G32,0)</f>
        <v>143114232</v>
      </c>
      <c r="O32" s="19">
        <f>+ROUND(L32*H32,0)</f>
        <v>83483302</v>
      </c>
      <c r="P32" s="19">
        <f>+ROUND(L32*I32,0)</f>
        <v>238523720</v>
      </c>
    </row>
    <row r="33" spans="2:16" ht="36.75" customHeight="1" x14ac:dyDescent="0.2">
      <c r="B33" s="3" t="s">
        <v>92</v>
      </c>
      <c r="C33" s="17" t="s">
        <v>17</v>
      </c>
      <c r="D33" s="3" t="s">
        <v>54</v>
      </c>
      <c r="E33" s="3">
        <v>4</v>
      </c>
      <c r="F33" s="3">
        <v>1</v>
      </c>
      <c r="G33" s="3">
        <v>10</v>
      </c>
      <c r="H33" s="3">
        <v>0</v>
      </c>
      <c r="I33" s="3">
        <v>11</v>
      </c>
      <c r="J33" s="7">
        <v>0.19</v>
      </c>
      <c r="K33" s="8">
        <v>3261417.6718044849</v>
      </c>
      <c r="L33" s="5">
        <f t="shared" ref="L33:L46" si="5">+ROUND(K33*(1+J33),0)</f>
        <v>3881087</v>
      </c>
      <c r="M33" s="19">
        <f t="shared" ref="M33:M46" si="6">+ROUND(L33*F33,0)</f>
        <v>3881087</v>
      </c>
      <c r="N33" s="19">
        <f t="shared" ref="N33:N46" si="7">+ROUND(L33*G33,0)</f>
        <v>38810870</v>
      </c>
      <c r="O33" s="19">
        <f t="shared" ref="O33:O46" si="8">+ROUND(L33*H33,0)</f>
        <v>0</v>
      </c>
      <c r="P33" s="19">
        <f t="shared" ref="P33:P46" si="9">+ROUND(L33*I33,0)</f>
        <v>42691957</v>
      </c>
    </row>
    <row r="34" spans="2:16" ht="36.75" customHeight="1" x14ac:dyDescent="0.2">
      <c r="B34" s="3" t="s">
        <v>93</v>
      </c>
      <c r="C34" s="17" t="s">
        <v>18</v>
      </c>
      <c r="D34" s="3" t="s">
        <v>54</v>
      </c>
      <c r="E34" s="3">
        <v>2</v>
      </c>
      <c r="F34" s="3">
        <v>1</v>
      </c>
      <c r="G34" s="3">
        <v>12</v>
      </c>
      <c r="H34" s="3">
        <v>7</v>
      </c>
      <c r="I34" s="3">
        <v>20</v>
      </c>
      <c r="J34" s="7">
        <v>0.19</v>
      </c>
      <c r="K34" s="8">
        <v>262565.15951023885</v>
      </c>
      <c r="L34" s="5">
        <f t="shared" si="5"/>
        <v>312453</v>
      </c>
      <c r="M34" s="19">
        <f t="shared" si="6"/>
        <v>312453</v>
      </c>
      <c r="N34" s="19">
        <f t="shared" si="7"/>
        <v>3749436</v>
      </c>
      <c r="O34" s="19">
        <f t="shared" si="8"/>
        <v>2187171</v>
      </c>
      <c r="P34" s="19">
        <f t="shared" si="9"/>
        <v>6249060</v>
      </c>
    </row>
    <row r="35" spans="2:16" ht="36.75" customHeight="1" x14ac:dyDescent="0.2">
      <c r="B35" s="3" t="s">
        <v>94</v>
      </c>
      <c r="C35" s="17" t="s">
        <v>19</v>
      </c>
      <c r="D35" s="3" t="s">
        <v>54</v>
      </c>
      <c r="E35" s="3">
        <v>6</v>
      </c>
      <c r="F35" s="3">
        <v>1</v>
      </c>
      <c r="G35" s="3">
        <v>12</v>
      </c>
      <c r="H35" s="3">
        <v>7</v>
      </c>
      <c r="I35" s="3">
        <v>20</v>
      </c>
      <c r="J35" s="7">
        <v>0.19</v>
      </c>
      <c r="K35" s="8">
        <v>600648.27414157009</v>
      </c>
      <c r="L35" s="5">
        <f t="shared" si="5"/>
        <v>714771</v>
      </c>
      <c r="M35" s="19">
        <f t="shared" si="6"/>
        <v>714771</v>
      </c>
      <c r="N35" s="19">
        <f t="shared" si="7"/>
        <v>8577252</v>
      </c>
      <c r="O35" s="19">
        <f t="shared" si="8"/>
        <v>5003397</v>
      </c>
      <c r="P35" s="19">
        <f t="shared" si="9"/>
        <v>14295420</v>
      </c>
    </row>
    <row r="36" spans="2:16" ht="36.75" customHeight="1" x14ac:dyDescent="0.2">
      <c r="B36" s="3" t="s">
        <v>95</v>
      </c>
      <c r="C36" s="17" t="s">
        <v>20</v>
      </c>
      <c r="D36" s="3" t="s">
        <v>54</v>
      </c>
      <c r="E36" s="3">
        <v>2</v>
      </c>
      <c r="F36" s="3">
        <v>1</v>
      </c>
      <c r="G36" s="3">
        <v>10</v>
      </c>
      <c r="H36" s="3">
        <v>0</v>
      </c>
      <c r="I36" s="3">
        <v>11</v>
      </c>
      <c r="J36" s="7">
        <v>0.19</v>
      </c>
      <c r="K36" s="8">
        <v>739409.20929710055</v>
      </c>
      <c r="L36" s="5">
        <f t="shared" si="5"/>
        <v>879897</v>
      </c>
      <c r="M36" s="19">
        <f t="shared" si="6"/>
        <v>879897</v>
      </c>
      <c r="N36" s="19">
        <f t="shared" si="7"/>
        <v>8798970</v>
      </c>
      <c r="O36" s="19">
        <f t="shared" si="8"/>
        <v>0</v>
      </c>
      <c r="P36" s="19">
        <f t="shared" si="9"/>
        <v>9678867</v>
      </c>
    </row>
    <row r="37" spans="2:16" ht="36.75" customHeight="1" x14ac:dyDescent="0.2">
      <c r="B37" s="3" t="s">
        <v>96</v>
      </c>
      <c r="C37" s="23" t="s">
        <v>126</v>
      </c>
      <c r="D37" s="3" t="s">
        <v>54</v>
      </c>
      <c r="E37" s="3">
        <v>2</v>
      </c>
      <c r="F37" s="3">
        <v>0</v>
      </c>
      <c r="G37" s="3">
        <v>0</v>
      </c>
      <c r="H37" s="3">
        <v>7</v>
      </c>
      <c r="I37" s="3">
        <v>7</v>
      </c>
      <c r="J37" s="7">
        <v>0.19</v>
      </c>
      <c r="K37" s="8">
        <v>264246.29753307608</v>
      </c>
      <c r="L37" s="5">
        <f t="shared" si="5"/>
        <v>314453</v>
      </c>
      <c r="M37" s="19">
        <f t="shared" si="6"/>
        <v>0</v>
      </c>
      <c r="N37" s="19">
        <f t="shared" si="7"/>
        <v>0</v>
      </c>
      <c r="O37" s="19">
        <f t="shared" si="8"/>
        <v>2201171</v>
      </c>
      <c r="P37" s="19">
        <f t="shared" si="9"/>
        <v>2201171</v>
      </c>
    </row>
    <row r="38" spans="2:16" ht="36.75" customHeight="1" x14ac:dyDescent="0.2">
      <c r="B38" s="3" t="s">
        <v>97</v>
      </c>
      <c r="C38" s="17" t="s">
        <v>21</v>
      </c>
      <c r="D38" s="3" t="s">
        <v>54</v>
      </c>
      <c r="E38" s="3">
        <v>2</v>
      </c>
      <c r="F38" s="3">
        <v>1</v>
      </c>
      <c r="G38" s="3">
        <v>12</v>
      </c>
      <c r="H38" s="3">
        <v>7</v>
      </c>
      <c r="I38" s="3">
        <v>20</v>
      </c>
      <c r="J38" s="7">
        <v>0.19</v>
      </c>
      <c r="K38" s="8">
        <v>923169.83996530424</v>
      </c>
      <c r="L38" s="5">
        <f t="shared" si="5"/>
        <v>1098572</v>
      </c>
      <c r="M38" s="19">
        <f t="shared" si="6"/>
        <v>1098572</v>
      </c>
      <c r="N38" s="19">
        <f t="shared" si="7"/>
        <v>13182864</v>
      </c>
      <c r="O38" s="19">
        <f t="shared" si="8"/>
        <v>7690004</v>
      </c>
      <c r="P38" s="19">
        <f t="shared" si="9"/>
        <v>21971440</v>
      </c>
    </row>
    <row r="39" spans="2:16" ht="36.75" customHeight="1" x14ac:dyDescent="0.2">
      <c r="B39" s="3" t="s">
        <v>98</v>
      </c>
      <c r="C39" s="17" t="s">
        <v>22</v>
      </c>
      <c r="D39" s="3" t="s">
        <v>54</v>
      </c>
      <c r="E39" s="3">
        <v>4</v>
      </c>
      <c r="F39" s="3">
        <v>1</v>
      </c>
      <c r="G39" s="3">
        <v>12</v>
      </c>
      <c r="H39" s="3">
        <v>2</v>
      </c>
      <c r="I39" s="3">
        <v>15</v>
      </c>
      <c r="J39" s="7">
        <v>0.19</v>
      </c>
      <c r="K39" s="8">
        <v>535660.3427623756</v>
      </c>
      <c r="L39" s="5">
        <f t="shared" si="5"/>
        <v>637436</v>
      </c>
      <c r="M39" s="19">
        <f t="shared" si="6"/>
        <v>637436</v>
      </c>
      <c r="N39" s="19">
        <f t="shared" si="7"/>
        <v>7649232</v>
      </c>
      <c r="O39" s="19">
        <f t="shared" si="8"/>
        <v>1274872</v>
      </c>
      <c r="P39" s="19">
        <f t="shared" si="9"/>
        <v>9561540</v>
      </c>
    </row>
    <row r="40" spans="2:16" ht="36.75" customHeight="1" x14ac:dyDescent="0.2">
      <c r="B40" s="3" t="s">
        <v>99</v>
      </c>
      <c r="C40" s="17" t="s">
        <v>23</v>
      </c>
      <c r="D40" s="3" t="s">
        <v>54</v>
      </c>
      <c r="E40" s="3">
        <v>4</v>
      </c>
      <c r="F40" s="3">
        <v>1</v>
      </c>
      <c r="G40" s="3">
        <v>12</v>
      </c>
      <c r="H40" s="3">
        <v>2</v>
      </c>
      <c r="I40" s="3">
        <v>15</v>
      </c>
      <c r="J40" s="7">
        <v>0.19</v>
      </c>
      <c r="K40" s="8">
        <v>943779.86667594151</v>
      </c>
      <c r="L40" s="5">
        <f t="shared" si="5"/>
        <v>1123098</v>
      </c>
      <c r="M40" s="19">
        <f t="shared" si="6"/>
        <v>1123098</v>
      </c>
      <c r="N40" s="19">
        <f t="shared" si="7"/>
        <v>13477176</v>
      </c>
      <c r="O40" s="19">
        <f t="shared" si="8"/>
        <v>2246196</v>
      </c>
      <c r="P40" s="19">
        <f t="shared" si="9"/>
        <v>16846470</v>
      </c>
    </row>
    <row r="41" spans="2:16" ht="36.75" customHeight="1" x14ac:dyDescent="0.2">
      <c r="B41" s="3" t="s">
        <v>100</v>
      </c>
      <c r="C41" s="17" t="s">
        <v>24</v>
      </c>
      <c r="D41" s="3" t="s">
        <v>54</v>
      </c>
      <c r="E41" s="3">
        <v>2</v>
      </c>
      <c r="F41" s="3">
        <v>1</v>
      </c>
      <c r="G41" s="3">
        <v>12</v>
      </c>
      <c r="H41" s="3">
        <v>7</v>
      </c>
      <c r="I41" s="3">
        <v>20</v>
      </c>
      <c r="J41" s="7">
        <v>0.19</v>
      </c>
      <c r="K41" s="8">
        <v>1260896.9450123939</v>
      </c>
      <c r="L41" s="5">
        <f t="shared" si="5"/>
        <v>1500467</v>
      </c>
      <c r="M41" s="19">
        <f t="shared" si="6"/>
        <v>1500467</v>
      </c>
      <c r="N41" s="19">
        <f t="shared" si="7"/>
        <v>18005604</v>
      </c>
      <c r="O41" s="19">
        <f t="shared" si="8"/>
        <v>10503269</v>
      </c>
      <c r="P41" s="19">
        <f t="shared" si="9"/>
        <v>30009340</v>
      </c>
    </row>
    <row r="42" spans="2:16" ht="36.75" customHeight="1" x14ac:dyDescent="0.2">
      <c r="B42" s="3" t="s">
        <v>101</v>
      </c>
      <c r="C42" s="17" t="s">
        <v>25</v>
      </c>
      <c r="D42" s="3" t="s">
        <v>54</v>
      </c>
      <c r="E42" s="3">
        <v>4</v>
      </c>
      <c r="F42" s="3">
        <v>1</v>
      </c>
      <c r="G42" s="3">
        <v>12</v>
      </c>
      <c r="H42" s="3">
        <v>7</v>
      </c>
      <c r="I42" s="3">
        <v>20</v>
      </c>
      <c r="J42" s="7">
        <v>0.19</v>
      </c>
      <c r="K42" s="8">
        <v>1086631.4093979865</v>
      </c>
      <c r="L42" s="5">
        <f t="shared" si="5"/>
        <v>1293091</v>
      </c>
      <c r="M42" s="19">
        <f t="shared" si="6"/>
        <v>1293091</v>
      </c>
      <c r="N42" s="19">
        <f t="shared" si="7"/>
        <v>15517092</v>
      </c>
      <c r="O42" s="19">
        <f t="shared" si="8"/>
        <v>9051637</v>
      </c>
      <c r="P42" s="19">
        <f t="shared" si="9"/>
        <v>25861820</v>
      </c>
    </row>
    <row r="43" spans="2:16" ht="36.75" customHeight="1" x14ac:dyDescent="0.2">
      <c r="B43" s="3" t="s">
        <v>102</v>
      </c>
      <c r="C43" s="17" t="s">
        <v>26</v>
      </c>
      <c r="D43" s="3" t="s">
        <v>54</v>
      </c>
      <c r="E43" s="3">
        <v>8</v>
      </c>
      <c r="F43" s="3">
        <v>1</v>
      </c>
      <c r="G43" s="3">
        <v>12</v>
      </c>
      <c r="H43" s="3">
        <v>7</v>
      </c>
      <c r="I43" s="3">
        <v>20</v>
      </c>
      <c r="J43" s="7">
        <v>0.19</v>
      </c>
      <c r="K43" s="8">
        <v>468064.75676608656</v>
      </c>
      <c r="L43" s="5">
        <f t="shared" si="5"/>
        <v>556997</v>
      </c>
      <c r="M43" s="19">
        <f t="shared" si="6"/>
        <v>556997</v>
      </c>
      <c r="N43" s="19">
        <f t="shared" si="7"/>
        <v>6683964</v>
      </c>
      <c r="O43" s="19">
        <f t="shared" si="8"/>
        <v>3898979</v>
      </c>
      <c r="P43" s="19">
        <f t="shared" si="9"/>
        <v>11139940</v>
      </c>
    </row>
    <row r="44" spans="2:16" ht="36.75" customHeight="1" x14ac:dyDescent="0.2">
      <c r="B44" s="3" t="s">
        <v>103</v>
      </c>
      <c r="C44" s="17" t="s">
        <v>27</v>
      </c>
      <c r="D44" s="3" t="s">
        <v>54</v>
      </c>
      <c r="E44" s="3">
        <v>3</v>
      </c>
      <c r="F44" s="3">
        <v>1</v>
      </c>
      <c r="G44" s="3">
        <v>12</v>
      </c>
      <c r="H44" s="3">
        <v>7</v>
      </c>
      <c r="I44" s="3">
        <v>20</v>
      </c>
      <c r="J44" s="7">
        <v>0.19</v>
      </c>
      <c r="K44" s="8">
        <v>5146451.998938404</v>
      </c>
      <c r="L44" s="5">
        <f t="shared" si="5"/>
        <v>6124278</v>
      </c>
      <c r="M44" s="19">
        <f t="shared" si="6"/>
        <v>6124278</v>
      </c>
      <c r="N44" s="19">
        <f t="shared" si="7"/>
        <v>73491336</v>
      </c>
      <c r="O44" s="19">
        <f t="shared" si="8"/>
        <v>42869946</v>
      </c>
      <c r="P44" s="19">
        <f t="shared" si="9"/>
        <v>122485560</v>
      </c>
    </row>
    <row r="45" spans="2:16" ht="36.75" customHeight="1" x14ac:dyDescent="0.2">
      <c r="B45" s="3" t="s">
        <v>104</v>
      </c>
      <c r="C45" s="17" t="s">
        <v>28</v>
      </c>
      <c r="D45" s="3" t="s">
        <v>54</v>
      </c>
      <c r="E45" s="3">
        <v>1</v>
      </c>
      <c r="F45" s="3">
        <v>1</v>
      </c>
      <c r="G45" s="3">
        <v>12</v>
      </c>
      <c r="H45" s="3">
        <v>7</v>
      </c>
      <c r="I45" s="3">
        <v>20</v>
      </c>
      <c r="J45" s="7">
        <v>0.19</v>
      </c>
      <c r="K45" s="8">
        <v>796163.14051886601</v>
      </c>
      <c r="L45" s="5">
        <f t="shared" si="5"/>
        <v>947434</v>
      </c>
      <c r="M45" s="19">
        <f t="shared" si="6"/>
        <v>947434</v>
      </c>
      <c r="N45" s="19">
        <f t="shared" si="7"/>
        <v>11369208</v>
      </c>
      <c r="O45" s="19">
        <f t="shared" si="8"/>
        <v>6632038</v>
      </c>
      <c r="P45" s="19">
        <f t="shared" si="9"/>
        <v>18948680</v>
      </c>
    </row>
    <row r="46" spans="2:16" ht="36.75" customHeight="1" x14ac:dyDescent="0.2">
      <c r="B46" s="3" t="s">
        <v>105</v>
      </c>
      <c r="C46" s="17" t="s">
        <v>29</v>
      </c>
      <c r="D46" s="3" t="s">
        <v>54</v>
      </c>
      <c r="E46" s="3">
        <v>1</v>
      </c>
      <c r="F46" s="3">
        <v>1</v>
      </c>
      <c r="G46" s="3">
        <v>12</v>
      </c>
      <c r="H46" s="3">
        <v>7</v>
      </c>
      <c r="I46" s="3">
        <v>20</v>
      </c>
      <c r="J46" s="7">
        <v>0.19</v>
      </c>
      <c r="K46" s="8">
        <v>1085842.5245238016</v>
      </c>
      <c r="L46" s="5">
        <f t="shared" si="5"/>
        <v>1292153</v>
      </c>
      <c r="M46" s="19">
        <f t="shared" si="6"/>
        <v>1292153</v>
      </c>
      <c r="N46" s="19">
        <f t="shared" si="7"/>
        <v>15505836</v>
      </c>
      <c r="O46" s="19">
        <f t="shared" si="8"/>
        <v>9045071</v>
      </c>
      <c r="P46" s="19">
        <f t="shared" si="9"/>
        <v>25843060</v>
      </c>
    </row>
    <row r="47" spans="2:16" ht="36.75" customHeight="1" x14ac:dyDescent="0.2">
      <c r="B47" s="93" t="s">
        <v>55</v>
      </c>
      <c r="C47" s="93"/>
      <c r="D47" s="93"/>
      <c r="E47" s="93"/>
      <c r="F47" s="93"/>
      <c r="G47" s="93"/>
      <c r="H47" s="93"/>
      <c r="I47" s="93"/>
      <c r="J47" s="93"/>
      <c r="K47" s="93"/>
      <c r="L47" s="93"/>
      <c r="M47" s="93"/>
      <c r="N47" s="93"/>
      <c r="O47" s="93"/>
      <c r="P47" s="24">
        <f>SUM(P32:P46)</f>
        <v>596308045</v>
      </c>
    </row>
    <row r="48" spans="2:16" ht="36.75" customHeight="1" x14ac:dyDescent="0.2">
      <c r="B48" s="110" t="s">
        <v>45</v>
      </c>
      <c r="C48" s="110"/>
      <c r="D48" s="110"/>
      <c r="E48" s="110"/>
      <c r="F48" s="110"/>
      <c r="G48" s="110"/>
      <c r="H48" s="110"/>
      <c r="I48" s="110"/>
      <c r="J48" s="110"/>
      <c r="K48" s="110"/>
      <c r="L48" s="110"/>
      <c r="M48" s="110"/>
      <c r="N48" s="110"/>
      <c r="O48" s="110"/>
      <c r="P48" s="110"/>
    </row>
    <row r="49" spans="2:16" s="9" customFormat="1" ht="59.25" customHeight="1" x14ac:dyDescent="0.2">
      <c r="B49" s="16" t="s">
        <v>48</v>
      </c>
      <c r="C49" s="16" t="s">
        <v>0</v>
      </c>
      <c r="D49" s="16" t="s">
        <v>49</v>
      </c>
      <c r="E49" s="16" t="s">
        <v>125</v>
      </c>
      <c r="F49" s="16" t="s">
        <v>64</v>
      </c>
      <c r="G49" s="16" t="s">
        <v>65</v>
      </c>
      <c r="H49" s="16" t="s">
        <v>66</v>
      </c>
      <c r="I49" s="16" t="s">
        <v>62</v>
      </c>
      <c r="J49" s="16" t="s">
        <v>67</v>
      </c>
      <c r="K49" s="16" t="s">
        <v>51</v>
      </c>
      <c r="L49" s="16" t="s">
        <v>1</v>
      </c>
      <c r="M49" s="16" t="s">
        <v>59</v>
      </c>
      <c r="N49" s="16" t="s">
        <v>60</v>
      </c>
      <c r="O49" s="16" t="s">
        <v>61</v>
      </c>
      <c r="P49" s="16" t="s">
        <v>63</v>
      </c>
    </row>
    <row r="50" spans="2:16" ht="41.25" customHeight="1" x14ac:dyDescent="0.2">
      <c r="B50" s="3" t="s">
        <v>106</v>
      </c>
      <c r="C50" s="17" t="s">
        <v>30</v>
      </c>
      <c r="D50" s="3" t="s">
        <v>54</v>
      </c>
      <c r="E50" s="3">
        <v>62</v>
      </c>
      <c r="F50" s="3">
        <v>1</v>
      </c>
      <c r="G50" s="3">
        <v>12</v>
      </c>
      <c r="H50" s="3">
        <v>7</v>
      </c>
      <c r="I50" s="3">
        <v>20</v>
      </c>
      <c r="J50" s="7">
        <v>0.19</v>
      </c>
      <c r="K50" s="8">
        <v>14528960.74909981</v>
      </c>
      <c r="L50" s="5">
        <f>+ROUND(K50*(1+J50),0)</f>
        <v>17289463</v>
      </c>
      <c r="M50" s="19">
        <f>+ROUND(L50*F50,0)</f>
        <v>17289463</v>
      </c>
      <c r="N50" s="19">
        <f>+ROUND(L50*G50,0)</f>
        <v>207473556</v>
      </c>
      <c r="O50" s="19">
        <f>+ROUND(L50*H50,0)</f>
        <v>121026241</v>
      </c>
      <c r="P50" s="19">
        <f>+ROUND(L50*I50,0)</f>
        <v>345789260</v>
      </c>
    </row>
    <row r="51" spans="2:16" ht="43.5" customHeight="1" x14ac:dyDescent="0.2">
      <c r="B51" s="3" t="s">
        <v>107</v>
      </c>
      <c r="C51" s="17" t="s">
        <v>31</v>
      </c>
      <c r="D51" s="3" t="s">
        <v>54</v>
      </c>
      <c r="E51" s="3">
        <v>11</v>
      </c>
      <c r="F51" s="3">
        <v>1</v>
      </c>
      <c r="G51" s="3">
        <v>12</v>
      </c>
      <c r="H51" s="3">
        <v>7</v>
      </c>
      <c r="I51" s="3">
        <v>20</v>
      </c>
      <c r="J51" s="7">
        <v>0.19</v>
      </c>
      <c r="K51" s="8">
        <v>2250779.3594639469</v>
      </c>
      <c r="L51" s="5">
        <f t="shared" ref="L51:L56" si="10">+ROUND(K51*(1+J51),0)</f>
        <v>2678427</v>
      </c>
      <c r="M51" s="19">
        <f t="shared" ref="M51:M56" si="11">+ROUND(L51*F51,0)</f>
        <v>2678427</v>
      </c>
      <c r="N51" s="19">
        <f t="shared" ref="N51:N56" si="12">+ROUND(L51*G51,0)</f>
        <v>32141124</v>
      </c>
      <c r="O51" s="19">
        <f t="shared" ref="O51:O56" si="13">+ROUND(L51*H51,0)</f>
        <v>18748989</v>
      </c>
      <c r="P51" s="19">
        <f t="shared" ref="P51:P56" si="14">+ROUND(L51*I51,0)</f>
        <v>53568540</v>
      </c>
    </row>
    <row r="52" spans="2:16" ht="57" customHeight="1" x14ac:dyDescent="0.2">
      <c r="B52" s="3" t="s">
        <v>108</v>
      </c>
      <c r="C52" s="17" t="s">
        <v>32</v>
      </c>
      <c r="D52" s="3" t="s">
        <v>54</v>
      </c>
      <c r="E52" s="3">
        <v>20</v>
      </c>
      <c r="F52" s="3">
        <v>1</v>
      </c>
      <c r="G52" s="3">
        <v>12</v>
      </c>
      <c r="H52" s="3">
        <v>7</v>
      </c>
      <c r="I52" s="3">
        <v>20</v>
      </c>
      <c r="J52" s="7">
        <v>0.19</v>
      </c>
      <c r="K52" s="8">
        <v>6792385.4387028664</v>
      </c>
      <c r="L52" s="5">
        <f t="shared" si="10"/>
        <v>8082939</v>
      </c>
      <c r="M52" s="19">
        <f t="shared" si="11"/>
        <v>8082939</v>
      </c>
      <c r="N52" s="19">
        <f t="shared" si="12"/>
        <v>96995268</v>
      </c>
      <c r="O52" s="19">
        <f t="shared" si="13"/>
        <v>56580573</v>
      </c>
      <c r="P52" s="19">
        <f t="shared" si="14"/>
        <v>161658780</v>
      </c>
    </row>
    <row r="53" spans="2:16" ht="36.75" customHeight="1" x14ac:dyDescent="0.2">
      <c r="B53" s="3" t="s">
        <v>109</v>
      </c>
      <c r="C53" s="17" t="s">
        <v>33</v>
      </c>
      <c r="D53" s="3" t="s">
        <v>54</v>
      </c>
      <c r="E53" s="3">
        <v>937</v>
      </c>
      <c r="F53" s="3">
        <v>1</v>
      </c>
      <c r="G53" s="3">
        <v>6</v>
      </c>
      <c r="H53" s="3">
        <v>0</v>
      </c>
      <c r="I53" s="3">
        <v>7</v>
      </c>
      <c r="J53" s="7">
        <v>0.19</v>
      </c>
      <c r="K53" s="8">
        <v>25262250.517522305</v>
      </c>
      <c r="L53" s="5">
        <f t="shared" si="10"/>
        <v>30062078</v>
      </c>
      <c r="M53" s="19">
        <f t="shared" si="11"/>
        <v>30062078</v>
      </c>
      <c r="N53" s="19">
        <f t="shared" si="12"/>
        <v>180372468</v>
      </c>
      <c r="O53" s="19">
        <f t="shared" si="13"/>
        <v>0</v>
      </c>
      <c r="P53" s="19">
        <f t="shared" si="14"/>
        <v>210434546</v>
      </c>
    </row>
    <row r="54" spans="2:16" ht="36.75" customHeight="1" x14ac:dyDescent="0.2">
      <c r="B54" s="3" t="s">
        <v>110</v>
      </c>
      <c r="C54" s="17" t="s">
        <v>34</v>
      </c>
      <c r="D54" s="3" t="s">
        <v>54</v>
      </c>
      <c r="E54" s="3">
        <v>19</v>
      </c>
      <c r="F54" s="4">
        <v>1</v>
      </c>
      <c r="G54" s="3">
        <v>12</v>
      </c>
      <c r="H54" s="3">
        <v>7</v>
      </c>
      <c r="I54" s="3">
        <v>20</v>
      </c>
      <c r="J54" s="7">
        <v>0.19</v>
      </c>
      <c r="K54" s="8">
        <v>179289.18456939523</v>
      </c>
      <c r="L54" s="5">
        <f t="shared" si="10"/>
        <v>213354</v>
      </c>
      <c r="M54" s="19">
        <f t="shared" si="11"/>
        <v>213354</v>
      </c>
      <c r="N54" s="19">
        <f t="shared" si="12"/>
        <v>2560248</v>
      </c>
      <c r="O54" s="19">
        <f t="shared" si="13"/>
        <v>1493478</v>
      </c>
      <c r="P54" s="19">
        <f t="shared" si="14"/>
        <v>4267080</v>
      </c>
    </row>
    <row r="55" spans="2:16" ht="36.75" customHeight="1" x14ac:dyDescent="0.2">
      <c r="B55" s="3" t="s">
        <v>111</v>
      </c>
      <c r="C55" s="17" t="s">
        <v>35</v>
      </c>
      <c r="D55" s="3" t="s">
        <v>54</v>
      </c>
      <c r="E55" s="3">
        <v>9</v>
      </c>
      <c r="F55" s="4">
        <v>1</v>
      </c>
      <c r="G55" s="3">
        <v>6</v>
      </c>
      <c r="H55" s="3">
        <v>7</v>
      </c>
      <c r="I55" s="3">
        <v>7</v>
      </c>
      <c r="J55" s="7">
        <v>0.19</v>
      </c>
      <c r="K55" s="8">
        <v>194573.86320487902</v>
      </c>
      <c r="L55" s="5">
        <f t="shared" si="10"/>
        <v>231543</v>
      </c>
      <c r="M55" s="19">
        <f t="shared" si="11"/>
        <v>231543</v>
      </c>
      <c r="N55" s="19">
        <f t="shared" si="12"/>
        <v>1389258</v>
      </c>
      <c r="O55" s="19">
        <f t="shared" si="13"/>
        <v>1620801</v>
      </c>
      <c r="P55" s="19">
        <f t="shared" si="14"/>
        <v>1620801</v>
      </c>
    </row>
    <row r="56" spans="2:16" ht="36.75" customHeight="1" x14ac:dyDescent="0.2">
      <c r="B56" s="3" t="s">
        <v>112</v>
      </c>
      <c r="C56" s="17" t="s">
        <v>36</v>
      </c>
      <c r="D56" s="3" t="s">
        <v>54</v>
      </c>
      <c r="E56" s="3">
        <v>1</v>
      </c>
      <c r="F56" s="4">
        <v>1</v>
      </c>
      <c r="G56" s="3">
        <v>12</v>
      </c>
      <c r="H56" s="3">
        <v>7</v>
      </c>
      <c r="I56" s="3">
        <v>20</v>
      </c>
      <c r="J56" s="7">
        <v>0.19</v>
      </c>
      <c r="K56" s="8">
        <v>7566.7613468564059</v>
      </c>
      <c r="L56" s="5">
        <f t="shared" si="10"/>
        <v>9004</v>
      </c>
      <c r="M56" s="19">
        <f t="shared" si="11"/>
        <v>9004</v>
      </c>
      <c r="N56" s="19">
        <f t="shared" si="12"/>
        <v>108048</v>
      </c>
      <c r="O56" s="19">
        <f t="shared" si="13"/>
        <v>63028</v>
      </c>
      <c r="P56" s="19">
        <f t="shared" si="14"/>
        <v>180080</v>
      </c>
    </row>
    <row r="57" spans="2:16" ht="36.75" customHeight="1" x14ac:dyDescent="0.2">
      <c r="B57" s="99" t="s">
        <v>123</v>
      </c>
      <c r="C57" s="100"/>
      <c r="D57" s="100"/>
      <c r="E57" s="100"/>
      <c r="F57" s="100"/>
      <c r="G57" s="100"/>
      <c r="H57" s="100"/>
      <c r="I57" s="100"/>
      <c r="J57" s="100"/>
      <c r="K57" s="100"/>
      <c r="L57" s="100"/>
      <c r="M57" s="100"/>
      <c r="N57" s="100"/>
      <c r="O57" s="101"/>
      <c r="P57" s="25">
        <f>SUM(P50:P56)</f>
        <v>777519087</v>
      </c>
    </row>
    <row r="58" spans="2:16" ht="36.75" customHeight="1" x14ac:dyDescent="0.2">
      <c r="B58" s="102" t="s">
        <v>47</v>
      </c>
      <c r="C58" s="103"/>
      <c r="D58" s="103"/>
      <c r="E58" s="103"/>
      <c r="F58" s="103"/>
      <c r="G58" s="103"/>
      <c r="H58" s="103"/>
      <c r="I58" s="103"/>
      <c r="J58" s="103"/>
      <c r="K58" s="103"/>
      <c r="L58" s="103"/>
      <c r="M58" s="103"/>
      <c r="N58" s="103"/>
      <c r="O58" s="103"/>
      <c r="P58" s="103"/>
    </row>
    <row r="59" spans="2:16" ht="66" customHeight="1" x14ac:dyDescent="0.2">
      <c r="B59" s="16" t="s">
        <v>48</v>
      </c>
      <c r="C59" s="16" t="s">
        <v>0</v>
      </c>
      <c r="D59" s="16" t="s">
        <v>49</v>
      </c>
      <c r="E59" s="16" t="s">
        <v>125</v>
      </c>
      <c r="F59" s="16" t="s">
        <v>64</v>
      </c>
      <c r="G59" s="16" t="s">
        <v>65</v>
      </c>
      <c r="H59" s="16" t="s">
        <v>66</v>
      </c>
      <c r="I59" s="16" t="s">
        <v>62</v>
      </c>
      <c r="J59" s="16" t="s">
        <v>67</v>
      </c>
      <c r="K59" s="16" t="s">
        <v>51</v>
      </c>
      <c r="L59" s="16" t="s">
        <v>1</v>
      </c>
      <c r="M59" s="16" t="s">
        <v>59</v>
      </c>
      <c r="N59" s="16" t="s">
        <v>60</v>
      </c>
      <c r="O59" s="16" t="s">
        <v>61</v>
      </c>
      <c r="P59" s="16" t="s">
        <v>63</v>
      </c>
    </row>
    <row r="60" spans="2:16" ht="36.75" customHeight="1" x14ac:dyDescent="0.2">
      <c r="B60" s="3" t="s">
        <v>113</v>
      </c>
      <c r="C60" s="17" t="s">
        <v>37</v>
      </c>
      <c r="D60" s="3" t="s">
        <v>54</v>
      </c>
      <c r="E60" s="3">
        <v>62</v>
      </c>
      <c r="F60" s="3">
        <v>1</v>
      </c>
      <c r="G60" s="3">
        <v>12</v>
      </c>
      <c r="H60" s="3">
        <v>7</v>
      </c>
      <c r="I60" s="3">
        <v>20</v>
      </c>
      <c r="J60" s="7">
        <v>0.19</v>
      </c>
      <c r="K60" s="8">
        <v>4675921.0847157361</v>
      </c>
      <c r="L60" s="5">
        <f t="shared" ref="L60:L66" si="15">+ROUND(K60*(1+J60),0)</f>
        <v>5564346</v>
      </c>
      <c r="M60" s="19">
        <f t="shared" ref="M60:M66" si="16">+ROUND(L60*F60,0)</f>
        <v>5564346</v>
      </c>
      <c r="N60" s="19">
        <f t="shared" ref="N60:N66" si="17">+ROUND(L60*G60,0)</f>
        <v>66772152</v>
      </c>
      <c r="O60" s="19">
        <f t="shared" ref="O60:O66" si="18">+ROUND(L60*H60,0)</f>
        <v>38950422</v>
      </c>
      <c r="P60" s="19">
        <f>+ROUND(L60*I60,0)</f>
        <v>111286920</v>
      </c>
    </row>
    <row r="61" spans="2:16" ht="36.75" customHeight="1" x14ac:dyDescent="0.2">
      <c r="B61" s="3" t="s">
        <v>114</v>
      </c>
      <c r="C61" s="17" t="s">
        <v>38</v>
      </c>
      <c r="D61" s="3" t="s">
        <v>54</v>
      </c>
      <c r="E61" s="3">
        <v>11</v>
      </c>
      <c r="F61" s="3">
        <v>1</v>
      </c>
      <c r="G61" s="3">
        <v>12</v>
      </c>
      <c r="H61" s="3">
        <v>7</v>
      </c>
      <c r="I61" s="3">
        <v>20</v>
      </c>
      <c r="J61" s="7">
        <v>0.19</v>
      </c>
      <c r="K61" s="8">
        <v>601173.04151575477</v>
      </c>
      <c r="L61" s="5">
        <f t="shared" si="15"/>
        <v>715396</v>
      </c>
      <c r="M61" s="19">
        <f t="shared" si="16"/>
        <v>715396</v>
      </c>
      <c r="N61" s="19">
        <f t="shared" si="17"/>
        <v>8584752</v>
      </c>
      <c r="O61" s="19">
        <f t="shared" si="18"/>
        <v>5007772</v>
      </c>
      <c r="P61" s="19">
        <f t="shared" ref="P61:P66" si="19">+ROUND(L61*I61,0)</f>
        <v>14307920</v>
      </c>
    </row>
    <row r="62" spans="2:16" ht="41.25" customHeight="1" x14ac:dyDescent="0.2">
      <c r="B62" s="3" t="s">
        <v>115</v>
      </c>
      <c r="C62" s="17" t="s">
        <v>39</v>
      </c>
      <c r="D62" s="3" t="s">
        <v>54</v>
      </c>
      <c r="E62" s="3">
        <v>20</v>
      </c>
      <c r="F62" s="3">
        <v>1</v>
      </c>
      <c r="G62" s="3">
        <v>12</v>
      </c>
      <c r="H62" s="3">
        <v>7</v>
      </c>
      <c r="I62" s="3">
        <v>20</v>
      </c>
      <c r="J62" s="7">
        <v>0.19</v>
      </c>
      <c r="K62" s="8">
        <v>1814215.5943285536</v>
      </c>
      <c r="L62" s="5">
        <f t="shared" si="15"/>
        <v>2158917</v>
      </c>
      <c r="M62" s="19">
        <f t="shared" si="16"/>
        <v>2158917</v>
      </c>
      <c r="N62" s="19">
        <f t="shared" si="17"/>
        <v>25907004</v>
      </c>
      <c r="O62" s="19">
        <f t="shared" si="18"/>
        <v>15112419</v>
      </c>
      <c r="P62" s="19">
        <f t="shared" si="19"/>
        <v>43178340</v>
      </c>
    </row>
    <row r="63" spans="2:16" ht="36.75" customHeight="1" x14ac:dyDescent="0.2">
      <c r="B63" s="3" t="s">
        <v>116</v>
      </c>
      <c r="C63" s="26" t="s">
        <v>40</v>
      </c>
      <c r="D63" s="27" t="s">
        <v>54</v>
      </c>
      <c r="E63" s="3">
        <v>937</v>
      </c>
      <c r="F63" s="3">
        <v>1</v>
      </c>
      <c r="G63" s="3">
        <v>6</v>
      </c>
      <c r="H63" s="3">
        <v>0</v>
      </c>
      <c r="I63" s="3">
        <v>7</v>
      </c>
      <c r="J63" s="7">
        <v>0.19</v>
      </c>
      <c r="K63" s="8">
        <v>6747311</v>
      </c>
      <c r="L63" s="5">
        <f t="shared" si="15"/>
        <v>8029300</v>
      </c>
      <c r="M63" s="19">
        <f t="shared" si="16"/>
        <v>8029300</v>
      </c>
      <c r="N63" s="19">
        <f t="shared" si="17"/>
        <v>48175800</v>
      </c>
      <c r="O63" s="19">
        <f t="shared" si="18"/>
        <v>0</v>
      </c>
      <c r="P63" s="19">
        <f t="shared" si="19"/>
        <v>56205100</v>
      </c>
    </row>
    <row r="64" spans="2:16" ht="36.75" customHeight="1" x14ac:dyDescent="0.2">
      <c r="B64" s="3" t="s">
        <v>117</v>
      </c>
      <c r="C64" s="26" t="s">
        <v>41</v>
      </c>
      <c r="D64" s="27" t="s">
        <v>54</v>
      </c>
      <c r="E64" s="3">
        <v>19</v>
      </c>
      <c r="F64" s="3">
        <v>1</v>
      </c>
      <c r="G64" s="3">
        <v>12</v>
      </c>
      <c r="H64" s="3">
        <v>7</v>
      </c>
      <c r="I64" s="3">
        <v>20</v>
      </c>
      <c r="J64" s="7">
        <v>0.19</v>
      </c>
      <c r="K64" s="8">
        <v>47887.334644890747</v>
      </c>
      <c r="L64" s="5">
        <f t="shared" si="15"/>
        <v>56986</v>
      </c>
      <c r="M64" s="19">
        <f t="shared" si="16"/>
        <v>56986</v>
      </c>
      <c r="N64" s="19">
        <f t="shared" si="17"/>
        <v>683832</v>
      </c>
      <c r="O64" s="19">
        <f t="shared" si="18"/>
        <v>398902</v>
      </c>
      <c r="P64" s="19">
        <f t="shared" si="19"/>
        <v>1139720</v>
      </c>
    </row>
    <row r="65" spans="2:16" ht="36.75" customHeight="1" x14ac:dyDescent="0.2">
      <c r="B65" s="3" t="s">
        <v>118</v>
      </c>
      <c r="C65" s="26" t="s">
        <v>42</v>
      </c>
      <c r="D65" s="27" t="s">
        <v>54</v>
      </c>
      <c r="E65" s="3">
        <v>9</v>
      </c>
      <c r="F65" s="3">
        <v>1</v>
      </c>
      <c r="G65" s="3">
        <v>6</v>
      </c>
      <c r="H65" s="3">
        <v>7</v>
      </c>
      <c r="I65" s="3">
        <v>7</v>
      </c>
      <c r="J65" s="7">
        <v>0.19</v>
      </c>
      <c r="K65" s="8">
        <v>51970.656911442704</v>
      </c>
      <c r="L65" s="5">
        <f t="shared" si="15"/>
        <v>61845</v>
      </c>
      <c r="M65" s="19">
        <f t="shared" si="16"/>
        <v>61845</v>
      </c>
      <c r="N65" s="19">
        <f t="shared" si="17"/>
        <v>371070</v>
      </c>
      <c r="O65" s="19">
        <f t="shared" si="18"/>
        <v>432915</v>
      </c>
      <c r="P65" s="19">
        <f t="shared" si="19"/>
        <v>432915</v>
      </c>
    </row>
    <row r="66" spans="2:16" ht="36.75" customHeight="1" x14ac:dyDescent="0.2">
      <c r="B66" s="3" t="s">
        <v>119</v>
      </c>
      <c r="C66" s="26" t="s">
        <v>43</v>
      </c>
      <c r="D66" s="27" t="s">
        <v>54</v>
      </c>
      <c r="E66" s="3">
        <v>1</v>
      </c>
      <c r="F66" s="3">
        <v>1</v>
      </c>
      <c r="G66" s="3">
        <v>12</v>
      </c>
      <c r="H66" s="3">
        <v>7</v>
      </c>
      <c r="I66" s="3">
        <v>20</v>
      </c>
      <c r="J66" s="7">
        <v>0.19</v>
      </c>
      <c r="K66" s="8">
        <v>2021.1565844999998</v>
      </c>
      <c r="L66" s="5">
        <f t="shared" si="15"/>
        <v>2405</v>
      </c>
      <c r="M66" s="19">
        <f t="shared" si="16"/>
        <v>2405</v>
      </c>
      <c r="N66" s="19">
        <f t="shared" si="17"/>
        <v>28860</v>
      </c>
      <c r="O66" s="19">
        <f t="shared" si="18"/>
        <v>16835</v>
      </c>
      <c r="P66" s="19">
        <f t="shared" si="19"/>
        <v>48100</v>
      </c>
    </row>
    <row r="67" spans="2:16" ht="36.75" customHeight="1" x14ac:dyDescent="0.2">
      <c r="B67" s="99" t="s">
        <v>56</v>
      </c>
      <c r="C67" s="100"/>
      <c r="D67" s="100"/>
      <c r="E67" s="100"/>
      <c r="F67" s="100"/>
      <c r="G67" s="100"/>
      <c r="H67" s="100"/>
      <c r="I67" s="100"/>
      <c r="J67" s="100"/>
      <c r="K67" s="100"/>
      <c r="L67" s="100"/>
      <c r="M67" s="100"/>
      <c r="N67" s="100"/>
      <c r="O67" s="101"/>
      <c r="P67" s="25">
        <f>SUM(P60:P66)</f>
        <v>226599015</v>
      </c>
    </row>
    <row r="68" spans="2:16" ht="36.75" customHeight="1" x14ac:dyDescent="0.2">
      <c r="B68" s="81" t="s">
        <v>57</v>
      </c>
      <c r="C68" s="82"/>
      <c r="D68" s="82"/>
      <c r="E68" s="82"/>
      <c r="F68" s="82"/>
      <c r="G68" s="82"/>
      <c r="H68" s="82"/>
      <c r="I68" s="82"/>
      <c r="J68" s="82"/>
      <c r="K68" s="82"/>
      <c r="L68" s="82"/>
      <c r="M68" s="82"/>
      <c r="N68" s="82"/>
      <c r="O68" s="83"/>
      <c r="P68" s="28">
        <f>SUM(P29,P47,P57,P67)</f>
        <v>3898200883</v>
      </c>
    </row>
    <row r="69" spans="2:16" ht="36.75" customHeight="1" x14ac:dyDescent="0.2">
      <c r="B69" s="111"/>
      <c r="C69" s="111"/>
      <c r="D69" s="111"/>
      <c r="E69" s="111"/>
      <c r="F69" s="111"/>
      <c r="G69" s="111"/>
      <c r="H69" s="111"/>
      <c r="I69" s="111"/>
      <c r="J69" s="111"/>
      <c r="K69" s="111"/>
      <c r="L69" s="111"/>
      <c r="M69" s="111"/>
      <c r="N69" s="111"/>
      <c r="O69" s="111"/>
      <c r="P69" s="111"/>
    </row>
    <row r="70" spans="2:16" ht="54" customHeight="1" x14ac:dyDescent="0.2">
      <c r="B70" s="126" t="s">
        <v>127</v>
      </c>
      <c r="C70" s="126"/>
      <c r="D70" s="126"/>
      <c r="E70" s="127"/>
      <c r="F70" s="128"/>
      <c r="G70" s="128"/>
      <c r="H70" s="128"/>
      <c r="I70" s="128"/>
      <c r="J70" s="128"/>
      <c r="K70" s="128"/>
      <c r="L70" s="128"/>
      <c r="M70" s="128"/>
      <c r="N70" s="128"/>
      <c r="O70" s="128"/>
      <c r="P70" s="129"/>
    </row>
  </sheetData>
  <mergeCells count="27">
    <mergeCell ref="B70:D70"/>
    <mergeCell ref="E70:P70"/>
    <mergeCell ref="B48:P48"/>
    <mergeCell ref="B57:O57"/>
    <mergeCell ref="B58:P58"/>
    <mergeCell ref="B67:O67"/>
    <mergeCell ref="B68:O68"/>
    <mergeCell ref="B69:P69"/>
    <mergeCell ref="B47:O47"/>
    <mergeCell ref="D6:K6"/>
    <mergeCell ref="M6:P6"/>
    <mergeCell ref="A7:P7"/>
    <mergeCell ref="A8:C8"/>
    <mergeCell ref="D8:P8"/>
    <mergeCell ref="A9:P9"/>
    <mergeCell ref="B12:P12"/>
    <mergeCell ref="F28:I28"/>
    <mergeCell ref="L28:O28"/>
    <mergeCell ref="B29:O29"/>
    <mergeCell ref="B30:P30"/>
    <mergeCell ref="D5:K5"/>
    <mergeCell ref="M5:P5"/>
    <mergeCell ref="A1:P1"/>
    <mergeCell ref="D2:P2"/>
    <mergeCell ref="A3:P3"/>
    <mergeCell ref="D4:K4"/>
    <mergeCell ref="M4:P4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C71FD4-45D0-4792-B92A-53F35AC630FA}">
  <dimension ref="A1:Q70"/>
  <sheetViews>
    <sheetView zoomScale="115" zoomScaleNormal="115" workbookViewId="0">
      <selection activeCell="G14" sqref="G14"/>
    </sheetView>
  </sheetViews>
  <sheetFormatPr baseColWidth="10" defaultColWidth="11" defaultRowHeight="12.75" x14ac:dyDescent="0.2"/>
  <cols>
    <col min="1" max="1" width="1.140625" style="1" customWidth="1"/>
    <col min="2" max="2" width="6.42578125" style="1" customWidth="1"/>
    <col min="3" max="3" width="30.85546875" style="14" customWidth="1"/>
    <col min="4" max="4" width="8.42578125" style="2" customWidth="1"/>
    <col min="5" max="5" width="11" style="1"/>
    <col min="6" max="8" width="11.85546875" style="1" customWidth="1"/>
    <col min="9" max="9" width="12.7109375" style="1" customWidth="1"/>
    <col min="10" max="10" width="6.42578125" style="1" customWidth="1"/>
    <col min="11" max="15" width="15.140625" style="1" customWidth="1"/>
    <col min="16" max="16" width="23.42578125" style="1" customWidth="1"/>
    <col min="17" max="17" width="12.42578125" style="1" bestFit="1" customWidth="1"/>
    <col min="18" max="16384" width="11" style="1"/>
  </cols>
  <sheetData>
    <row r="1" spans="1:17" x14ac:dyDescent="0.2">
      <c r="A1" s="84"/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</row>
    <row r="2" spans="1:17" ht="35.25" customHeight="1" x14ac:dyDescent="0.2">
      <c r="B2" s="10"/>
      <c r="C2" s="11" t="s">
        <v>124</v>
      </c>
      <c r="D2" s="117" t="s">
        <v>68</v>
      </c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9"/>
    </row>
    <row r="3" spans="1:17" x14ac:dyDescent="0.2">
      <c r="A3" s="84"/>
      <c r="B3" s="120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1"/>
      <c r="P3" s="111"/>
    </row>
    <row r="4" spans="1:17" x14ac:dyDescent="0.2">
      <c r="B4" s="12"/>
      <c r="C4" s="13" t="s">
        <v>70</v>
      </c>
      <c r="D4" s="113"/>
      <c r="E4" s="113"/>
      <c r="F4" s="113"/>
      <c r="G4" s="113"/>
      <c r="H4" s="113"/>
      <c r="I4" s="113"/>
      <c r="J4" s="113"/>
      <c r="K4" s="113"/>
      <c r="L4" s="13" t="s">
        <v>73</v>
      </c>
      <c r="M4" s="114"/>
      <c r="N4" s="115"/>
      <c r="O4" s="115"/>
      <c r="P4" s="116"/>
    </row>
    <row r="5" spans="1:17" x14ac:dyDescent="0.2">
      <c r="B5" s="12"/>
      <c r="C5" s="13" t="s">
        <v>71</v>
      </c>
      <c r="D5" s="113"/>
      <c r="E5" s="113"/>
      <c r="F5" s="113"/>
      <c r="G5" s="113"/>
      <c r="H5" s="113"/>
      <c r="I5" s="113"/>
      <c r="J5" s="113"/>
      <c r="K5" s="113"/>
      <c r="L5" s="13" t="s">
        <v>74</v>
      </c>
      <c r="M5" s="114"/>
      <c r="N5" s="115"/>
      <c r="O5" s="115"/>
      <c r="P5" s="116"/>
    </row>
    <row r="6" spans="1:17" x14ac:dyDescent="0.2">
      <c r="B6" s="12"/>
      <c r="C6" s="13" t="s">
        <v>72</v>
      </c>
      <c r="D6" s="113"/>
      <c r="E6" s="113"/>
      <c r="F6" s="113"/>
      <c r="G6" s="113"/>
      <c r="H6" s="113"/>
      <c r="I6" s="113"/>
      <c r="J6" s="113"/>
      <c r="K6" s="113"/>
      <c r="L6" s="13" t="s">
        <v>75</v>
      </c>
      <c r="M6" s="114"/>
      <c r="N6" s="115"/>
      <c r="O6" s="115"/>
      <c r="P6" s="116"/>
    </row>
    <row r="7" spans="1:17" x14ac:dyDescent="0.2">
      <c r="A7" s="122"/>
      <c r="B7" s="122"/>
      <c r="C7" s="122"/>
      <c r="D7" s="122"/>
      <c r="E7" s="122"/>
      <c r="F7" s="122"/>
      <c r="G7" s="122"/>
      <c r="H7" s="122"/>
      <c r="I7" s="122"/>
      <c r="J7" s="122"/>
      <c r="K7" s="122"/>
      <c r="L7" s="122"/>
      <c r="M7" s="122"/>
      <c r="N7" s="122"/>
      <c r="O7" s="122"/>
      <c r="P7" s="122"/>
    </row>
    <row r="8" spans="1:17" ht="14.25" customHeight="1" x14ac:dyDescent="0.2">
      <c r="A8" s="123" t="s">
        <v>69</v>
      </c>
      <c r="B8" s="123"/>
      <c r="C8" s="123"/>
      <c r="D8" s="124"/>
      <c r="E8" s="124"/>
      <c r="F8" s="124"/>
      <c r="G8" s="124"/>
      <c r="H8" s="124"/>
      <c r="I8" s="124"/>
      <c r="J8" s="124"/>
      <c r="K8" s="124"/>
      <c r="L8" s="124"/>
      <c r="M8" s="124"/>
      <c r="N8" s="124"/>
      <c r="O8" s="124"/>
      <c r="P8" s="124"/>
    </row>
    <row r="9" spans="1:17" ht="75" customHeight="1" x14ac:dyDescent="0.2">
      <c r="A9" s="125" t="s">
        <v>121</v>
      </c>
      <c r="B9" s="125"/>
      <c r="C9" s="125"/>
      <c r="D9" s="125"/>
      <c r="E9" s="125"/>
      <c r="F9" s="125"/>
      <c r="G9" s="125"/>
      <c r="H9" s="125"/>
      <c r="I9" s="125"/>
      <c r="J9" s="125"/>
      <c r="K9" s="125"/>
      <c r="L9" s="125"/>
      <c r="M9" s="125"/>
      <c r="N9" s="125"/>
      <c r="O9" s="125"/>
      <c r="P9" s="125"/>
    </row>
    <row r="11" spans="1:17" ht="12" customHeight="1" x14ac:dyDescent="0.2">
      <c r="E11" s="2"/>
      <c r="F11" s="2"/>
      <c r="G11" s="2"/>
      <c r="H11" s="2"/>
      <c r="I11" s="2"/>
      <c r="J11" s="2"/>
      <c r="K11" s="15"/>
      <c r="L11" s="2"/>
    </row>
    <row r="12" spans="1:17" ht="23.25" customHeight="1" x14ac:dyDescent="0.2">
      <c r="B12" s="89" t="s">
        <v>46</v>
      </c>
      <c r="C12" s="89"/>
      <c r="D12" s="89"/>
      <c r="E12" s="89"/>
      <c r="F12" s="89"/>
      <c r="G12" s="89"/>
      <c r="H12" s="89"/>
      <c r="I12" s="89"/>
      <c r="J12" s="89"/>
      <c r="K12" s="89"/>
      <c r="L12" s="89"/>
      <c r="M12" s="89"/>
      <c r="N12" s="89"/>
      <c r="O12" s="89"/>
      <c r="P12" s="89"/>
    </row>
    <row r="13" spans="1:17" s="2" customFormat="1" ht="66.599999999999994" customHeight="1" x14ac:dyDescent="0.25">
      <c r="B13" s="16" t="s">
        <v>48</v>
      </c>
      <c r="C13" s="16" t="s">
        <v>0</v>
      </c>
      <c r="D13" s="16" t="s">
        <v>49</v>
      </c>
      <c r="E13" s="16" t="s">
        <v>125</v>
      </c>
      <c r="F13" s="16" t="s">
        <v>64</v>
      </c>
      <c r="G13" s="16" t="s">
        <v>214</v>
      </c>
      <c r="H13" s="16" t="s">
        <v>66</v>
      </c>
      <c r="I13" s="16" t="s">
        <v>62</v>
      </c>
      <c r="J13" s="16" t="s">
        <v>67</v>
      </c>
      <c r="K13" s="16" t="s">
        <v>51</v>
      </c>
      <c r="L13" s="16" t="s">
        <v>1</v>
      </c>
      <c r="M13" s="16" t="s">
        <v>59</v>
      </c>
      <c r="N13" s="16" t="s">
        <v>60</v>
      </c>
      <c r="O13" s="16" t="s">
        <v>61</v>
      </c>
      <c r="P13" s="16" t="s">
        <v>63</v>
      </c>
    </row>
    <row r="14" spans="1:17" ht="36.75" customHeight="1" x14ac:dyDescent="0.2">
      <c r="B14" s="3" t="s">
        <v>76</v>
      </c>
      <c r="C14" s="17" t="s">
        <v>2</v>
      </c>
      <c r="D14" s="3" t="s">
        <v>50</v>
      </c>
      <c r="E14" s="18">
        <v>4</v>
      </c>
      <c r="F14" s="3">
        <v>1</v>
      </c>
      <c r="G14" s="3">
        <v>12</v>
      </c>
      <c r="H14" s="3">
        <v>7</v>
      </c>
      <c r="I14" s="18">
        <v>20</v>
      </c>
      <c r="J14" s="7">
        <v>0.19</v>
      </c>
      <c r="K14" s="8">
        <v>36916289.601268627</v>
      </c>
      <c r="L14" s="5">
        <f>+ROUND(K14*(1+J14),0)</f>
        <v>43930385</v>
      </c>
      <c r="M14" s="19">
        <f>+ROUND(L14*F14,0)</f>
        <v>43930385</v>
      </c>
      <c r="N14" s="19">
        <f>+ROUND(L14*G14,0)</f>
        <v>527164620</v>
      </c>
      <c r="O14" s="19">
        <f>+ROUND(L14*H14,0)</f>
        <v>307512695</v>
      </c>
      <c r="P14" s="19">
        <f>+ROUND(L14*I14,0)</f>
        <v>878607700</v>
      </c>
      <c r="Q14" s="20"/>
    </row>
    <row r="15" spans="1:17" ht="36.75" customHeight="1" x14ac:dyDescent="0.2">
      <c r="B15" s="3" t="s">
        <v>77</v>
      </c>
      <c r="C15" s="17" t="s">
        <v>3</v>
      </c>
      <c r="D15" s="3" t="s">
        <v>50</v>
      </c>
      <c r="E15" s="3">
        <v>4</v>
      </c>
      <c r="F15" s="3">
        <v>1</v>
      </c>
      <c r="G15" s="3">
        <v>10</v>
      </c>
      <c r="H15" s="3">
        <v>0</v>
      </c>
      <c r="I15" s="3">
        <v>11</v>
      </c>
      <c r="J15" s="7">
        <v>0.19</v>
      </c>
      <c r="K15" s="8">
        <v>12013508.202989649</v>
      </c>
      <c r="L15" s="5">
        <f t="shared" ref="L15:L27" si="0">+ROUND(K15*(1+J15),0)</f>
        <v>14296075</v>
      </c>
      <c r="M15" s="19">
        <f t="shared" ref="M15:M27" si="1">+ROUND(L15*F15,0)</f>
        <v>14296075</v>
      </c>
      <c r="N15" s="19">
        <f t="shared" ref="N15:N27" si="2">+ROUND(L15*G15,0)</f>
        <v>142960750</v>
      </c>
      <c r="O15" s="19">
        <f t="shared" ref="O15:O27" si="3">+ROUND(L15*H15,0)</f>
        <v>0</v>
      </c>
      <c r="P15" s="19">
        <f t="shared" ref="P15:P27" si="4">+ROUND(L15*I15,0)</f>
        <v>157256825</v>
      </c>
    </row>
    <row r="16" spans="1:17" ht="36.75" customHeight="1" x14ac:dyDescent="0.2">
      <c r="B16" s="3" t="s">
        <v>78</v>
      </c>
      <c r="C16" s="17" t="s">
        <v>4</v>
      </c>
      <c r="D16" s="3" t="s">
        <v>50</v>
      </c>
      <c r="E16" s="3">
        <v>2</v>
      </c>
      <c r="F16" s="3">
        <v>1</v>
      </c>
      <c r="G16" s="3">
        <v>12</v>
      </c>
      <c r="H16" s="3">
        <v>7</v>
      </c>
      <c r="I16" s="3">
        <v>20</v>
      </c>
      <c r="J16" s="7">
        <v>0.19</v>
      </c>
      <c r="K16" s="8">
        <v>967164.90036380605</v>
      </c>
      <c r="L16" s="5">
        <f t="shared" si="0"/>
        <v>1150926</v>
      </c>
      <c r="M16" s="19">
        <f t="shared" si="1"/>
        <v>1150926</v>
      </c>
      <c r="N16" s="19">
        <f t="shared" si="2"/>
        <v>13811112</v>
      </c>
      <c r="O16" s="19">
        <f t="shared" si="3"/>
        <v>8056482</v>
      </c>
      <c r="P16" s="19">
        <f t="shared" si="4"/>
        <v>23018520</v>
      </c>
    </row>
    <row r="17" spans="2:16" ht="36.75" customHeight="1" x14ac:dyDescent="0.2">
      <c r="B17" s="3" t="s">
        <v>79</v>
      </c>
      <c r="C17" s="17" t="s">
        <v>5</v>
      </c>
      <c r="D17" s="3" t="s">
        <v>50</v>
      </c>
      <c r="E17" s="3">
        <v>6</v>
      </c>
      <c r="F17" s="3">
        <v>1</v>
      </c>
      <c r="G17" s="3">
        <v>12</v>
      </c>
      <c r="H17" s="3">
        <v>7</v>
      </c>
      <c r="I17" s="3">
        <v>20</v>
      </c>
      <c r="J17" s="7">
        <v>0.19</v>
      </c>
      <c r="K17" s="8">
        <v>2212501.9530291874</v>
      </c>
      <c r="L17" s="5">
        <f t="shared" si="0"/>
        <v>2632877</v>
      </c>
      <c r="M17" s="19">
        <f t="shared" si="1"/>
        <v>2632877</v>
      </c>
      <c r="N17" s="19">
        <f t="shared" si="2"/>
        <v>31594524</v>
      </c>
      <c r="O17" s="19">
        <f t="shared" si="3"/>
        <v>18430139</v>
      </c>
      <c r="P17" s="19">
        <f t="shared" si="4"/>
        <v>52657540</v>
      </c>
    </row>
    <row r="18" spans="2:16" ht="36.75" customHeight="1" x14ac:dyDescent="0.2">
      <c r="B18" s="3" t="s">
        <v>80</v>
      </c>
      <c r="C18" s="17" t="s">
        <v>6</v>
      </c>
      <c r="D18" s="3" t="s">
        <v>50</v>
      </c>
      <c r="E18" s="3">
        <v>2</v>
      </c>
      <c r="F18" s="3">
        <v>1</v>
      </c>
      <c r="G18" s="3">
        <v>10</v>
      </c>
      <c r="H18" s="3">
        <v>0</v>
      </c>
      <c r="I18" s="3">
        <v>11</v>
      </c>
      <c r="J18" s="7">
        <v>0.19</v>
      </c>
      <c r="K18" s="8">
        <v>2723631.1000737473</v>
      </c>
      <c r="L18" s="5">
        <f t="shared" si="0"/>
        <v>3241121</v>
      </c>
      <c r="M18" s="19">
        <f t="shared" si="1"/>
        <v>3241121</v>
      </c>
      <c r="N18" s="19">
        <f t="shared" si="2"/>
        <v>32411210</v>
      </c>
      <c r="O18" s="19">
        <f t="shared" si="3"/>
        <v>0</v>
      </c>
      <c r="P18" s="19">
        <f t="shared" si="4"/>
        <v>35652331</v>
      </c>
    </row>
    <row r="19" spans="2:16" ht="36.75" customHeight="1" x14ac:dyDescent="0.2">
      <c r="B19" s="3" t="s">
        <v>81</v>
      </c>
      <c r="C19" s="21" t="s">
        <v>122</v>
      </c>
      <c r="D19" s="3" t="s">
        <v>50</v>
      </c>
      <c r="E19" s="3">
        <v>2</v>
      </c>
      <c r="F19" s="3">
        <v>0</v>
      </c>
      <c r="G19" s="3">
        <v>0</v>
      </c>
      <c r="H19" s="3">
        <v>7</v>
      </c>
      <c r="I19" s="18">
        <v>7</v>
      </c>
      <c r="J19" s="7">
        <v>0.19</v>
      </c>
      <c r="K19" s="8">
        <v>973357.41155374446</v>
      </c>
      <c r="L19" s="5">
        <f t="shared" si="0"/>
        <v>1158295</v>
      </c>
      <c r="M19" s="19">
        <f t="shared" si="1"/>
        <v>0</v>
      </c>
      <c r="N19" s="19">
        <f t="shared" si="2"/>
        <v>0</v>
      </c>
      <c r="O19" s="19">
        <f t="shared" si="3"/>
        <v>8108065</v>
      </c>
      <c r="P19" s="19">
        <f>+ROUND(L19*I19,0)</f>
        <v>8108065</v>
      </c>
    </row>
    <row r="20" spans="2:16" ht="36.75" customHeight="1" x14ac:dyDescent="0.2">
      <c r="B20" s="3" t="s">
        <v>82</v>
      </c>
      <c r="C20" s="17" t="s">
        <v>7</v>
      </c>
      <c r="D20" s="3" t="s">
        <v>50</v>
      </c>
      <c r="E20" s="3">
        <v>2</v>
      </c>
      <c r="F20" s="3">
        <v>1</v>
      </c>
      <c r="G20" s="3">
        <v>12</v>
      </c>
      <c r="H20" s="3">
        <v>7</v>
      </c>
      <c r="I20" s="3">
        <v>20</v>
      </c>
      <c r="J20" s="7">
        <v>0.19</v>
      </c>
      <c r="K20" s="8">
        <v>3400517.6770381709</v>
      </c>
      <c r="L20" s="5">
        <f t="shared" si="0"/>
        <v>4046616</v>
      </c>
      <c r="M20" s="19">
        <f t="shared" si="1"/>
        <v>4046616</v>
      </c>
      <c r="N20" s="19">
        <f t="shared" si="2"/>
        <v>48559392</v>
      </c>
      <c r="O20" s="19">
        <f t="shared" si="3"/>
        <v>28326312</v>
      </c>
      <c r="P20" s="19">
        <f t="shared" si="4"/>
        <v>80932320</v>
      </c>
    </row>
    <row r="21" spans="2:16" ht="44.25" customHeight="1" x14ac:dyDescent="0.2">
      <c r="B21" s="3" t="s">
        <v>83</v>
      </c>
      <c r="C21" s="17" t="s">
        <v>8</v>
      </c>
      <c r="D21" s="3" t="s">
        <v>50</v>
      </c>
      <c r="E21" s="3">
        <v>4</v>
      </c>
      <c r="F21" s="3">
        <v>1</v>
      </c>
      <c r="G21" s="3">
        <v>12</v>
      </c>
      <c r="H21" s="3">
        <v>2</v>
      </c>
      <c r="I21" s="3">
        <v>15</v>
      </c>
      <c r="J21" s="7">
        <v>0.19</v>
      </c>
      <c r="K21" s="8">
        <v>1973117.3892338625</v>
      </c>
      <c r="L21" s="5">
        <f t="shared" si="0"/>
        <v>2348010</v>
      </c>
      <c r="M21" s="19">
        <f t="shared" si="1"/>
        <v>2348010</v>
      </c>
      <c r="N21" s="19">
        <f t="shared" si="2"/>
        <v>28176120</v>
      </c>
      <c r="O21" s="19">
        <f t="shared" si="3"/>
        <v>4696020</v>
      </c>
      <c r="P21" s="19">
        <f t="shared" si="4"/>
        <v>35220150</v>
      </c>
    </row>
    <row r="22" spans="2:16" ht="40.5" customHeight="1" x14ac:dyDescent="0.2">
      <c r="B22" s="3" t="s">
        <v>84</v>
      </c>
      <c r="C22" s="17" t="s">
        <v>9</v>
      </c>
      <c r="D22" s="3" t="s">
        <v>50</v>
      </c>
      <c r="E22" s="3">
        <v>4</v>
      </c>
      <c r="F22" s="3">
        <v>1</v>
      </c>
      <c r="G22" s="3">
        <v>12</v>
      </c>
      <c r="H22" s="3">
        <v>2</v>
      </c>
      <c r="I22" s="3">
        <v>15</v>
      </c>
      <c r="J22" s="7">
        <v>0.19</v>
      </c>
      <c r="K22" s="8">
        <v>3476435.1920171962</v>
      </c>
      <c r="L22" s="5">
        <f t="shared" si="0"/>
        <v>4136958</v>
      </c>
      <c r="M22" s="19">
        <f t="shared" si="1"/>
        <v>4136958</v>
      </c>
      <c r="N22" s="19">
        <f t="shared" si="2"/>
        <v>49643496</v>
      </c>
      <c r="O22" s="19">
        <f t="shared" si="3"/>
        <v>8273916</v>
      </c>
      <c r="P22" s="19">
        <f t="shared" si="4"/>
        <v>62054370</v>
      </c>
    </row>
    <row r="23" spans="2:16" ht="43.5" customHeight="1" x14ac:dyDescent="0.2">
      <c r="B23" s="3" t="s">
        <v>85</v>
      </c>
      <c r="C23" s="17" t="s">
        <v>10</v>
      </c>
      <c r="D23" s="3" t="s">
        <v>50</v>
      </c>
      <c r="E23" s="3">
        <v>2</v>
      </c>
      <c r="F23" s="3">
        <v>1</v>
      </c>
      <c r="G23" s="3">
        <v>12</v>
      </c>
      <c r="H23" s="3">
        <v>7</v>
      </c>
      <c r="I23" s="3">
        <v>20</v>
      </c>
      <c r="J23" s="7">
        <v>0.19</v>
      </c>
      <c r="K23" s="8">
        <v>4644543.360081194</v>
      </c>
      <c r="L23" s="5">
        <f t="shared" si="0"/>
        <v>5527007</v>
      </c>
      <c r="M23" s="19">
        <f t="shared" si="1"/>
        <v>5527007</v>
      </c>
      <c r="N23" s="19">
        <f t="shared" si="2"/>
        <v>66324084</v>
      </c>
      <c r="O23" s="19">
        <f t="shared" si="3"/>
        <v>38689049</v>
      </c>
      <c r="P23" s="19">
        <f t="shared" si="4"/>
        <v>110540140</v>
      </c>
    </row>
    <row r="24" spans="2:16" ht="39" customHeight="1" x14ac:dyDescent="0.2">
      <c r="B24" s="3" t="s">
        <v>86</v>
      </c>
      <c r="C24" s="17" t="s">
        <v>11</v>
      </c>
      <c r="D24" s="3" t="s">
        <v>50</v>
      </c>
      <c r="E24" s="3">
        <v>4</v>
      </c>
      <c r="F24" s="3">
        <v>1</v>
      </c>
      <c r="G24" s="3">
        <v>12</v>
      </c>
      <c r="H24" s="3">
        <v>7</v>
      </c>
      <c r="I24" s="3">
        <v>20</v>
      </c>
      <c r="J24" s="7">
        <v>0.19</v>
      </c>
      <c r="K24" s="8">
        <v>4002632.1876174249</v>
      </c>
      <c r="L24" s="5">
        <f t="shared" si="0"/>
        <v>4763132</v>
      </c>
      <c r="M24" s="19">
        <f t="shared" si="1"/>
        <v>4763132</v>
      </c>
      <c r="N24" s="19">
        <f t="shared" si="2"/>
        <v>57157584</v>
      </c>
      <c r="O24" s="19">
        <f t="shared" si="3"/>
        <v>33341924</v>
      </c>
      <c r="P24" s="19">
        <f t="shared" si="4"/>
        <v>95262640</v>
      </c>
    </row>
    <row r="25" spans="2:16" ht="39" customHeight="1" x14ac:dyDescent="0.2">
      <c r="B25" s="3" t="s">
        <v>87</v>
      </c>
      <c r="C25" s="17" t="s">
        <v>12</v>
      </c>
      <c r="D25" s="3" t="s">
        <v>50</v>
      </c>
      <c r="E25" s="3">
        <v>8</v>
      </c>
      <c r="F25" s="3">
        <v>1</v>
      </c>
      <c r="G25" s="3">
        <v>12</v>
      </c>
      <c r="H25" s="3">
        <v>7</v>
      </c>
      <c r="I25" s="3">
        <v>20</v>
      </c>
      <c r="J25" s="7">
        <v>0.19</v>
      </c>
      <c r="K25" s="8">
        <v>1724127.468723923</v>
      </c>
      <c r="L25" s="5">
        <f t="shared" si="0"/>
        <v>2051712</v>
      </c>
      <c r="M25" s="19">
        <f t="shared" si="1"/>
        <v>2051712</v>
      </c>
      <c r="N25" s="19">
        <f t="shared" si="2"/>
        <v>24620544</v>
      </c>
      <c r="O25" s="19">
        <f t="shared" si="3"/>
        <v>14361984</v>
      </c>
      <c r="P25" s="19">
        <f t="shared" si="4"/>
        <v>41034240</v>
      </c>
    </row>
    <row r="26" spans="2:16" ht="42.75" customHeight="1" x14ac:dyDescent="0.2">
      <c r="B26" s="3" t="s">
        <v>88</v>
      </c>
      <c r="C26" s="17" t="s">
        <v>13</v>
      </c>
      <c r="D26" s="3" t="s">
        <v>50</v>
      </c>
      <c r="E26" s="3">
        <v>3</v>
      </c>
      <c r="F26" s="3">
        <v>1</v>
      </c>
      <c r="G26" s="3">
        <v>12</v>
      </c>
      <c r="H26" s="3">
        <v>7</v>
      </c>
      <c r="I26" s="3">
        <v>20</v>
      </c>
      <c r="J26" s="7">
        <v>0.19</v>
      </c>
      <c r="K26" s="8">
        <v>21652741.213931739</v>
      </c>
      <c r="L26" s="5">
        <f t="shared" si="0"/>
        <v>25766762</v>
      </c>
      <c r="M26" s="19">
        <f t="shared" si="1"/>
        <v>25766762</v>
      </c>
      <c r="N26" s="19">
        <f t="shared" si="2"/>
        <v>309201144</v>
      </c>
      <c r="O26" s="19">
        <f t="shared" si="3"/>
        <v>180367334</v>
      </c>
      <c r="P26" s="19">
        <f t="shared" si="4"/>
        <v>515335240</v>
      </c>
    </row>
    <row r="27" spans="2:16" ht="41.25" customHeight="1" x14ac:dyDescent="0.2">
      <c r="B27" s="3" t="s">
        <v>89</v>
      </c>
      <c r="C27" s="17" t="s">
        <v>14</v>
      </c>
      <c r="D27" s="3" t="s">
        <v>50</v>
      </c>
      <c r="E27" s="3">
        <v>1</v>
      </c>
      <c r="F27" s="3">
        <v>1</v>
      </c>
      <c r="G27" s="3">
        <v>12</v>
      </c>
      <c r="H27" s="3">
        <v>7</v>
      </c>
      <c r="I27" s="3">
        <v>20</v>
      </c>
      <c r="J27" s="7">
        <v>0.19</v>
      </c>
      <c r="K27" s="8">
        <v>2932685.5318869394</v>
      </c>
      <c r="L27" s="5">
        <f t="shared" si="0"/>
        <v>3489896</v>
      </c>
      <c r="M27" s="19">
        <f t="shared" si="1"/>
        <v>3489896</v>
      </c>
      <c r="N27" s="19">
        <f t="shared" si="2"/>
        <v>41878752</v>
      </c>
      <c r="O27" s="19">
        <f t="shared" si="3"/>
        <v>24429272</v>
      </c>
      <c r="P27" s="19">
        <f t="shared" si="4"/>
        <v>69797920</v>
      </c>
    </row>
    <row r="28" spans="2:16" ht="36.75" customHeight="1" x14ac:dyDescent="0.2">
      <c r="B28" s="3" t="s">
        <v>90</v>
      </c>
      <c r="C28" s="17" t="s">
        <v>15</v>
      </c>
      <c r="D28" s="3" t="s">
        <v>52</v>
      </c>
      <c r="E28" s="3">
        <v>1</v>
      </c>
      <c r="F28" s="91" t="s">
        <v>53</v>
      </c>
      <c r="G28" s="91"/>
      <c r="H28" s="91"/>
      <c r="I28" s="91"/>
      <c r="J28" s="7">
        <v>0.19</v>
      </c>
      <c r="K28" s="8">
        <v>79994526.234992996</v>
      </c>
      <c r="L28" s="92"/>
      <c r="M28" s="92"/>
      <c r="N28" s="92"/>
      <c r="O28" s="92"/>
      <c r="P28" s="5">
        <f>+ROUND(K28*(1+J28),0)</f>
        <v>95193486</v>
      </c>
    </row>
    <row r="29" spans="2:16" ht="36.75" customHeight="1" x14ac:dyDescent="0.2">
      <c r="B29" s="93" t="s">
        <v>120</v>
      </c>
      <c r="C29" s="93"/>
      <c r="D29" s="93"/>
      <c r="E29" s="93"/>
      <c r="F29" s="93"/>
      <c r="G29" s="93"/>
      <c r="H29" s="93"/>
      <c r="I29" s="93"/>
      <c r="J29" s="93"/>
      <c r="K29" s="93"/>
      <c r="L29" s="93"/>
      <c r="M29" s="93"/>
      <c r="N29" s="93"/>
      <c r="O29" s="93"/>
      <c r="P29" s="22">
        <f>SUM(P14:P28)</f>
        <v>2260671487</v>
      </c>
    </row>
    <row r="30" spans="2:16" ht="36.75" customHeight="1" x14ac:dyDescent="0.2">
      <c r="B30" s="89" t="s">
        <v>44</v>
      </c>
      <c r="C30" s="89"/>
      <c r="D30" s="89"/>
      <c r="E30" s="89"/>
      <c r="F30" s="89"/>
      <c r="G30" s="89"/>
      <c r="H30" s="89"/>
      <c r="I30" s="89"/>
      <c r="J30" s="89"/>
      <c r="K30" s="89"/>
      <c r="L30" s="89"/>
      <c r="M30" s="89"/>
      <c r="N30" s="89"/>
      <c r="O30" s="89"/>
      <c r="P30" s="89"/>
    </row>
    <row r="31" spans="2:16" s="9" customFormat="1" ht="67.5" customHeight="1" x14ac:dyDescent="0.2">
      <c r="B31" s="16" t="s">
        <v>48</v>
      </c>
      <c r="C31" s="16" t="s">
        <v>0</v>
      </c>
      <c r="D31" s="16" t="s">
        <v>49</v>
      </c>
      <c r="E31" s="16" t="s">
        <v>125</v>
      </c>
      <c r="F31" s="16" t="s">
        <v>64</v>
      </c>
      <c r="G31" s="16" t="s">
        <v>65</v>
      </c>
      <c r="H31" s="16" t="s">
        <v>66</v>
      </c>
      <c r="I31" s="16" t="s">
        <v>62</v>
      </c>
      <c r="J31" s="16" t="s">
        <v>67</v>
      </c>
      <c r="K31" s="16" t="s">
        <v>51</v>
      </c>
      <c r="L31" s="16" t="s">
        <v>1</v>
      </c>
      <c r="M31" s="16" t="s">
        <v>59</v>
      </c>
      <c r="N31" s="16" t="s">
        <v>60</v>
      </c>
      <c r="O31" s="16" t="s">
        <v>61</v>
      </c>
      <c r="P31" s="16" t="s">
        <v>63</v>
      </c>
    </row>
    <row r="32" spans="2:16" ht="36.75" customHeight="1" x14ac:dyDescent="0.2">
      <c r="B32" s="3" t="s">
        <v>91</v>
      </c>
      <c r="C32" s="17" t="s">
        <v>16</v>
      </c>
      <c r="D32" s="3" t="s">
        <v>54</v>
      </c>
      <c r="E32" s="3">
        <v>4</v>
      </c>
      <c r="F32" s="3">
        <v>1</v>
      </c>
      <c r="G32" s="3">
        <v>12</v>
      </c>
      <c r="H32" s="3">
        <v>7</v>
      </c>
      <c r="I32" s="3">
        <v>20</v>
      </c>
      <c r="J32" s="7">
        <v>0.19</v>
      </c>
      <c r="K32" s="8">
        <v>9860174.8802053463</v>
      </c>
      <c r="L32" s="5">
        <f>+ROUND(K32*(1+J32),0)</f>
        <v>11733608</v>
      </c>
      <c r="M32" s="19">
        <f>+ROUND(L32*F32,0)</f>
        <v>11733608</v>
      </c>
      <c r="N32" s="19">
        <f>+ROUND(L32*G32,0)</f>
        <v>140803296</v>
      </c>
      <c r="O32" s="19">
        <f>+ROUND(L32*H32,0)</f>
        <v>82135256</v>
      </c>
      <c r="P32" s="19">
        <f>+ROUND(L32*I32,0)</f>
        <v>234672160</v>
      </c>
    </row>
    <row r="33" spans="2:16" ht="36.75" customHeight="1" x14ac:dyDescent="0.2">
      <c r="B33" s="3" t="s">
        <v>92</v>
      </c>
      <c r="C33" s="17" t="s">
        <v>17</v>
      </c>
      <c r="D33" s="3" t="s">
        <v>54</v>
      </c>
      <c r="E33" s="3">
        <v>4</v>
      </c>
      <c r="F33" s="3">
        <v>1</v>
      </c>
      <c r="G33" s="3">
        <v>10</v>
      </c>
      <c r="H33" s="3">
        <v>0</v>
      </c>
      <c r="I33" s="3">
        <v>11</v>
      </c>
      <c r="J33" s="7">
        <v>0.19</v>
      </c>
      <c r="K33" s="8">
        <v>3208753.9968314883</v>
      </c>
      <c r="L33" s="5">
        <f t="shared" ref="L33:L46" si="5">+ROUND(K33*(1+J33),0)</f>
        <v>3818417</v>
      </c>
      <c r="M33" s="19">
        <f t="shared" ref="M33:M46" si="6">+ROUND(L33*F33,0)</f>
        <v>3818417</v>
      </c>
      <c r="N33" s="19">
        <f t="shared" ref="N33:N46" si="7">+ROUND(L33*G33,0)</f>
        <v>38184170</v>
      </c>
      <c r="O33" s="19">
        <f t="shared" ref="O33:O46" si="8">+ROUND(L33*H33,0)</f>
        <v>0</v>
      </c>
      <c r="P33" s="19">
        <f t="shared" ref="P33:P46" si="9">+ROUND(L33*I33,0)</f>
        <v>42002587</v>
      </c>
    </row>
    <row r="34" spans="2:16" ht="36.75" customHeight="1" x14ac:dyDescent="0.2">
      <c r="B34" s="3" t="s">
        <v>93</v>
      </c>
      <c r="C34" s="17" t="s">
        <v>18</v>
      </c>
      <c r="D34" s="3" t="s">
        <v>54</v>
      </c>
      <c r="E34" s="3">
        <v>2</v>
      </c>
      <c r="F34" s="3">
        <v>1</v>
      </c>
      <c r="G34" s="3">
        <v>12</v>
      </c>
      <c r="H34" s="3">
        <v>7</v>
      </c>
      <c r="I34" s="3">
        <v>20</v>
      </c>
      <c r="J34" s="7">
        <v>0.19</v>
      </c>
      <c r="K34" s="8">
        <v>258325.39398151723</v>
      </c>
      <c r="L34" s="5">
        <f t="shared" si="5"/>
        <v>307407</v>
      </c>
      <c r="M34" s="19">
        <f t="shared" si="6"/>
        <v>307407</v>
      </c>
      <c r="N34" s="19">
        <f t="shared" si="7"/>
        <v>3688884</v>
      </c>
      <c r="O34" s="19">
        <f t="shared" si="8"/>
        <v>2151849</v>
      </c>
      <c r="P34" s="19">
        <f t="shared" si="9"/>
        <v>6148140</v>
      </c>
    </row>
    <row r="35" spans="2:16" ht="36.75" customHeight="1" x14ac:dyDescent="0.2">
      <c r="B35" s="3" t="s">
        <v>94</v>
      </c>
      <c r="C35" s="17" t="s">
        <v>19</v>
      </c>
      <c r="D35" s="3" t="s">
        <v>54</v>
      </c>
      <c r="E35" s="3">
        <v>6</v>
      </c>
      <c r="F35" s="3">
        <v>1</v>
      </c>
      <c r="G35" s="3">
        <v>12</v>
      </c>
      <c r="H35" s="3">
        <v>7</v>
      </c>
      <c r="I35" s="3">
        <v>20</v>
      </c>
      <c r="J35" s="7">
        <v>0.19</v>
      </c>
      <c r="K35" s="8">
        <v>590949.31845246896</v>
      </c>
      <c r="L35" s="5">
        <f t="shared" si="5"/>
        <v>703230</v>
      </c>
      <c r="M35" s="19">
        <f t="shared" si="6"/>
        <v>703230</v>
      </c>
      <c r="N35" s="19">
        <f t="shared" si="7"/>
        <v>8438760</v>
      </c>
      <c r="O35" s="19">
        <f t="shared" si="8"/>
        <v>4922610</v>
      </c>
      <c r="P35" s="19">
        <f t="shared" si="9"/>
        <v>14064600</v>
      </c>
    </row>
    <row r="36" spans="2:16" ht="36.75" customHeight="1" x14ac:dyDescent="0.2">
      <c r="B36" s="3" t="s">
        <v>95</v>
      </c>
      <c r="C36" s="17" t="s">
        <v>20</v>
      </c>
      <c r="D36" s="3" t="s">
        <v>54</v>
      </c>
      <c r="E36" s="3">
        <v>2</v>
      </c>
      <c r="F36" s="3">
        <v>1</v>
      </c>
      <c r="G36" s="3">
        <v>10</v>
      </c>
      <c r="H36" s="3">
        <v>0</v>
      </c>
      <c r="I36" s="3">
        <v>11</v>
      </c>
      <c r="J36" s="7">
        <v>0.19</v>
      </c>
      <c r="K36" s="8">
        <v>727469.61425317044</v>
      </c>
      <c r="L36" s="5">
        <f t="shared" si="5"/>
        <v>865689</v>
      </c>
      <c r="M36" s="19">
        <f t="shared" si="6"/>
        <v>865689</v>
      </c>
      <c r="N36" s="19">
        <f t="shared" si="7"/>
        <v>8656890</v>
      </c>
      <c r="O36" s="19">
        <f t="shared" si="8"/>
        <v>0</v>
      </c>
      <c r="P36" s="19">
        <f t="shared" si="9"/>
        <v>9522579</v>
      </c>
    </row>
    <row r="37" spans="2:16" ht="36.75" customHeight="1" x14ac:dyDescent="0.2">
      <c r="B37" s="3" t="s">
        <v>96</v>
      </c>
      <c r="C37" s="23" t="s">
        <v>126</v>
      </c>
      <c r="D37" s="3" t="s">
        <v>54</v>
      </c>
      <c r="E37" s="3">
        <v>2</v>
      </c>
      <c r="F37" s="3">
        <v>0</v>
      </c>
      <c r="G37" s="3">
        <v>0</v>
      </c>
      <c r="H37" s="3">
        <v>7</v>
      </c>
      <c r="I37" s="3">
        <v>7</v>
      </c>
      <c r="J37" s="7">
        <v>0.19</v>
      </c>
      <c r="K37" s="8">
        <v>259979.38586260605</v>
      </c>
      <c r="L37" s="5">
        <f t="shared" si="5"/>
        <v>309375</v>
      </c>
      <c r="M37" s="19">
        <f t="shared" si="6"/>
        <v>0</v>
      </c>
      <c r="N37" s="19">
        <f t="shared" si="7"/>
        <v>0</v>
      </c>
      <c r="O37" s="19">
        <f t="shared" si="8"/>
        <v>2165625</v>
      </c>
      <c r="P37" s="19">
        <f t="shared" si="9"/>
        <v>2165625</v>
      </c>
    </row>
    <row r="38" spans="2:16" ht="36.75" customHeight="1" x14ac:dyDescent="0.2">
      <c r="B38" s="3" t="s">
        <v>97</v>
      </c>
      <c r="C38" s="17" t="s">
        <v>21</v>
      </c>
      <c r="D38" s="3" t="s">
        <v>54</v>
      </c>
      <c r="E38" s="3">
        <v>2</v>
      </c>
      <c r="F38" s="3">
        <v>1</v>
      </c>
      <c r="G38" s="3">
        <v>12</v>
      </c>
      <c r="H38" s="3">
        <v>7</v>
      </c>
      <c r="I38" s="3">
        <v>20</v>
      </c>
      <c r="J38" s="7">
        <v>0.19</v>
      </c>
      <c r="K38" s="8">
        <v>908262.97390607093</v>
      </c>
      <c r="L38" s="5">
        <f t="shared" si="5"/>
        <v>1080833</v>
      </c>
      <c r="M38" s="19">
        <f t="shared" si="6"/>
        <v>1080833</v>
      </c>
      <c r="N38" s="19">
        <f t="shared" si="7"/>
        <v>12969996</v>
      </c>
      <c r="O38" s="19">
        <f t="shared" si="8"/>
        <v>7565831</v>
      </c>
      <c r="P38" s="19">
        <f t="shared" si="9"/>
        <v>21616660</v>
      </c>
    </row>
    <row r="39" spans="2:16" ht="36.75" customHeight="1" x14ac:dyDescent="0.2">
      <c r="B39" s="3" t="s">
        <v>98</v>
      </c>
      <c r="C39" s="17" t="s">
        <v>22</v>
      </c>
      <c r="D39" s="3" t="s">
        <v>54</v>
      </c>
      <c r="E39" s="3">
        <v>4</v>
      </c>
      <c r="F39" s="3">
        <v>1</v>
      </c>
      <c r="G39" s="3">
        <v>12</v>
      </c>
      <c r="H39" s="3">
        <v>2</v>
      </c>
      <c r="I39" s="3">
        <v>15</v>
      </c>
      <c r="J39" s="7">
        <v>0.19</v>
      </c>
      <c r="K39" s="8">
        <v>527010.77836250106</v>
      </c>
      <c r="L39" s="5">
        <f t="shared" si="5"/>
        <v>627143</v>
      </c>
      <c r="M39" s="19">
        <f t="shared" si="6"/>
        <v>627143</v>
      </c>
      <c r="N39" s="19">
        <f t="shared" si="7"/>
        <v>7525716</v>
      </c>
      <c r="O39" s="19">
        <f t="shared" si="8"/>
        <v>1254286</v>
      </c>
      <c r="P39" s="19">
        <f t="shared" si="9"/>
        <v>9407145</v>
      </c>
    </row>
    <row r="40" spans="2:16" ht="36.75" customHeight="1" x14ac:dyDescent="0.2">
      <c r="B40" s="3" t="s">
        <v>99</v>
      </c>
      <c r="C40" s="17" t="s">
        <v>23</v>
      </c>
      <c r="D40" s="3" t="s">
        <v>54</v>
      </c>
      <c r="E40" s="3">
        <v>4</v>
      </c>
      <c r="F40" s="3">
        <v>1</v>
      </c>
      <c r="G40" s="3">
        <v>12</v>
      </c>
      <c r="H40" s="3">
        <v>2</v>
      </c>
      <c r="I40" s="3">
        <v>15</v>
      </c>
      <c r="J40" s="7">
        <v>0.19</v>
      </c>
      <c r="K40" s="8">
        <v>928540.20063305157</v>
      </c>
      <c r="L40" s="5">
        <f t="shared" si="5"/>
        <v>1104963</v>
      </c>
      <c r="M40" s="19">
        <f t="shared" si="6"/>
        <v>1104963</v>
      </c>
      <c r="N40" s="19">
        <f t="shared" si="7"/>
        <v>13259556</v>
      </c>
      <c r="O40" s="19">
        <f t="shared" si="8"/>
        <v>2209926</v>
      </c>
      <c r="P40" s="19">
        <f t="shared" si="9"/>
        <v>16574445</v>
      </c>
    </row>
    <row r="41" spans="2:16" ht="36.75" customHeight="1" x14ac:dyDescent="0.2">
      <c r="B41" s="3" t="s">
        <v>100</v>
      </c>
      <c r="C41" s="17" t="s">
        <v>24</v>
      </c>
      <c r="D41" s="3" t="s">
        <v>54</v>
      </c>
      <c r="E41" s="3">
        <v>2</v>
      </c>
      <c r="F41" s="3">
        <v>1</v>
      </c>
      <c r="G41" s="3">
        <v>12</v>
      </c>
      <c r="H41" s="3">
        <v>7</v>
      </c>
      <c r="I41" s="3">
        <v>20</v>
      </c>
      <c r="J41" s="7">
        <v>0.19</v>
      </c>
      <c r="K41" s="8">
        <v>1240536.6374502419</v>
      </c>
      <c r="L41" s="5">
        <f t="shared" si="5"/>
        <v>1476239</v>
      </c>
      <c r="M41" s="19">
        <f t="shared" si="6"/>
        <v>1476239</v>
      </c>
      <c r="N41" s="19">
        <f t="shared" si="7"/>
        <v>17714868</v>
      </c>
      <c r="O41" s="19">
        <f t="shared" si="8"/>
        <v>10333673</v>
      </c>
      <c r="P41" s="19">
        <f t="shared" si="9"/>
        <v>29524780</v>
      </c>
    </row>
    <row r="42" spans="2:16" ht="36.75" customHeight="1" x14ac:dyDescent="0.2">
      <c r="B42" s="3" t="s">
        <v>101</v>
      </c>
      <c r="C42" s="17" t="s">
        <v>25</v>
      </c>
      <c r="D42" s="3" t="s">
        <v>54</v>
      </c>
      <c r="E42" s="3">
        <v>4</v>
      </c>
      <c r="F42" s="3">
        <v>1</v>
      </c>
      <c r="G42" s="3">
        <v>12</v>
      </c>
      <c r="H42" s="3">
        <v>7</v>
      </c>
      <c r="I42" s="3">
        <v>20</v>
      </c>
      <c r="J42" s="7">
        <v>0.19</v>
      </c>
      <c r="K42" s="8">
        <v>1069085.050998474</v>
      </c>
      <c r="L42" s="5">
        <f t="shared" si="5"/>
        <v>1272211</v>
      </c>
      <c r="M42" s="19">
        <f t="shared" si="6"/>
        <v>1272211</v>
      </c>
      <c r="N42" s="19">
        <f t="shared" si="7"/>
        <v>15266532</v>
      </c>
      <c r="O42" s="19">
        <f t="shared" si="8"/>
        <v>8905477</v>
      </c>
      <c r="P42" s="19">
        <f t="shared" si="9"/>
        <v>25444220</v>
      </c>
    </row>
    <row r="43" spans="2:16" ht="36.75" customHeight="1" x14ac:dyDescent="0.2">
      <c r="B43" s="3" t="s">
        <v>102</v>
      </c>
      <c r="C43" s="17" t="s">
        <v>26</v>
      </c>
      <c r="D43" s="3" t="s">
        <v>54</v>
      </c>
      <c r="E43" s="3">
        <v>8</v>
      </c>
      <c r="F43" s="3">
        <v>1</v>
      </c>
      <c r="G43" s="3">
        <v>12</v>
      </c>
      <c r="H43" s="3">
        <v>7</v>
      </c>
      <c r="I43" s="3">
        <v>20</v>
      </c>
      <c r="J43" s="7">
        <v>0.19</v>
      </c>
      <c r="K43" s="8">
        <v>460506.69070489256</v>
      </c>
      <c r="L43" s="5">
        <f t="shared" si="5"/>
        <v>548003</v>
      </c>
      <c r="M43" s="19">
        <f t="shared" si="6"/>
        <v>548003</v>
      </c>
      <c r="N43" s="19">
        <f t="shared" si="7"/>
        <v>6576036</v>
      </c>
      <c r="O43" s="19">
        <f t="shared" si="8"/>
        <v>3836021</v>
      </c>
      <c r="P43" s="19">
        <f t="shared" si="9"/>
        <v>10960060</v>
      </c>
    </row>
    <row r="44" spans="2:16" ht="36.75" customHeight="1" x14ac:dyDescent="0.2">
      <c r="B44" s="3" t="s">
        <v>103</v>
      </c>
      <c r="C44" s="17" t="s">
        <v>27</v>
      </c>
      <c r="D44" s="3" t="s">
        <v>54</v>
      </c>
      <c r="E44" s="3">
        <v>3</v>
      </c>
      <c r="F44" s="3">
        <v>1</v>
      </c>
      <c r="G44" s="3">
        <v>12</v>
      </c>
      <c r="H44" s="3">
        <v>7</v>
      </c>
      <c r="I44" s="3">
        <v>20</v>
      </c>
      <c r="J44" s="7">
        <v>0.19</v>
      </c>
      <c r="K44" s="8">
        <v>5063349.7708247434</v>
      </c>
      <c r="L44" s="5">
        <f t="shared" si="5"/>
        <v>6025386</v>
      </c>
      <c r="M44" s="19">
        <f t="shared" si="6"/>
        <v>6025386</v>
      </c>
      <c r="N44" s="19">
        <f t="shared" si="7"/>
        <v>72304632</v>
      </c>
      <c r="O44" s="19">
        <f t="shared" si="8"/>
        <v>42177702</v>
      </c>
      <c r="P44" s="19">
        <f t="shared" si="9"/>
        <v>120507720</v>
      </c>
    </row>
    <row r="45" spans="2:16" ht="36.75" customHeight="1" x14ac:dyDescent="0.2">
      <c r="B45" s="3" t="s">
        <v>104</v>
      </c>
      <c r="C45" s="17" t="s">
        <v>28</v>
      </c>
      <c r="D45" s="3" t="s">
        <v>54</v>
      </c>
      <c r="E45" s="3">
        <v>1</v>
      </c>
      <c r="F45" s="3">
        <v>1</v>
      </c>
      <c r="G45" s="3">
        <v>12</v>
      </c>
      <c r="H45" s="3">
        <v>7</v>
      </c>
      <c r="I45" s="3">
        <v>20</v>
      </c>
      <c r="J45" s="7">
        <v>0.19</v>
      </c>
      <c r="K45" s="8">
        <v>783307.1125343953</v>
      </c>
      <c r="L45" s="5">
        <f t="shared" si="5"/>
        <v>932135</v>
      </c>
      <c r="M45" s="19">
        <f t="shared" si="6"/>
        <v>932135</v>
      </c>
      <c r="N45" s="19">
        <f t="shared" si="7"/>
        <v>11185620</v>
      </c>
      <c r="O45" s="19">
        <f t="shared" si="8"/>
        <v>6524945</v>
      </c>
      <c r="P45" s="19">
        <f t="shared" si="9"/>
        <v>18642700</v>
      </c>
    </row>
    <row r="46" spans="2:16" ht="36.75" customHeight="1" x14ac:dyDescent="0.2">
      <c r="B46" s="3" t="s">
        <v>105</v>
      </c>
      <c r="C46" s="17" t="s">
        <v>29</v>
      </c>
      <c r="D46" s="3" t="s">
        <v>54</v>
      </c>
      <c r="E46" s="3">
        <v>1</v>
      </c>
      <c r="F46" s="3">
        <v>1</v>
      </c>
      <c r="G46" s="3">
        <v>12</v>
      </c>
      <c r="H46" s="3">
        <v>7</v>
      </c>
      <c r="I46" s="3">
        <v>20</v>
      </c>
      <c r="J46" s="7">
        <v>0.19</v>
      </c>
      <c r="K46" s="8">
        <v>1068308.9046266174</v>
      </c>
      <c r="L46" s="5">
        <f t="shared" si="5"/>
        <v>1271288</v>
      </c>
      <c r="M46" s="19">
        <f t="shared" si="6"/>
        <v>1271288</v>
      </c>
      <c r="N46" s="19">
        <f t="shared" si="7"/>
        <v>15255456</v>
      </c>
      <c r="O46" s="19">
        <f t="shared" si="8"/>
        <v>8899016</v>
      </c>
      <c r="P46" s="19">
        <f t="shared" si="9"/>
        <v>25425760</v>
      </c>
    </row>
    <row r="47" spans="2:16" ht="36.75" customHeight="1" x14ac:dyDescent="0.2">
      <c r="B47" s="93" t="s">
        <v>55</v>
      </c>
      <c r="C47" s="93"/>
      <c r="D47" s="93"/>
      <c r="E47" s="93"/>
      <c r="F47" s="93"/>
      <c r="G47" s="93"/>
      <c r="H47" s="93"/>
      <c r="I47" s="93"/>
      <c r="J47" s="93"/>
      <c r="K47" s="93"/>
      <c r="L47" s="93"/>
      <c r="M47" s="93"/>
      <c r="N47" s="93"/>
      <c r="O47" s="93"/>
      <c r="P47" s="24">
        <f>SUM(P32:P46)</f>
        <v>586679181</v>
      </c>
    </row>
    <row r="48" spans="2:16" ht="36.75" customHeight="1" x14ac:dyDescent="0.2">
      <c r="B48" s="110" t="s">
        <v>45</v>
      </c>
      <c r="C48" s="110"/>
      <c r="D48" s="110"/>
      <c r="E48" s="110"/>
      <c r="F48" s="110"/>
      <c r="G48" s="110"/>
      <c r="H48" s="110"/>
      <c r="I48" s="110"/>
      <c r="J48" s="110"/>
      <c r="K48" s="110"/>
      <c r="L48" s="110"/>
      <c r="M48" s="110"/>
      <c r="N48" s="110"/>
      <c r="O48" s="110"/>
      <c r="P48" s="110"/>
    </row>
    <row r="49" spans="2:16" s="9" customFormat="1" ht="59.25" customHeight="1" x14ac:dyDescent="0.2">
      <c r="B49" s="16" t="s">
        <v>48</v>
      </c>
      <c r="C49" s="16" t="s">
        <v>0</v>
      </c>
      <c r="D49" s="16" t="s">
        <v>49</v>
      </c>
      <c r="E49" s="16" t="s">
        <v>125</v>
      </c>
      <c r="F49" s="16" t="s">
        <v>64</v>
      </c>
      <c r="G49" s="16" t="s">
        <v>65</v>
      </c>
      <c r="H49" s="16" t="s">
        <v>66</v>
      </c>
      <c r="I49" s="16" t="s">
        <v>62</v>
      </c>
      <c r="J49" s="16" t="s">
        <v>67</v>
      </c>
      <c r="K49" s="16" t="s">
        <v>51</v>
      </c>
      <c r="L49" s="16" t="s">
        <v>1</v>
      </c>
      <c r="M49" s="16" t="s">
        <v>59</v>
      </c>
      <c r="N49" s="16" t="s">
        <v>60</v>
      </c>
      <c r="O49" s="16" t="s">
        <v>61</v>
      </c>
      <c r="P49" s="16" t="s">
        <v>63</v>
      </c>
    </row>
    <row r="50" spans="2:16" ht="41.25" customHeight="1" x14ac:dyDescent="0.2">
      <c r="B50" s="3" t="s">
        <v>106</v>
      </c>
      <c r="C50" s="17" t="s">
        <v>30</v>
      </c>
      <c r="D50" s="3" t="s">
        <v>54</v>
      </c>
      <c r="E50" s="3">
        <v>62</v>
      </c>
      <c r="F50" s="3">
        <v>1</v>
      </c>
      <c r="G50" s="3">
        <v>12</v>
      </c>
      <c r="H50" s="3">
        <v>7</v>
      </c>
      <c r="I50" s="3">
        <v>20</v>
      </c>
      <c r="J50" s="7">
        <v>0.19</v>
      </c>
      <c r="K50" s="8">
        <v>14294354.653351676</v>
      </c>
      <c r="L50" s="5">
        <f>+ROUND(K50*(1+J50),0)</f>
        <v>17010282</v>
      </c>
      <c r="M50" s="19">
        <f>+ROUND(L50*F50,0)</f>
        <v>17010282</v>
      </c>
      <c r="N50" s="19">
        <f>+ROUND(L50*G50,0)</f>
        <v>204123384</v>
      </c>
      <c r="O50" s="19">
        <f>+ROUND(L50*H50,0)</f>
        <v>119071974</v>
      </c>
      <c r="P50" s="19">
        <f>+ROUND(L50*I50,0)</f>
        <v>340205640</v>
      </c>
    </row>
    <row r="51" spans="2:16" ht="43.5" customHeight="1" x14ac:dyDescent="0.2">
      <c r="B51" s="3" t="s">
        <v>107</v>
      </c>
      <c r="C51" s="17" t="s">
        <v>31</v>
      </c>
      <c r="D51" s="3" t="s">
        <v>54</v>
      </c>
      <c r="E51" s="3">
        <v>11</v>
      </c>
      <c r="F51" s="3">
        <v>1</v>
      </c>
      <c r="G51" s="3">
        <v>12</v>
      </c>
      <c r="H51" s="3">
        <v>7</v>
      </c>
      <c r="I51" s="3">
        <v>20</v>
      </c>
      <c r="J51" s="7">
        <v>0.19</v>
      </c>
      <c r="K51" s="8">
        <v>2214434.9459141311</v>
      </c>
      <c r="L51" s="5">
        <f t="shared" ref="L51:L56" si="10">+ROUND(K51*(1+J51),0)</f>
        <v>2635178</v>
      </c>
      <c r="M51" s="19">
        <f t="shared" ref="M51:M56" si="11">+ROUND(L51*F51,0)</f>
        <v>2635178</v>
      </c>
      <c r="N51" s="19">
        <f t="shared" ref="N51:N56" si="12">+ROUND(L51*G51,0)</f>
        <v>31622136</v>
      </c>
      <c r="O51" s="19">
        <f t="shared" ref="O51:O56" si="13">+ROUND(L51*H51,0)</f>
        <v>18446246</v>
      </c>
      <c r="P51" s="19">
        <f t="shared" ref="P51:P56" si="14">+ROUND(L51*I51,0)</f>
        <v>52703560</v>
      </c>
    </row>
    <row r="52" spans="2:16" ht="57" customHeight="1" x14ac:dyDescent="0.2">
      <c r="B52" s="3" t="s">
        <v>108</v>
      </c>
      <c r="C52" s="17" t="s">
        <v>32</v>
      </c>
      <c r="D52" s="3" t="s">
        <v>54</v>
      </c>
      <c r="E52" s="3">
        <v>20</v>
      </c>
      <c r="F52" s="3">
        <v>1</v>
      </c>
      <c r="G52" s="3">
        <v>12</v>
      </c>
      <c r="H52" s="3">
        <v>7</v>
      </c>
      <c r="I52" s="3">
        <v>20</v>
      </c>
      <c r="J52" s="7">
        <v>0.19</v>
      </c>
      <c r="K52" s="8">
        <v>6682705.5341240559</v>
      </c>
      <c r="L52" s="5">
        <f t="shared" si="10"/>
        <v>7952420</v>
      </c>
      <c r="M52" s="19">
        <f t="shared" si="11"/>
        <v>7952420</v>
      </c>
      <c r="N52" s="19">
        <f t="shared" si="12"/>
        <v>95429040</v>
      </c>
      <c r="O52" s="19">
        <f t="shared" si="13"/>
        <v>55666940</v>
      </c>
      <c r="P52" s="19">
        <f t="shared" si="14"/>
        <v>159048400</v>
      </c>
    </row>
    <row r="53" spans="2:16" ht="36.75" customHeight="1" x14ac:dyDescent="0.2">
      <c r="B53" s="3" t="s">
        <v>109</v>
      </c>
      <c r="C53" s="17" t="s">
        <v>33</v>
      </c>
      <c r="D53" s="3" t="s">
        <v>54</v>
      </c>
      <c r="E53" s="3">
        <v>937</v>
      </c>
      <c r="F53" s="3">
        <v>1</v>
      </c>
      <c r="G53" s="3">
        <v>6</v>
      </c>
      <c r="H53" s="3">
        <v>0</v>
      </c>
      <c r="I53" s="3">
        <v>7</v>
      </c>
      <c r="J53" s="7">
        <v>0.19</v>
      </c>
      <c r="K53" s="8">
        <v>24854328.84534803</v>
      </c>
      <c r="L53" s="5">
        <f t="shared" si="10"/>
        <v>29576651</v>
      </c>
      <c r="M53" s="19">
        <f t="shared" si="11"/>
        <v>29576651</v>
      </c>
      <c r="N53" s="19">
        <f t="shared" si="12"/>
        <v>177459906</v>
      </c>
      <c r="O53" s="19">
        <f t="shared" si="13"/>
        <v>0</v>
      </c>
      <c r="P53" s="19">
        <f t="shared" si="14"/>
        <v>207036557</v>
      </c>
    </row>
    <row r="54" spans="2:16" ht="36.75" customHeight="1" x14ac:dyDescent="0.2">
      <c r="B54" s="3" t="s">
        <v>110</v>
      </c>
      <c r="C54" s="17" t="s">
        <v>34</v>
      </c>
      <c r="D54" s="3" t="s">
        <v>54</v>
      </c>
      <c r="E54" s="3">
        <v>19</v>
      </c>
      <c r="F54" s="4">
        <v>1</v>
      </c>
      <c r="G54" s="3">
        <v>12</v>
      </c>
      <c r="H54" s="3">
        <v>7</v>
      </c>
      <c r="I54" s="3">
        <v>20</v>
      </c>
      <c r="J54" s="7">
        <v>0.19</v>
      </c>
      <c r="K54" s="8">
        <v>176394.1161382758</v>
      </c>
      <c r="L54" s="5">
        <f t="shared" si="10"/>
        <v>209909</v>
      </c>
      <c r="M54" s="19">
        <f t="shared" si="11"/>
        <v>209909</v>
      </c>
      <c r="N54" s="19">
        <f t="shared" si="12"/>
        <v>2518908</v>
      </c>
      <c r="O54" s="19">
        <f t="shared" si="13"/>
        <v>1469363</v>
      </c>
      <c r="P54" s="19">
        <f t="shared" si="14"/>
        <v>4198180</v>
      </c>
    </row>
    <row r="55" spans="2:16" ht="36.75" customHeight="1" x14ac:dyDescent="0.2">
      <c r="B55" s="3" t="s">
        <v>111</v>
      </c>
      <c r="C55" s="17" t="s">
        <v>35</v>
      </c>
      <c r="D55" s="3" t="s">
        <v>54</v>
      </c>
      <c r="E55" s="3">
        <v>9</v>
      </c>
      <c r="F55" s="4">
        <v>1</v>
      </c>
      <c r="G55" s="3">
        <v>6</v>
      </c>
      <c r="H55" s="3">
        <v>7</v>
      </c>
      <c r="I55" s="3">
        <v>7</v>
      </c>
      <c r="J55" s="7">
        <v>0.19</v>
      </c>
      <c r="K55" s="8">
        <v>191431.9857389387</v>
      </c>
      <c r="L55" s="5">
        <f t="shared" si="10"/>
        <v>227804</v>
      </c>
      <c r="M55" s="19">
        <f t="shared" si="11"/>
        <v>227804</v>
      </c>
      <c r="N55" s="19">
        <f t="shared" si="12"/>
        <v>1366824</v>
      </c>
      <c r="O55" s="19">
        <f t="shared" si="13"/>
        <v>1594628</v>
      </c>
      <c r="P55" s="19">
        <f t="shared" si="14"/>
        <v>1594628</v>
      </c>
    </row>
    <row r="56" spans="2:16" ht="36.75" customHeight="1" x14ac:dyDescent="0.2">
      <c r="B56" s="3" t="s">
        <v>112</v>
      </c>
      <c r="C56" s="17" t="s">
        <v>36</v>
      </c>
      <c r="D56" s="3" t="s">
        <v>54</v>
      </c>
      <c r="E56" s="3">
        <v>1</v>
      </c>
      <c r="F56" s="4">
        <v>1</v>
      </c>
      <c r="G56" s="3">
        <v>12</v>
      </c>
      <c r="H56" s="3">
        <v>7</v>
      </c>
      <c r="I56" s="3">
        <v>20</v>
      </c>
      <c r="J56" s="7">
        <v>0.19</v>
      </c>
      <c r="K56" s="8">
        <v>7444.5772231809487</v>
      </c>
      <c r="L56" s="5">
        <f t="shared" si="10"/>
        <v>8859</v>
      </c>
      <c r="M56" s="19">
        <f t="shared" si="11"/>
        <v>8859</v>
      </c>
      <c r="N56" s="19">
        <f t="shared" si="12"/>
        <v>106308</v>
      </c>
      <c r="O56" s="19">
        <f t="shared" si="13"/>
        <v>62013</v>
      </c>
      <c r="P56" s="19">
        <f t="shared" si="14"/>
        <v>177180</v>
      </c>
    </row>
    <row r="57" spans="2:16" ht="36.75" customHeight="1" x14ac:dyDescent="0.2">
      <c r="B57" s="99" t="s">
        <v>123</v>
      </c>
      <c r="C57" s="100"/>
      <c r="D57" s="100"/>
      <c r="E57" s="100"/>
      <c r="F57" s="100"/>
      <c r="G57" s="100"/>
      <c r="H57" s="100"/>
      <c r="I57" s="100"/>
      <c r="J57" s="100"/>
      <c r="K57" s="100"/>
      <c r="L57" s="100"/>
      <c r="M57" s="100"/>
      <c r="N57" s="100"/>
      <c r="O57" s="101"/>
      <c r="P57" s="25">
        <f>SUM(P50:P56)</f>
        <v>764964145</v>
      </c>
    </row>
    <row r="58" spans="2:16" ht="36.75" customHeight="1" x14ac:dyDescent="0.2">
      <c r="B58" s="102" t="s">
        <v>47</v>
      </c>
      <c r="C58" s="103"/>
      <c r="D58" s="103"/>
      <c r="E58" s="103"/>
      <c r="F58" s="103"/>
      <c r="G58" s="103"/>
      <c r="H58" s="103"/>
      <c r="I58" s="103"/>
      <c r="J58" s="103"/>
      <c r="K58" s="103"/>
      <c r="L58" s="103"/>
      <c r="M58" s="103"/>
      <c r="N58" s="103"/>
      <c r="O58" s="103"/>
      <c r="P58" s="103"/>
    </row>
    <row r="59" spans="2:16" ht="66" customHeight="1" x14ac:dyDescent="0.2">
      <c r="B59" s="16" t="s">
        <v>48</v>
      </c>
      <c r="C59" s="16" t="s">
        <v>0</v>
      </c>
      <c r="D59" s="16" t="s">
        <v>49</v>
      </c>
      <c r="E59" s="16" t="s">
        <v>125</v>
      </c>
      <c r="F59" s="16" t="s">
        <v>64</v>
      </c>
      <c r="G59" s="16" t="s">
        <v>65</v>
      </c>
      <c r="H59" s="16" t="s">
        <v>66</v>
      </c>
      <c r="I59" s="16" t="s">
        <v>62</v>
      </c>
      <c r="J59" s="16" t="s">
        <v>67</v>
      </c>
      <c r="K59" s="16" t="s">
        <v>51</v>
      </c>
      <c r="L59" s="16" t="s">
        <v>1</v>
      </c>
      <c r="M59" s="16" t="s">
        <v>59</v>
      </c>
      <c r="N59" s="16" t="s">
        <v>60</v>
      </c>
      <c r="O59" s="16" t="s">
        <v>61</v>
      </c>
      <c r="P59" s="16" t="s">
        <v>63</v>
      </c>
    </row>
    <row r="60" spans="2:16" ht="36.75" customHeight="1" x14ac:dyDescent="0.2">
      <c r="B60" s="3" t="s">
        <v>113</v>
      </c>
      <c r="C60" s="17" t="s">
        <v>37</v>
      </c>
      <c r="D60" s="3" t="s">
        <v>54</v>
      </c>
      <c r="E60" s="3">
        <v>62</v>
      </c>
      <c r="F60" s="3">
        <v>1</v>
      </c>
      <c r="G60" s="3">
        <v>12</v>
      </c>
      <c r="H60" s="3">
        <v>7</v>
      </c>
      <c r="I60" s="3">
        <v>20</v>
      </c>
      <c r="J60" s="7">
        <v>0.19</v>
      </c>
      <c r="K60" s="8">
        <v>4600416.7448902251</v>
      </c>
      <c r="L60" s="5">
        <f t="shared" ref="L60:L66" si="15">+ROUND(K60*(1+J60),0)</f>
        <v>5474496</v>
      </c>
      <c r="M60" s="19">
        <f t="shared" ref="M60:M66" si="16">+ROUND(L60*F60,0)</f>
        <v>5474496</v>
      </c>
      <c r="N60" s="19">
        <f t="shared" ref="N60:N66" si="17">+ROUND(L60*G60,0)</f>
        <v>65693952</v>
      </c>
      <c r="O60" s="19">
        <f t="shared" ref="O60:O66" si="18">+ROUND(L60*H60,0)</f>
        <v>38321472</v>
      </c>
      <c r="P60" s="19">
        <f t="shared" ref="P60:P66" si="19">+ROUND(L60*I60,0)</f>
        <v>109489920</v>
      </c>
    </row>
    <row r="61" spans="2:16" ht="36.75" customHeight="1" x14ac:dyDescent="0.2">
      <c r="B61" s="3" t="s">
        <v>114</v>
      </c>
      <c r="C61" s="17" t="s">
        <v>38</v>
      </c>
      <c r="D61" s="3" t="s">
        <v>54</v>
      </c>
      <c r="E61" s="3">
        <v>11</v>
      </c>
      <c r="F61" s="3">
        <v>1</v>
      </c>
      <c r="G61" s="3">
        <v>12</v>
      </c>
      <c r="H61" s="3">
        <v>7</v>
      </c>
      <c r="I61" s="3">
        <v>20</v>
      </c>
      <c r="J61" s="7">
        <v>0.19</v>
      </c>
      <c r="K61" s="8">
        <v>591465.6121562405</v>
      </c>
      <c r="L61" s="5">
        <f t="shared" si="15"/>
        <v>703844</v>
      </c>
      <c r="M61" s="19">
        <f t="shared" si="16"/>
        <v>703844</v>
      </c>
      <c r="N61" s="19">
        <f t="shared" si="17"/>
        <v>8446128</v>
      </c>
      <c r="O61" s="19">
        <f t="shared" si="18"/>
        <v>4926908</v>
      </c>
      <c r="P61" s="19">
        <f t="shared" si="19"/>
        <v>14076880</v>
      </c>
    </row>
    <row r="62" spans="2:16" ht="41.25" customHeight="1" x14ac:dyDescent="0.2">
      <c r="B62" s="3" t="s">
        <v>115</v>
      </c>
      <c r="C62" s="17" t="s">
        <v>39</v>
      </c>
      <c r="D62" s="3" t="s">
        <v>54</v>
      </c>
      <c r="E62" s="3">
        <v>20</v>
      </c>
      <c r="F62" s="3">
        <v>1</v>
      </c>
      <c r="G62" s="3">
        <v>12</v>
      </c>
      <c r="H62" s="3">
        <v>7</v>
      </c>
      <c r="I62" s="3">
        <v>20</v>
      </c>
      <c r="J62" s="7">
        <v>0.19</v>
      </c>
      <c r="K62" s="8">
        <v>1784920.5852235719</v>
      </c>
      <c r="L62" s="5">
        <f t="shared" si="15"/>
        <v>2124055</v>
      </c>
      <c r="M62" s="19">
        <f t="shared" si="16"/>
        <v>2124055</v>
      </c>
      <c r="N62" s="19">
        <f t="shared" si="17"/>
        <v>25488660</v>
      </c>
      <c r="O62" s="19">
        <f t="shared" si="18"/>
        <v>14868385</v>
      </c>
      <c r="P62" s="19">
        <f t="shared" si="19"/>
        <v>42481100</v>
      </c>
    </row>
    <row r="63" spans="2:16" ht="36.75" customHeight="1" x14ac:dyDescent="0.2">
      <c r="B63" s="3" t="s">
        <v>116</v>
      </c>
      <c r="C63" s="26" t="s">
        <v>40</v>
      </c>
      <c r="D63" s="27" t="s">
        <v>54</v>
      </c>
      <c r="E63" s="3">
        <v>937</v>
      </c>
      <c r="F63" s="3">
        <v>1</v>
      </c>
      <c r="G63" s="3">
        <v>6</v>
      </c>
      <c r="H63" s="3">
        <v>0</v>
      </c>
      <c r="I63" s="3">
        <v>7</v>
      </c>
      <c r="J63" s="7">
        <v>0.19</v>
      </c>
      <c r="K63" s="8">
        <v>6638479.4244555412</v>
      </c>
      <c r="L63" s="5">
        <f t="shared" si="15"/>
        <v>7899791</v>
      </c>
      <c r="M63" s="19">
        <f t="shared" si="16"/>
        <v>7899791</v>
      </c>
      <c r="N63" s="19">
        <f t="shared" si="17"/>
        <v>47398746</v>
      </c>
      <c r="O63" s="19">
        <f t="shared" si="18"/>
        <v>0</v>
      </c>
      <c r="P63" s="19">
        <f t="shared" si="19"/>
        <v>55298537</v>
      </c>
    </row>
    <row r="64" spans="2:16" ht="36.75" customHeight="1" x14ac:dyDescent="0.2">
      <c r="B64" s="3" t="s">
        <v>117</v>
      </c>
      <c r="C64" s="26" t="s">
        <v>41</v>
      </c>
      <c r="D64" s="27" t="s">
        <v>54</v>
      </c>
      <c r="E64" s="3">
        <v>19</v>
      </c>
      <c r="F64" s="3">
        <v>1</v>
      </c>
      <c r="G64" s="3">
        <v>12</v>
      </c>
      <c r="H64" s="3">
        <v>7</v>
      </c>
      <c r="I64" s="3">
        <v>20</v>
      </c>
      <c r="J64" s="7">
        <v>0.19</v>
      </c>
      <c r="K64" s="8">
        <v>47114.074890746371</v>
      </c>
      <c r="L64" s="5">
        <f t="shared" si="15"/>
        <v>56066</v>
      </c>
      <c r="M64" s="19">
        <f t="shared" si="16"/>
        <v>56066</v>
      </c>
      <c r="N64" s="19">
        <f t="shared" si="17"/>
        <v>672792</v>
      </c>
      <c r="O64" s="19">
        <f t="shared" si="18"/>
        <v>392462</v>
      </c>
      <c r="P64" s="19">
        <f t="shared" si="19"/>
        <v>1121320</v>
      </c>
    </row>
    <row r="65" spans="2:16" ht="36.75" customHeight="1" x14ac:dyDescent="0.2">
      <c r="B65" s="3" t="s">
        <v>118</v>
      </c>
      <c r="C65" s="26" t="s">
        <v>42</v>
      </c>
      <c r="D65" s="27" t="s">
        <v>54</v>
      </c>
      <c r="E65" s="3">
        <v>9</v>
      </c>
      <c r="F65" s="3">
        <v>1</v>
      </c>
      <c r="G65" s="3">
        <v>6</v>
      </c>
      <c r="H65" s="3">
        <v>7</v>
      </c>
      <c r="I65" s="3">
        <v>7</v>
      </c>
      <c r="J65" s="7">
        <v>0.19</v>
      </c>
      <c r="K65" s="8">
        <v>51131.461794736591</v>
      </c>
      <c r="L65" s="5">
        <f t="shared" si="15"/>
        <v>60846</v>
      </c>
      <c r="M65" s="19">
        <f t="shared" si="16"/>
        <v>60846</v>
      </c>
      <c r="N65" s="19">
        <f t="shared" si="17"/>
        <v>365076</v>
      </c>
      <c r="O65" s="19">
        <f t="shared" si="18"/>
        <v>425922</v>
      </c>
      <c r="P65" s="19">
        <f t="shared" si="19"/>
        <v>425922</v>
      </c>
    </row>
    <row r="66" spans="2:16" ht="36.75" customHeight="1" x14ac:dyDescent="0.2">
      <c r="B66" s="3" t="s">
        <v>119</v>
      </c>
      <c r="C66" s="26" t="s">
        <v>43</v>
      </c>
      <c r="D66" s="27" t="s">
        <v>54</v>
      </c>
      <c r="E66" s="3">
        <v>1</v>
      </c>
      <c r="F66" s="3">
        <v>1</v>
      </c>
      <c r="G66" s="3">
        <v>12</v>
      </c>
      <c r="H66" s="3">
        <v>7</v>
      </c>
      <c r="I66" s="3">
        <v>20</v>
      </c>
      <c r="J66" s="7">
        <v>0.19</v>
      </c>
      <c r="K66" s="8">
        <v>1988.52</v>
      </c>
      <c r="L66" s="5">
        <f t="shared" si="15"/>
        <v>2366</v>
      </c>
      <c r="M66" s="19">
        <f t="shared" si="16"/>
        <v>2366</v>
      </c>
      <c r="N66" s="19">
        <f t="shared" si="17"/>
        <v>28392</v>
      </c>
      <c r="O66" s="19">
        <f t="shared" si="18"/>
        <v>16562</v>
      </c>
      <c r="P66" s="19">
        <f t="shared" si="19"/>
        <v>47320</v>
      </c>
    </row>
    <row r="67" spans="2:16" ht="36.75" customHeight="1" x14ac:dyDescent="0.2">
      <c r="B67" s="99" t="s">
        <v>56</v>
      </c>
      <c r="C67" s="100"/>
      <c r="D67" s="100"/>
      <c r="E67" s="100"/>
      <c r="F67" s="100"/>
      <c r="G67" s="100"/>
      <c r="H67" s="100"/>
      <c r="I67" s="100"/>
      <c r="J67" s="100"/>
      <c r="K67" s="100"/>
      <c r="L67" s="100"/>
      <c r="M67" s="100"/>
      <c r="N67" s="100"/>
      <c r="O67" s="101"/>
      <c r="P67" s="25">
        <f>SUM(P60:P66)</f>
        <v>222940999</v>
      </c>
    </row>
    <row r="68" spans="2:16" ht="36.75" customHeight="1" x14ac:dyDescent="0.2">
      <c r="B68" s="81" t="s">
        <v>57</v>
      </c>
      <c r="C68" s="82"/>
      <c r="D68" s="82"/>
      <c r="E68" s="82"/>
      <c r="F68" s="82"/>
      <c r="G68" s="82"/>
      <c r="H68" s="82"/>
      <c r="I68" s="82"/>
      <c r="J68" s="82"/>
      <c r="K68" s="82"/>
      <c r="L68" s="82"/>
      <c r="M68" s="82"/>
      <c r="N68" s="82"/>
      <c r="O68" s="83"/>
      <c r="P68" s="28">
        <f>SUM(P29,P47,P57,P67)</f>
        <v>3835255812</v>
      </c>
    </row>
    <row r="69" spans="2:16" ht="36.75" customHeight="1" x14ac:dyDescent="0.2">
      <c r="B69" s="111"/>
      <c r="C69" s="111"/>
      <c r="D69" s="111"/>
      <c r="E69" s="111"/>
      <c r="F69" s="111"/>
      <c r="G69" s="111"/>
      <c r="H69" s="111"/>
      <c r="I69" s="111"/>
      <c r="J69" s="111"/>
      <c r="K69" s="111"/>
      <c r="L69" s="111"/>
      <c r="M69" s="111"/>
      <c r="N69" s="111"/>
      <c r="O69" s="111"/>
      <c r="P69" s="111"/>
    </row>
    <row r="70" spans="2:16" ht="54" customHeight="1" x14ac:dyDescent="0.2">
      <c r="B70" s="126" t="s">
        <v>127</v>
      </c>
      <c r="C70" s="126"/>
      <c r="D70" s="126"/>
      <c r="E70" s="127"/>
      <c r="F70" s="128"/>
      <c r="G70" s="128"/>
      <c r="H70" s="128"/>
      <c r="I70" s="128"/>
      <c r="J70" s="128"/>
      <c r="K70" s="128"/>
      <c r="L70" s="128"/>
      <c r="M70" s="128"/>
      <c r="N70" s="128"/>
      <c r="O70" s="128"/>
      <c r="P70" s="129"/>
    </row>
  </sheetData>
  <mergeCells count="27">
    <mergeCell ref="B70:D70"/>
    <mergeCell ref="E70:P70"/>
    <mergeCell ref="B48:P48"/>
    <mergeCell ref="B57:O57"/>
    <mergeCell ref="B58:P58"/>
    <mergeCell ref="B67:O67"/>
    <mergeCell ref="B68:O68"/>
    <mergeCell ref="B69:P69"/>
    <mergeCell ref="B47:O47"/>
    <mergeCell ref="D6:K6"/>
    <mergeCell ref="M6:P6"/>
    <mergeCell ref="A7:P7"/>
    <mergeCell ref="A8:C8"/>
    <mergeCell ref="D8:P8"/>
    <mergeCell ref="A9:P9"/>
    <mergeCell ref="B12:P12"/>
    <mergeCell ref="F28:I28"/>
    <mergeCell ref="L28:O28"/>
    <mergeCell ref="B29:O29"/>
    <mergeCell ref="B30:P30"/>
    <mergeCell ref="D5:K5"/>
    <mergeCell ref="M5:P5"/>
    <mergeCell ref="A1:P1"/>
    <mergeCell ref="D2:P2"/>
    <mergeCell ref="A3:P3"/>
    <mergeCell ref="D4:K4"/>
    <mergeCell ref="M4:P4"/>
  </mergeCells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7DA26C-2A00-45C8-AB08-3C6CFBF03460}">
  <dimension ref="A1:Q70"/>
  <sheetViews>
    <sheetView topLeftCell="C1" zoomScale="115" zoomScaleNormal="115" workbookViewId="0">
      <selection activeCell="D6" sqref="D6:K6"/>
    </sheetView>
  </sheetViews>
  <sheetFormatPr baseColWidth="10" defaultColWidth="11" defaultRowHeight="12.75" x14ac:dyDescent="0.2"/>
  <cols>
    <col min="1" max="1" width="1.140625" style="1" customWidth="1"/>
    <col min="2" max="2" width="6.42578125" style="1" customWidth="1"/>
    <col min="3" max="3" width="30.85546875" style="14" customWidth="1"/>
    <col min="4" max="4" width="8.42578125" style="2" customWidth="1"/>
    <col min="5" max="5" width="11" style="1"/>
    <col min="6" max="8" width="8.28515625" style="1" customWidth="1"/>
    <col min="9" max="9" width="14.42578125" style="1" customWidth="1"/>
    <col min="10" max="10" width="6.42578125" style="1" customWidth="1"/>
    <col min="11" max="15" width="15.140625" style="1" customWidth="1"/>
    <col min="16" max="16" width="23.42578125" style="1" customWidth="1"/>
    <col min="17" max="17" width="12.42578125" style="1" bestFit="1" customWidth="1"/>
    <col min="18" max="16384" width="11" style="1"/>
  </cols>
  <sheetData>
    <row r="1" spans="1:17" x14ac:dyDescent="0.2">
      <c r="A1" s="84"/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</row>
    <row r="2" spans="1:17" ht="35.25" customHeight="1" x14ac:dyDescent="0.2">
      <c r="B2" s="10"/>
      <c r="C2" s="11" t="s">
        <v>124</v>
      </c>
      <c r="D2" s="117" t="s">
        <v>68</v>
      </c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9"/>
    </row>
    <row r="3" spans="1:17" x14ac:dyDescent="0.2">
      <c r="A3" s="84"/>
      <c r="B3" s="120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1"/>
      <c r="P3" s="111"/>
    </row>
    <row r="4" spans="1:17" ht="15" x14ac:dyDescent="0.25">
      <c r="B4" s="12"/>
      <c r="C4" s="13" t="s">
        <v>70</v>
      </c>
      <c r="D4" s="113"/>
      <c r="E4" s="113"/>
      <c r="F4" s="113"/>
      <c r="G4" s="113"/>
      <c r="H4" s="113"/>
      <c r="I4" s="113"/>
      <c r="J4" s="113"/>
      <c r="K4" s="113"/>
      <c r="L4" s="13" t="s">
        <v>73</v>
      </c>
      <c r="M4" s="121"/>
      <c r="N4" s="115"/>
      <c r="O4" s="115"/>
      <c r="P4" s="116"/>
    </row>
    <row r="5" spans="1:17" x14ac:dyDescent="0.2">
      <c r="B5" s="12"/>
      <c r="C5" s="13" t="s">
        <v>71</v>
      </c>
      <c r="D5" s="113"/>
      <c r="E5" s="113"/>
      <c r="F5" s="113"/>
      <c r="G5" s="113"/>
      <c r="H5" s="113"/>
      <c r="I5" s="113"/>
      <c r="J5" s="113"/>
      <c r="K5" s="113"/>
      <c r="L5" s="13" t="s">
        <v>74</v>
      </c>
      <c r="M5" s="114"/>
      <c r="N5" s="115"/>
      <c r="O5" s="115"/>
      <c r="P5" s="116"/>
    </row>
    <row r="6" spans="1:17" x14ac:dyDescent="0.2">
      <c r="B6" s="12"/>
      <c r="C6" s="13" t="s">
        <v>72</v>
      </c>
      <c r="D6" s="113"/>
      <c r="E6" s="113"/>
      <c r="F6" s="113"/>
      <c r="G6" s="113"/>
      <c r="H6" s="113"/>
      <c r="I6" s="113"/>
      <c r="J6" s="113"/>
      <c r="K6" s="113"/>
      <c r="L6" s="13" t="s">
        <v>75</v>
      </c>
      <c r="M6" s="114"/>
      <c r="N6" s="115"/>
      <c r="O6" s="115"/>
      <c r="P6" s="116"/>
    </row>
    <row r="7" spans="1:17" x14ac:dyDescent="0.2">
      <c r="A7" s="122"/>
      <c r="B7" s="122"/>
      <c r="C7" s="122"/>
      <c r="D7" s="122"/>
      <c r="E7" s="122"/>
      <c r="F7" s="122"/>
      <c r="G7" s="122"/>
      <c r="H7" s="122"/>
      <c r="I7" s="122"/>
      <c r="J7" s="122"/>
      <c r="K7" s="122"/>
      <c r="L7" s="122"/>
      <c r="M7" s="122"/>
      <c r="N7" s="122"/>
      <c r="O7" s="122"/>
      <c r="P7" s="122"/>
    </row>
    <row r="8" spans="1:17" ht="14.25" customHeight="1" x14ac:dyDescent="0.2">
      <c r="A8" s="123" t="s">
        <v>69</v>
      </c>
      <c r="B8" s="123"/>
      <c r="C8" s="123"/>
      <c r="D8" s="124"/>
      <c r="E8" s="124"/>
      <c r="F8" s="124"/>
      <c r="G8" s="124"/>
      <c r="H8" s="124"/>
      <c r="I8" s="124"/>
      <c r="J8" s="124"/>
      <c r="K8" s="124"/>
      <c r="L8" s="124"/>
      <c r="M8" s="124"/>
      <c r="N8" s="124"/>
      <c r="O8" s="124"/>
      <c r="P8" s="124"/>
    </row>
    <row r="9" spans="1:17" ht="75" customHeight="1" x14ac:dyDescent="0.2">
      <c r="A9" s="125" t="s">
        <v>121</v>
      </c>
      <c r="B9" s="125"/>
      <c r="C9" s="125"/>
      <c r="D9" s="125"/>
      <c r="E9" s="125"/>
      <c r="F9" s="125"/>
      <c r="G9" s="125"/>
      <c r="H9" s="125"/>
      <c r="I9" s="125"/>
      <c r="J9" s="125"/>
      <c r="K9" s="125"/>
      <c r="L9" s="125"/>
      <c r="M9" s="125"/>
      <c r="N9" s="125"/>
      <c r="O9" s="125"/>
      <c r="P9" s="125"/>
    </row>
    <row r="11" spans="1:17" ht="12" customHeight="1" x14ac:dyDescent="0.2">
      <c r="E11" s="2"/>
      <c r="F11" s="2"/>
      <c r="G11" s="2"/>
      <c r="H11" s="2"/>
      <c r="I11" s="2"/>
      <c r="J11" s="2"/>
      <c r="K11" s="15"/>
      <c r="L11" s="2"/>
    </row>
    <row r="12" spans="1:17" ht="23.25" customHeight="1" x14ac:dyDescent="0.2">
      <c r="B12" s="89" t="s">
        <v>46</v>
      </c>
      <c r="C12" s="89"/>
      <c r="D12" s="89"/>
      <c r="E12" s="89"/>
      <c r="F12" s="89"/>
      <c r="G12" s="89"/>
      <c r="H12" s="89"/>
      <c r="I12" s="89"/>
      <c r="J12" s="89"/>
      <c r="K12" s="89"/>
      <c r="L12" s="89"/>
      <c r="M12" s="89"/>
      <c r="N12" s="89"/>
      <c r="O12" s="89"/>
      <c r="P12" s="89"/>
    </row>
    <row r="13" spans="1:17" s="2" customFormat="1" ht="66.599999999999994" customHeight="1" x14ac:dyDescent="0.25">
      <c r="B13" s="16" t="s">
        <v>48</v>
      </c>
      <c r="C13" s="16" t="s">
        <v>0</v>
      </c>
      <c r="D13" s="16" t="s">
        <v>49</v>
      </c>
      <c r="E13" s="16" t="s">
        <v>125</v>
      </c>
      <c r="F13" s="16" t="s">
        <v>64</v>
      </c>
      <c r="G13" s="16" t="s">
        <v>65</v>
      </c>
      <c r="H13" s="16" t="s">
        <v>66</v>
      </c>
      <c r="I13" s="16" t="s">
        <v>62</v>
      </c>
      <c r="J13" s="16" t="s">
        <v>67</v>
      </c>
      <c r="K13" s="16" t="s">
        <v>51</v>
      </c>
      <c r="L13" s="16" t="s">
        <v>1</v>
      </c>
      <c r="M13" s="16" t="s">
        <v>59</v>
      </c>
      <c r="N13" s="16" t="s">
        <v>60</v>
      </c>
      <c r="O13" s="16" t="s">
        <v>61</v>
      </c>
      <c r="P13" s="16" t="s">
        <v>63</v>
      </c>
    </row>
    <row r="14" spans="1:17" ht="36.75" customHeight="1" x14ac:dyDescent="0.2">
      <c r="B14" s="3" t="s">
        <v>76</v>
      </c>
      <c r="C14" s="17" t="s">
        <v>2</v>
      </c>
      <c r="D14" s="3" t="s">
        <v>50</v>
      </c>
      <c r="E14" s="18">
        <v>4</v>
      </c>
      <c r="F14" s="3">
        <v>1</v>
      </c>
      <c r="G14" s="3">
        <v>12</v>
      </c>
      <c r="H14" s="3">
        <v>7</v>
      </c>
      <c r="I14" s="18">
        <v>20</v>
      </c>
      <c r="J14" s="7">
        <v>0.19</v>
      </c>
      <c r="K14" s="8">
        <v>37740722.638788961</v>
      </c>
      <c r="L14" s="5">
        <f>+ROUND(K14*(1+J14),0)</f>
        <v>44911460</v>
      </c>
      <c r="M14" s="19">
        <f>+ROUND(L14*F14,0)</f>
        <v>44911460</v>
      </c>
      <c r="N14" s="19">
        <f>+ROUND(L14*G14,0)</f>
        <v>538937520</v>
      </c>
      <c r="O14" s="19">
        <f>+ROUND(L14*H14,0)</f>
        <v>314380220</v>
      </c>
      <c r="P14" s="19">
        <f>+ROUND(L14*I14,0)</f>
        <v>898229200</v>
      </c>
      <c r="Q14" s="20"/>
    </row>
    <row r="15" spans="1:17" ht="36.75" customHeight="1" x14ac:dyDescent="0.2">
      <c r="B15" s="3" t="s">
        <v>77</v>
      </c>
      <c r="C15" s="17" t="s">
        <v>3</v>
      </c>
      <c r="D15" s="3" t="s">
        <v>50</v>
      </c>
      <c r="E15" s="3">
        <v>4</v>
      </c>
      <c r="F15" s="3">
        <v>1</v>
      </c>
      <c r="G15" s="3">
        <v>10</v>
      </c>
      <c r="H15" s="3">
        <v>0</v>
      </c>
      <c r="I15" s="3">
        <v>11</v>
      </c>
      <c r="J15" s="7">
        <v>0.19</v>
      </c>
      <c r="K15" s="8">
        <v>12281799.874932917</v>
      </c>
      <c r="L15" s="5">
        <f t="shared" ref="L15:L27" si="0">+ROUND(K15*(1+J15),0)</f>
        <v>14615342</v>
      </c>
      <c r="M15" s="19">
        <f t="shared" ref="M15:M27" si="1">+ROUND(L15*F15,0)</f>
        <v>14615342</v>
      </c>
      <c r="N15" s="19">
        <f t="shared" ref="N15:N27" si="2">+ROUND(L15*G15,0)</f>
        <v>146153420</v>
      </c>
      <c r="O15" s="19">
        <f t="shared" ref="O15:O27" si="3">+ROUND(L15*H15,0)</f>
        <v>0</v>
      </c>
      <c r="P15" s="19">
        <f t="shared" ref="P15:P27" si="4">+ROUND(L15*I15,0)</f>
        <v>160768762</v>
      </c>
    </row>
    <row r="16" spans="1:17" ht="36.75" customHeight="1" x14ac:dyDescent="0.2">
      <c r="B16" s="3" t="s">
        <v>78</v>
      </c>
      <c r="C16" s="17" t="s">
        <v>4</v>
      </c>
      <c r="D16" s="3" t="s">
        <v>50</v>
      </c>
      <c r="E16" s="3">
        <v>2</v>
      </c>
      <c r="F16" s="3">
        <v>1</v>
      </c>
      <c r="G16" s="3">
        <v>12</v>
      </c>
      <c r="H16" s="3">
        <v>7</v>
      </c>
      <c r="I16" s="3">
        <v>20</v>
      </c>
      <c r="J16" s="7">
        <v>0.19</v>
      </c>
      <c r="K16" s="8">
        <v>988764.11050118087</v>
      </c>
      <c r="L16" s="5">
        <f t="shared" si="0"/>
        <v>1176629</v>
      </c>
      <c r="M16" s="19">
        <f t="shared" si="1"/>
        <v>1176629</v>
      </c>
      <c r="N16" s="19">
        <f t="shared" si="2"/>
        <v>14119548</v>
      </c>
      <c r="O16" s="19">
        <f t="shared" si="3"/>
        <v>8236403</v>
      </c>
      <c r="P16" s="19">
        <f t="shared" si="4"/>
        <v>23532580</v>
      </c>
    </row>
    <row r="17" spans="2:16" ht="36.75" customHeight="1" x14ac:dyDescent="0.2">
      <c r="B17" s="3" t="s">
        <v>79</v>
      </c>
      <c r="C17" s="17" t="s">
        <v>5</v>
      </c>
      <c r="D17" s="3" t="s">
        <v>50</v>
      </c>
      <c r="E17" s="3">
        <v>6</v>
      </c>
      <c r="F17" s="3">
        <v>1</v>
      </c>
      <c r="G17" s="3">
        <v>12</v>
      </c>
      <c r="H17" s="3">
        <v>7</v>
      </c>
      <c r="I17" s="3">
        <v>20</v>
      </c>
      <c r="J17" s="7">
        <v>0.19</v>
      </c>
      <c r="K17" s="8">
        <v>2261912.6528952117</v>
      </c>
      <c r="L17" s="5">
        <f t="shared" si="0"/>
        <v>2691676</v>
      </c>
      <c r="M17" s="19">
        <f t="shared" si="1"/>
        <v>2691676</v>
      </c>
      <c r="N17" s="19">
        <f t="shared" si="2"/>
        <v>32300112</v>
      </c>
      <c r="O17" s="19">
        <f t="shared" si="3"/>
        <v>18841732</v>
      </c>
      <c r="P17" s="19">
        <f t="shared" si="4"/>
        <v>53833520</v>
      </c>
    </row>
    <row r="18" spans="2:16" ht="36.75" customHeight="1" x14ac:dyDescent="0.2">
      <c r="B18" s="3" t="s">
        <v>80</v>
      </c>
      <c r="C18" s="17" t="s">
        <v>6</v>
      </c>
      <c r="D18" s="3" t="s">
        <v>50</v>
      </c>
      <c r="E18" s="3">
        <v>2</v>
      </c>
      <c r="F18" s="3">
        <v>1</v>
      </c>
      <c r="G18" s="3">
        <v>10</v>
      </c>
      <c r="H18" s="3">
        <v>0</v>
      </c>
      <c r="I18" s="3">
        <v>11</v>
      </c>
      <c r="J18" s="7">
        <v>0.19</v>
      </c>
      <c r="K18" s="8">
        <v>2784456.5916161444</v>
      </c>
      <c r="L18" s="5">
        <f t="shared" si="0"/>
        <v>3313503</v>
      </c>
      <c r="M18" s="19">
        <f t="shared" si="1"/>
        <v>3313503</v>
      </c>
      <c r="N18" s="19">
        <f t="shared" si="2"/>
        <v>33135030</v>
      </c>
      <c r="O18" s="19">
        <f t="shared" si="3"/>
        <v>0</v>
      </c>
      <c r="P18" s="19">
        <f t="shared" si="4"/>
        <v>36448533</v>
      </c>
    </row>
    <row r="19" spans="2:16" ht="36.75" customHeight="1" x14ac:dyDescent="0.2">
      <c r="B19" s="3" t="s">
        <v>81</v>
      </c>
      <c r="C19" s="21" t="s">
        <v>122</v>
      </c>
      <c r="D19" s="3" t="s">
        <v>50</v>
      </c>
      <c r="E19" s="3">
        <v>2</v>
      </c>
      <c r="F19" s="3">
        <v>0</v>
      </c>
      <c r="G19" s="3">
        <v>0</v>
      </c>
      <c r="H19" s="3">
        <v>7</v>
      </c>
      <c r="I19" s="18">
        <v>7</v>
      </c>
      <c r="J19" s="7">
        <v>0.19</v>
      </c>
      <c r="K19" s="8">
        <v>995094.9159472686</v>
      </c>
      <c r="L19" s="5">
        <f t="shared" si="0"/>
        <v>1184163</v>
      </c>
      <c r="M19" s="19">
        <f t="shared" si="1"/>
        <v>0</v>
      </c>
      <c r="N19" s="19">
        <f t="shared" si="2"/>
        <v>0</v>
      </c>
      <c r="O19" s="19">
        <f t="shared" si="3"/>
        <v>8289141</v>
      </c>
      <c r="P19" s="19">
        <f>+ROUND(L19*I19,0)</f>
        <v>8289141</v>
      </c>
    </row>
    <row r="20" spans="2:16" ht="36.75" customHeight="1" x14ac:dyDescent="0.2">
      <c r="B20" s="3" t="s">
        <v>82</v>
      </c>
      <c r="C20" s="17" t="s">
        <v>7</v>
      </c>
      <c r="D20" s="3" t="s">
        <v>50</v>
      </c>
      <c r="E20" s="3">
        <v>2</v>
      </c>
      <c r="F20" s="3">
        <v>1</v>
      </c>
      <c r="G20" s="3">
        <v>12</v>
      </c>
      <c r="H20" s="3">
        <v>7</v>
      </c>
      <c r="I20" s="3">
        <v>20</v>
      </c>
      <c r="J20" s="7">
        <v>0.19</v>
      </c>
      <c r="K20" s="8">
        <v>3476459.7380606262</v>
      </c>
      <c r="L20" s="5">
        <f t="shared" si="0"/>
        <v>4136987</v>
      </c>
      <c r="M20" s="19">
        <f t="shared" si="1"/>
        <v>4136987</v>
      </c>
      <c r="N20" s="19">
        <f t="shared" si="2"/>
        <v>49643844</v>
      </c>
      <c r="O20" s="19">
        <f t="shared" si="3"/>
        <v>28958909</v>
      </c>
      <c r="P20" s="19">
        <f t="shared" si="4"/>
        <v>82739740</v>
      </c>
    </row>
    <row r="21" spans="2:16" ht="44.25" customHeight="1" x14ac:dyDescent="0.2">
      <c r="B21" s="3" t="s">
        <v>83</v>
      </c>
      <c r="C21" s="17" t="s">
        <v>8</v>
      </c>
      <c r="D21" s="3" t="s">
        <v>50</v>
      </c>
      <c r="E21" s="3">
        <v>4</v>
      </c>
      <c r="F21" s="3">
        <v>1</v>
      </c>
      <c r="G21" s="3">
        <v>12</v>
      </c>
      <c r="H21" s="3">
        <v>2</v>
      </c>
      <c r="I21" s="3">
        <v>15</v>
      </c>
      <c r="J21" s="7">
        <v>0.19</v>
      </c>
      <c r="K21" s="8">
        <v>2017182.0333289278</v>
      </c>
      <c r="L21" s="5">
        <f t="shared" si="0"/>
        <v>2400447</v>
      </c>
      <c r="M21" s="19">
        <f t="shared" si="1"/>
        <v>2400447</v>
      </c>
      <c r="N21" s="19">
        <f t="shared" si="2"/>
        <v>28805364</v>
      </c>
      <c r="O21" s="19">
        <f t="shared" si="3"/>
        <v>4800894</v>
      </c>
      <c r="P21" s="19">
        <f t="shared" si="4"/>
        <v>36006705</v>
      </c>
    </row>
    <row r="22" spans="2:16" ht="40.5" customHeight="1" x14ac:dyDescent="0.2">
      <c r="B22" s="3" t="s">
        <v>84</v>
      </c>
      <c r="C22" s="17" t="s">
        <v>9</v>
      </c>
      <c r="D22" s="3" t="s">
        <v>50</v>
      </c>
      <c r="E22" s="3">
        <v>4</v>
      </c>
      <c r="F22" s="3">
        <v>1</v>
      </c>
      <c r="G22" s="3">
        <v>12</v>
      </c>
      <c r="H22" s="3">
        <v>2</v>
      </c>
      <c r="I22" s="3">
        <v>15</v>
      </c>
      <c r="J22" s="7">
        <v>0.19</v>
      </c>
      <c r="K22" s="8">
        <v>3554072.6809429205</v>
      </c>
      <c r="L22" s="5">
        <f t="shared" si="0"/>
        <v>4229346</v>
      </c>
      <c r="M22" s="19">
        <f t="shared" si="1"/>
        <v>4229346</v>
      </c>
      <c r="N22" s="19">
        <f t="shared" si="2"/>
        <v>50752152</v>
      </c>
      <c r="O22" s="19">
        <f t="shared" si="3"/>
        <v>8458692</v>
      </c>
      <c r="P22" s="19">
        <f t="shared" si="4"/>
        <v>63440190</v>
      </c>
    </row>
    <row r="23" spans="2:16" ht="43.5" customHeight="1" x14ac:dyDescent="0.2">
      <c r="B23" s="3" t="s">
        <v>85</v>
      </c>
      <c r="C23" s="17" t="s">
        <v>10</v>
      </c>
      <c r="D23" s="3" t="s">
        <v>50</v>
      </c>
      <c r="E23" s="3">
        <v>2</v>
      </c>
      <c r="F23" s="3">
        <v>1</v>
      </c>
      <c r="G23" s="3">
        <v>12</v>
      </c>
      <c r="H23" s="3">
        <v>7</v>
      </c>
      <c r="I23" s="3">
        <v>20</v>
      </c>
      <c r="J23" s="7">
        <v>0.19</v>
      </c>
      <c r="K23" s="8">
        <v>4748267.6246702075</v>
      </c>
      <c r="L23" s="5">
        <f t="shared" si="0"/>
        <v>5650438</v>
      </c>
      <c r="M23" s="19">
        <f t="shared" si="1"/>
        <v>5650438</v>
      </c>
      <c r="N23" s="19">
        <f t="shared" si="2"/>
        <v>67805256</v>
      </c>
      <c r="O23" s="19">
        <f t="shared" si="3"/>
        <v>39553066</v>
      </c>
      <c r="P23" s="19">
        <f t="shared" si="4"/>
        <v>113008760</v>
      </c>
    </row>
    <row r="24" spans="2:16" ht="39" customHeight="1" x14ac:dyDescent="0.2">
      <c r="B24" s="3" t="s">
        <v>86</v>
      </c>
      <c r="C24" s="17" t="s">
        <v>11</v>
      </c>
      <c r="D24" s="3" t="s">
        <v>50</v>
      </c>
      <c r="E24" s="3">
        <v>4</v>
      </c>
      <c r="F24" s="3">
        <v>1</v>
      </c>
      <c r="G24" s="3">
        <v>12</v>
      </c>
      <c r="H24" s="3">
        <v>7</v>
      </c>
      <c r="I24" s="3">
        <v>20</v>
      </c>
      <c r="J24" s="7">
        <v>0.19</v>
      </c>
      <c r="K24" s="8">
        <v>4092020.9709473914</v>
      </c>
      <c r="L24" s="5">
        <f t="shared" si="0"/>
        <v>4869505</v>
      </c>
      <c r="M24" s="19">
        <f t="shared" si="1"/>
        <v>4869505</v>
      </c>
      <c r="N24" s="19">
        <f t="shared" si="2"/>
        <v>58434060</v>
      </c>
      <c r="O24" s="19">
        <f t="shared" si="3"/>
        <v>34086535</v>
      </c>
      <c r="P24" s="19">
        <f t="shared" si="4"/>
        <v>97390100</v>
      </c>
    </row>
    <row r="25" spans="2:16" ht="39" customHeight="1" x14ac:dyDescent="0.2">
      <c r="B25" s="3" t="s">
        <v>87</v>
      </c>
      <c r="C25" s="17" t="s">
        <v>12</v>
      </c>
      <c r="D25" s="3" t="s">
        <v>50</v>
      </c>
      <c r="E25" s="3">
        <v>8</v>
      </c>
      <c r="F25" s="3">
        <v>1</v>
      </c>
      <c r="G25" s="3">
        <v>12</v>
      </c>
      <c r="H25" s="3">
        <v>7</v>
      </c>
      <c r="I25" s="3">
        <v>20</v>
      </c>
      <c r="J25" s="7">
        <v>0.19</v>
      </c>
      <c r="K25" s="8">
        <v>1762631.5454192001</v>
      </c>
      <c r="L25" s="5">
        <f t="shared" si="0"/>
        <v>2097532</v>
      </c>
      <c r="M25" s="19">
        <f t="shared" si="1"/>
        <v>2097532</v>
      </c>
      <c r="N25" s="19">
        <f t="shared" si="2"/>
        <v>25170384</v>
      </c>
      <c r="O25" s="19">
        <f t="shared" si="3"/>
        <v>14682724</v>
      </c>
      <c r="P25" s="19">
        <f t="shared" si="4"/>
        <v>41950640</v>
      </c>
    </row>
    <row r="26" spans="2:16" ht="42.75" customHeight="1" x14ac:dyDescent="0.2">
      <c r="B26" s="3" t="s">
        <v>88</v>
      </c>
      <c r="C26" s="17" t="s">
        <v>13</v>
      </c>
      <c r="D26" s="3" t="s">
        <v>50</v>
      </c>
      <c r="E26" s="3">
        <v>3</v>
      </c>
      <c r="F26" s="3">
        <v>1</v>
      </c>
      <c r="G26" s="3">
        <v>12</v>
      </c>
      <c r="H26" s="3">
        <v>7</v>
      </c>
      <c r="I26" s="3">
        <v>20</v>
      </c>
      <c r="J26" s="7">
        <v>0.19</v>
      </c>
      <c r="K26" s="8">
        <v>22136301.057091873</v>
      </c>
      <c r="L26" s="5">
        <f t="shared" si="0"/>
        <v>26342198</v>
      </c>
      <c r="M26" s="19">
        <f t="shared" si="1"/>
        <v>26342198</v>
      </c>
      <c r="N26" s="19">
        <f t="shared" si="2"/>
        <v>316106376</v>
      </c>
      <c r="O26" s="19">
        <f t="shared" si="3"/>
        <v>184395386</v>
      </c>
      <c r="P26" s="19">
        <f t="shared" si="4"/>
        <v>526843960</v>
      </c>
    </row>
    <row r="27" spans="2:16" ht="41.25" customHeight="1" x14ac:dyDescent="0.2">
      <c r="B27" s="3" t="s">
        <v>89</v>
      </c>
      <c r="C27" s="17" t="s">
        <v>14</v>
      </c>
      <c r="D27" s="3" t="s">
        <v>50</v>
      </c>
      <c r="E27" s="3">
        <v>1</v>
      </c>
      <c r="F27" s="3">
        <v>1</v>
      </c>
      <c r="G27" s="3">
        <v>12</v>
      </c>
      <c r="H27" s="3">
        <v>7</v>
      </c>
      <c r="I27" s="3">
        <v>20</v>
      </c>
      <c r="J27" s="7">
        <v>0.19</v>
      </c>
      <c r="K27" s="8">
        <v>2998179.7315278049</v>
      </c>
      <c r="L27" s="5">
        <f t="shared" si="0"/>
        <v>3567834</v>
      </c>
      <c r="M27" s="19">
        <f t="shared" si="1"/>
        <v>3567834</v>
      </c>
      <c r="N27" s="19">
        <f t="shared" si="2"/>
        <v>42814008</v>
      </c>
      <c r="O27" s="19">
        <f t="shared" si="3"/>
        <v>24974838</v>
      </c>
      <c r="P27" s="19">
        <f t="shared" si="4"/>
        <v>71356680</v>
      </c>
    </row>
    <row r="28" spans="2:16" ht="36.75" customHeight="1" x14ac:dyDescent="0.2">
      <c r="B28" s="3" t="s">
        <v>90</v>
      </c>
      <c r="C28" s="17" t="s">
        <v>15</v>
      </c>
      <c r="D28" s="3" t="s">
        <v>52</v>
      </c>
      <c r="E28" s="3">
        <v>1</v>
      </c>
      <c r="F28" s="91" t="s">
        <v>53</v>
      </c>
      <c r="G28" s="91"/>
      <c r="H28" s="91"/>
      <c r="I28" s="91"/>
      <c r="J28" s="7">
        <v>0.19</v>
      </c>
      <c r="K28" s="8">
        <v>81781003.992135987</v>
      </c>
      <c r="L28" s="92"/>
      <c r="M28" s="92"/>
      <c r="N28" s="92"/>
      <c r="O28" s="92"/>
      <c r="P28" s="5">
        <f>+ROUND(K28*(1+J28),0)</f>
        <v>97319395</v>
      </c>
    </row>
    <row r="29" spans="2:16" ht="36.75" customHeight="1" x14ac:dyDescent="0.2">
      <c r="B29" s="93" t="s">
        <v>120</v>
      </c>
      <c r="C29" s="93"/>
      <c r="D29" s="93"/>
      <c r="E29" s="93"/>
      <c r="F29" s="93"/>
      <c r="G29" s="93"/>
      <c r="H29" s="93"/>
      <c r="I29" s="93"/>
      <c r="J29" s="93"/>
      <c r="K29" s="93"/>
      <c r="L29" s="93"/>
      <c r="M29" s="93"/>
      <c r="N29" s="93"/>
      <c r="O29" s="93"/>
      <c r="P29" s="22">
        <f>SUM(P14:P28)</f>
        <v>2311157906</v>
      </c>
    </row>
    <row r="30" spans="2:16" ht="36.75" customHeight="1" x14ac:dyDescent="0.2">
      <c r="B30" s="89" t="s">
        <v>44</v>
      </c>
      <c r="C30" s="89"/>
      <c r="D30" s="89"/>
      <c r="E30" s="89"/>
      <c r="F30" s="89"/>
      <c r="G30" s="89"/>
      <c r="H30" s="89"/>
      <c r="I30" s="89"/>
      <c r="J30" s="89"/>
      <c r="K30" s="89"/>
      <c r="L30" s="89"/>
      <c r="M30" s="89"/>
      <c r="N30" s="89"/>
      <c r="O30" s="89"/>
      <c r="P30" s="89"/>
    </row>
    <row r="31" spans="2:16" s="9" customFormat="1" ht="67.5" customHeight="1" x14ac:dyDescent="0.2">
      <c r="B31" s="16" t="s">
        <v>48</v>
      </c>
      <c r="C31" s="16" t="s">
        <v>0</v>
      </c>
      <c r="D31" s="16" t="s">
        <v>49</v>
      </c>
      <c r="E31" s="16" t="s">
        <v>125</v>
      </c>
      <c r="F31" s="16" t="s">
        <v>64</v>
      </c>
      <c r="G31" s="16" t="s">
        <v>65</v>
      </c>
      <c r="H31" s="16" t="s">
        <v>66</v>
      </c>
      <c r="I31" s="16" t="s">
        <v>62</v>
      </c>
      <c r="J31" s="16" t="s">
        <v>67</v>
      </c>
      <c r="K31" s="16" t="s">
        <v>51</v>
      </c>
      <c r="L31" s="16" t="s">
        <v>1</v>
      </c>
      <c r="M31" s="16" t="s">
        <v>59</v>
      </c>
      <c r="N31" s="16" t="s">
        <v>60</v>
      </c>
      <c r="O31" s="16" t="s">
        <v>61</v>
      </c>
      <c r="P31" s="16" t="s">
        <v>63</v>
      </c>
    </row>
    <row r="32" spans="2:16" ht="36.75" customHeight="1" x14ac:dyDescent="0.2">
      <c r="B32" s="3" t="s">
        <v>91</v>
      </c>
      <c r="C32" s="17" t="s">
        <v>16</v>
      </c>
      <c r="D32" s="3" t="s">
        <v>54</v>
      </c>
      <c r="E32" s="3">
        <v>4</v>
      </c>
      <c r="F32" s="3">
        <v>1</v>
      </c>
      <c r="G32" s="3">
        <v>12</v>
      </c>
      <c r="H32" s="3">
        <v>7</v>
      </c>
      <c r="I32" s="3">
        <v>20</v>
      </c>
      <c r="J32" s="7">
        <v>0.19</v>
      </c>
      <c r="K32" s="8">
        <v>10080377.235717533</v>
      </c>
      <c r="L32" s="5">
        <f>+ROUND(K32*(1+J32),0)</f>
        <v>11995649</v>
      </c>
      <c r="M32" s="19">
        <f>+ROUND(L32*F32,0)</f>
        <v>11995649</v>
      </c>
      <c r="N32" s="19">
        <f>+ROUND(L32*G32,0)</f>
        <v>143947788</v>
      </c>
      <c r="O32" s="19">
        <f>+ROUND(L32*H32,0)</f>
        <v>83969543</v>
      </c>
      <c r="P32" s="19">
        <f>+ROUND(L32*I32,0)</f>
        <v>239912980</v>
      </c>
    </row>
    <row r="33" spans="2:16" ht="36.75" customHeight="1" x14ac:dyDescent="0.2">
      <c r="B33" s="3" t="s">
        <v>92</v>
      </c>
      <c r="C33" s="17" t="s">
        <v>17</v>
      </c>
      <c r="D33" s="3" t="s">
        <v>54</v>
      </c>
      <c r="E33" s="3">
        <v>4</v>
      </c>
      <c r="F33" s="3">
        <v>1</v>
      </c>
      <c r="G33" s="3">
        <v>10</v>
      </c>
      <c r="H33" s="3">
        <v>0</v>
      </c>
      <c r="I33" s="3">
        <v>11</v>
      </c>
      <c r="J33" s="7">
        <v>0.19</v>
      </c>
      <c r="K33" s="8">
        <v>3280413.495465728</v>
      </c>
      <c r="L33" s="5">
        <f t="shared" ref="L33:L46" si="5">+ROUND(K33*(1+J33),0)</f>
        <v>3903692</v>
      </c>
      <c r="M33" s="19">
        <f t="shared" ref="M33:M46" si="6">+ROUND(L33*F33,0)</f>
        <v>3903692</v>
      </c>
      <c r="N33" s="19">
        <f t="shared" ref="N33:N46" si="7">+ROUND(L33*G33,0)</f>
        <v>39036920</v>
      </c>
      <c r="O33" s="19">
        <f t="shared" ref="O33:O46" si="8">+ROUND(L33*H33,0)</f>
        <v>0</v>
      </c>
      <c r="P33" s="19">
        <f t="shared" ref="P33:P46" si="9">+ROUND(L33*I33,0)</f>
        <v>42940612</v>
      </c>
    </row>
    <row r="34" spans="2:16" ht="36.75" customHeight="1" x14ac:dyDescent="0.2">
      <c r="B34" s="3" t="s">
        <v>93</v>
      </c>
      <c r="C34" s="17" t="s">
        <v>18</v>
      </c>
      <c r="D34" s="3" t="s">
        <v>54</v>
      </c>
      <c r="E34" s="3">
        <v>2</v>
      </c>
      <c r="F34" s="3">
        <v>1</v>
      </c>
      <c r="G34" s="3">
        <v>12</v>
      </c>
      <c r="H34" s="3">
        <v>7</v>
      </c>
      <c r="I34" s="3">
        <v>20</v>
      </c>
      <c r="J34" s="7">
        <v>0.19</v>
      </c>
      <c r="K34" s="8">
        <v>264094.44584260951</v>
      </c>
      <c r="L34" s="5">
        <f t="shared" si="5"/>
        <v>314272</v>
      </c>
      <c r="M34" s="19">
        <f t="shared" si="6"/>
        <v>314272</v>
      </c>
      <c r="N34" s="19">
        <f t="shared" si="7"/>
        <v>3771264</v>
      </c>
      <c r="O34" s="19">
        <f t="shared" si="8"/>
        <v>2199904</v>
      </c>
      <c r="P34" s="19">
        <f t="shared" si="9"/>
        <v>6285440</v>
      </c>
    </row>
    <row r="35" spans="2:16" ht="36.75" customHeight="1" x14ac:dyDescent="0.2">
      <c r="B35" s="3" t="s">
        <v>94</v>
      </c>
      <c r="C35" s="17" t="s">
        <v>19</v>
      </c>
      <c r="D35" s="3" t="s">
        <v>54</v>
      </c>
      <c r="E35" s="3">
        <v>6</v>
      </c>
      <c r="F35" s="3">
        <v>1</v>
      </c>
      <c r="G35" s="3">
        <v>12</v>
      </c>
      <c r="H35" s="3">
        <v>7</v>
      </c>
      <c r="I35" s="3">
        <v>20</v>
      </c>
      <c r="J35" s="7">
        <v>0.19</v>
      </c>
      <c r="K35" s="8">
        <v>604146.69410680875</v>
      </c>
      <c r="L35" s="5">
        <f t="shared" si="5"/>
        <v>718935</v>
      </c>
      <c r="M35" s="19">
        <f t="shared" si="6"/>
        <v>718935</v>
      </c>
      <c r="N35" s="19">
        <f t="shared" si="7"/>
        <v>8627220</v>
      </c>
      <c r="O35" s="19">
        <f t="shared" si="8"/>
        <v>5032545</v>
      </c>
      <c r="P35" s="19">
        <f>+ROUND(L35*I35,0)</f>
        <v>14378700</v>
      </c>
    </row>
    <row r="36" spans="2:16" ht="36.75" customHeight="1" x14ac:dyDescent="0.2">
      <c r="B36" s="3" t="s">
        <v>95</v>
      </c>
      <c r="C36" s="17" t="s">
        <v>20</v>
      </c>
      <c r="D36" s="3" t="s">
        <v>54</v>
      </c>
      <c r="E36" s="3">
        <v>2</v>
      </c>
      <c r="F36" s="3">
        <v>1</v>
      </c>
      <c r="G36" s="3">
        <v>10</v>
      </c>
      <c r="H36" s="3">
        <v>0</v>
      </c>
      <c r="I36" s="3">
        <v>11</v>
      </c>
      <c r="J36" s="7">
        <v>0.19</v>
      </c>
      <c r="K36" s="8">
        <v>743715.82941347943</v>
      </c>
      <c r="L36" s="5">
        <f t="shared" si="5"/>
        <v>885022</v>
      </c>
      <c r="M36" s="19">
        <f t="shared" si="6"/>
        <v>885022</v>
      </c>
      <c r="N36" s="19">
        <f t="shared" si="7"/>
        <v>8850220</v>
      </c>
      <c r="O36" s="19">
        <f t="shared" si="8"/>
        <v>0</v>
      </c>
      <c r="P36" s="19">
        <f>+ROUND(L36*I36,0)</f>
        <v>9735242</v>
      </c>
    </row>
    <row r="37" spans="2:16" ht="36.75" customHeight="1" x14ac:dyDescent="0.2">
      <c r="B37" s="3" t="s">
        <v>96</v>
      </c>
      <c r="C37" s="23" t="s">
        <v>126</v>
      </c>
      <c r="D37" s="3" t="s">
        <v>54</v>
      </c>
      <c r="E37" s="3">
        <v>2</v>
      </c>
      <c r="F37" s="3">
        <v>0</v>
      </c>
      <c r="G37" s="3">
        <v>0</v>
      </c>
      <c r="H37" s="3">
        <v>7</v>
      </c>
      <c r="I37" s="3">
        <v>7</v>
      </c>
      <c r="J37" s="7">
        <v>0.19</v>
      </c>
      <c r="K37" s="8">
        <v>265785.37549738272</v>
      </c>
      <c r="L37" s="5">
        <f t="shared" si="5"/>
        <v>316285</v>
      </c>
      <c r="M37" s="19">
        <f t="shared" si="6"/>
        <v>0</v>
      </c>
      <c r="N37" s="19">
        <f t="shared" si="7"/>
        <v>0</v>
      </c>
      <c r="O37" s="19">
        <f t="shared" si="8"/>
        <v>2213995</v>
      </c>
      <c r="P37" s="19">
        <f t="shared" si="9"/>
        <v>2213995</v>
      </c>
    </row>
    <row r="38" spans="2:16" ht="36.75" customHeight="1" x14ac:dyDescent="0.2">
      <c r="B38" s="3" t="s">
        <v>97</v>
      </c>
      <c r="C38" s="17" t="s">
        <v>21</v>
      </c>
      <c r="D38" s="3" t="s">
        <v>54</v>
      </c>
      <c r="E38" s="3">
        <v>2</v>
      </c>
      <c r="F38" s="3">
        <v>1</v>
      </c>
      <c r="G38" s="3">
        <v>12</v>
      </c>
      <c r="H38" s="3">
        <v>7</v>
      </c>
      <c r="I38" s="3">
        <v>20</v>
      </c>
      <c r="J38" s="7">
        <v>0.19</v>
      </c>
      <c r="K38" s="8">
        <v>928546.75677082839</v>
      </c>
      <c r="L38" s="5">
        <f t="shared" si="5"/>
        <v>1104971</v>
      </c>
      <c r="M38" s="19">
        <f t="shared" si="6"/>
        <v>1104971</v>
      </c>
      <c r="N38" s="19">
        <f t="shared" si="7"/>
        <v>13259652</v>
      </c>
      <c r="O38" s="19">
        <f t="shared" si="8"/>
        <v>7734797</v>
      </c>
      <c r="P38" s="19">
        <f t="shared" si="9"/>
        <v>22099420</v>
      </c>
    </row>
    <row r="39" spans="2:16" ht="36.75" customHeight="1" x14ac:dyDescent="0.2">
      <c r="B39" s="3" t="s">
        <v>98</v>
      </c>
      <c r="C39" s="17" t="s">
        <v>22</v>
      </c>
      <c r="D39" s="3" t="s">
        <v>54</v>
      </c>
      <c r="E39" s="3">
        <v>4</v>
      </c>
      <c r="F39" s="3">
        <v>1</v>
      </c>
      <c r="G39" s="3">
        <v>12</v>
      </c>
      <c r="H39" s="3">
        <v>2</v>
      </c>
      <c r="I39" s="3">
        <v>15</v>
      </c>
      <c r="J39" s="7">
        <v>0.19</v>
      </c>
      <c r="K39" s="8">
        <v>538780.24657028168</v>
      </c>
      <c r="L39" s="5">
        <f t="shared" si="5"/>
        <v>641148</v>
      </c>
      <c r="M39" s="19">
        <f t="shared" si="6"/>
        <v>641148</v>
      </c>
      <c r="N39" s="19">
        <f t="shared" si="7"/>
        <v>7693776</v>
      </c>
      <c r="O39" s="19">
        <f t="shared" si="8"/>
        <v>1282296</v>
      </c>
      <c r="P39" s="19">
        <f t="shared" si="9"/>
        <v>9617220</v>
      </c>
    </row>
    <row r="40" spans="2:16" ht="36.75" customHeight="1" x14ac:dyDescent="0.2">
      <c r="B40" s="3" t="s">
        <v>99</v>
      </c>
      <c r="C40" s="17" t="s">
        <v>23</v>
      </c>
      <c r="D40" s="3" t="s">
        <v>54</v>
      </c>
      <c r="E40" s="3">
        <v>4</v>
      </c>
      <c r="F40" s="3">
        <v>1</v>
      </c>
      <c r="G40" s="3">
        <v>12</v>
      </c>
      <c r="H40" s="3">
        <v>2</v>
      </c>
      <c r="I40" s="3">
        <v>15</v>
      </c>
      <c r="J40" s="7">
        <v>0.19</v>
      </c>
      <c r="K40" s="8">
        <v>949276.82466368924</v>
      </c>
      <c r="L40" s="5">
        <f t="shared" si="5"/>
        <v>1129639</v>
      </c>
      <c r="M40" s="19">
        <f t="shared" si="6"/>
        <v>1129639</v>
      </c>
      <c r="N40" s="19">
        <f t="shared" si="7"/>
        <v>13555668</v>
      </c>
      <c r="O40" s="19">
        <f t="shared" si="8"/>
        <v>2259278</v>
      </c>
      <c r="P40" s="19">
        <f t="shared" si="9"/>
        <v>16944585</v>
      </c>
    </row>
    <row r="41" spans="2:16" ht="36.75" customHeight="1" x14ac:dyDescent="0.2">
      <c r="B41" s="3" t="s">
        <v>100</v>
      </c>
      <c r="C41" s="17" t="s">
        <v>24</v>
      </c>
      <c r="D41" s="3" t="s">
        <v>54</v>
      </c>
      <c r="E41" s="3">
        <v>2</v>
      </c>
      <c r="F41" s="3">
        <v>1</v>
      </c>
      <c r="G41" s="3">
        <v>12</v>
      </c>
      <c r="H41" s="3">
        <v>7</v>
      </c>
      <c r="I41" s="3">
        <v>20</v>
      </c>
      <c r="J41" s="7">
        <v>0.19</v>
      </c>
      <c r="K41" s="8">
        <v>1268240.9219060997</v>
      </c>
      <c r="L41" s="5">
        <f t="shared" si="5"/>
        <v>1509207</v>
      </c>
      <c r="M41" s="19">
        <f t="shared" si="6"/>
        <v>1509207</v>
      </c>
      <c r="N41" s="19">
        <f t="shared" si="7"/>
        <v>18110484</v>
      </c>
      <c r="O41" s="19">
        <f t="shared" si="8"/>
        <v>10564449</v>
      </c>
      <c r="P41" s="19">
        <f t="shared" si="9"/>
        <v>30184140</v>
      </c>
    </row>
    <row r="42" spans="2:16" ht="36.75" customHeight="1" x14ac:dyDescent="0.2">
      <c r="B42" s="3" t="s">
        <v>101</v>
      </c>
      <c r="C42" s="17" t="s">
        <v>25</v>
      </c>
      <c r="D42" s="3" t="s">
        <v>54</v>
      </c>
      <c r="E42" s="3">
        <v>4</v>
      </c>
      <c r="F42" s="3">
        <v>1</v>
      </c>
      <c r="G42" s="3">
        <v>12</v>
      </c>
      <c r="H42" s="3">
        <v>7</v>
      </c>
      <c r="I42" s="3">
        <v>20</v>
      </c>
      <c r="J42" s="7">
        <v>0.19</v>
      </c>
      <c r="K42" s="8">
        <v>1092960.3928998974</v>
      </c>
      <c r="L42" s="5">
        <f t="shared" si="5"/>
        <v>1300623</v>
      </c>
      <c r="M42" s="19">
        <f t="shared" si="6"/>
        <v>1300623</v>
      </c>
      <c r="N42" s="19">
        <f t="shared" si="7"/>
        <v>15607476</v>
      </c>
      <c r="O42" s="19">
        <f t="shared" si="8"/>
        <v>9104361</v>
      </c>
      <c r="P42" s="19">
        <f t="shared" si="9"/>
        <v>26012460</v>
      </c>
    </row>
    <row r="43" spans="2:16" ht="36.75" customHeight="1" x14ac:dyDescent="0.2">
      <c r="B43" s="3" t="s">
        <v>102</v>
      </c>
      <c r="C43" s="17" t="s">
        <v>26</v>
      </c>
      <c r="D43" s="3" t="s">
        <v>54</v>
      </c>
      <c r="E43" s="3">
        <v>8</v>
      </c>
      <c r="F43" s="3">
        <v>1</v>
      </c>
      <c r="G43" s="3">
        <v>12</v>
      </c>
      <c r="H43" s="3">
        <v>7</v>
      </c>
      <c r="I43" s="3">
        <v>20</v>
      </c>
      <c r="J43" s="7">
        <v>0.19</v>
      </c>
      <c r="K43" s="8">
        <v>470790.95637505961</v>
      </c>
      <c r="L43" s="5">
        <f t="shared" si="5"/>
        <v>560241</v>
      </c>
      <c r="M43" s="19">
        <f t="shared" si="6"/>
        <v>560241</v>
      </c>
      <c r="N43" s="19">
        <f t="shared" si="7"/>
        <v>6722892</v>
      </c>
      <c r="O43" s="19">
        <f t="shared" si="8"/>
        <v>3921687</v>
      </c>
      <c r="P43" s="19">
        <f t="shared" si="9"/>
        <v>11204820</v>
      </c>
    </row>
    <row r="44" spans="2:16" ht="36.75" customHeight="1" x14ac:dyDescent="0.2">
      <c r="B44" s="3" t="s">
        <v>103</v>
      </c>
      <c r="C44" s="17" t="s">
        <v>27</v>
      </c>
      <c r="D44" s="3" t="s">
        <v>54</v>
      </c>
      <c r="E44" s="3">
        <v>3</v>
      </c>
      <c r="F44" s="3">
        <v>1</v>
      </c>
      <c r="G44" s="3">
        <v>12</v>
      </c>
      <c r="H44" s="3">
        <v>7</v>
      </c>
      <c r="I44" s="3">
        <v>20</v>
      </c>
      <c r="J44" s="7">
        <v>0.19</v>
      </c>
      <c r="K44" s="8">
        <v>5176427.0295816874</v>
      </c>
      <c r="L44" s="5">
        <f t="shared" si="5"/>
        <v>6159948</v>
      </c>
      <c r="M44" s="19">
        <f t="shared" si="6"/>
        <v>6159948</v>
      </c>
      <c r="N44" s="19">
        <f t="shared" si="7"/>
        <v>73919376</v>
      </c>
      <c r="O44" s="19">
        <f t="shared" si="8"/>
        <v>43119636</v>
      </c>
      <c r="P44" s="19">
        <f t="shared" si="9"/>
        <v>123198960</v>
      </c>
    </row>
    <row r="45" spans="2:16" ht="36.75" customHeight="1" x14ac:dyDescent="0.2">
      <c r="B45" s="3" t="s">
        <v>104</v>
      </c>
      <c r="C45" s="17" t="s">
        <v>28</v>
      </c>
      <c r="D45" s="3" t="s">
        <v>54</v>
      </c>
      <c r="E45" s="3">
        <v>1</v>
      </c>
      <c r="F45" s="3">
        <v>1</v>
      </c>
      <c r="G45" s="3">
        <v>12</v>
      </c>
      <c r="H45" s="3">
        <v>7</v>
      </c>
      <c r="I45" s="3">
        <v>20</v>
      </c>
      <c r="J45" s="7">
        <v>0.19</v>
      </c>
      <c r="K45" s="8">
        <v>800800.31862506981</v>
      </c>
      <c r="L45" s="5">
        <f t="shared" si="5"/>
        <v>952952</v>
      </c>
      <c r="M45" s="19">
        <f t="shared" si="6"/>
        <v>952952</v>
      </c>
      <c r="N45" s="19">
        <f t="shared" si="7"/>
        <v>11435424</v>
      </c>
      <c r="O45" s="19">
        <f t="shared" si="8"/>
        <v>6670664</v>
      </c>
      <c r="P45" s="19">
        <f t="shared" si="9"/>
        <v>19059040</v>
      </c>
    </row>
    <row r="46" spans="2:16" ht="36.75" customHeight="1" x14ac:dyDescent="0.2">
      <c r="B46" s="3" t="s">
        <v>105</v>
      </c>
      <c r="C46" s="17" t="s">
        <v>29</v>
      </c>
      <c r="D46" s="3" t="s">
        <v>54</v>
      </c>
      <c r="E46" s="3">
        <v>1</v>
      </c>
      <c r="F46" s="3">
        <v>1</v>
      </c>
      <c r="G46" s="3">
        <v>12</v>
      </c>
      <c r="H46" s="3">
        <v>7</v>
      </c>
      <c r="I46" s="3">
        <v>20</v>
      </c>
      <c r="J46" s="7">
        <v>0.19</v>
      </c>
      <c r="K46" s="8">
        <v>1092166.9132391915</v>
      </c>
      <c r="L46" s="5">
        <f t="shared" si="5"/>
        <v>1299679</v>
      </c>
      <c r="M46" s="19">
        <f t="shared" si="6"/>
        <v>1299679</v>
      </c>
      <c r="N46" s="19">
        <f t="shared" si="7"/>
        <v>15596148</v>
      </c>
      <c r="O46" s="19">
        <f t="shared" si="8"/>
        <v>9097753</v>
      </c>
      <c r="P46" s="19">
        <f t="shared" si="9"/>
        <v>25993580</v>
      </c>
    </row>
    <row r="47" spans="2:16" ht="36.75" customHeight="1" x14ac:dyDescent="0.2">
      <c r="B47" s="93" t="s">
        <v>55</v>
      </c>
      <c r="C47" s="93"/>
      <c r="D47" s="93"/>
      <c r="E47" s="93"/>
      <c r="F47" s="93"/>
      <c r="G47" s="93"/>
      <c r="H47" s="93"/>
      <c r="I47" s="93"/>
      <c r="J47" s="93"/>
      <c r="K47" s="93"/>
      <c r="L47" s="93"/>
      <c r="M47" s="93"/>
      <c r="N47" s="93"/>
      <c r="O47" s="93"/>
      <c r="P47" s="24">
        <f>SUM(P32:P46)</f>
        <v>599781194</v>
      </c>
    </row>
    <row r="48" spans="2:16" ht="36.75" customHeight="1" x14ac:dyDescent="0.2">
      <c r="B48" s="110" t="s">
        <v>45</v>
      </c>
      <c r="C48" s="110"/>
      <c r="D48" s="110"/>
      <c r="E48" s="110"/>
      <c r="F48" s="110"/>
      <c r="G48" s="110"/>
      <c r="H48" s="110"/>
      <c r="I48" s="110"/>
      <c r="J48" s="110"/>
      <c r="K48" s="110"/>
      <c r="L48" s="110"/>
      <c r="M48" s="110"/>
      <c r="N48" s="110"/>
      <c r="O48" s="110"/>
      <c r="P48" s="110"/>
    </row>
    <row r="49" spans="2:16" s="9" customFormat="1" ht="59.25" customHeight="1" x14ac:dyDescent="0.2">
      <c r="B49" s="16" t="s">
        <v>48</v>
      </c>
      <c r="C49" s="16" t="s">
        <v>0</v>
      </c>
      <c r="D49" s="16" t="s">
        <v>49</v>
      </c>
      <c r="E49" s="16" t="s">
        <v>125</v>
      </c>
      <c r="F49" s="16" t="s">
        <v>64</v>
      </c>
      <c r="G49" s="16" t="s">
        <v>65</v>
      </c>
      <c r="H49" s="16" t="s">
        <v>66</v>
      </c>
      <c r="I49" s="16" t="s">
        <v>62</v>
      </c>
      <c r="J49" s="16" t="s">
        <v>67</v>
      </c>
      <c r="K49" s="16" t="s">
        <v>51</v>
      </c>
      <c r="L49" s="16" t="s">
        <v>1</v>
      </c>
      <c r="M49" s="16" t="s">
        <v>59</v>
      </c>
      <c r="N49" s="16" t="s">
        <v>60</v>
      </c>
      <c r="O49" s="16" t="s">
        <v>61</v>
      </c>
      <c r="P49" s="16" t="s">
        <v>63</v>
      </c>
    </row>
    <row r="50" spans="2:16" ht="41.25" customHeight="1" x14ac:dyDescent="0.2">
      <c r="B50" s="3" t="s">
        <v>106</v>
      </c>
      <c r="C50" s="17" t="s">
        <v>30</v>
      </c>
      <c r="D50" s="3" t="s">
        <v>54</v>
      </c>
      <c r="E50" s="3">
        <v>62</v>
      </c>
      <c r="F50" s="3">
        <v>1</v>
      </c>
      <c r="G50" s="3">
        <v>12</v>
      </c>
      <c r="H50" s="3">
        <v>7</v>
      </c>
      <c r="I50" s="3">
        <v>20</v>
      </c>
      <c r="J50" s="7">
        <v>0.19</v>
      </c>
      <c r="K50" s="8">
        <v>14613583.328647653</v>
      </c>
      <c r="L50" s="5">
        <f>+ROUND(K50*(1+J50),0)</f>
        <v>17390164</v>
      </c>
      <c r="M50" s="19">
        <f>+ROUND(L50*F50,0)</f>
        <v>17390164</v>
      </c>
      <c r="N50" s="19">
        <f>+ROUND(L50*G50,0)</f>
        <v>208681968</v>
      </c>
      <c r="O50" s="19">
        <f>+ROUND(L50*H50,0)</f>
        <v>121731148</v>
      </c>
      <c r="P50" s="19">
        <f>+ROUND(L50*I50,0)</f>
        <v>347803280</v>
      </c>
    </row>
    <row r="51" spans="2:16" ht="43.5" customHeight="1" x14ac:dyDescent="0.2">
      <c r="B51" s="3" t="s">
        <v>107</v>
      </c>
      <c r="C51" s="17" t="s">
        <v>31</v>
      </c>
      <c r="D51" s="3" t="s">
        <v>54</v>
      </c>
      <c r="E51" s="3">
        <v>11</v>
      </c>
      <c r="F51" s="3">
        <v>1</v>
      </c>
      <c r="G51" s="3">
        <v>12</v>
      </c>
      <c r="H51" s="3">
        <v>7</v>
      </c>
      <c r="I51" s="3">
        <v>20</v>
      </c>
      <c r="J51" s="7">
        <v>0.19</v>
      </c>
      <c r="K51" s="8">
        <v>2263888.8143437589</v>
      </c>
      <c r="L51" s="5">
        <f t="shared" ref="L51:L56" si="10">+ROUND(K51*(1+J51),0)</f>
        <v>2694028</v>
      </c>
      <c r="M51" s="19">
        <f t="shared" ref="M51:M56" si="11">+ROUND(L51*F51,0)</f>
        <v>2694028</v>
      </c>
      <c r="N51" s="19">
        <f t="shared" ref="N51:N56" si="12">+ROUND(L51*G51,0)</f>
        <v>32328336</v>
      </c>
      <c r="O51" s="19">
        <f t="shared" ref="O51:O56" si="13">+ROUND(L51*H51,0)</f>
        <v>18858196</v>
      </c>
      <c r="P51" s="19">
        <f>+ROUND(L51*I51,0)</f>
        <v>53880560</v>
      </c>
    </row>
    <row r="52" spans="2:16" ht="57" customHeight="1" x14ac:dyDescent="0.2">
      <c r="B52" s="3" t="s">
        <v>108</v>
      </c>
      <c r="C52" s="17" t="s">
        <v>32</v>
      </c>
      <c r="D52" s="3" t="s">
        <v>54</v>
      </c>
      <c r="E52" s="3">
        <v>20</v>
      </c>
      <c r="F52" s="3">
        <v>1</v>
      </c>
      <c r="G52" s="3">
        <v>12</v>
      </c>
      <c r="H52" s="3">
        <v>7</v>
      </c>
      <c r="I52" s="3">
        <v>20</v>
      </c>
      <c r="J52" s="7">
        <v>0.19</v>
      </c>
      <c r="K52" s="8">
        <v>6831947.0554648824</v>
      </c>
      <c r="L52" s="5">
        <f t="shared" si="10"/>
        <v>8130017</v>
      </c>
      <c r="M52" s="19">
        <f t="shared" si="11"/>
        <v>8130017</v>
      </c>
      <c r="N52" s="19">
        <f t="shared" si="12"/>
        <v>97560204</v>
      </c>
      <c r="O52" s="19">
        <f t="shared" si="13"/>
        <v>56910119</v>
      </c>
      <c r="P52" s="19">
        <f>+ROUND(L52*I52,0)</f>
        <v>162600340</v>
      </c>
    </row>
    <row r="53" spans="2:16" ht="36.75" customHeight="1" x14ac:dyDescent="0.2">
      <c r="B53" s="3" t="s">
        <v>109</v>
      </c>
      <c r="C53" s="17" t="s">
        <v>33</v>
      </c>
      <c r="D53" s="3" t="s">
        <v>54</v>
      </c>
      <c r="E53" s="3">
        <v>937</v>
      </c>
      <c r="F53" s="3">
        <v>1</v>
      </c>
      <c r="G53" s="3">
        <v>6</v>
      </c>
      <c r="H53" s="3">
        <v>0</v>
      </c>
      <c r="I53" s="3">
        <v>7</v>
      </c>
      <c r="J53" s="7">
        <v>0.19</v>
      </c>
      <c r="K53" s="8">
        <v>25409388.144286767</v>
      </c>
      <c r="L53" s="30">
        <f t="shared" si="10"/>
        <v>30237172</v>
      </c>
      <c r="M53" s="19">
        <f t="shared" si="11"/>
        <v>30237172</v>
      </c>
      <c r="N53" s="19">
        <f t="shared" si="12"/>
        <v>181423032</v>
      </c>
      <c r="O53" s="19">
        <f t="shared" si="13"/>
        <v>0</v>
      </c>
      <c r="P53" s="19">
        <f>+ROUND(L53*I53,0)</f>
        <v>211660204</v>
      </c>
    </row>
    <row r="54" spans="2:16" ht="36.75" customHeight="1" x14ac:dyDescent="0.2">
      <c r="B54" s="3" t="s">
        <v>110</v>
      </c>
      <c r="C54" s="17" t="s">
        <v>34</v>
      </c>
      <c r="D54" s="3" t="s">
        <v>54</v>
      </c>
      <c r="E54" s="3">
        <v>19</v>
      </c>
      <c r="F54" s="4">
        <v>1</v>
      </c>
      <c r="G54" s="3">
        <v>12</v>
      </c>
      <c r="H54" s="3">
        <v>7</v>
      </c>
      <c r="I54" s="3">
        <v>20</v>
      </c>
      <c r="J54" s="7">
        <v>0.19</v>
      </c>
      <c r="K54" s="8">
        <v>180333.43773693385</v>
      </c>
      <c r="L54" s="30">
        <f t="shared" si="10"/>
        <v>214597</v>
      </c>
      <c r="M54" s="19">
        <f t="shared" si="11"/>
        <v>214597</v>
      </c>
      <c r="N54" s="19">
        <f t="shared" si="12"/>
        <v>2575164</v>
      </c>
      <c r="O54" s="19">
        <f t="shared" si="13"/>
        <v>1502179</v>
      </c>
      <c r="P54" s="19">
        <f t="shared" ref="P54:P56" si="14">+ROUND(L54*I54,0)</f>
        <v>4291940</v>
      </c>
    </row>
    <row r="55" spans="2:16" ht="36.75" customHeight="1" x14ac:dyDescent="0.2">
      <c r="B55" s="3" t="s">
        <v>111</v>
      </c>
      <c r="C55" s="17" t="s">
        <v>35</v>
      </c>
      <c r="D55" s="3" t="s">
        <v>54</v>
      </c>
      <c r="E55" s="3">
        <v>9</v>
      </c>
      <c r="F55" s="4">
        <v>1</v>
      </c>
      <c r="G55" s="3">
        <v>6</v>
      </c>
      <c r="H55" s="3">
        <v>7</v>
      </c>
      <c r="I55" s="3">
        <v>7</v>
      </c>
      <c r="J55" s="7">
        <v>0.19</v>
      </c>
      <c r="K55" s="8">
        <v>195707.14056045358</v>
      </c>
      <c r="L55" s="5">
        <f t="shared" si="10"/>
        <v>232891</v>
      </c>
      <c r="M55" s="19">
        <f t="shared" si="11"/>
        <v>232891</v>
      </c>
      <c r="N55" s="19">
        <f t="shared" si="12"/>
        <v>1397346</v>
      </c>
      <c r="O55" s="19">
        <f t="shared" si="13"/>
        <v>1630237</v>
      </c>
      <c r="P55" s="19">
        <f>+ROUND(L55*I55,0)</f>
        <v>1630237</v>
      </c>
    </row>
    <row r="56" spans="2:16" ht="36.75" customHeight="1" x14ac:dyDescent="0.2">
      <c r="B56" s="3" t="s">
        <v>112</v>
      </c>
      <c r="C56" s="17" t="s">
        <v>36</v>
      </c>
      <c r="D56" s="3" t="s">
        <v>54</v>
      </c>
      <c r="E56" s="3">
        <v>1</v>
      </c>
      <c r="F56" s="4">
        <v>1</v>
      </c>
      <c r="G56" s="3">
        <v>12</v>
      </c>
      <c r="H56" s="3">
        <v>7</v>
      </c>
      <c r="I56" s="3">
        <v>20</v>
      </c>
      <c r="J56" s="7">
        <v>0.19</v>
      </c>
      <c r="K56" s="8">
        <v>7610.8332440176382</v>
      </c>
      <c r="L56" s="5">
        <f t="shared" si="10"/>
        <v>9057</v>
      </c>
      <c r="M56" s="19">
        <f t="shared" si="11"/>
        <v>9057</v>
      </c>
      <c r="N56" s="19">
        <f t="shared" si="12"/>
        <v>108684</v>
      </c>
      <c r="O56" s="19">
        <f t="shared" si="13"/>
        <v>63399</v>
      </c>
      <c r="P56" s="19">
        <f t="shared" si="14"/>
        <v>181140</v>
      </c>
    </row>
    <row r="57" spans="2:16" ht="36.75" customHeight="1" x14ac:dyDescent="0.2">
      <c r="B57" s="99" t="s">
        <v>123</v>
      </c>
      <c r="C57" s="100"/>
      <c r="D57" s="100"/>
      <c r="E57" s="100"/>
      <c r="F57" s="100"/>
      <c r="G57" s="100"/>
      <c r="H57" s="100"/>
      <c r="I57" s="100"/>
      <c r="J57" s="100"/>
      <c r="K57" s="100"/>
      <c r="L57" s="100"/>
      <c r="M57" s="100"/>
      <c r="N57" s="100"/>
      <c r="O57" s="101"/>
      <c r="P57" s="25">
        <f>SUM(P50:P56)</f>
        <v>782047701</v>
      </c>
    </row>
    <row r="58" spans="2:16" ht="36.75" customHeight="1" x14ac:dyDescent="0.2">
      <c r="B58" s="102" t="s">
        <v>47</v>
      </c>
      <c r="C58" s="103"/>
      <c r="D58" s="103"/>
      <c r="E58" s="103"/>
      <c r="F58" s="103"/>
      <c r="G58" s="103"/>
      <c r="H58" s="103"/>
      <c r="I58" s="103"/>
      <c r="J58" s="103"/>
      <c r="K58" s="103"/>
      <c r="L58" s="103"/>
      <c r="M58" s="103"/>
      <c r="N58" s="103"/>
      <c r="O58" s="103"/>
      <c r="P58" s="103"/>
    </row>
    <row r="59" spans="2:16" ht="66" customHeight="1" x14ac:dyDescent="0.2">
      <c r="B59" s="16" t="s">
        <v>48</v>
      </c>
      <c r="C59" s="16" t="s">
        <v>0</v>
      </c>
      <c r="D59" s="16" t="s">
        <v>49</v>
      </c>
      <c r="E59" s="16" t="s">
        <v>125</v>
      </c>
      <c r="F59" s="16" t="s">
        <v>64</v>
      </c>
      <c r="G59" s="16" t="s">
        <v>65</v>
      </c>
      <c r="H59" s="16" t="s">
        <v>66</v>
      </c>
      <c r="I59" s="16" t="s">
        <v>62</v>
      </c>
      <c r="J59" s="16" t="s">
        <v>67</v>
      </c>
      <c r="K59" s="16" t="s">
        <v>51</v>
      </c>
      <c r="L59" s="16" t="s">
        <v>1</v>
      </c>
      <c r="M59" s="16" t="s">
        <v>59</v>
      </c>
      <c r="N59" s="16" t="s">
        <v>60</v>
      </c>
      <c r="O59" s="16" t="s">
        <v>61</v>
      </c>
      <c r="P59" s="16" t="s">
        <v>63</v>
      </c>
    </row>
    <row r="60" spans="2:16" ht="36.75" customHeight="1" x14ac:dyDescent="0.2">
      <c r="B60" s="3" t="s">
        <v>113</v>
      </c>
      <c r="C60" s="17" t="s">
        <v>37</v>
      </c>
      <c r="D60" s="3" t="s">
        <v>54</v>
      </c>
      <c r="E60" s="3">
        <v>62</v>
      </c>
      <c r="F60" s="3">
        <v>1</v>
      </c>
      <c r="G60" s="3">
        <v>12</v>
      </c>
      <c r="H60" s="3">
        <v>7</v>
      </c>
      <c r="I60" s="3">
        <v>20</v>
      </c>
      <c r="J60" s="7">
        <v>0.19</v>
      </c>
      <c r="K60" s="8">
        <v>4703155.5518454863</v>
      </c>
      <c r="L60" s="5">
        <f t="shared" ref="L60:L66" si="15">+ROUND(K60*(1+J60),0)</f>
        <v>5596755</v>
      </c>
      <c r="M60" s="19">
        <f t="shared" ref="M60:M66" si="16">+ROUND(L60*F60,0)</f>
        <v>5596755</v>
      </c>
      <c r="N60" s="19">
        <f t="shared" ref="N60:N66" si="17">+ROUND(L60*G60,0)</f>
        <v>67161060</v>
      </c>
      <c r="O60" s="19">
        <f t="shared" ref="O60:O66" si="18">+ROUND(L60*H60,0)</f>
        <v>39177285</v>
      </c>
      <c r="P60" s="19">
        <f>+ROUND(L60*I60,0)</f>
        <v>111935100</v>
      </c>
    </row>
    <row r="61" spans="2:16" ht="36.75" customHeight="1" x14ac:dyDescent="0.2">
      <c r="B61" s="3" t="s">
        <v>114</v>
      </c>
      <c r="C61" s="17" t="s">
        <v>38</v>
      </c>
      <c r="D61" s="3" t="s">
        <v>54</v>
      </c>
      <c r="E61" s="3">
        <v>11</v>
      </c>
      <c r="F61" s="3">
        <v>1</v>
      </c>
      <c r="G61" s="3">
        <v>12</v>
      </c>
      <c r="H61" s="3">
        <v>7</v>
      </c>
      <c r="I61" s="3">
        <v>20</v>
      </c>
      <c r="J61" s="7">
        <v>0.19</v>
      </c>
      <c r="K61" s="8">
        <v>604674.51793971984</v>
      </c>
      <c r="L61" s="5">
        <f t="shared" si="15"/>
        <v>719563</v>
      </c>
      <c r="M61" s="19">
        <f t="shared" si="16"/>
        <v>719563</v>
      </c>
      <c r="N61" s="19">
        <f t="shared" si="17"/>
        <v>8634756</v>
      </c>
      <c r="O61" s="19">
        <f t="shared" si="18"/>
        <v>5036941</v>
      </c>
      <c r="P61" s="19">
        <f>+ROUND(L61*I61,0)</f>
        <v>14391260</v>
      </c>
    </row>
    <row r="62" spans="2:16" ht="41.25" customHeight="1" x14ac:dyDescent="0.2">
      <c r="B62" s="3" t="s">
        <v>115</v>
      </c>
      <c r="C62" s="17" t="s">
        <v>39</v>
      </c>
      <c r="D62" s="3" t="s">
        <v>54</v>
      </c>
      <c r="E62" s="3">
        <v>20</v>
      </c>
      <c r="F62" s="3">
        <v>1</v>
      </c>
      <c r="G62" s="3">
        <v>12</v>
      </c>
      <c r="H62" s="3">
        <v>7</v>
      </c>
      <c r="I62" s="3">
        <v>20</v>
      </c>
      <c r="J62" s="7">
        <v>0.19</v>
      </c>
      <c r="K62" s="8">
        <v>1824782.3241930774</v>
      </c>
      <c r="L62" s="5">
        <f t="shared" si="15"/>
        <v>2171491</v>
      </c>
      <c r="M62" s="19">
        <f t="shared" si="16"/>
        <v>2171491</v>
      </c>
      <c r="N62" s="19">
        <f t="shared" si="17"/>
        <v>26057892</v>
      </c>
      <c r="O62" s="19">
        <f t="shared" si="18"/>
        <v>15200437</v>
      </c>
      <c r="P62" s="19">
        <f>+ROUND(L62*I62,0)</f>
        <v>43429820</v>
      </c>
    </row>
    <row r="63" spans="2:16" ht="36.75" customHeight="1" x14ac:dyDescent="0.2">
      <c r="B63" s="3" t="s">
        <v>116</v>
      </c>
      <c r="C63" s="26" t="s">
        <v>40</v>
      </c>
      <c r="D63" s="27" t="s">
        <v>54</v>
      </c>
      <c r="E63" s="3">
        <v>937</v>
      </c>
      <c r="F63" s="3">
        <v>1</v>
      </c>
      <c r="G63" s="3">
        <v>6</v>
      </c>
      <c r="H63" s="3">
        <v>0</v>
      </c>
      <c r="I63" s="3">
        <v>7</v>
      </c>
      <c r="J63" s="7">
        <v>0.19</v>
      </c>
      <c r="K63" s="8">
        <v>6786675</v>
      </c>
      <c r="L63" s="19">
        <f>+ROUND(K63*(1+J63),0)</f>
        <v>8076143</v>
      </c>
      <c r="M63" s="19">
        <f t="shared" si="16"/>
        <v>8076143</v>
      </c>
      <c r="N63" s="19">
        <f t="shared" si="17"/>
        <v>48456858</v>
      </c>
      <c r="O63" s="19">
        <f t="shared" si="18"/>
        <v>0</v>
      </c>
      <c r="P63" s="19">
        <f>+ROUND(L63*I63,0)</f>
        <v>56533001</v>
      </c>
    </row>
    <row r="64" spans="2:16" ht="36.75" customHeight="1" x14ac:dyDescent="0.2">
      <c r="B64" s="3" t="s">
        <v>117</v>
      </c>
      <c r="C64" s="26" t="s">
        <v>41</v>
      </c>
      <c r="D64" s="27" t="s">
        <v>54</v>
      </c>
      <c r="E64" s="3">
        <v>19</v>
      </c>
      <c r="F64" s="3">
        <v>1</v>
      </c>
      <c r="G64" s="3">
        <v>12</v>
      </c>
      <c r="H64" s="3">
        <v>7</v>
      </c>
      <c r="I64" s="3">
        <v>20</v>
      </c>
      <c r="J64" s="7">
        <v>0.19</v>
      </c>
      <c r="K64" s="8">
        <v>48166.249968243967</v>
      </c>
      <c r="L64" s="19">
        <f>+ROUND(K64*(1+J64),0)</f>
        <v>57318</v>
      </c>
      <c r="M64" s="19">
        <f t="shared" si="16"/>
        <v>57318</v>
      </c>
      <c r="N64" s="19">
        <f t="shared" si="17"/>
        <v>687816</v>
      </c>
      <c r="O64" s="19">
        <f t="shared" si="18"/>
        <v>401226</v>
      </c>
      <c r="P64" s="19">
        <f>+ROUND(L64*I64,0)</f>
        <v>1146360</v>
      </c>
    </row>
    <row r="65" spans="2:16" ht="36.75" customHeight="1" x14ac:dyDescent="0.2">
      <c r="B65" s="3" t="s">
        <v>118</v>
      </c>
      <c r="C65" s="26" t="s">
        <v>42</v>
      </c>
      <c r="D65" s="27" t="s">
        <v>54</v>
      </c>
      <c r="E65" s="3">
        <v>9</v>
      </c>
      <c r="F65" s="3">
        <v>1</v>
      </c>
      <c r="G65" s="3">
        <v>6</v>
      </c>
      <c r="H65" s="3">
        <v>7</v>
      </c>
      <c r="I65" s="3">
        <v>7</v>
      </c>
      <c r="J65" s="7">
        <v>0.19</v>
      </c>
      <c r="K65" s="8">
        <v>52273.355165267552</v>
      </c>
      <c r="L65" s="5">
        <f t="shared" si="15"/>
        <v>62205</v>
      </c>
      <c r="M65" s="19">
        <f t="shared" si="16"/>
        <v>62205</v>
      </c>
      <c r="N65" s="19">
        <f t="shared" si="17"/>
        <v>373230</v>
      </c>
      <c r="O65" s="19">
        <f t="shared" si="18"/>
        <v>435435</v>
      </c>
      <c r="P65" s="19">
        <f t="shared" ref="P65" si="19">+ROUND(L65*I65,0)</f>
        <v>435435</v>
      </c>
    </row>
    <row r="66" spans="2:16" ht="36.75" customHeight="1" x14ac:dyDescent="0.2">
      <c r="B66" s="3" t="s">
        <v>119</v>
      </c>
      <c r="C66" s="26" t="s">
        <v>43</v>
      </c>
      <c r="D66" s="27" t="s">
        <v>54</v>
      </c>
      <c r="E66" s="3">
        <v>1</v>
      </c>
      <c r="F66" s="3">
        <v>1</v>
      </c>
      <c r="G66" s="3">
        <v>12</v>
      </c>
      <c r="H66" s="3">
        <v>7</v>
      </c>
      <c r="I66" s="3">
        <v>20</v>
      </c>
      <c r="J66" s="7">
        <v>0.19</v>
      </c>
      <c r="K66" s="8">
        <v>2032.9286229000002</v>
      </c>
      <c r="L66" s="5">
        <f t="shared" si="15"/>
        <v>2419</v>
      </c>
      <c r="M66" s="19">
        <f t="shared" si="16"/>
        <v>2419</v>
      </c>
      <c r="N66" s="19">
        <f t="shared" si="17"/>
        <v>29028</v>
      </c>
      <c r="O66" s="19">
        <f t="shared" si="18"/>
        <v>16933</v>
      </c>
      <c r="P66" s="19">
        <f>+ROUND(L66*I66,0)</f>
        <v>48380</v>
      </c>
    </row>
    <row r="67" spans="2:16" ht="36.75" customHeight="1" x14ac:dyDescent="0.2">
      <c r="B67" s="99" t="s">
        <v>56</v>
      </c>
      <c r="C67" s="100"/>
      <c r="D67" s="100"/>
      <c r="E67" s="100"/>
      <c r="F67" s="100"/>
      <c r="G67" s="100"/>
      <c r="H67" s="100"/>
      <c r="I67" s="100"/>
      <c r="J67" s="100"/>
      <c r="K67" s="100"/>
      <c r="L67" s="100"/>
      <c r="M67" s="100"/>
      <c r="N67" s="100"/>
      <c r="O67" s="101"/>
      <c r="P67" s="25">
        <f>SUM(P60:P66)</f>
        <v>227919356</v>
      </c>
    </row>
    <row r="68" spans="2:16" ht="36.75" customHeight="1" x14ac:dyDescent="0.2">
      <c r="B68" s="81" t="s">
        <v>57</v>
      </c>
      <c r="C68" s="82"/>
      <c r="D68" s="82"/>
      <c r="E68" s="82"/>
      <c r="F68" s="82"/>
      <c r="G68" s="82"/>
      <c r="H68" s="82"/>
      <c r="I68" s="82"/>
      <c r="J68" s="82"/>
      <c r="K68" s="82"/>
      <c r="L68" s="82"/>
      <c r="M68" s="82"/>
      <c r="N68" s="82"/>
      <c r="O68" s="83"/>
      <c r="P68" s="28">
        <f>SUM(P29,P47,P57,P67)</f>
        <v>3920906157</v>
      </c>
    </row>
    <row r="69" spans="2:16" ht="36.75" customHeight="1" x14ac:dyDescent="0.2">
      <c r="B69" s="111"/>
      <c r="C69" s="111"/>
      <c r="D69" s="111"/>
      <c r="E69" s="111"/>
      <c r="F69" s="111"/>
      <c r="G69" s="111"/>
      <c r="H69" s="111"/>
      <c r="I69" s="111"/>
      <c r="J69" s="111"/>
      <c r="K69" s="111"/>
      <c r="L69" s="111"/>
      <c r="M69" s="111"/>
      <c r="N69" s="111"/>
      <c r="O69" s="111"/>
      <c r="P69" s="111"/>
    </row>
    <row r="70" spans="2:16" ht="54" customHeight="1" x14ac:dyDescent="0.2">
      <c r="B70" s="126" t="s">
        <v>127</v>
      </c>
      <c r="C70" s="126"/>
      <c r="D70" s="126"/>
      <c r="E70" s="127"/>
      <c r="F70" s="128"/>
      <c r="G70" s="128"/>
      <c r="H70" s="128"/>
      <c r="I70" s="128"/>
      <c r="J70" s="128"/>
      <c r="K70" s="128"/>
      <c r="L70" s="128"/>
      <c r="M70" s="128"/>
      <c r="N70" s="128"/>
      <c r="O70" s="128"/>
      <c r="P70" s="129"/>
    </row>
  </sheetData>
  <mergeCells count="27">
    <mergeCell ref="B70:D70"/>
    <mergeCell ref="E70:P70"/>
    <mergeCell ref="B48:P48"/>
    <mergeCell ref="B57:O57"/>
    <mergeCell ref="B58:P58"/>
    <mergeCell ref="B67:O67"/>
    <mergeCell ref="B68:O68"/>
    <mergeCell ref="B69:P69"/>
    <mergeCell ref="B47:O47"/>
    <mergeCell ref="D6:K6"/>
    <mergeCell ref="M6:P6"/>
    <mergeCell ref="A7:P7"/>
    <mergeCell ref="A8:C8"/>
    <mergeCell ref="D8:P8"/>
    <mergeCell ref="A9:P9"/>
    <mergeCell ref="B12:P12"/>
    <mergeCell ref="F28:I28"/>
    <mergeCell ref="L28:O28"/>
    <mergeCell ref="B29:O29"/>
    <mergeCell ref="B30:P30"/>
    <mergeCell ref="D5:K5"/>
    <mergeCell ref="M5:P5"/>
    <mergeCell ref="A1:P1"/>
    <mergeCell ref="D2:P2"/>
    <mergeCell ref="A3:P3"/>
    <mergeCell ref="D4:K4"/>
    <mergeCell ref="M4:P4"/>
  </mergeCells>
  <pageMargins left="0.7" right="0.7" top="0.75" bottom="0.7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7F9F37-4229-4A69-80CE-4BBF2465AA1E}">
  <dimension ref="A1:AE70"/>
  <sheetViews>
    <sheetView zoomScaleNormal="100" workbookViewId="0">
      <selection activeCell="C2" sqref="C2"/>
    </sheetView>
  </sheetViews>
  <sheetFormatPr baseColWidth="10" defaultColWidth="11" defaultRowHeight="12.75" x14ac:dyDescent="0.2"/>
  <cols>
    <col min="1" max="1" width="1.140625" style="1" customWidth="1"/>
    <col min="2" max="2" width="6.42578125" style="1" customWidth="1"/>
    <col min="3" max="3" width="30.85546875" style="14" customWidth="1"/>
    <col min="4" max="4" width="8.42578125" style="2" customWidth="1"/>
    <col min="5" max="5" width="11" style="1" customWidth="1"/>
    <col min="6" max="8" width="8.28515625" style="1" customWidth="1"/>
    <col min="9" max="9" width="12.7109375" style="1" customWidth="1"/>
    <col min="10" max="10" width="6.42578125" style="1" customWidth="1"/>
    <col min="11" max="11" width="15.140625" style="1" customWidth="1"/>
    <col min="12" max="15" width="15.140625" style="1" hidden="1" customWidth="1"/>
    <col min="16" max="16" width="23.42578125" style="1" hidden="1" customWidth="1"/>
    <col min="17" max="17" width="12.42578125" style="1" customWidth="1"/>
    <col min="18" max="18" width="14.140625" style="1" customWidth="1"/>
    <col min="19" max="19" width="16.5703125" style="1" customWidth="1"/>
    <col min="20" max="20" width="19.42578125" style="1" customWidth="1"/>
    <col min="21" max="22" width="12.140625" style="1" bestFit="1" customWidth="1"/>
    <col min="23" max="23" width="15.28515625" style="1" customWidth="1"/>
    <col min="24" max="24" width="11" style="1" customWidth="1"/>
    <col min="25" max="16384" width="11" style="1"/>
  </cols>
  <sheetData>
    <row r="1" spans="1:31" x14ac:dyDescent="0.2">
      <c r="A1" s="84"/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</row>
    <row r="2" spans="1:31" ht="35.25" customHeight="1" x14ac:dyDescent="0.2">
      <c r="B2" s="10"/>
      <c r="C2" s="11" t="s">
        <v>124</v>
      </c>
      <c r="D2" s="117" t="s">
        <v>68</v>
      </c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9"/>
      <c r="X2" s="131" t="s">
        <v>206</v>
      </c>
      <c r="Y2" s="131"/>
      <c r="Z2" s="131"/>
      <c r="AA2" s="131"/>
      <c r="AB2" s="131"/>
      <c r="AC2" s="131"/>
      <c r="AD2" s="131"/>
      <c r="AE2" s="131"/>
    </row>
    <row r="3" spans="1:31" ht="15" customHeight="1" x14ac:dyDescent="0.2">
      <c r="A3" s="84"/>
      <c r="B3" s="120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1"/>
      <c r="P3" s="111"/>
      <c r="X3" s="131"/>
      <c r="Y3" s="131"/>
      <c r="Z3" s="131"/>
      <c r="AA3" s="131"/>
      <c r="AB3" s="131"/>
      <c r="AC3" s="131"/>
      <c r="AD3" s="131"/>
      <c r="AE3" s="131"/>
    </row>
    <row r="4" spans="1:31" ht="18.600000000000001" customHeight="1" x14ac:dyDescent="0.2">
      <c r="B4" s="12"/>
      <c r="C4" s="13" t="s">
        <v>70</v>
      </c>
      <c r="D4" s="130" t="s">
        <v>212</v>
      </c>
      <c r="E4" s="130"/>
      <c r="F4" s="130"/>
      <c r="G4" s="130"/>
      <c r="H4" s="130"/>
      <c r="I4" s="130"/>
      <c r="J4" s="130"/>
      <c r="K4" s="130"/>
      <c r="L4" s="13" t="s">
        <v>73</v>
      </c>
      <c r="M4" s="114"/>
      <c r="N4" s="115"/>
      <c r="O4" s="115"/>
      <c r="P4" s="116"/>
      <c r="X4" s="131"/>
      <c r="Y4" s="131"/>
      <c r="Z4" s="131"/>
      <c r="AA4" s="131"/>
      <c r="AB4" s="131"/>
      <c r="AC4" s="131"/>
      <c r="AD4" s="131"/>
      <c r="AE4" s="131"/>
    </row>
    <row r="5" spans="1:31" x14ac:dyDescent="0.2">
      <c r="B5" s="12"/>
      <c r="C5" s="13" t="s">
        <v>71</v>
      </c>
      <c r="D5" s="113"/>
      <c r="E5" s="113"/>
      <c r="F5" s="113"/>
      <c r="G5" s="113"/>
      <c r="H5" s="113"/>
      <c r="I5" s="113"/>
      <c r="J5" s="113"/>
      <c r="K5" s="113"/>
      <c r="L5" s="13" t="s">
        <v>74</v>
      </c>
      <c r="M5" s="114"/>
      <c r="N5" s="115"/>
      <c r="O5" s="115"/>
      <c r="P5" s="116"/>
      <c r="X5" s="131"/>
      <c r="Y5" s="131"/>
      <c r="Z5" s="131"/>
      <c r="AA5" s="131"/>
      <c r="AB5" s="131"/>
      <c r="AC5" s="131"/>
      <c r="AD5" s="131"/>
      <c r="AE5" s="131"/>
    </row>
    <row r="6" spans="1:31" ht="15" customHeight="1" x14ac:dyDescent="0.2">
      <c r="B6" s="12"/>
      <c r="C6" s="13" t="s">
        <v>72</v>
      </c>
      <c r="D6" s="113"/>
      <c r="E6" s="113"/>
      <c r="F6" s="113"/>
      <c r="G6" s="113"/>
      <c r="H6" s="113"/>
      <c r="I6" s="113"/>
      <c r="J6" s="113"/>
      <c r="K6" s="113"/>
      <c r="L6" s="13" t="s">
        <v>75</v>
      </c>
      <c r="M6" s="114"/>
      <c r="N6" s="115"/>
      <c r="O6" s="115"/>
      <c r="P6" s="116"/>
      <c r="X6" s="131"/>
      <c r="Y6" s="131"/>
      <c r="Z6" s="131"/>
      <c r="AA6" s="131"/>
      <c r="AB6" s="131"/>
      <c r="AC6" s="131"/>
      <c r="AD6" s="131"/>
      <c r="AE6" s="131"/>
    </row>
    <row r="7" spans="1:31" x14ac:dyDescent="0.2">
      <c r="A7" s="122"/>
      <c r="B7" s="122"/>
      <c r="C7" s="122"/>
      <c r="D7" s="122"/>
      <c r="E7" s="122"/>
      <c r="F7" s="122"/>
      <c r="G7" s="122"/>
      <c r="H7" s="122"/>
      <c r="I7" s="122"/>
      <c r="J7" s="122"/>
      <c r="K7" s="122"/>
      <c r="L7" s="122"/>
      <c r="M7" s="122"/>
      <c r="N7" s="122"/>
      <c r="O7" s="122"/>
      <c r="P7" s="122"/>
      <c r="X7" s="131"/>
      <c r="Y7" s="131"/>
      <c r="Z7" s="131"/>
      <c r="AA7" s="131"/>
      <c r="AB7" s="131"/>
      <c r="AC7" s="131"/>
      <c r="AD7" s="131"/>
      <c r="AE7" s="131"/>
    </row>
    <row r="8" spans="1:31" ht="14.25" customHeight="1" x14ac:dyDescent="0.2">
      <c r="A8" s="123" t="s">
        <v>69</v>
      </c>
      <c r="B8" s="123"/>
      <c r="C8" s="123"/>
      <c r="D8" s="124"/>
      <c r="E8" s="124"/>
      <c r="F8" s="124"/>
      <c r="G8" s="124"/>
      <c r="H8" s="124"/>
      <c r="I8" s="124"/>
      <c r="J8" s="124"/>
      <c r="K8" s="124"/>
      <c r="L8" s="124"/>
      <c r="M8" s="124"/>
      <c r="N8" s="124"/>
      <c r="O8" s="124"/>
      <c r="P8" s="124"/>
      <c r="X8" s="131"/>
      <c r="Y8" s="131"/>
      <c r="Z8" s="131"/>
      <c r="AA8" s="131"/>
      <c r="AB8" s="131"/>
      <c r="AC8" s="131"/>
      <c r="AD8" s="131"/>
      <c r="AE8" s="131"/>
    </row>
    <row r="9" spans="1:31" ht="96.6" customHeight="1" x14ac:dyDescent="0.2">
      <c r="A9" s="125" t="s">
        <v>121</v>
      </c>
      <c r="B9" s="125"/>
      <c r="C9" s="125"/>
      <c r="D9" s="125"/>
      <c r="E9" s="125"/>
      <c r="F9" s="125"/>
      <c r="G9" s="125"/>
      <c r="H9" s="125"/>
      <c r="I9" s="125"/>
      <c r="J9" s="125"/>
      <c r="K9" s="125"/>
      <c r="L9" s="125"/>
      <c r="M9" s="125"/>
      <c r="N9" s="125"/>
      <c r="O9" s="125"/>
      <c r="P9" s="125"/>
      <c r="R9" s="63" t="s">
        <v>204</v>
      </c>
      <c r="S9" s="61">
        <v>24</v>
      </c>
      <c r="X9" s="131"/>
      <c r="Y9" s="131"/>
      <c r="Z9" s="131"/>
      <c r="AA9" s="131"/>
      <c r="AB9" s="131"/>
      <c r="AC9" s="131"/>
      <c r="AD9" s="131"/>
      <c r="AE9" s="131"/>
    </row>
    <row r="10" spans="1:31" x14ac:dyDescent="0.2">
      <c r="X10" s="131"/>
      <c r="Y10" s="131"/>
      <c r="Z10" s="131"/>
      <c r="AA10" s="131"/>
      <c r="AB10" s="131"/>
      <c r="AC10" s="131"/>
      <c r="AD10" s="131"/>
      <c r="AE10" s="131"/>
    </row>
    <row r="11" spans="1:31" ht="12" customHeight="1" x14ac:dyDescent="0.2">
      <c r="E11" s="2"/>
      <c r="F11" s="2"/>
      <c r="G11" s="2"/>
      <c r="H11" s="2"/>
      <c r="I11" s="2"/>
      <c r="J11" s="2"/>
      <c r="K11" s="15"/>
      <c r="L11" s="2"/>
      <c r="X11" s="131"/>
      <c r="Y11" s="131"/>
      <c r="Z11" s="131"/>
      <c r="AA11" s="131"/>
      <c r="AB11" s="131"/>
      <c r="AC11" s="131"/>
      <c r="AD11" s="131"/>
      <c r="AE11" s="131"/>
    </row>
    <row r="12" spans="1:31" ht="63.75" customHeight="1" x14ac:dyDescent="0.2">
      <c r="B12" s="89" t="s">
        <v>46</v>
      </c>
      <c r="C12" s="89"/>
      <c r="D12" s="89"/>
      <c r="E12" s="89"/>
      <c r="F12" s="89"/>
      <c r="G12" s="89"/>
      <c r="H12" s="89"/>
      <c r="I12" s="89"/>
      <c r="J12" s="89"/>
      <c r="K12" s="89"/>
      <c r="L12" s="89"/>
      <c r="M12" s="89"/>
      <c r="N12" s="89"/>
      <c r="O12" s="89"/>
      <c r="P12" s="89"/>
      <c r="T12" s="16" t="s">
        <v>224</v>
      </c>
      <c r="U12" s="65">
        <v>5.2999999999999999E-2</v>
      </c>
      <c r="V12" s="65">
        <v>3.2000000000000001E-2</v>
      </c>
      <c r="X12" s="131"/>
      <c r="Y12" s="131"/>
      <c r="Z12" s="131"/>
      <c r="AA12" s="131"/>
      <c r="AB12" s="131"/>
      <c r="AC12" s="131"/>
      <c r="AD12" s="131"/>
      <c r="AE12" s="131"/>
    </row>
    <row r="13" spans="1:31" s="2" customFormat="1" ht="66.599999999999994" customHeight="1" x14ac:dyDescent="0.25">
      <c r="B13" s="16" t="s">
        <v>48</v>
      </c>
      <c r="C13" s="16" t="s">
        <v>0</v>
      </c>
      <c r="D13" s="16" t="s">
        <v>49</v>
      </c>
      <c r="E13" s="16" t="s">
        <v>125</v>
      </c>
      <c r="F13" s="16" t="s">
        <v>64</v>
      </c>
      <c r="G13" s="16" t="s">
        <v>65</v>
      </c>
      <c r="H13" s="16" t="s">
        <v>66</v>
      </c>
      <c r="I13" s="16" t="s">
        <v>62</v>
      </c>
      <c r="J13" s="16" t="s">
        <v>67</v>
      </c>
      <c r="K13" s="16" t="s">
        <v>51</v>
      </c>
      <c r="L13" s="16" t="s">
        <v>1</v>
      </c>
      <c r="M13" s="16" t="s">
        <v>59</v>
      </c>
      <c r="N13" s="16" t="s">
        <v>60</v>
      </c>
      <c r="O13" s="16" t="s">
        <v>61</v>
      </c>
      <c r="P13" s="16" t="s">
        <v>63</v>
      </c>
      <c r="R13" s="16" t="s">
        <v>51</v>
      </c>
      <c r="S13" s="16" t="s">
        <v>198</v>
      </c>
      <c r="T13" s="16" t="s">
        <v>207</v>
      </c>
      <c r="U13" s="16" t="s">
        <v>202</v>
      </c>
      <c r="V13" s="16" t="s">
        <v>203</v>
      </c>
      <c r="W13" s="16" t="s">
        <v>51</v>
      </c>
    </row>
    <row r="14" spans="1:31" ht="36.75" customHeight="1" x14ac:dyDescent="0.2">
      <c r="B14" s="3" t="s">
        <v>76</v>
      </c>
      <c r="C14" s="17" t="s">
        <v>2</v>
      </c>
      <c r="D14" s="3" t="s">
        <v>50</v>
      </c>
      <c r="E14" s="18">
        <v>4</v>
      </c>
      <c r="F14" s="3">
        <v>1</v>
      </c>
      <c r="G14" s="3">
        <v>12</v>
      </c>
      <c r="H14" s="3">
        <v>7</v>
      </c>
      <c r="I14" s="18">
        <v>20</v>
      </c>
      <c r="J14" s="7">
        <v>0.19</v>
      </c>
      <c r="K14" s="8">
        <f>+W14</f>
        <v>18663381</v>
      </c>
      <c r="L14" s="5">
        <f>+ROUND(K14*(1+J14),0)</f>
        <v>22209423</v>
      </c>
      <c r="M14" s="19">
        <f>+ROUND(L14*F14,0)</f>
        <v>22209423</v>
      </c>
      <c r="N14" s="19">
        <f>+ROUND(L14*G14,0)</f>
        <v>266513076</v>
      </c>
      <c r="O14" s="19">
        <f>+ROUND(L14*H14,0)</f>
        <v>155465961</v>
      </c>
      <c r="P14" s="19">
        <f>+ROUND(L14*I14,0)</f>
        <v>444188460</v>
      </c>
      <c r="R14" s="19">
        <f>+ROUND(S14/1.19,0)</f>
        <v>17571429</v>
      </c>
      <c r="S14" s="19">
        <f>+'CTO3.341-2022'!I26</f>
        <v>20910000</v>
      </c>
      <c r="T14" s="149">
        <f>+R14</f>
        <v>17571429</v>
      </c>
      <c r="U14" s="149">
        <f>+ROUND(T14*(1+$U$12),0)</f>
        <v>18502715</v>
      </c>
      <c r="V14" s="149">
        <f>+ROUND(U14*(1+$V$12),0)</f>
        <v>19094802</v>
      </c>
      <c r="W14" s="149">
        <f>ROUND(((T14*F14)+(U14*G14)+(V14*H14))/I14,0)</f>
        <v>18663381</v>
      </c>
    </row>
    <row r="15" spans="1:31" ht="36.75" customHeight="1" x14ac:dyDescent="0.2">
      <c r="B15" s="3" t="s">
        <v>77</v>
      </c>
      <c r="C15" s="17" t="s">
        <v>3</v>
      </c>
      <c r="D15" s="3" t="s">
        <v>50</v>
      </c>
      <c r="E15" s="3">
        <v>4</v>
      </c>
      <c r="F15" s="3">
        <v>1</v>
      </c>
      <c r="G15" s="3">
        <v>10</v>
      </c>
      <c r="H15" s="3">
        <v>0</v>
      </c>
      <c r="I15" s="3">
        <v>11</v>
      </c>
      <c r="J15" s="7">
        <v>0.19</v>
      </c>
      <c r="K15" s="8">
        <f t="shared" ref="K15:K25" si="0">+W15</f>
        <v>6681058</v>
      </c>
      <c r="L15" s="5">
        <f t="shared" ref="L15:L27" si="1">+ROUND(K15*(1+J15),0)</f>
        <v>7950459</v>
      </c>
      <c r="M15" s="19">
        <f t="shared" ref="M15:M27" si="2">+ROUND(L15*F15,0)</f>
        <v>7950459</v>
      </c>
      <c r="N15" s="19">
        <f t="shared" ref="N15:N27" si="3">+ROUND(L15*G15,0)</f>
        <v>79504590</v>
      </c>
      <c r="O15" s="19">
        <f>+ROUND(L15*H15,0)</f>
        <v>0</v>
      </c>
      <c r="P15" s="19">
        <f t="shared" ref="P15:P27" si="4">+ROUND(L15*I15,0)</f>
        <v>87455049</v>
      </c>
      <c r="R15" s="19">
        <f t="shared" ref="R15:R27" si="5">+ROUND(S15/1.19,0)</f>
        <v>6373950</v>
      </c>
      <c r="S15" s="19">
        <f>+'CTO3.341-2022'!I27</f>
        <v>7585000</v>
      </c>
      <c r="T15" s="149">
        <f t="shared" ref="T15:T27" si="6">+R15</f>
        <v>6373950</v>
      </c>
      <c r="U15" s="149">
        <f t="shared" ref="U15:U25" si="7">+ROUND(T15*(1+$U$12),0)</f>
        <v>6711769</v>
      </c>
      <c r="V15" s="149">
        <f t="shared" ref="V15:V25" si="8">+ROUND(U15*(1+$V$12),0)</f>
        <v>6926546</v>
      </c>
      <c r="W15" s="149">
        <f>ROUND(((T15*F15)+(U15*G15)+(V15*H15))/I15,0)</f>
        <v>6681058</v>
      </c>
    </row>
    <row r="16" spans="1:31" ht="36.75" customHeight="1" x14ac:dyDescent="0.2">
      <c r="B16" s="3" t="s">
        <v>78</v>
      </c>
      <c r="C16" s="17" t="s">
        <v>4</v>
      </c>
      <c r="D16" s="3" t="s">
        <v>50</v>
      </c>
      <c r="E16" s="3">
        <v>2</v>
      </c>
      <c r="F16" s="3">
        <v>1</v>
      </c>
      <c r="G16" s="3">
        <v>12</v>
      </c>
      <c r="H16" s="3">
        <v>7</v>
      </c>
      <c r="I16" s="3">
        <v>20</v>
      </c>
      <c r="J16" s="7">
        <v>0.19</v>
      </c>
      <c r="K16" s="8">
        <f t="shared" si="0"/>
        <v>593552</v>
      </c>
      <c r="L16" s="5">
        <f t="shared" si="1"/>
        <v>706327</v>
      </c>
      <c r="M16" s="19">
        <f t="shared" si="2"/>
        <v>706327</v>
      </c>
      <c r="N16" s="19">
        <f t="shared" si="3"/>
        <v>8475924</v>
      </c>
      <c r="O16" s="19">
        <f t="shared" ref="O16:O27" si="9">+ROUND(L16*H16,0)</f>
        <v>4944289</v>
      </c>
      <c r="P16" s="19">
        <f t="shared" si="4"/>
        <v>14126540</v>
      </c>
      <c r="R16" s="19">
        <f t="shared" si="5"/>
        <v>558824</v>
      </c>
      <c r="S16" s="19">
        <f>+'CTO3.341-2022'!I28</f>
        <v>665000</v>
      </c>
      <c r="T16" s="149">
        <f t="shared" si="6"/>
        <v>558824</v>
      </c>
      <c r="U16" s="149">
        <f t="shared" si="7"/>
        <v>588442</v>
      </c>
      <c r="V16" s="149">
        <f t="shared" si="8"/>
        <v>607272</v>
      </c>
      <c r="W16" s="149">
        <f t="shared" ref="W16:W25" si="10">ROUND(((T16*F16)+(U16*G16)+(V16*H16))/I16,0)</f>
        <v>593552</v>
      </c>
    </row>
    <row r="17" spans="2:23" ht="36.75" customHeight="1" x14ac:dyDescent="0.2">
      <c r="B17" s="3" t="s">
        <v>79</v>
      </c>
      <c r="C17" s="17" t="s">
        <v>5</v>
      </c>
      <c r="D17" s="3" t="s">
        <v>50</v>
      </c>
      <c r="E17" s="3">
        <v>6</v>
      </c>
      <c r="F17" s="3">
        <v>1</v>
      </c>
      <c r="G17" s="3">
        <v>12</v>
      </c>
      <c r="H17" s="3">
        <v>7</v>
      </c>
      <c r="I17" s="3">
        <v>20</v>
      </c>
      <c r="J17" s="7">
        <v>0.19</v>
      </c>
      <c r="K17" s="8">
        <f t="shared" si="0"/>
        <v>1129085</v>
      </c>
      <c r="L17" s="5">
        <f t="shared" si="1"/>
        <v>1343611</v>
      </c>
      <c r="M17" s="19">
        <f t="shared" si="2"/>
        <v>1343611</v>
      </c>
      <c r="N17" s="19">
        <f t="shared" si="3"/>
        <v>16123332</v>
      </c>
      <c r="O17" s="19">
        <f t="shared" si="9"/>
        <v>9405277</v>
      </c>
      <c r="P17" s="19">
        <f t="shared" si="4"/>
        <v>26872220</v>
      </c>
      <c r="R17" s="19">
        <f t="shared" si="5"/>
        <v>1063025</v>
      </c>
      <c r="S17" s="19">
        <f>+'CTO3.341-2022'!I29</f>
        <v>1265000</v>
      </c>
      <c r="T17" s="149">
        <f t="shared" si="6"/>
        <v>1063025</v>
      </c>
      <c r="U17" s="149">
        <f t="shared" si="7"/>
        <v>1119365</v>
      </c>
      <c r="V17" s="149">
        <f t="shared" si="8"/>
        <v>1155185</v>
      </c>
      <c r="W17" s="149">
        <f t="shared" si="10"/>
        <v>1129085</v>
      </c>
    </row>
    <row r="18" spans="2:23" ht="36.75" customHeight="1" x14ac:dyDescent="0.2">
      <c r="B18" s="3" t="s">
        <v>80</v>
      </c>
      <c r="C18" s="17" t="s">
        <v>6</v>
      </c>
      <c r="D18" s="3" t="s">
        <v>50</v>
      </c>
      <c r="E18" s="3">
        <v>2</v>
      </c>
      <c r="F18" s="3">
        <v>1</v>
      </c>
      <c r="G18" s="3">
        <v>10</v>
      </c>
      <c r="H18" s="3">
        <v>0</v>
      </c>
      <c r="I18" s="3">
        <v>11</v>
      </c>
      <c r="J18" s="7">
        <v>0.19</v>
      </c>
      <c r="K18" s="8">
        <f t="shared" si="0"/>
        <v>999737</v>
      </c>
      <c r="L18" s="5">
        <f t="shared" si="1"/>
        <v>1189687</v>
      </c>
      <c r="M18" s="19">
        <f t="shared" si="2"/>
        <v>1189687</v>
      </c>
      <c r="N18" s="19">
        <f t="shared" si="3"/>
        <v>11896870</v>
      </c>
      <c r="O18" s="19">
        <f t="shared" si="9"/>
        <v>0</v>
      </c>
      <c r="P18" s="19">
        <f t="shared" si="4"/>
        <v>13086557</v>
      </c>
      <c r="R18" s="19">
        <f t="shared" si="5"/>
        <v>953782</v>
      </c>
      <c r="S18" s="19">
        <f>+'CTO3.341-2022'!I30</f>
        <v>1135000</v>
      </c>
      <c r="T18" s="149">
        <f t="shared" si="6"/>
        <v>953782</v>
      </c>
      <c r="U18" s="149">
        <f t="shared" si="7"/>
        <v>1004332</v>
      </c>
      <c r="V18" s="149">
        <f t="shared" si="8"/>
        <v>1036471</v>
      </c>
      <c r="W18" s="149">
        <f t="shared" si="10"/>
        <v>999737</v>
      </c>
    </row>
    <row r="19" spans="2:23" ht="36.75" customHeight="1" x14ac:dyDescent="0.2">
      <c r="B19" s="3" t="s">
        <v>81</v>
      </c>
      <c r="C19" s="21" t="s">
        <v>122</v>
      </c>
      <c r="D19" s="3" t="s">
        <v>50</v>
      </c>
      <c r="E19" s="3">
        <v>2</v>
      </c>
      <c r="F19" s="3">
        <v>0</v>
      </c>
      <c r="G19" s="3">
        <v>0</v>
      </c>
      <c r="H19" s="3">
        <v>7</v>
      </c>
      <c r="I19" s="18">
        <v>7</v>
      </c>
      <c r="J19" s="7">
        <v>0.19</v>
      </c>
      <c r="K19" s="8"/>
      <c r="L19" s="5">
        <f t="shared" si="1"/>
        <v>0</v>
      </c>
      <c r="M19" s="19">
        <f t="shared" ref="M19" si="11">+ROUND(L19*F19,0)</f>
        <v>0</v>
      </c>
      <c r="N19" s="19">
        <f t="shared" ref="N19" si="12">+ROUND(L19*G19,0)</f>
        <v>0</v>
      </c>
      <c r="O19" s="19">
        <f t="shared" si="9"/>
        <v>0</v>
      </c>
      <c r="P19" s="19">
        <f>+ROUND(L19*I19,0)</f>
        <v>0</v>
      </c>
      <c r="R19" s="19" t="s">
        <v>208</v>
      </c>
      <c r="S19" s="19" t="s">
        <v>208</v>
      </c>
      <c r="T19" s="149" t="str">
        <f t="shared" si="6"/>
        <v>Nuevo equipo</v>
      </c>
      <c r="U19" s="19" t="s">
        <v>208</v>
      </c>
      <c r="V19" s="149" t="str">
        <f t="shared" ref="V19" si="13">+T19</f>
        <v>Nuevo equipo</v>
      </c>
      <c r="W19" s="19" t="s">
        <v>208</v>
      </c>
    </row>
    <row r="20" spans="2:23" ht="36.75" customHeight="1" x14ac:dyDescent="0.2">
      <c r="B20" s="3" t="s">
        <v>82</v>
      </c>
      <c r="C20" s="21" t="s">
        <v>7</v>
      </c>
      <c r="D20" s="3" t="s">
        <v>50</v>
      </c>
      <c r="E20" s="3">
        <v>2</v>
      </c>
      <c r="F20" s="3">
        <v>1</v>
      </c>
      <c r="G20" s="3">
        <v>12</v>
      </c>
      <c r="H20" s="3">
        <v>7</v>
      </c>
      <c r="I20" s="3">
        <v>20</v>
      </c>
      <c r="J20" s="7">
        <v>0.19</v>
      </c>
      <c r="K20" s="8">
        <f t="shared" si="0"/>
        <v>1968090</v>
      </c>
      <c r="L20" s="5">
        <f t="shared" si="1"/>
        <v>2342027</v>
      </c>
      <c r="M20" s="19">
        <f t="shared" si="2"/>
        <v>2342027</v>
      </c>
      <c r="N20" s="19">
        <f t="shared" si="3"/>
        <v>28104324</v>
      </c>
      <c r="O20" s="19">
        <f t="shared" si="9"/>
        <v>16394189</v>
      </c>
      <c r="P20" s="19">
        <f t="shared" si="4"/>
        <v>46840540</v>
      </c>
      <c r="R20" s="19">
        <f t="shared" si="5"/>
        <v>1852941</v>
      </c>
      <c r="S20" s="19">
        <f>+'CTO3.341-2022'!I31</f>
        <v>2205000</v>
      </c>
      <c r="T20" s="149">
        <f t="shared" si="6"/>
        <v>1852941</v>
      </c>
      <c r="U20" s="149">
        <f t="shared" si="7"/>
        <v>1951147</v>
      </c>
      <c r="V20" s="149">
        <f t="shared" si="8"/>
        <v>2013584</v>
      </c>
      <c r="W20" s="149">
        <f t="shared" si="10"/>
        <v>1968090</v>
      </c>
    </row>
    <row r="21" spans="2:23" ht="44.25" customHeight="1" x14ac:dyDescent="0.2">
      <c r="B21" s="3" t="s">
        <v>83</v>
      </c>
      <c r="C21" s="21" t="s">
        <v>8</v>
      </c>
      <c r="D21" s="3" t="s">
        <v>50</v>
      </c>
      <c r="E21" s="3">
        <v>4</v>
      </c>
      <c r="F21" s="3">
        <v>1</v>
      </c>
      <c r="G21" s="3">
        <v>12</v>
      </c>
      <c r="H21" s="3">
        <v>2</v>
      </c>
      <c r="I21" s="3">
        <v>15</v>
      </c>
      <c r="J21" s="7">
        <v>0.19</v>
      </c>
      <c r="K21" s="8">
        <f t="shared" si="0"/>
        <v>1062816</v>
      </c>
      <c r="L21" s="5">
        <f t="shared" si="1"/>
        <v>1264751</v>
      </c>
      <c r="M21" s="19">
        <f t="shared" si="2"/>
        <v>1264751</v>
      </c>
      <c r="N21" s="19">
        <f t="shared" si="3"/>
        <v>15177012</v>
      </c>
      <c r="O21" s="19">
        <f t="shared" si="9"/>
        <v>2529502</v>
      </c>
      <c r="P21" s="19">
        <f t="shared" si="4"/>
        <v>18971265</v>
      </c>
      <c r="R21" s="19">
        <f t="shared" si="5"/>
        <v>1008403</v>
      </c>
      <c r="S21" s="19">
        <f>+'CTO3.341-2022'!I32</f>
        <v>1200000</v>
      </c>
      <c r="T21" s="149">
        <f t="shared" si="6"/>
        <v>1008403</v>
      </c>
      <c r="U21" s="149">
        <f t="shared" si="7"/>
        <v>1061848</v>
      </c>
      <c r="V21" s="149">
        <f t="shared" si="8"/>
        <v>1095827</v>
      </c>
      <c r="W21" s="149">
        <f t="shared" si="10"/>
        <v>1062816</v>
      </c>
    </row>
    <row r="22" spans="2:23" ht="40.5" customHeight="1" x14ac:dyDescent="0.2">
      <c r="B22" s="3" t="s">
        <v>84</v>
      </c>
      <c r="C22" s="21" t="s">
        <v>9</v>
      </c>
      <c r="D22" s="3" t="s">
        <v>50</v>
      </c>
      <c r="E22" s="3">
        <v>4</v>
      </c>
      <c r="F22" s="3">
        <v>1</v>
      </c>
      <c r="G22" s="3">
        <v>12</v>
      </c>
      <c r="H22" s="3">
        <v>2</v>
      </c>
      <c r="I22" s="3">
        <v>15</v>
      </c>
      <c r="J22" s="7">
        <v>0.19</v>
      </c>
      <c r="K22" s="8">
        <f t="shared" si="0"/>
        <v>1870557</v>
      </c>
      <c r="L22" s="5">
        <f t="shared" si="1"/>
        <v>2225963</v>
      </c>
      <c r="M22" s="19">
        <f t="shared" si="2"/>
        <v>2225963</v>
      </c>
      <c r="N22" s="19">
        <f t="shared" si="3"/>
        <v>26711556</v>
      </c>
      <c r="O22" s="19">
        <f t="shared" si="9"/>
        <v>4451926</v>
      </c>
      <c r="P22" s="19">
        <f t="shared" si="4"/>
        <v>33389445</v>
      </c>
      <c r="R22" s="19">
        <f t="shared" si="5"/>
        <v>1774790</v>
      </c>
      <c r="S22" s="19">
        <f>+'CTO3.341-2022'!I33</f>
        <v>2112000</v>
      </c>
      <c r="T22" s="149">
        <f t="shared" si="6"/>
        <v>1774790</v>
      </c>
      <c r="U22" s="149">
        <f t="shared" si="7"/>
        <v>1868854</v>
      </c>
      <c r="V22" s="149">
        <f t="shared" si="8"/>
        <v>1928657</v>
      </c>
      <c r="W22" s="149">
        <f t="shared" si="10"/>
        <v>1870557</v>
      </c>
    </row>
    <row r="23" spans="2:23" ht="43.5" customHeight="1" x14ac:dyDescent="0.2">
      <c r="B23" s="3" t="s">
        <v>85</v>
      </c>
      <c r="C23" s="21" t="s">
        <v>10</v>
      </c>
      <c r="D23" s="3" t="s">
        <v>50</v>
      </c>
      <c r="E23" s="3">
        <v>2</v>
      </c>
      <c r="F23" s="3">
        <v>1</v>
      </c>
      <c r="G23" s="3">
        <v>12</v>
      </c>
      <c r="H23" s="3">
        <v>7</v>
      </c>
      <c r="I23" s="3">
        <v>20</v>
      </c>
      <c r="J23" s="7">
        <v>0.19</v>
      </c>
      <c r="K23" s="8">
        <f t="shared" si="0"/>
        <v>2215328</v>
      </c>
      <c r="L23" s="5">
        <f t="shared" si="1"/>
        <v>2636240</v>
      </c>
      <c r="M23" s="19">
        <f t="shared" si="2"/>
        <v>2636240</v>
      </c>
      <c r="N23" s="19">
        <f t="shared" si="3"/>
        <v>31634880</v>
      </c>
      <c r="O23" s="19">
        <f t="shared" si="9"/>
        <v>18453680</v>
      </c>
      <c r="P23" s="19">
        <f t="shared" si="4"/>
        <v>52724800</v>
      </c>
      <c r="R23" s="19">
        <f t="shared" si="5"/>
        <v>2085714</v>
      </c>
      <c r="S23" s="19">
        <f>+'CTO3.341-2022'!I34</f>
        <v>2482000</v>
      </c>
      <c r="T23" s="149">
        <f t="shared" si="6"/>
        <v>2085714</v>
      </c>
      <c r="U23" s="149">
        <f t="shared" si="7"/>
        <v>2196257</v>
      </c>
      <c r="V23" s="149">
        <f t="shared" si="8"/>
        <v>2266537</v>
      </c>
      <c r="W23" s="149">
        <f t="shared" si="10"/>
        <v>2215328</v>
      </c>
    </row>
    <row r="24" spans="2:23" ht="39" customHeight="1" x14ac:dyDescent="0.2">
      <c r="B24" s="3" t="s">
        <v>86</v>
      </c>
      <c r="C24" s="21" t="s">
        <v>11</v>
      </c>
      <c r="D24" s="3" t="s">
        <v>50</v>
      </c>
      <c r="E24" s="3">
        <v>4</v>
      </c>
      <c r="F24" s="3">
        <v>1</v>
      </c>
      <c r="G24" s="3">
        <v>12</v>
      </c>
      <c r="H24" s="3">
        <v>7</v>
      </c>
      <c r="I24" s="3">
        <v>20</v>
      </c>
      <c r="J24" s="7">
        <v>0.19</v>
      </c>
      <c r="K24" s="8">
        <f t="shared" si="0"/>
        <v>3424744</v>
      </c>
      <c r="L24" s="5">
        <f t="shared" si="1"/>
        <v>4075445</v>
      </c>
      <c r="M24" s="19">
        <f t="shared" si="2"/>
        <v>4075445</v>
      </c>
      <c r="N24" s="19">
        <f t="shared" si="3"/>
        <v>48905340</v>
      </c>
      <c r="O24" s="19">
        <f t="shared" si="9"/>
        <v>28528115</v>
      </c>
      <c r="P24" s="19">
        <f t="shared" si="4"/>
        <v>81508900</v>
      </c>
      <c r="R24" s="19">
        <f t="shared" si="5"/>
        <v>3224370</v>
      </c>
      <c r="S24" s="19">
        <f>+'CTO3.341-2022'!I35</f>
        <v>3837000</v>
      </c>
      <c r="T24" s="149">
        <f t="shared" si="6"/>
        <v>3224370</v>
      </c>
      <c r="U24" s="149">
        <f t="shared" si="7"/>
        <v>3395262</v>
      </c>
      <c r="V24" s="149">
        <f t="shared" si="8"/>
        <v>3503910</v>
      </c>
      <c r="W24" s="149">
        <f t="shared" si="10"/>
        <v>3424744</v>
      </c>
    </row>
    <row r="25" spans="2:23" ht="39" customHeight="1" x14ac:dyDescent="0.2">
      <c r="B25" s="3" t="s">
        <v>87</v>
      </c>
      <c r="C25" s="21" t="s">
        <v>12</v>
      </c>
      <c r="D25" s="3" t="s">
        <v>50</v>
      </c>
      <c r="E25" s="3">
        <v>8</v>
      </c>
      <c r="F25" s="3">
        <v>1</v>
      </c>
      <c r="G25" s="3">
        <v>12</v>
      </c>
      <c r="H25" s="3">
        <v>7</v>
      </c>
      <c r="I25" s="3">
        <v>20</v>
      </c>
      <c r="J25" s="7">
        <v>0.19</v>
      </c>
      <c r="K25" s="8">
        <f t="shared" si="0"/>
        <v>1487001</v>
      </c>
      <c r="L25" s="5">
        <f t="shared" si="1"/>
        <v>1769531</v>
      </c>
      <c r="M25" s="19">
        <f t="shared" si="2"/>
        <v>1769531</v>
      </c>
      <c r="N25" s="19">
        <f t="shared" si="3"/>
        <v>21234372</v>
      </c>
      <c r="O25" s="19">
        <f t="shared" si="9"/>
        <v>12386717</v>
      </c>
      <c r="P25" s="19">
        <f t="shared" si="4"/>
        <v>35390620</v>
      </c>
      <c r="R25" s="19">
        <f t="shared" si="5"/>
        <v>1400000</v>
      </c>
      <c r="S25" s="19">
        <f>+'CTO3.341-2022'!I36</f>
        <v>1666000</v>
      </c>
      <c r="T25" s="149">
        <f t="shared" si="6"/>
        <v>1400000</v>
      </c>
      <c r="U25" s="149">
        <f t="shared" si="7"/>
        <v>1474200</v>
      </c>
      <c r="V25" s="149">
        <f t="shared" si="8"/>
        <v>1521374</v>
      </c>
      <c r="W25" s="149">
        <f t="shared" si="10"/>
        <v>1487001</v>
      </c>
    </row>
    <row r="26" spans="2:23" ht="42.75" customHeight="1" x14ac:dyDescent="0.2">
      <c r="B26" s="3" t="s">
        <v>88</v>
      </c>
      <c r="C26" s="21" t="s">
        <v>13</v>
      </c>
      <c r="D26" s="3" t="s">
        <v>50</v>
      </c>
      <c r="E26" s="3">
        <v>3</v>
      </c>
      <c r="F26" s="3">
        <v>1</v>
      </c>
      <c r="G26" s="3">
        <v>12</v>
      </c>
      <c r="H26" s="3">
        <v>7</v>
      </c>
      <c r="I26" s="3">
        <v>20</v>
      </c>
      <c r="J26" s="7">
        <v>0.19</v>
      </c>
      <c r="K26" s="8"/>
      <c r="L26" s="5">
        <f t="shared" si="1"/>
        <v>0</v>
      </c>
      <c r="M26" s="19">
        <f t="shared" si="2"/>
        <v>0</v>
      </c>
      <c r="N26" s="19">
        <f t="shared" si="3"/>
        <v>0</v>
      </c>
      <c r="O26" s="19">
        <f t="shared" si="9"/>
        <v>0</v>
      </c>
      <c r="P26" s="19">
        <f t="shared" si="4"/>
        <v>0</v>
      </c>
      <c r="R26" s="19">
        <f t="shared" si="5"/>
        <v>2344538</v>
      </c>
      <c r="S26" s="19">
        <f>+'CTO3.341-2022'!I9</f>
        <v>2790000</v>
      </c>
      <c r="T26" s="149">
        <f t="shared" si="6"/>
        <v>2344538</v>
      </c>
      <c r="U26" s="149">
        <f>+ROUND(T26*(1+$U$12),0)</f>
        <v>2468799</v>
      </c>
      <c r="V26" s="149">
        <f>+ROUND(U26*(1+$V$12),0)</f>
        <v>2547801</v>
      </c>
      <c r="W26" s="149">
        <f>ROUND(((T26*F26)+(U26*G26)+(V26*H26))/I26,0)</f>
        <v>2490237</v>
      </c>
    </row>
    <row r="27" spans="2:23" ht="41.25" customHeight="1" x14ac:dyDescent="0.2">
      <c r="B27" s="3" t="s">
        <v>89</v>
      </c>
      <c r="C27" s="21" t="s">
        <v>14</v>
      </c>
      <c r="D27" s="3" t="s">
        <v>50</v>
      </c>
      <c r="E27" s="3">
        <v>1</v>
      </c>
      <c r="F27" s="3">
        <v>1</v>
      </c>
      <c r="G27" s="3">
        <v>12</v>
      </c>
      <c r="H27" s="3">
        <v>7</v>
      </c>
      <c r="I27" s="3">
        <v>20</v>
      </c>
      <c r="J27" s="7">
        <v>0.19</v>
      </c>
      <c r="K27" s="8"/>
      <c r="L27" s="5">
        <f t="shared" si="1"/>
        <v>0</v>
      </c>
      <c r="M27" s="19">
        <f t="shared" si="2"/>
        <v>0</v>
      </c>
      <c r="N27" s="19">
        <f t="shared" si="3"/>
        <v>0</v>
      </c>
      <c r="O27" s="19">
        <f t="shared" si="9"/>
        <v>0</v>
      </c>
      <c r="P27" s="19">
        <f t="shared" si="4"/>
        <v>0</v>
      </c>
      <c r="R27" s="19">
        <f t="shared" si="5"/>
        <v>404202</v>
      </c>
      <c r="S27" s="19">
        <f>+'CTO3.341-2022'!I8</f>
        <v>481000</v>
      </c>
      <c r="T27" s="149">
        <f t="shared" si="6"/>
        <v>404202</v>
      </c>
      <c r="U27" s="149">
        <f>+ROUND(T27*(1+$U$12),0)</f>
        <v>425625</v>
      </c>
      <c r="V27" s="149">
        <f>+ROUND(U27*(1+$V$12),0)</f>
        <v>439245</v>
      </c>
      <c r="W27" s="149">
        <f>ROUND(((T27*F27)+(U27*G27)+(V27*H27))/I27,0)</f>
        <v>429321</v>
      </c>
    </row>
    <row r="28" spans="2:23" ht="36.75" customHeight="1" x14ac:dyDescent="0.2">
      <c r="B28" s="3" t="s">
        <v>90</v>
      </c>
      <c r="C28" s="21" t="s">
        <v>15</v>
      </c>
      <c r="D28" s="3" t="s">
        <v>52</v>
      </c>
      <c r="E28" s="3">
        <v>1</v>
      </c>
      <c r="F28" s="91" t="s">
        <v>53</v>
      </c>
      <c r="G28" s="91"/>
      <c r="H28" s="91"/>
      <c r="I28" s="91"/>
      <c r="J28" s="7">
        <v>0.19</v>
      </c>
      <c r="K28" s="8"/>
      <c r="L28" s="92"/>
      <c r="M28" s="92"/>
      <c r="N28" s="92"/>
      <c r="O28" s="92"/>
      <c r="P28" s="5">
        <f>+ROUND(K28*(1+J28),0)</f>
        <v>0</v>
      </c>
    </row>
    <row r="29" spans="2:23" ht="36.75" customHeight="1" x14ac:dyDescent="0.2">
      <c r="B29" s="93" t="s">
        <v>120</v>
      </c>
      <c r="C29" s="93"/>
      <c r="D29" s="93"/>
      <c r="E29" s="93"/>
      <c r="F29" s="93"/>
      <c r="G29" s="93"/>
      <c r="H29" s="93"/>
      <c r="I29" s="93"/>
      <c r="J29" s="93"/>
      <c r="K29" s="93"/>
      <c r="L29" s="93"/>
      <c r="M29" s="93"/>
      <c r="N29" s="93"/>
      <c r="O29" s="93"/>
      <c r="P29" s="22">
        <f>SUM(P14:P28)</f>
        <v>854554396</v>
      </c>
    </row>
    <row r="30" spans="2:23" ht="36.75" customHeight="1" x14ac:dyDescent="0.2">
      <c r="B30" s="89" t="s">
        <v>44</v>
      </c>
      <c r="C30" s="89"/>
      <c r="D30" s="89"/>
      <c r="E30" s="89"/>
      <c r="F30" s="89"/>
      <c r="G30" s="89"/>
      <c r="H30" s="89"/>
      <c r="I30" s="89"/>
      <c r="J30" s="89"/>
      <c r="K30" s="89"/>
      <c r="L30" s="89"/>
      <c r="M30" s="89"/>
      <c r="N30" s="89"/>
      <c r="O30" s="89"/>
      <c r="P30" s="89"/>
    </row>
    <row r="31" spans="2:23" s="9" customFormat="1" ht="67.5" customHeight="1" x14ac:dyDescent="0.2">
      <c r="B31" s="16" t="s">
        <v>48</v>
      </c>
      <c r="C31" s="16" t="s">
        <v>0</v>
      </c>
      <c r="D31" s="16" t="s">
        <v>49</v>
      </c>
      <c r="E31" s="16" t="s">
        <v>125</v>
      </c>
      <c r="F31" s="16" t="s">
        <v>64</v>
      </c>
      <c r="G31" s="16" t="s">
        <v>65</v>
      </c>
      <c r="H31" s="16" t="s">
        <v>66</v>
      </c>
      <c r="I31" s="16" t="s">
        <v>62</v>
      </c>
      <c r="J31" s="16" t="s">
        <v>67</v>
      </c>
      <c r="K31" s="16" t="s">
        <v>51</v>
      </c>
      <c r="L31" s="16" t="s">
        <v>1</v>
      </c>
      <c r="M31" s="16" t="s">
        <v>59</v>
      </c>
      <c r="N31" s="16" t="s">
        <v>60</v>
      </c>
      <c r="O31" s="16" t="s">
        <v>61</v>
      </c>
      <c r="P31" s="16" t="s">
        <v>63</v>
      </c>
      <c r="R31" s="16" t="s">
        <v>51</v>
      </c>
      <c r="S31" s="16" t="s">
        <v>198</v>
      </c>
      <c r="T31" s="16" t="s">
        <v>201</v>
      </c>
      <c r="U31" s="16" t="s">
        <v>202</v>
      </c>
      <c r="V31" s="16" t="s">
        <v>203</v>
      </c>
      <c r="W31" s="16" t="s">
        <v>51</v>
      </c>
    </row>
    <row r="32" spans="2:23" ht="36.75" customHeight="1" x14ac:dyDescent="0.2">
      <c r="B32" s="3" t="s">
        <v>91</v>
      </c>
      <c r="C32" s="17" t="s">
        <v>16</v>
      </c>
      <c r="D32" s="3" t="s">
        <v>54</v>
      </c>
      <c r="E32" s="3">
        <v>4</v>
      </c>
      <c r="F32" s="3">
        <v>1</v>
      </c>
      <c r="G32" s="3">
        <v>12</v>
      </c>
      <c r="H32" s="3">
        <v>7</v>
      </c>
      <c r="I32" s="3">
        <v>20</v>
      </c>
      <c r="J32" s="7">
        <v>0.19</v>
      </c>
      <c r="K32" s="8">
        <f>+W32</f>
        <v>2838333</v>
      </c>
      <c r="L32" s="5">
        <f>+ROUND(K32*(1+J32),0)</f>
        <v>3377616</v>
      </c>
      <c r="M32" s="19">
        <f>+ROUND(L32*F32,0)</f>
        <v>3377616</v>
      </c>
      <c r="N32" s="19">
        <f>+ROUND(L32*G32,0)</f>
        <v>40531392</v>
      </c>
      <c r="O32" s="19">
        <f>+ROUND(L32*H32,0)</f>
        <v>23643312</v>
      </c>
      <c r="P32" s="19">
        <f>+ROUND(L32*I32,0)</f>
        <v>67552320</v>
      </c>
      <c r="R32" s="19">
        <f>+ROUND(S32/1.19,0)</f>
        <v>2672269</v>
      </c>
      <c r="S32" s="19">
        <f>+'CTO3.341-2022'!I38</f>
        <v>3180000</v>
      </c>
      <c r="T32" s="149">
        <f t="shared" ref="T32" si="14">+R32</f>
        <v>2672269</v>
      </c>
      <c r="U32" s="149">
        <f t="shared" ref="U32" si="15">+ROUND(T32*(1+$U$12),0)</f>
        <v>2813899</v>
      </c>
      <c r="V32" s="149">
        <f t="shared" ref="V32" si="16">+ROUND(U32*(1+$V$12),0)</f>
        <v>2903944</v>
      </c>
      <c r="W32" s="149">
        <f t="shared" ref="W32" si="17">ROUND(((T32*F32)+(U32*G32)+(V32*H32))/I32,0)</f>
        <v>2838333</v>
      </c>
    </row>
    <row r="33" spans="2:23" ht="36.75" customHeight="1" x14ac:dyDescent="0.2">
      <c r="B33" s="3" t="s">
        <v>92</v>
      </c>
      <c r="C33" s="17" t="s">
        <v>17</v>
      </c>
      <c r="D33" s="3" t="s">
        <v>54</v>
      </c>
      <c r="E33" s="3">
        <v>4</v>
      </c>
      <c r="F33" s="3">
        <v>1</v>
      </c>
      <c r="G33" s="3">
        <v>10</v>
      </c>
      <c r="H33" s="3">
        <v>0</v>
      </c>
      <c r="I33" s="3">
        <v>11</v>
      </c>
      <c r="J33" s="7">
        <v>0.19</v>
      </c>
      <c r="K33" s="8">
        <f t="shared" ref="K33:K45" si="18">+W33</f>
        <v>1006783</v>
      </c>
      <c r="L33" s="5">
        <f t="shared" ref="L33:L44" si="19">+ROUND(K33*(1+J33),0)</f>
        <v>1198072</v>
      </c>
      <c r="M33" s="19">
        <f t="shared" ref="M33:M44" si="20">+ROUND(L33*F33,0)</f>
        <v>1198072</v>
      </c>
      <c r="N33" s="19">
        <f t="shared" ref="N33:N44" si="21">+ROUND(L33*G33,0)</f>
        <v>11980720</v>
      </c>
      <c r="O33" s="19"/>
      <c r="P33" s="19">
        <f t="shared" ref="P33:P44" si="22">+ROUND(L33*I33,0)</f>
        <v>13178792</v>
      </c>
      <c r="R33" s="19">
        <f t="shared" ref="R33:R45" si="23">+ROUND(S33/1.19,0)</f>
        <v>960504</v>
      </c>
      <c r="S33" s="19">
        <f>+'CTO3.341-2022'!I39</f>
        <v>1143000</v>
      </c>
      <c r="T33" s="149">
        <f t="shared" ref="T33:T45" si="24">+R33</f>
        <v>960504</v>
      </c>
      <c r="U33" s="149">
        <f t="shared" ref="U33:U45" si="25">+ROUND(T33*(1+$U$12),0)</f>
        <v>1011411</v>
      </c>
      <c r="V33" s="149">
        <f t="shared" ref="V33:V45" si="26">+ROUND(U33*(1+$V$12),0)</f>
        <v>1043776</v>
      </c>
      <c r="W33" s="149">
        <f t="shared" ref="W33:W45" si="27">ROUND(((T33*F33)+(U33*G33)+(V33*H33))/I33,0)</f>
        <v>1006783</v>
      </c>
    </row>
    <row r="34" spans="2:23" ht="36.75" customHeight="1" x14ac:dyDescent="0.2">
      <c r="B34" s="3" t="s">
        <v>93</v>
      </c>
      <c r="C34" s="17" t="s">
        <v>18</v>
      </c>
      <c r="D34" s="3" t="s">
        <v>54</v>
      </c>
      <c r="E34" s="3">
        <v>2</v>
      </c>
      <c r="F34" s="3">
        <v>1</v>
      </c>
      <c r="G34" s="3">
        <v>12</v>
      </c>
      <c r="H34" s="3">
        <v>7</v>
      </c>
      <c r="I34" s="3">
        <v>20</v>
      </c>
      <c r="J34" s="7">
        <v>0.19</v>
      </c>
      <c r="K34" s="8">
        <f t="shared" si="18"/>
        <v>86578</v>
      </c>
      <c r="L34" s="5">
        <f t="shared" si="19"/>
        <v>103028</v>
      </c>
      <c r="M34" s="19">
        <f t="shared" si="20"/>
        <v>103028</v>
      </c>
      <c r="N34" s="19">
        <f t="shared" si="21"/>
        <v>1236336</v>
      </c>
      <c r="O34" s="19">
        <f t="shared" ref="O34:O44" si="28">+ROUND(L34*H34,0)</f>
        <v>721196</v>
      </c>
      <c r="P34" s="19">
        <f t="shared" si="22"/>
        <v>2060560</v>
      </c>
      <c r="R34" s="19">
        <f t="shared" si="23"/>
        <v>81513</v>
      </c>
      <c r="S34" s="19">
        <f>+'CTO3.341-2022'!I40</f>
        <v>97000</v>
      </c>
      <c r="T34" s="149">
        <f t="shared" si="24"/>
        <v>81513</v>
      </c>
      <c r="U34" s="149">
        <f t="shared" si="25"/>
        <v>85833</v>
      </c>
      <c r="V34" s="149">
        <f t="shared" si="26"/>
        <v>88580</v>
      </c>
      <c r="W34" s="149">
        <f t="shared" si="27"/>
        <v>86578</v>
      </c>
    </row>
    <row r="35" spans="2:23" ht="36.75" customHeight="1" x14ac:dyDescent="0.2">
      <c r="B35" s="3" t="s">
        <v>94</v>
      </c>
      <c r="C35" s="17" t="s">
        <v>19</v>
      </c>
      <c r="D35" s="3" t="s">
        <v>54</v>
      </c>
      <c r="E35" s="3">
        <v>6</v>
      </c>
      <c r="F35" s="3">
        <v>1</v>
      </c>
      <c r="G35" s="3">
        <v>12</v>
      </c>
      <c r="H35" s="3">
        <v>7</v>
      </c>
      <c r="I35" s="3">
        <v>20</v>
      </c>
      <c r="J35" s="7">
        <v>0.19</v>
      </c>
      <c r="K35" s="8">
        <f t="shared" si="18"/>
        <v>166909</v>
      </c>
      <c r="L35" s="5">
        <f t="shared" si="19"/>
        <v>198622</v>
      </c>
      <c r="M35" s="19">
        <f t="shared" si="20"/>
        <v>198622</v>
      </c>
      <c r="N35" s="19">
        <f t="shared" si="21"/>
        <v>2383464</v>
      </c>
      <c r="O35" s="19">
        <f t="shared" si="28"/>
        <v>1390354</v>
      </c>
      <c r="P35" s="19">
        <f t="shared" si="22"/>
        <v>3972440</v>
      </c>
      <c r="R35" s="19">
        <f t="shared" si="23"/>
        <v>157143</v>
      </c>
      <c r="S35" s="19">
        <f>+'CTO3.341-2022'!I41</f>
        <v>187000</v>
      </c>
      <c r="T35" s="149">
        <f t="shared" si="24"/>
        <v>157143</v>
      </c>
      <c r="U35" s="149">
        <f t="shared" si="25"/>
        <v>165472</v>
      </c>
      <c r="V35" s="149">
        <f t="shared" si="26"/>
        <v>170767</v>
      </c>
      <c r="W35" s="149">
        <f t="shared" si="27"/>
        <v>166909</v>
      </c>
    </row>
    <row r="36" spans="2:23" ht="36.75" customHeight="1" x14ac:dyDescent="0.2">
      <c r="B36" s="3" t="s">
        <v>95</v>
      </c>
      <c r="C36" s="17" t="s">
        <v>20</v>
      </c>
      <c r="D36" s="3" t="s">
        <v>54</v>
      </c>
      <c r="E36" s="3">
        <v>2</v>
      </c>
      <c r="F36" s="3">
        <v>1</v>
      </c>
      <c r="G36" s="3">
        <v>10</v>
      </c>
      <c r="H36" s="3">
        <v>0</v>
      </c>
      <c r="I36" s="3">
        <v>11</v>
      </c>
      <c r="J36" s="7">
        <v>0.19</v>
      </c>
      <c r="K36" s="8">
        <f t="shared" si="18"/>
        <v>147978</v>
      </c>
      <c r="L36" s="5">
        <f t="shared" si="19"/>
        <v>176094</v>
      </c>
      <c r="M36" s="19">
        <f t="shared" si="20"/>
        <v>176094</v>
      </c>
      <c r="N36" s="19">
        <f t="shared" si="21"/>
        <v>1760940</v>
      </c>
      <c r="O36" s="19"/>
      <c r="P36" s="19">
        <f t="shared" si="22"/>
        <v>1937034</v>
      </c>
      <c r="R36" s="19">
        <f t="shared" si="23"/>
        <v>141176</v>
      </c>
      <c r="S36" s="19">
        <f>+'CTO3.341-2022'!I42</f>
        <v>168000</v>
      </c>
      <c r="T36" s="149">
        <f t="shared" si="24"/>
        <v>141176</v>
      </c>
      <c r="U36" s="149">
        <f t="shared" si="25"/>
        <v>148658</v>
      </c>
      <c r="V36" s="149">
        <f t="shared" si="26"/>
        <v>153415</v>
      </c>
      <c r="W36" s="149">
        <f t="shared" si="27"/>
        <v>147978</v>
      </c>
    </row>
    <row r="37" spans="2:23" ht="36.75" customHeight="1" x14ac:dyDescent="0.2">
      <c r="B37" s="3" t="s">
        <v>96</v>
      </c>
      <c r="C37" s="23" t="s">
        <v>126</v>
      </c>
      <c r="D37" s="3" t="s">
        <v>54</v>
      </c>
      <c r="E37" s="3">
        <v>2</v>
      </c>
      <c r="F37" s="3">
        <v>0</v>
      </c>
      <c r="G37" s="3">
        <v>0</v>
      </c>
      <c r="H37" s="3">
        <v>7</v>
      </c>
      <c r="I37" s="3">
        <v>7</v>
      </c>
      <c r="J37" s="7">
        <v>0.19</v>
      </c>
      <c r="K37" s="8"/>
      <c r="L37" s="5"/>
      <c r="M37" s="19"/>
      <c r="N37" s="19"/>
      <c r="O37" s="19"/>
      <c r="P37" s="19"/>
      <c r="R37" s="19"/>
      <c r="S37" s="19"/>
      <c r="T37" s="149"/>
      <c r="U37" s="149"/>
      <c r="V37" s="149"/>
      <c r="W37" s="149"/>
    </row>
    <row r="38" spans="2:23" ht="36.75" customHeight="1" x14ac:dyDescent="0.2">
      <c r="B38" s="3" t="s">
        <v>97</v>
      </c>
      <c r="C38" s="23" t="s">
        <v>21</v>
      </c>
      <c r="D38" s="3" t="s">
        <v>54</v>
      </c>
      <c r="E38" s="3">
        <v>2</v>
      </c>
      <c r="F38" s="3">
        <v>1</v>
      </c>
      <c r="G38" s="3">
        <v>12</v>
      </c>
      <c r="H38" s="3">
        <v>7</v>
      </c>
      <c r="I38" s="3">
        <v>20</v>
      </c>
      <c r="J38" s="7">
        <v>0.19</v>
      </c>
      <c r="K38" s="8">
        <f t="shared" si="18"/>
        <v>294544</v>
      </c>
      <c r="L38" s="5">
        <f t="shared" si="19"/>
        <v>350507</v>
      </c>
      <c r="M38" s="19">
        <f t="shared" si="20"/>
        <v>350507</v>
      </c>
      <c r="N38" s="19">
        <f t="shared" si="21"/>
        <v>4206084</v>
      </c>
      <c r="O38" s="19">
        <f t="shared" si="28"/>
        <v>2453549</v>
      </c>
      <c r="P38" s="19">
        <f t="shared" si="22"/>
        <v>7010140</v>
      </c>
      <c r="R38" s="19">
        <f t="shared" si="23"/>
        <v>277311</v>
      </c>
      <c r="S38" s="149">
        <f>+'CTO3.341-2022'!I43</f>
        <v>330000</v>
      </c>
      <c r="T38" s="149">
        <f t="shared" si="24"/>
        <v>277311</v>
      </c>
      <c r="U38" s="149">
        <f t="shared" si="25"/>
        <v>292008</v>
      </c>
      <c r="V38" s="149">
        <f t="shared" si="26"/>
        <v>301352</v>
      </c>
      <c r="W38" s="149">
        <f>ROUND(((T38*F38)+(U38*G38)+(V38*H38))/I38,0)</f>
        <v>294544</v>
      </c>
    </row>
    <row r="39" spans="2:23" ht="36.75" customHeight="1" x14ac:dyDescent="0.2">
      <c r="B39" s="3" t="s">
        <v>98</v>
      </c>
      <c r="C39" s="23" t="s">
        <v>22</v>
      </c>
      <c r="D39" s="3" t="s">
        <v>54</v>
      </c>
      <c r="E39" s="3">
        <v>4</v>
      </c>
      <c r="F39" s="3">
        <v>1</v>
      </c>
      <c r="G39" s="3">
        <v>12</v>
      </c>
      <c r="H39" s="3">
        <v>2</v>
      </c>
      <c r="I39" s="3">
        <v>15</v>
      </c>
      <c r="J39" s="7">
        <v>0.19</v>
      </c>
      <c r="K39" s="8">
        <f t="shared" si="18"/>
        <v>157651</v>
      </c>
      <c r="L39" s="5">
        <f t="shared" si="19"/>
        <v>187605</v>
      </c>
      <c r="M39" s="19">
        <f t="shared" si="20"/>
        <v>187605</v>
      </c>
      <c r="N39" s="19">
        <f t="shared" si="21"/>
        <v>2251260</v>
      </c>
      <c r="O39" s="19">
        <f t="shared" si="28"/>
        <v>375210</v>
      </c>
      <c r="P39" s="19">
        <f t="shared" si="22"/>
        <v>2814075</v>
      </c>
      <c r="R39" s="19">
        <f t="shared" si="23"/>
        <v>149580</v>
      </c>
      <c r="S39" s="19">
        <f>+'CTO3.341-2022'!I44</f>
        <v>178000</v>
      </c>
      <c r="T39" s="149">
        <f t="shared" si="24"/>
        <v>149580</v>
      </c>
      <c r="U39" s="149">
        <f t="shared" si="25"/>
        <v>157508</v>
      </c>
      <c r="V39" s="149">
        <f t="shared" si="26"/>
        <v>162548</v>
      </c>
      <c r="W39" s="149">
        <f t="shared" si="27"/>
        <v>157651</v>
      </c>
    </row>
    <row r="40" spans="2:23" ht="36.75" customHeight="1" x14ac:dyDescent="0.2">
      <c r="B40" s="3" t="s">
        <v>99</v>
      </c>
      <c r="C40" s="23" t="s">
        <v>23</v>
      </c>
      <c r="D40" s="3" t="s">
        <v>54</v>
      </c>
      <c r="E40" s="3">
        <v>4</v>
      </c>
      <c r="F40" s="3">
        <v>1</v>
      </c>
      <c r="G40" s="3">
        <v>12</v>
      </c>
      <c r="H40" s="3">
        <v>2</v>
      </c>
      <c r="I40" s="3">
        <v>15</v>
      </c>
      <c r="J40" s="7">
        <v>0.19</v>
      </c>
      <c r="K40" s="8">
        <f t="shared" si="18"/>
        <v>280762</v>
      </c>
      <c r="L40" s="5">
        <f t="shared" si="19"/>
        <v>334107</v>
      </c>
      <c r="M40" s="19">
        <f t="shared" si="20"/>
        <v>334107</v>
      </c>
      <c r="N40" s="19">
        <f t="shared" si="21"/>
        <v>4009284</v>
      </c>
      <c r="O40" s="19">
        <f t="shared" si="28"/>
        <v>668214</v>
      </c>
      <c r="P40" s="19">
        <f t="shared" si="22"/>
        <v>5011605</v>
      </c>
      <c r="R40" s="19">
        <f t="shared" si="23"/>
        <v>266387</v>
      </c>
      <c r="S40" s="19">
        <f>+'CTO3.341-2022'!I45</f>
        <v>317000</v>
      </c>
      <c r="T40" s="149">
        <f t="shared" si="24"/>
        <v>266387</v>
      </c>
      <c r="U40" s="149">
        <f t="shared" si="25"/>
        <v>280506</v>
      </c>
      <c r="V40" s="149">
        <f t="shared" si="26"/>
        <v>289482</v>
      </c>
      <c r="W40" s="149">
        <f t="shared" si="27"/>
        <v>280762</v>
      </c>
    </row>
    <row r="41" spans="2:23" ht="36.75" customHeight="1" x14ac:dyDescent="0.2">
      <c r="B41" s="3" t="s">
        <v>100</v>
      </c>
      <c r="C41" s="23" t="s">
        <v>24</v>
      </c>
      <c r="D41" s="3" t="s">
        <v>54</v>
      </c>
      <c r="E41" s="3">
        <v>2</v>
      </c>
      <c r="F41" s="3">
        <v>1</v>
      </c>
      <c r="G41" s="3">
        <v>12</v>
      </c>
      <c r="H41" s="3">
        <v>7</v>
      </c>
      <c r="I41" s="3">
        <v>20</v>
      </c>
      <c r="J41" s="7">
        <v>0.19</v>
      </c>
      <c r="K41" s="8">
        <f t="shared" si="18"/>
        <v>332032</v>
      </c>
      <c r="L41" s="5">
        <f t="shared" si="19"/>
        <v>395118</v>
      </c>
      <c r="M41" s="19">
        <f t="shared" si="20"/>
        <v>395118</v>
      </c>
      <c r="N41" s="19">
        <f t="shared" si="21"/>
        <v>4741416</v>
      </c>
      <c r="O41" s="19">
        <f t="shared" si="28"/>
        <v>2765826</v>
      </c>
      <c r="P41" s="19">
        <f t="shared" si="22"/>
        <v>7902360</v>
      </c>
      <c r="R41" s="19">
        <f t="shared" si="23"/>
        <v>312605</v>
      </c>
      <c r="S41" s="19">
        <f>+'CTO3.341-2022'!I46</f>
        <v>372000</v>
      </c>
      <c r="T41" s="149">
        <f t="shared" si="24"/>
        <v>312605</v>
      </c>
      <c r="U41" s="149">
        <f t="shared" si="25"/>
        <v>329173</v>
      </c>
      <c r="V41" s="149">
        <f t="shared" si="26"/>
        <v>339707</v>
      </c>
      <c r="W41" s="149">
        <f t="shared" si="27"/>
        <v>332032</v>
      </c>
    </row>
    <row r="42" spans="2:23" ht="36.75" customHeight="1" x14ac:dyDescent="0.2">
      <c r="B42" s="3" t="s">
        <v>101</v>
      </c>
      <c r="C42" s="23" t="s">
        <v>25</v>
      </c>
      <c r="D42" s="3" t="s">
        <v>54</v>
      </c>
      <c r="E42" s="3">
        <v>4</v>
      </c>
      <c r="F42" s="3">
        <v>1</v>
      </c>
      <c r="G42" s="3">
        <v>12</v>
      </c>
      <c r="H42" s="3">
        <v>7</v>
      </c>
      <c r="I42" s="3">
        <v>20</v>
      </c>
      <c r="J42" s="7">
        <v>0.19</v>
      </c>
      <c r="K42" s="8">
        <f t="shared" si="18"/>
        <v>515005</v>
      </c>
      <c r="L42" s="5">
        <f t="shared" si="19"/>
        <v>612856</v>
      </c>
      <c r="M42" s="19">
        <f t="shared" si="20"/>
        <v>612856</v>
      </c>
      <c r="N42" s="19">
        <f t="shared" si="21"/>
        <v>7354272</v>
      </c>
      <c r="O42" s="19">
        <f t="shared" si="28"/>
        <v>4289992</v>
      </c>
      <c r="P42" s="19">
        <f t="shared" si="22"/>
        <v>12257120</v>
      </c>
      <c r="R42" s="19">
        <f t="shared" si="23"/>
        <v>484874</v>
      </c>
      <c r="S42" s="19">
        <f>+'CTO3.341-2022'!I47</f>
        <v>577000</v>
      </c>
      <c r="T42" s="149">
        <f t="shared" si="24"/>
        <v>484874</v>
      </c>
      <c r="U42" s="149">
        <f t="shared" si="25"/>
        <v>510572</v>
      </c>
      <c r="V42" s="149">
        <f t="shared" si="26"/>
        <v>526910</v>
      </c>
      <c r="W42" s="149">
        <f t="shared" si="27"/>
        <v>515005</v>
      </c>
    </row>
    <row r="43" spans="2:23" ht="36.75" customHeight="1" x14ac:dyDescent="0.2">
      <c r="B43" s="3" t="s">
        <v>102</v>
      </c>
      <c r="C43" s="23" t="s">
        <v>26</v>
      </c>
      <c r="D43" s="3" t="s">
        <v>54</v>
      </c>
      <c r="E43" s="3">
        <v>8</v>
      </c>
      <c r="F43" s="3">
        <v>1</v>
      </c>
      <c r="G43" s="3">
        <v>12</v>
      </c>
      <c r="H43" s="3">
        <v>7</v>
      </c>
      <c r="I43" s="3">
        <v>20</v>
      </c>
      <c r="J43" s="7">
        <v>0.19</v>
      </c>
      <c r="K43" s="8">
        <f t="shared" si="18"/>
        <v>221353</v>
      </c>
      <c r="L43" s="5">
        <f t="shared" si="19"/>
        <v>263410</v>
      </c>
      <c r="M43" s="19">
        <f t="shared" si="20"/>
        <v>263410</v>
      </c>
      <c r="N43" s="19">
        <f t="shared" si="21"/>
        <v>3160920</v>
      </c>
      <c r="O43" s="19">
        <f t="shared" si="28"/>
        <v>1843870</v>
      </c>
      <c r="P43" s="19">
        <f t="shared" si="22"/>
        <v>5268200</v>
      </c>
      <c r="R43" s="19">
        <f t="shared" si="23"/>
        <v>208403</v>
      </c>
      <c r="S43" s="19">
        <f>+'CTO3.341-2022'!I48</f>
        <v>248000</v>
      </c>
      <c r="T43" s="149">
        <f t="shared" si="24"/>
        <v>208403</v>
      </c>
      <c r="U43" s="149">
        <f t="shared" si="25"/>
        <v>219448</v>
      </c>
      <c r="V43" s="149">
        <f t="shared" si="26"/>
        <v>226470</v>
      </c>
      <c r="W43" s="149">
        <f t="shared" si="27"/>
        <v>221353</v>
      </c>
    </row>
    <row r="44" spans="2:23" ht="36.75" customHeight="1" x14ac:dyDescent="0.2">
      <c r="B44" s="3" t="s">
        <v>103</v>
      </c>
      <c r="C44" s="23" t="s">
        <v>27</v>
      </c>
      <c r="D44" s="3" t="s">
        <v>54</v>
      </c>
      <c r="E44" s="3">
        <v>3</v>
      </c>
      <c r="F44" s="3">
        <v>1</v>
      </c>
      <c r="G44" s="3">
        <v>12</v>
      </c>
      <c r="H44" s="3">
        <v>7</v>
      </c>
      <c r="I44" s="3">
        <v>20</v>
      </c>
      <c r="J44" s="7">
        <v>0.19</v>
      </c>
      <c r="K44" s="8">
        <f t="shared" si="18"/>
        <v>2490237</v>
      </c>
      <c r="L44" s="5">
        <f t="shared" si="19"/>
        <v>2963382</v>
      </c>
      <c r="M44" s="19">
        <f t="shared" si="20"/>
        <v>2963382</v>
      </c>
      <c r="N44" s="19">
        <f t="shared" si="21"/>
        <v>35560584</v>
      </c>
      <c r="O44" s="19">
        <f t="shared" si="28"/>
        <v>20743674</v>
      </c>
      <c r="P44" s="19">
        <f t="shared" si="22"/>
        <v>59267640</v>
      </c>
      <c r="R44" s="19">
        <f t="shared" si="23"/>
        <v>2344538</v>
      </c>
      <c r="S44" s="19">
        <f>+'CTO3.341-2022'!I12</f>
        <v>2790000</v>
      </c>
      <c r="T44" s="149">
        <f t="shared" si="24"/>
        <v>2344538</v>
      </c>
      <c r="U44" s="149">
        <f t="shared" si="25"/>
        <v>2468799</v>
      </c>
      <c r="V44" s="149">
        <f t="shared" si="26"/>
        <v>2547801</v>
      </c>
      <c r="W44" s="149">
        <f t="shared" si="27"/>
        <v>2490237</v>
      </c>
    </row>
    <row r="45" spans="2:23" ht="36.75" customHeight="1" x14ac:dyDescent="0.2">
      <c r="B45" s="3" t="s">
        <v>104</v>
      </c>
      <c r="C45" s="23" t="s">
        <v>28</v>
      </c>
      <c r="D45" s="3" t="s">
        <v>54</v>
      </c>
      <c r="E45" s="3">
        <v>1</v>
      </c>
      <c r="F45" s="3">
        <v>1</v>
      </c>
      <c r="G45" s="3">
        <v>12</v>
      </c>
      <c r="H45" s="3">
        <v>7</v>
      </c>
      <c r="I45" s="3">
        <v>20</v>
      </c>
      <c r="J45" s="7">
        <v>0.19</v>
      </c>
      <c r="K45" s="8">
        <f t="shared" si="18"/>
        <v>430212</v>
      </c>
      <c r="L45" s="5"/>
      <c r="M45" s="19"/>
      <c r="N45" s="19"/>
      <c r="O45" s="19"/>
      <c r="P45" s="19"/>
      <c r="R45" s="19">
        <f t="shared" si="23"/>
        <v>405042</v>
      </c>
      <c r="S45" s="19">
        <f>+'CTO3.341-2022'!I11</f>
        <v>482000</v>
      </c>
      <c r="T45" s="149">
        <f t="shared" si="24"/>
        <v>405042</v>
      </c>
      <c r="U45" s="149">
        <f t="shared" si="25"/>
        <v>426509</v>
      </c>
      <c r="V45" s="149">
        <f t="shared" si="26"/>
        <v>440157</v>
      </c>
      <c r="W45" s="149">
        <f t="shared" si="27"/>
        <v>430212</v>
      </c>
    </row>
    <row r="46" spans="2:23" ht="36.75" customHeight="1" x14ac:dyDescent="0.2">
      <c r="B46" s="3" t="s">
        <v>105</v>
      </c>
      <c r="C46" s="23" t="s">
        <v>29</v>
      </c>
      <c r="D46" s="3" t="s">
        <v>54</v>
      </c>
      <c r="E46" s="3">
        <v>1</v>
      </c>
      <c r="F46" s="3">
        <v>1</v>
      </c>
      <c r="G46" s="3">
        <v>12</v>
      </c>
      <c r="H46" s="3">
        <v>7</v>
      </c>
      <c r="I46" s="3">
        <v>20</v>
      </c>
      <c r="J46" s="7">
        <v>0.19</v>
      </c>
      <c r="K46" s="8"/>
      <c r="L46" s="5"/>
      <c r="M46" s="19"/>
      <c r="N46" s="19"/>
      <c r="O46" s="19"/>
      <c r="P46" s="19"/>
    </row>
    <row r="47" spans="2:23" ht="36.75" customHeight="1" x14ac:dyDescent="0.2">
      <c r="B47" s="93" t="s">
        <v>55</v>
      </c>
      <c r="C47" s="93"/>
      <c r="D47" s="93"/>
      <c r="E47" s="93"/>
      <c r="F47" s="93"/>
      <c r="G47" s="93"/>
      <c r="H47" s="93"/>
      <c r="I47" s="93"/>
      <c r="J47" s="93"/>
      <c r="K47" s="93"/>
      <c r="L47" s="93"/>
      <c r="M47" s="93"/>
      <c r="N47" s="93"/>
      <c r="O47" s="93"/>
      <c r="P47" s="24">
        <f>SUM(P32:P46)</f>
        <v>188232286</v>
      </c>
    </row>
    <row r="48" spans="2:23" ht="36.75" customHeight="1" x14ac:dyDescent="0.2">
      <c r="B48" s="110" t="s">
        <v>45</v>
      </c>
      <c r="C48" s="110"/>
      <c r="D48" s="110"/>
      <c r="E48" s="110"/>
      <c r="F48" s="110"/>
      <c r="G48" s="110"/>
      <c r="H48" s="110"/>
      <c r="I48" s="110"/>
      <c r="J48" s="110"/>
      <c r="K48" s="110"/>
      <c r="L48" s="110"/>
      <c r="M48" s="110"/>
      <c r="N48" s="110"/>
      <c r="O48" s="110"/>
      <c r="P48" s="110"/>
    </row>
    <row r="49" spans="2:23" s="9" customFormat="1" ht="59.25" customHeight="1" x14ac:dyDescent="0.2">
      <c r="B49" s="16" t="s">
        <v>48</v>
      </c>
      <c r="C49" s="16" t="s">
        <v>0</v>
      </c>
      <c r="D49" s="16" t="s">
        <v>49</v>
      </c>
      <c r="E49" s="16" t="s">
        <v>125</v>
      </c>
      <c r="F49" s="16" t="s">
        <v>64</v>
      </c>
      <c r="G49" s="16" t="s">
        <v>65</v>
      </c>
      <c r="H49" s="16" t="s">
        <v>66</v>
      </c>
      <c r="I49" s="16" t="s">
        <v>62</v>
      </c>
      <c r="J49" s="16" t="s">
        <v>67</v>
      </c>
      <c r="K49" s="16" t="s">
        <v>51</v>
      </c>
      <c r="L49" s="16" t="s">
        <v>1</v>
      </c>
      <c r="M49" s="16" t="s">
        <v>59</v>
      </c>
      <c r="N49" s="16" t="s">
        <v>60</v>
      </c>
      <c r="O49" s="16" t="s">
        <v>61</v>
      </c>
      <c r="P49" s="16" t="s">
        <v>63</v>
      </c>
      <c r="R49" s="16" t="s">
        <v>51</v>
      </c>
      <c r="S49" s="16" t="s">
        <v>198</v>
      </c>
      <c r="T49" s="16" t="s">
        <v>201</v>
      </c>
      <c r="U49" s="16" t="s">
        <v>202</v>
      </c>
      <c r="V49" s="16" t="s">
        <v>203</v>
      </c>
      <c r="W49" s="16" t="s">
        <v>51</v>
      </c>
    </row>
    <row r="50" spans="2:23" ht="41.25" customHeight="1" x14ac:dyDescent="0.2">
      <c r="B50" s="3" t="s">
        <v>106</v>
      </c>
      <c r="C50" s="17" t="s">
        <v>30</v>
      </c>
      <c r="D50" s="3" t="s">
        <v>54</v>
      </c>
      <c r="E50" s="3">
        <v>62</v>
      </c>
      <c r="F50" s="3">
        <v>1</v>
      </c>
      <c r="G50" s="3">
        <v>12</v>
      </c>
      <c r="H50" s="3">
        <v>7</v>
      </c>
      <c r="I50" s="3">
        <v>20</v>
      </c>
      <c r="J50" s="7">
        <v>0.19</v>
      </c>
      <c r="K50" s="8">
        <f>+W50</f>
        <v>8314175</v>
      </c>
      <c r="L50" s="5">
        <f>+ROUND(K50*(1+J50),0)</f>
        <v>9893868</v>
      </c>
      <c r="M50" s="19">
        <f>+ROUND(L50*F50,0)</f>
        <v>9893868</v>
      </c>
      <c r="N50" s="19">
        <f>+ROUND(L50*G50,0)</f>
        <v>118726416</v>
      </c>
      <c r="O50" s="19">
        <f>+ROUND(L50*H50,0)</f>
        <v>69257076</v>
      </c>
      <c r="P50" s="19">
        <f>+ROUND(L50*I50,0)</f>
        <v>197877360</v>
      </c>
      <c r="R50" s="19">
        <f>+ROUND(S50/1.19,0)</f>
        <v>7827731</v>
      </c>
      <c r="S50" s="19">
        <f>+'CTO3.341-2022'!I50</f>
        <v>9315000</v>
      </c>
      <c r="T50" s="149">
        <f t="shared" ref="T50" si="29">+R50</f>
        <v>7827731</v>
      </c>
      <c r="U50" s="149">
        <f t="shared" ref="U50" si="30">+ROUND(T50*(1+$U$12),0)</f>
        <v>8242601</v>
      </c>
      <c r="V50" s="149">
        <f t="shared" ref="V50" si="31">+ROUND(U50*(1+$V$12),0)</f>
        <v>8506364</v>
      </c>
      <c r="W50" s="149">
        <f t="shared" ref="W50" si="32">ROUND(((T50*F50)+(U50*G50)+(V50*H50))/I50,0)</f>
        <v>8314175</v>
      </c>
    </row>
    <row r="51" spans="2:23" ht="43.5" customHeight="1" x14ac:dyDescent="0.2">
      <c r="B51" s="3" t="s">
        <v>107</v>
      </c>
      <c r="C51" s="17" t="s">
        <v>31</v>
      </c>
      <c r="D51" s="3" t="s">
        <v>54</v>
      </c>
      <c r="E51" s="3">
        <v>11</v>
      </c>
      <c r="F51" s="3">
        <v>1</v>
      </c>
      <c r="G51" s="3">
        <v>12</v>
      </c>
      <c r="H51" s="3">
        <v>7</v>
      </c>
      <c r="I51" s="3">
        <v>20</v>
      </c>
      <c r="J51" s="7">
        <v>0.19</v>
      </c>
      <c r="K51" s="8">
        <f t="shared" ref="K51:K53" si="33">+W51</f>
        <v>1113020</v>
      </c>
      <c r="L51" s="5">
        <f t="shared" ref="L51:L55" si="34">+ROUND(K51*(1+J51),0)</f>
        <v>1324494</v>
      </c>
      <c r="M51" s="19">
        <f t="shared" ref="M51:M55" si="35">+ROUND(L51*F51,0)</f>
        <v>1324494</v>
      </c>
      <c r="N51" s="19">
        <f t="shared" ref="N51:N55" si="36">+ROUND(L51*G51,0)</f>
        <v>15893928</v>
      </c>
      <c r="O51" s="19">
        <f t="shared" ref="O51:O55" si="37">+ROUND(L51*H51,0)</f>
        <v>9271458</v>
      </c>
      <c r="P51" s="5">
        <f t="shared" ref="P51:P55" si="38">+ROUND(L51*(1+E51),0)</f>
        <v>15893928</v>
      </c>
      <c r="R51" s="19">
        <f t="shared" ref="R51:R55" si="39">+ROUND(S51/1.19,0)</f>
        <v>1047899</v>
      </c>
      <c r="S51" s="19">
        <f>+'CTO3.341-2022'!I51</f>
        <v>1247000</v>
      </c>
      <c r="T51" s="149">
        <f t="shared" ref="T51:T53" si="40">+R51</f>
        <v>1047899</v>
      </c>
      <c r="U51" s="149">
        <f t="shared" ref="U51:U53" si="41">+ROUND(T51*(1+$U$12),0)</f>
        <v>1103438</v>
      </c>
      <c r="V51" s="149">
        <f t="shared" ref="V51:V53" si="42">+ROUND(U51*(1+$V$12),0)</f>
        <v>1138748</v>
      </c>
      <c r="W51" s="149">
        <f t="shared" ref="W51:W53" si="43">ROUND(((T51*F51)+(U51*G51)+(V51*H51))/I51,0)</f>
        <v>1113020</v>
      </c>
    </row>
    <row r="52" spans="2:23" ht="57" customHeight="1" x14ac:dyDescent="0.2">
      <c r="B52" s="3" t="s">
        <v>108</v>
      </c>
      <c r="C52" s="17" t="s">
        <v>32</v>
      </c>
      <c r="D52" s="3" t="s">
        <v>54</v>
      </c>
      <c r="E52" s="3">
        <v>20</v>
      </c>
      <c r="F52" s="3">
        <v>1</v>
      </c>
      <c r="G52" s="3">
        <v>12</v>
      </c>
      <c r="H52" s="3">
        <v>7</v>
      </c>
      <c r="I52" s="3">
        <v>20</v>
      </c>
      <c r="J52" s="7">
        <v>0.19</v>
      </c>
      <c r="K52" s="8">
        <f t="shared" si="33"/>
        <v>3949567</v>
      </c>
      <c r="L52" s="5">
        <f t="shared" si="34"/>
        <v>4699985</v>
      </c>
      <c r="M52" s="19">
        <f t="shared" si="35"/>
        <v>4699985</v>
      </c>
      <c r="N52" s="19">
        <f t="shared" si="36"/>
        <v>56399820</v>
      </c>
      <c r="O52" s="19">
        <f t="shared" si="37"/>
        <v>32899895</v>
      </c>
      <c r="P52" s="5">
        <f t="shared" si="38"/>
        <v>98699685</v>
      </c>
      <c r="R52" s="19">
        <f t="shared" si="39"/>
        <v>3718487</v>
      </c>
      <c r="S52" s="19">
        <f>+'CTO3.341-2022'!I52</f>
        <v>4425000</v>
      </c>
      <c r="T52" s="149">
        <f t="shared" si="40"/>
        <v>3718487</v>
      </c>
      <c r="U52" s="149">
        <f t="shared" si="41"/>
        <v>3915567</v>
      </c>
      <c r="V52" s="149">
        <f t="shared" si="42"/>
        <v>4040865</v>
      </c>
      <c r="W52" s="149">
        <f t="shared" si="43"/>
        <v>3949567</v>
      </c>
    </row>
    <row r="53" spans="2:23" ht="36.75" customHeight="1" x14ac:dyDescent="0.2">
      <c r="B53" s="3" t="s">
        <v>109</v>
      </c>
      <c r="C53" s="17" t="s">
        <v>33</v>
      </c>
      <c r="D53" s="3" t="s">
        <v>54</v>
      </c>
      <c r="E53" s="3">
        <v>937</v>
      </c>
      <c r="F53" s="3">
        <v>1</v>
      </c>
      <c r="G53" s="3">
        <v>6</v>
      </c>
      <c r="H53" s="3">
        <v>0</v>
      </c>
      <c r="I53" s="3">
        <v>7</v>
      </c>
      <c r="J53" s="7">
        <v>0.19</v>
      </c>
      <c r="K53" s="8">
        <f t="shared" si="33"/>
        <v>7186223</v>
      </c>
      <c r="L53" s="5">
        <f t="shared" si="34"/>
        <v>8551605</v>
      </c>
      <c r="M53" s="19">
        <f t="shared" si="35"/>
        <v>8551605</v>
      </c>
      <c r="N53" s="19">
        <f t="shared" si="36"/>
        <v>51309630</v>
      </c>
      <c r="O53" s="19"/>
      <c r="P53" s="5">
        <f t="shared" si="38"/>
        <v>8021405490</v>
      </c>
      <c r="R53" s="19">
        <f t="shared" si="39"/>
        <v>6873950</v>
      </c>
      <c r="S53" s="19">
        <f>+'CTO3.341-2022'!I14</f>
        <v>8180000</v>
      </c>
      <c r="T53" s="149">
        <f t="shared" si="40"/>
        <v>6873950</v>
      </c>
      <c r="U53" s="149">
        <f t="shared" si="41"/>
        <v>7238269</v>
      </c>
      <c r="V53" s="149">
        <f t="shared" si="42"/>
        <v>7469894</v>
      </c>
      <c r="W53" s="149">
        <f t="shared" si="43"/>
        <v>7186223</v>
      </c>
    </row>
    <row r="54" spans="2:23" ht="36.75" customHeight="1" x14ac:dyDescent="0.2">
      <c r="B54" s="3" t="s">
        <v>110</v>
      </c>
      <c r="C54" s="17" t="s">
        <v>34</v>
      </c>
      <c r="D54" s="3" t="s">
        <v>54</v>
      </c>
      <c r="E54" s="3">
        <v>19</v>
      </c>
      <c r="F54" s="4">
        <v>1</v>
      </c>
      <c r="G54" s="3">
        <v>12</v>
      </c>
      <c r="H54" s="3">
        <v>7</v>
      </c>
      <c r="I54" s="3">
        <v>20</v>
      </c>
      <c r="J54" s="7">
        <v>0.19</v>
      </c>
      <c r="K54" s="8"/>
      <c r="L54" s="5"/>
      <c r="M54" s="19"/>
      <c r="N54" s="19"/>
      <c r="O54" s="19"/>
      <c r="P54" s="5"/>
      <c r="R54" s="150"/>
      <c r="S54" s="150"/>
      <c r="T54" s="150"/>
      <c r="U54" s="150"/>
      <c r="V54" s="150"/>
      <c r="W54" s="150"/>
    </row>
    <row r="55" spans="2:23" ht="36.75" customHeight="1" x14ac:dyDescent="0.2">
      <c r="B55" s="3" t="s">
        <v>111</v>
      </c>
      <c r="C55" s="17" t="s">
        <v>35</v>
      </c>
      <c r="D55" s="3" t="s">
        <v>54</v>
      </c>
      <c r="E55" s="3">
        <v>9</v>
      </c>
      <c r="F55" s="4">
        <v>1</v>
      </c>
      <c r="G55" s="3">
        <v>6</v>
      </c>
      <c r="H55" s="3">
        <v>7</v>
      </c>
      <c r="I55" s="3">
        <v>7</v>
      </c>
      <c r="J55" s="7">
        <v>0.19</v>
      </c>
      <c r="K55" s="8"/>
      <c r="L55" s="5">
        <f t="shared" si="34"/>
        <v>0</v>
      </c>
      <c r="M55" s="19">
        <f t="shared" si="35"/>
        <v>0</v>
      </c>
      <c r="N55" s="19">
        <f t="shared" si="36"/>
        <v>0</v>
      </c>
      <c r="O55" s="19">
        <f t="shared" si="37"/>
        <v>0</v>
      </c>
      <c r="P55" s="5">
        <f t="shared" si="38"/>
        <v>0</v>
      </c>
      <c r="R55" s="19">
        <f t="shared" si="39"/>
        <v>1036134</v>
      </c>
      <c r="S55" s="19">
        <f>+'CTO3.341-2022'!I20</f>
        <v>1233000</v>
      </c>
      <c r="T55" s="149">
        <f t="shared" ref="T55" si="44">+R55</f>
        <v>1036134</v>
      </c>
      <c r="U55" s="149">
        <f t="shared" ref="U55" si="45">+ROUND(T55*(1+$U$12),0)</f>
        <v>1091049</v>
      </c>
      <c r="V55" s="149">
        <f t="shared" ref="V55" si="46">+ROUND(U55*(1+$V$12),0)</f>
        <v>1125963</v>
      </c>
      <c r="W55" s="149">
        <f t="shared" ref="W55" si="47">ROUND(((T55*F55)+(U55*G55)+(V55*H55))/I55,0)</f>
        <v>2209167</v>
      </c>
    </row>
    <row r="56" spans="2:23" ht="36.75" customHeight="1" x14ac:dyDescent="0.2">
      <c r="B56" s="3" t="s">
        <v>112</v>
      </c>
      <c r="C56" s="17" t="s">
        <v>36</v>
      </c>
      <c r="D56" s="3" t="s">
        <v>54</v>
      </c>
      <c r="E56" s="3">
        <v>1</v>
      </c>
      <c r="F56" s="4">
        <v>1</v>
      </c>
      <c r="G56" s="3">
        <v>12</v>
      </c>
      <c r="H56" s="3">
        <v>7</v>
      </c>
      <c r="I56" s="3">
        <v>20</v>
      </c>
      <c r="J56" s="7">
        <v>0.19</v>
      </c>
      <c r="K56" s="8"/>
      <c r="L56" s="5"/>
      <c r="M56" s="19"/>
      <c r="N56" s="19"/>
      <c r="O56" s="19"/>
      <c r="P56" s="5"/>
    </row>
    <row r="57" spans="2:23" ht="36.75" customHeight="1" x14ac:dyDescent="0.2">
      <c r="B57" s="99" t="s">
        <v>123</v>
      </c>
      <c r="C57" s="100"/>
      <c r="D57" s="100"/>
      <c r="E57" s="100"/>
      <c r="F57" s="100"/>
      <c r="G57" s="100"/>
      <c r="H57" s="100"/>
      <c r="I57" s="100"/>
      <c r="J57" s="100"/>
      <c r="K57" s="100"/>
      <c r="L57" s="100"/>
      <c r="M57" s="100"/>
      <c r="N57" s="100"/>
      <c r="O57" s="101"/>
      <c r="P57" s="25">
        <f>SUM(P50:P56)</f>
        <v>8333876463</v>
      </c>
    </row>
    <row r="58" spans="2:23" ht="36.75" customHeight="1" x14ac:dyDescent="0.2">
      <c r="B58" s="102" t="s">
        <v>47</v>
      </c>
      <c r="C58" s="103"/>
      <c r="D58" s="103"/>
      <c r="E58" s="103"/>
      <c r="F58" s="103"/>
      <c r="G58" s="103"/>
      <c r="H58" s="103"/>
      <c r="I58" s="103"/>
      <c r="J58" s="103"/>
      <c r="K58" s="103"/>
      <c r="L58" s="103"/>
      <c r="M58" s="103"/>
      <c r="N58" s="103"/>
      <c r="O58" s="103"/>
      <c r="P58" s="103"/>
    </row>
    <row r="59" spans="2:23" ht="66" customHeight="1" x14ac:dyDescent="0.2">
      <c r="B59" s="16" t="s">
        <v>48</v>
      </c>
      <c r="C59" s="16" t="s">
        <v>0</v>
      </c>
      <c r="D59" s="16" t="s">
        <v>49</v>
      </c>
      <c r="E59" s="16" t="s">
        <v>125</v>
      </c>
      <c r="F59" s="16" t="s">
        <v>64</v>
      </c>
      <c r="G59" s="16" t="s">
        <v>65</v>
      </c>
      <c r="H59" s="16" t="s">
        <v>66</v>
      </c>
      <c r="I59" s="16" t="s">
        <v>62</v>
      </c>
      <c r="J59" s="16" t="s">
        <v>67</v>
      </c>
      <c r="K59" s="16" t="s">
        <v>51</v>
      </c>
      <c r="L59" s="16" t="s">
        <v>1</v>
      </c>
      <c r="M59" s="16" t="s">
        <v>59</v>
      </c>
      <c r="N59" s="16" t="s">
        <v>60</v>
      </c>
      <c r="O59" s="16" t="s">
        <v>61</v>
      </c>
      <c r="P59" s="16" t="s">
        <v>63</v>
      </c>
    </row>
    <row r="60" spans="2:23" ht="36.75" customHeight="1" x14ac:dyDescent="0.2">
      <c r="B60" s="3" t="s">
        <v>113</v>
      </c>
      <c r="C60" s="17" t="s">
        <v>37</v>
      </c>
      <c r="D60" s="3" t="s">
        <v>54</v>
      </c>
      <c r="E60" s="3">
        <v>62</v>
      </c>
      <c r="F60" s="3">
        <v>1</v>
      </c>
      <c r="G60" s="3">
        <v>12</v>
      </c>
      <c r="H60" s="3">
        <v>7</v>
      </c>
      <c r="I60" s="3">
        <v>20</v>
      </c>
      <c r="J60" s="7">
        <v>0.19</v>
      </c>
      <c r="K60" s="8">
        <f>+W60</f>
        <v>1254044</v>
      </c>
      <c r="L60" s="5">
        <f t="shared" ref="L60:L62" si="48">+ROUND(K60*(1+J60),0)</f>
        <v>1492312</v>
      </c>
      <c r="M60" s="19">
        <f t="shared" ref="M60:M62" si="49">+ROUND(L60*F60,0)</f>
        <v>1492312</v>
      </c>
      <c r="N60" s="19">
        <f t="shared" ref="N60:N62" si="50">+ROUND(L60*G60,0)</f>
        <v>17907744</v>
      </c>
      <c r="O60" s="19">
        <f t="shared" ref="O60:O62" si="51">+ROUND(L60*H60,0)</f>
        <v>10446184</v>
      </c>
      <c r="P60" s="5">
        <f t="shared" ref="P60:P62" si="52">+ROUND(L60*(1+E60),0)</f>
        <v>94015656</v>
      </c>
      <c r="R60" s="19">
        <f t="shared" ref="R60:R62" si="53">+ROUND(S60/1.19,0)</f>
        <v>1180672</v>
      </c>
      <c r="S60" s="19">
        <f>+'CTO3.341-2022'!I55</f>
        <v>1405000</v>
      </c>
      <c r="T60" s="149">
        <f t="shared" ref="T60" si="54">+R60</f>
        <v>1180672</v>
      </c>
      <c r="U60" s="149">
        <f t="shared" ref="U60" si="55">+ROUND(T60*(1+$U$12),0)</f>
        <v>1243248</v>
      </c>
      <c r="V60" s="149">
        <f t="shared" ref="V60" si="56">+ROUND(U60*(1+$V$12),0)</f>
        <v>1283032</v>
      </c>
      <c r="W60" s="149">
        <f>ROUND(((T60*F60)+(U60*G60)+(V60*H60))/I60,0)</f>
        <v>1254044</v>
      </c>
    </row>
    <row r="61" spans="2:23" ht="36.75" customHeight="1" x14ac:dyDescent="0.2">
      <c r="B61" s="3" t="s">
        <v>114</v>
      </c>
      <c r="C61" s="17" t="s">
        <v>38</v>
      </c>
      <c r="D61" s="3" t="s">
        <v>54</v>
      </c>
      <c r="E61" s="3">
        <v>11</v>
      </c>
      <c r="F61" s="3">
        <v>1</v>
      </c>
      <c r="G61" s="3">
        <v>12</v>
      </c>
      <c r="H61" s="3">
        <v>7</v>
      </c>
      <c r="I61" s="3">
        <v>20</v>
      </c>
      <c r="J61" s="7">
        <v>0.19</v>
      </c>
      <c r="K61" s="8">
        <f t="shared" ref="K61:K63" si="57">+W61</f>
        <v>165122</v>
      </c>
      <c r="L61" s="5">
        <f t="shared" si="48"/>
        <v>196495</v>
      </c>
      <c r="M61" s="19">
        <f t="shared" si="49"/>
        <v>196495</v>
      </c>
      <c r="N61" s="19">
        <f t="shared" si="50"/>
        <v>2357940</v>
      </c>
      <c r="O61" s="19">
        <f t="shared" si="51"/>
        <v>1375465</v>
      </c>
      <c r="P61" s="5">
        <f t="shared" si="52"/>
        <v>2357940</v>
      </c>
      <c r="R61" s="19">
        <f t="shared" si="53"/>
        <v>155462</v>
      </c>
      <c r="S61" s="19">
        <f>+'CTO3.341-2022'!I56</f>
        <v>185000</v>
      </c>
      <c r="T61" s="149">
        <f t="shared" ref="T61:T62" si="58">+R61</f>
        <v>155462</v>
      </c>
      <c r="U61" s="149">
        <f t="shared" ref="U61:U62" si="59">+ROUND(T61*(1+$U$12),0)</f>
        <v>163701</v>
      </c>
      <c r="V61" s="149">
        <f t="shared" ref="V61:V62" si="60">+ROUND(U61*(1+$V$12),0)</f>
        <v>168939</v>
      </c>
      <c r="W61" s="149">
        <f t="shared" ref="W61:W62" si="61">ROUND(((T61*F61)+(U61*G61)+(V61*H61))/I61,0)</f>
        <v>165122</v>
      </c>
    </row>
    <row r="62" spans="2:23" ht="41.25" customHeight="1" x14ac:dyDescent="0.2">
      <c r="B62" s="3" t="s">
        <v>115</v>
      </c>
      <c r="C62" s="17" t="s">
        <v>39</v>
      </c>
      <c r="D62" s="3" t="s">
        <v>54</v>
      </c>
      <c r="E62" s="3">
        <v>20</v>
      </c>
      <c r="F62" s="3">
        <v>1</v>
      </c>
      <c r="G62" s="3">
        <v>12</v>
      </c>
      <c r="H62" s="3">
        <v>7</v>
      </c>
      <c r="I62" s="3">
        <v>20</v>
      </c>
      <c r="J62" s="7">
        <v>0.19</v>
      </c>
      <c r="K62" s="8">
        <f t="shared" si="57"/>
        <v>593552</v>
      </c>
      <c r="L62" s="5">
        <f t="shared" si="48"/>
        <v>706327</v>
      </c>
      <c r="M62" s="19">
        <f t="shared" si="49"/>
        <v>706327</v>
      </c>
      <c r="N62" s="19">
        <f t="shared" si="50"/>
        <v>8475924</v>
      </c>
      <c r="O62" s="19">
        <f t="shared" si="51"/>
        <v>4944289</v>
      </c>
      <c r="P62" s="5">
        <f t="shared" si="52"/>
        <v>14832867</v>
      </c>
      <c r="R62" s="19">
        <f t="shared" si="53"/>
        <v>558824</v>
      </c>
      <c r="S62" s="19">
        <f>+'CTO3.341-2022'!I57</f>
        <v>665000</v>
      </c>
      <c r="T62" s="149">
        <f t="shared" si="58"/>
        <v>558824</v>
      </c>
      <c r="U62" s="149">
        <f t="shared" si="59"/>
        <v>588442</v>
      </c>
      <c r="V62" s="149">
        <f t="shared" si="60"/>
        <v>607272</v>
      </c>
      <c r="W62" s="149">
        <f t="shared" si="61"/>
        <v>593552</v>
      </c>
    </row>
    <row r="63" spans="2:23" ht="36.75" customHeight="1" x14ac:dyDescent="0.2">
      <c r="B63" s="3" t="s">
        <v>116</v>
      </c>
      <c r="C63" s="17" t="s">
        <v>40</v>
      </c>
      <c r="D63" s="27" t="s">
        <v>54</v>
      </c>
      <c r="E63" s="3">
        <v>937</v>
      </c>
      <c r="F63" s="3">
        <v>1</v>
      </c>
      <c r="G63" s="3">
        <v>6</v>
      </c>
      <c r="H63" s="3">
        <v>0</v>
      </c>
      <c r="I63" s="3">
        <v>7</v>
      </c>
      <c r="J63" s="7">
        <v>0.19</v>
      </c>
      <c r="K63" s="8">
        <f t="shared" si="57"/>
        <v>1083204</v>
      </c>
      <c r="L63" s="5">
        <f t="shared" ref="L63:L64" si="62">+ROUND(K63*(1+J63),0)</f>
        <v>1289013</v>
      </c>
      <c r="M63" s="19">
        <f t="shared" ref="M63:M64" si="63">+ROUND(L63*F63,0)</f>
        <v>1289013</v>
      </c>
      <c r="N63" s="19">
        <f t="shared" ref="N63:N64" si="64">+ROUND(L63*G63,0)</f>
        <v>7734078</v>
      </c>
      <c r="O63" s="19">
        <f t="shared" ref="O63:O64" si="65">+ROUND(L63*H63,0)</f>
        <v>0</v>
      </c>
      <c r="P63" s="5">
        <f t="shared" ref="P63:P64" si="66">+ROUND(L63*(1+E63),0)</f>
        <v>1209094194</v>
      </c>
      <c r="R63" s="19">
        <f>+ROUND(S63/1.19,0)</f>
        <v>1036134</v>
      </c>
      <c r="S63" s="19">
        <f>+'CTO3.341-2022'!I20</f>
        <v>1233000</v>
      </c>
      <c r="T63" s="149">
        <f>+R63</f>
        <v>1036134</v>
      </c>
      <c r="U63" s="149">
        <f>+ROUND(T63*(1+U12),0)</f>
        <v>1091049</v>
      </c>
      <c r="V63" s="149">
        <f>+ROUND(U63*(1+V12),0)</f>
        <v>1125963</v>
      </c>
      <c r="W63" s="149">
        <f>ROUND(((T63*F63)+(U63*G63)+(V63*H63))/I63,0)</f>
        <v>1083204</v>
      </c>
    </row>
    <row r="64" spans="2:23" ht="36.75" customHeight="1" x14ac:dyDescent="0.2">
      <c r="B64" s="3" t="s">
        <v>117</v>
      </c>
      <c r="C64" s="17" t="s">
        <v>41</v>
      </c>
      <c r="D64" s="27" t="s">
        <v>54</v>
      </c>
      <c r="E64" s="3">
        <v>19</v>
      </c>
      <c r="F64" s="3">
        <v>1</v>
      </c>
      <c r="G64" s="3">
        <v>12</v>
      </c>
      <c r="H64" s="3">
        <v>7</v>
      </c>
      <c r="I64" s="3">
        <v>20</v>
      </c>
      <c r="J64" s="7">
        <v>0.19</v>
      </c>
      <c r="K64" s="8"/>
      <c r="L64" s="5">
        <f t="shared" si="62"/>
        <v>0</v>
      </c>
      <c r="M64" s="19">
        <f t="shared" si="63"/>
        <v>0</v>
      </c>
      <c r="N64" s="19">
        <f t="shared" si="64"/>
        <v>0</v>
      </c>
      <c r="O64" s="19">
        <f t="shared" si="65"/>
        <v>0</v>
      </c>
      <c r="P64" s="5">
        <f t="shared" si="66"/>
        <v>0</v>
      </c>
      <c r="R64" s="19">
        <f t="shared" ref="R64" si="67">+ROUND(S64/1.19,0)</f>
        <v>1036134</v>
      </c>
      <c r="S64" s="19">
        <f>+'CTO3.341-2022'!I20</f>
        <v>1233000</v>
      </c>
      <c r="T64" s="149">
        <f t="shared" ref="T64" si="68">+R64</f>
        <v>1036134</v>
      </c>
      <c r="U64" s="149">
        <f>+ROUND(T64*(1+U12),0)</f>
        <v>1091049</v>
      </c>
      <c r="V64" s="149">
        <f>+ROUND(U64*(1+V12),0)</f>
        <v>1125963</v>
      </c>
      <c r="W64" s="149">
        <f>ROUND(((T64*F64)+(U64*G64)+(V64*H64))/I64,0)</f>
        <v>1100523</v>
      </c>
    </row>
    <row r="65" spans="2:23" ht="36.75" customHeight="1" x14ac:dyDescent="0.2">
      <c r="B65" s="3" t="s">
        <v>118</v>
      </c>
      <c r="C65" s="17" t="s">
        <v>42</v>
      </c>
      <c r="D65" s="27" t="s">
        <v>54</v>
      </c>
      <c r="E65" s="3">
        <v>9</v>
      </c>
      <c r="F65" s="3">
        <v>1</v>
      </c>
      <c r="G65" s="3">
        <v>6</v>
      </c>
      <c r="H65" s="3">
        <v>7</v>
      </c>
      <c r="I65" s="3">
        <v>7</v>
      </c>
      <c r="J65" s="7">
        <v>0.19</v>
      </c>
      <c r="K65" s="8"/>
      <c r="L65" s="5"/>
      <c r="M65" s="19"/>
      <c r="N65" s="19"/>
      <c r="O65" s="19"/>
      <c r="P65" s="5"/>
      <c r="R65" s="19"/>
      <c r="S65" s="19"/>
      <c r="T65" s="62"/>
      <c r="U65" s="62"/>
      <c r="V65" s="62"/>
      <c r="W65" s="62"/>
    </row>
    <row r="66" spans="2:23" ht="36.75" customHeight="1" x14ac:dyDescent="0.2">
      <c r="B66" s="3" t="s">
        <v>119</v>
      </c>
      <c r="C66" s="17" t="s">
        <v>43</v>
      </c>
      <c r="D66" s="27" t="s">
        <v>54</v>
      </c>
      <c r="E66" s="3">
        <v>1</v>
      </c>
      <c r="F66" s="3">
        <v>1</v>
      </c>
      <c r="G66" s="3">
        <v>12</v>
      </c>
      <c r="H66" s="3">
        <v>7</v>
      </c>
      <c r="I66" s="3">
        <v>20</v>
      </c>
      <c r="J66" s="7">
        <v>0.19</v>
      </c>
      <c r="K66" s="8"/>
      <c r="L66" s="5"/>
      <c r="M66" s="19"/>
      <c r="N66" s="19"/>
      <c r="O66" s="19"/>
      <c r="P66" s="5"/>
    </row>
    <row r="67" spans="2:23" ht="36.75" customHeight="1" x14ac:dyDescent="0.2">
      <c r="B67" s="99" t="s">
        <v>56</v>
      </c>
      <c r="C67" s="100"/>
      <c r="D67" s="100"/>
      <c r="E67" s="100"/>
      <c r="F67" s="100"/>
      <c r="G67" s="100"/>
      <c r="H67" s="100"/>
      <c r="I67" s="100"/>
      <c r="J67" s="100"/>
      <c r="K67" s="100"/>
      <c r="L67" s="100"/>
      <c r="M67" s="100"/>
      <c r="N67" s="100"/>
      <c r="O67" s="101"/>
      <c r="P67" s="25">
        <f>SUM(P60:P66)</f>
        <v>1320300657</v>
      </c>
    </row>
    <row r="68" spans="2:23" ht="36.75" customHeight="1" x14ac:dyDescent="0.2">
      <c r="B68" s="81" t="s">
        <v>57</v>
      </c>
      <c r="C68" s="82"/>
      <c r="D68" s="82"/>
      <c r="E68" s="82"/>
      <c r="F68" s="82"/>
      <c r="G68" s="82"/>
      <c r="H68" s="82"/>
      <c r="I68" s="82"/>
      <c r="J68" s="82"/>
      <c r="K68" s="82"/>
      <c r="L68" s="82"/>
      <c r="M68" s="82"/>
      <c r="N68" s="82"/>
      <c r="O68" s="83"/>
      <c r="P68" s="28">
        <f>SUM(P29,P47,P57,P67)</f>
        <v>10696963802</v>
      </c>
    </row>
    <row r="69" spans="2:23" ht="36.75" customHeight="1" x14ac:dyDescent="0.2">
      <c r="B69" s="111"/>
      <c r="C69" s="111"/>
      <c r="D69" s="111"/>
      <c r="E69" s="111"/>
      <c r="F69" s="111"/>
      <c r="G69" s="111"/>
      <c r="H69" s="111"/>
      <c r="I69" s="111"/>
      <c r="J69" s="111"/>
      <c r="K69" s="111"/>
      <c r="L69" s="111"/>
      <c r="M69" s="111"/>
      <c r="N69" s="111"/>
      <c r="O69" s="111"/>
      <c r="P69" s="111"/>
    </row>
    <row r="70" spans="2:23" ht="54" customHeight="1" x14ac:dyDescent="0.2">
      <c r="B70" s="126" t="s">
        <v>127</v>
      </c>
      <c r="C70" s="126"/>
      <c r="D70" s="126"/>
      <c r="E70" s="127"/>
      <c r="F70" s="128"/>
      <c r="G70" s="128"/>
      <c r="H70" s="128"/>
      <c r="I70" s="128"/>
      <c r="J70" s="128"/>
      <c r="K70" s="128"/>
      <c r="L70" s="128"/>
      <c r="M70" s="128"/>
      <c r="N70" s="128"/>
      <c r="O70" s="128"/>
      <c r="P70" s="129"/>
    </row>
  </sheetData>
  <mergeCells count="28">
    <mergeCell ref="X2:AE12"/>
    <mergeCell ref="B70:D70"/>
    <mergeCell ref="E70:P70"/>
    <mergeCell ref="B48:P48"/>
    <mergeCell ref="B57:O57"/>
    <mergeCell ref="B58:P58"/>
    <mergeCell ref="B67:O67"/>
    <mergeCell ref="B68:O68"/>
    <mergeCell ref="B69:P69"/>
    <mergeCell ref="B47:O47"/>
    <mergeCell ref="D6:K6"/>
    <mergeCell ref="M6:P6"/>
    <mergeCell ref="A7:P7"/>
    <mergeCell ref="A8:C8"/>
    <mergeCell ref="D8:P8"/>
    <mergeCell ref="A9:P9"/>
    <mergeCell ref="B12:P12"/>
    <mergeCell ref="F28:I28"/>
    <mergeCell ref="L28:O28"/>
    <mergeCell ref="B29:O29"/>
    <mergeCell ref="B30:P30"/>
    <mergeCell ref="D5:K5"/>
    <mergeCell ref="M5:P5"/>
    <mergeCell ref="A1:P1"/>
    <mergeCell ref="D2:P2"/>
    <mergeCell ref="A3:P3"/>
    <mergeCell ref="D4:K4"/>
    <mergeCell ref="M4:P4"/>
  </mergeCells>
  <pageMargins left="0.7" right="0.7" top="0.75" bottom="0.75" header="0.3" footer="0.3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8547D6-0EFB-40AC-A1B8-BE0989292379}">
  <dimension ref="A1:O78"/>
  <sheetViews>
    <sheetView zoomScale="130" zoomScaleNormal="130" workbookViewId="0">
      <selection activeCell="K56" sqref="K56"/>
    </sheetView>
  </sheetViews>
  <sheetFormatPr baseColWidth="10" defaultRowHeight="15" x14ac:dyDescent="0.25"/>
  <cols>
    <col min="6" max="8" width="0" hidden="1" customWidth="1"/>
    <col min="9" max="9" width="20" customWidth="1"/>
    <col min="10" max="10" width="13.85546875" customWidth="1"/>
    <col min="11" max="12" width="33" customWidth="1"/>
    <col min="13" max="13" width="27.140625" customWidth="1"/>
    <col min="14" max="15" width="33" customWidth="1"/>
    <col min="16" max="16" width="52.5703125" customWidth="1"/>
  </cols>
  <sheetData>
    <row r="1" spans="2:15" x14ac:dyDescent="0.25">
      <c r="L1" s="34"/>
    </row>
    <row r="2" spans="2:15" x14ac:dyDescent="0.25">
      <c r="L2" s="34"/>
    </row>
    <row r="3" spans="2:15" ht="15.75" thickBot="1" x14ac:dyDescent="0.3">
      <c r="L3" s="34"/>
    </row>
    <row r="4" spans="2:15" ht="63" customHeight="1" x14ac:dyDescent="0.25">
      <c r="B4" s="132" t="s">
        <v>128</v>
      </c>
      <c r="C4" s="132"/>
      <c r="D4" s="132" t="s">
        <v>0</v>
      </c>
      <c r="E4" s="35" t="s">
        <v>129</v>
      </c>
      <c r="F4" s="35" t="s">
        <v>130</v>
      </c>
      <c r="G4" s="35" t="s">
        <v>131</v>
      </c>
      <c r="H4" s="35"/>
      <c r="I4" s="35"/>
      <c r="J4" s="35" t="s">
        <v>132</v>
      </c>
      <c r="L4" s="34"/>
      <c r="M4" s="31" t="s">
        <v>46</v>
      </c>
      <c r="N4" s="31"/>
    </row>
    <row r="5" spans="2:15" ht="25.5" x14ac:dyDescent="0.25">
      <c r="B5" s="133"/>
      <c r="C5" s="133"/>
      <c r="D5" s="133"/>
      <c r="E5" s="36" t="s">
        <v>133</v>
      </c>
      <c r="F5" s="36" t="s">
        <v>134</v>
      </c>
      <c r="G5" s="36" t="s">
        <v>135</v>
      </c>
      <c r="H5" s="36"/>
      <c r="I5" s="36" t="s">
        <v>200</v>
      </c>
      <c r="J5" s="36"/>
      <c r="K5" s="37">
        <v>5.2999999999999999E-2</v>
      </c>
      <c r="L5" s="38"/>
      <c r="M5" s="39" t="s">
        <v>48</v>
      </c>
      <c r="N5" s="16" t="s">
        <v>0</v>
      </c>
    </row>
    <row r="6" spans="2:15" ht="36.75" thickBot="1" x14ac:dyDescent="0.3">
      <c r="B6" s="134"/>
      <c r="C6" s="134"/>
      <c r="D6" s="134"/>
      <c r="E6" s="40"/>
      <c r="F6" s="41" t="s">
        <v>136</v>
      </c>
      <c r="G6" s="40"/>
      <c r="H6" s="42"/>
      <c r="I6" s="42"/>
      <c r="J6" s="42"/>
      <c r="L6" s="34"/>
      <c r="M6" s="6" t="s">
        <v>76</v>
      </c>
      <c r="N6" s="17" t="s">
        <v>2</v>
      </c>
      <c r="O6" s="43">
        <v>20910000</v>
      </c>
    </row>
    <row r="7" spans="2:15" ht="36" customHeight="1" thickBot="1" x14ac:dyDescent="0.3">
      <c r="B7" s="135" t="s">
        <v>137</v>
      </c>
      <c r="C7" s="136"/>
      <c r="D7" s="136"/>
      <c r="E7" s="136"/>
      <c r="F7" s="136"/>
      <c r="G7" s="136"/>
      <c r="H7" s="136"/>
      <c r="I7" s="136"/>
      <c r="J7" s="137"/>
      <c r="L7" s="34"/>
      <c r="M7" s="6" t="s">
        <v>77</v>
      </c>
      <c r="N7" s="17" t="s">
        <v>3</v>
      </c>
      <c r="O7" s="43">
        <v>7585000</v>
      </c>
    </row>
    <row r="8" spans="2:15" ht="36.75" thickBot="1" x14ac:dyDescent="0.3">
      <c r="B8" s="138">
        <v>1</v>
      </c>
      <c r="C8" s="44" t="s">
        <v>76</v>
      </c>
      <c r="D8" s="45" t="s">
        <v>28</v>
      </c>
      <c r="E8" s="44">
        <v>1</v>
      </c>
      <c r="F8" s="46">
        <v>24</v>
      </c>
      <c r="G8" s="47">
        <v>11544000</v>
      </c>
      <c r="H8" s="48">
        <v>481000</v>
      </c>
      <c r="I8" s="48">
        <f>G8/F8</f>
        <v>481000</v>
      </c>
      <c r="J8" s="49">
        <v>5291000</v>
      </c>
      <c r="K8" s="50">
        <f>I8+(I8*$K$5)</f>
        <v>506493</v>
      </c>
      <c r="L8" s="51"/>
      <c r="M8" s="6" t="s">
        <v>78</v>
      </c>
      <c r="N8" s="17" t="s">
        <v>4</v>
      </c>
      <c r="O8" s="43">
        <v>665000</v>
      </c>
    </row>
    <row r="9" spans="2:15" ht="51.75" thickBot="1" x14ac:dyDescent="0.3">
      <c r="B9" s="139"/>
      <c r="C9" s="44" t="s">
        <v>77</v>
      </c>
      <c r="D9" s="45" t="s">
        <v>138</v>
      </c>
      <c r="E9" s="44">
        <v>3</v>
      </c>
      <c r="F9" s="46">
        <v>24</v>
      </c>
      <c r="G9" s="47">
        <v>66960000</v>
      </c>
      <c r="H9" s="48">
        <v>2790000</v>
      </c>
      <c r="I9" s="48">
        <f>G9/F9</f>
        <v>2790000</v>
      </c>
      <c r="J9" s="49">
        <v>30690000</v>
      </c>
      <c r="K9" s="50">
        <f t="shared" ref="K9:K58" si="0">I9+(I9*$K$5)</f>
        <v>2937870</v>
      </c>
      <c r="L9" s="51"/>
      <c r="M9" s="6" t="s">
        <v>79</v>
      </c>
      <c r="N9" s="17" t="s">
        <v>5</v>
      </c>
      <c r="O9" s="43">
        <v>1265000</v>
      </c>
    </row>
    <row r="10" spans="2:15" ht="24.75" thickBot="1" x14ac:dyDescent="0.3">
      <c r="B10" s="135" t="s">
        <v>139</v>
      </c>
      <c r="C10" s="136"/>
      <c r="D10" s="136"/>
      <c r="E10" s="136"/>
      <c r="F10" s="136"/>
      <c r="G10" s="136"/>
      <c r="H10" s="136"/>
      <c r="I10" s="136"/>
      <c r="J10" s="136"/>
      <c r="K10" s="50">
        <f t="shared" si="0"/>
        <v>0</v>
      </c>
      <c r="L10" s="51"/>
      <c r="M10" s="6" t="s">
        <v>80</v>
      </c>
      <c r="N10" s="17" t="s">
        <v>6</v>
      </c>
      <c r="O10" s="43">
        <v>1135000</v>
      </c>
    </row>
    <row r="11" spans="2:15" ht="36.75" thickBot="1" x14ac:dyDescent="0.3">
      <c r="B11" s="138">
        <v>2</v>
      </c>
      <c r="C11" s="44" t="s">
        <v>91</v>
      </c>
      <c r="D11" s="45" t="s">
        <v>140</v>
      </c>
      <c r="E11" s="44">
        <v>1</v>
      </c>
      <c r="F11" s="46">
        <v>24</v>
      </c>
      <c r="G11" s="47">
        <v>11568000</v>
      </c>
      <c r="H11" s="48">
        <v>482000</v>
      </c>
      <c r="I11" s="48">
        <f t="shared" ref="I11:I58" si="1">G11/F11</f>
        <v>482000</v>
      </c>
      <c r="J11" s="49">
        <v>5302000</v>
      </c>
      <c r="K11" s="50">
        <f t="shared" si="0"/>
        <v>507546</v>
      </c>
      <c r="L11" s="51"/>
      <c r="M11" s="6" t="s">
        <v>82</v>
      </c>
      <c r="N11" s="17" t="s">
        <v>7</v>
      </c>
      <c r="O11" s="43">
        <v>2205000</v>
      </c>
    </row>
    <row r="12" spans="2:15" ht="51.75" thickBot="1" x14ac:dyDescent="0.3">
      <c r="B12" s="139"/>
      <c r="C12" s="44" t="s">
        <v>92</v>
      </c>
      <c r="D12" s="45" t="s">
        <v>141</v>
      </c>
      <c r="E12" s="44">
        <v>3</v>
      </c>
      <c r="F12" s="46">
        <v>24</v>
      </c>
      <c r="G12" s="47">
        <v>66960000</v>
      </c>
      <c r="H12" s="48">
        <v>2790000</v>
      </c>
      <c r="I12" s="48">
        <f t="shared" si="1"/>
        <v>2790000</v>
      </c>
      <c r="J12" s="49">
        <v>30690000</v>
      </c>
      <c r="K12" s="50">
        <f t="shared" si="0"/>
        <v>2937870</v>
      </c>
      <c r="L12" s="51"/>
      <c r="M12" s="6" t="s">
        <v>83</v>
      </c>
      <c r="N12" s="17" t="s">
        <v>8</v>
      </c>
      <c r="O12" s="43">
        <v>1200000</v>
      </c>
    </row>
    <row r="13" spans="2:15" ht="36.75" thickBot="1" x14ac:dyDescent="0.3">
      <c r="B13" s="144" t="s">
        <v>142</v>
      </c>
      <c r="C13" s="145"/>
      <c r="D13" s="145"/>
      <c r="E13" s="145"/>
      <c r="F13" s="145"/>
      <c r="G13" s="145"/>
      <c r="H13" s="145"/>
      <c r="I13" s="145"/>
      <c r="J13" s="145"/>
      <c r="K13" s="50">
        <f t="shared" si="0"/>
        <v>0</v>
      </c>
      <c r="L13" s="51"/>
      <c r="M13" s="6" t="s">
        <v>84</v>
      </c>
      <c r="N13" s="17" t="s">
        <v>9</v>
      </c>
      <c r="O13" s="43">
        <v>2112000</v>
      </c>
    </row>
    <row r="14" spans="2:15" ht="36.75" thickBot="1" x14ac:dyDescent="0.3">
      <c r="B14" s="138">
        <v>3</v>
      </c>
      <c r="C14" s="44" t="s">
        <v>106</v>
      </c>
      <c r="D14" s="45" t="s">
        <v>40</v>
      </c>
      <c r="E14" s="44">
        <v>956</v>
      </c>
      <c r="F14" s="46">
        <v>24</v>
      </c>
      <c r="G14" s="47">
        <v>196320000</v>
      </c>
      <c r="H14" s="48">
        <v>8180000</v>
      </c>
      <c r="I14" s="48">
        <f t="shared" si="1"/>
        <v>8180000</v>
      </c>
      <c r="J14" s="49">
        <v>89980000</v>
      </c>
      <c r="K14" s="50">
        <f t="shared" si="0"/>
        <v>8613540</v>
      </c>
      <c r="L14" s="51"/>
      <c r="M14" s="6" t="s">
        <v>85</v>
      </c>
      <c r="N14" s="17" t="s">
        <v>10</v>
      </c>
      <c r="O14" s="43">
        <v>2482000</v>
      </c>
    </row>
    <row r="15" spans="2:15" ht="39" thickBot="1" x14ac:dyDescent="0.3">
      <c r="B15" s="143"/>
      <c r="C15" s="44" t="s">
        <v>107</v>
      </c>
      <c r="D15" s="45" t="s">
        <v>143</v>
      </c>
      <c r="E15" s="44">
        <v>233</v>
      </c>
      <c r="F15" s="46">
        <v>24</v>
      </c>
      <c r="G15" s="47">
        <v>30888000</v>
      </c>
      <c r="H15" s="48">
        <v>1287000</v>
      </c>
      <c r="I15" s="48">
        <f t="shared" si="1"/>
        <v>1287000</v>
      </c>
      <c r="J15" s="49">
        <v>14157000</v>
      </c>
      <c r="K15" s="50">
        <f t="shared" si="0"/>
        <v>1355211</v>
      </c>
      <c r="L15" s="51"/>
      <c r="M15" s="6" t="s">
        <v>86</v>
      </c>
      <c r="N15" s="17" t="s">
        <v>11</v>
      </c>
      <c r="O15" s="43">
        <v>3837000</v>
      </c>
    </row>
    <row r="16" spans="2:15" ht="39" thickBot="1" x14ac:dyDescent="0.3">
      <c r="B16" s="143"/>
      <c r="C16" s="44" t="s">
        <v>108</v>
      </c>
      <c r="D16" s="45" t="s">
        <v>144</v>
      </c>
      <c r="E16" s="44">
        <v>10</v>
      </c>
      <c r="F16" s="46">
        <v>24</v>
      </c>
      <c r="G16" s="47">
        <v>6000000</v>
      </c>
      <c r="H16" s="48">
        <v>250000</v>
      </c>
      <c r="I16" s="48">
        <f t="shared" si="1"/>
        <v>250000</v>
      </c>
      <c r="J16" s="49">
        <v>2750000</v>
      </c>
      <c r="K16" s="50">
        <f t="shared" si="0"/>
        <v>263250</v>
      </c>
      <c r="L16" s="51"/>
      <c r="M16" s="69" t="s">
        <v>87</v>
      </c>
      <c r="N16" s="70" t="s">
        <v>12</v>
      </c>
      <c r="O16" s="71">
        <v>1666000</v>
      </c>
    </row>
    <row r="17" spans="2:15" ht="39" thickBot="1" x14ac:dyDescent="0.3">
      <c r="B17" s="143"/>
      <c r="C17" s="44" t="s">
        <v>109</v>
      </c>
      <c r="D17" s="45" t="s">
        <v>145</v>
      </c>
      <c r="E17" s="44">
        <v>5</v>
      </c>
      <c r="F17" s="46">
        <v>24</v>
      </c>
      <c r="G17" s="47">
        <v>4032000</v>
      </c>
      <c r="H17" s="48">
        <v>168000</v>
      </c>
      <c r="I17" s="48">
        <f t="shared" si="1"/>
        <v>168000</v>
      </c>
      <c r="J17" s="49">
        <v>1848000</v>
      </c>
      <c r="K17" s="50">
        <f t="shared" si="0"/>
        <v>176904</v>
      </c>
      <c r="L17" s="51"/>
      <c r="M17" s="6" t="s">
        <v>88</v>
      </c>
      <c r="N17" s="17" t="s">
        <v>13</v>
      </c>
      <c r="O17" s="43">
        <v>2790000</v>
      </c>
    </row>
    <row r="18" spans="2:15" ht="51.75" thickBot="1" x14ac:dyDescent="0.3">
      <c r="B18" s="139"/>
      <c r="C18" s="44" t="s">
        <v>110</v>
      </c>
      <c r="D18" s="45" t="s">
        <v>146</v>
      </c>
      <c r="E18" s="44">
        <v>10</v>
      </c>
      <c r="F18" s="46">
        <v>24</v>
      </c>
      <c r="G18" s="47">
        <v>1248000</v>
      </c>
      <c r="H18" s="48">
        <v>52000</v>
      </c>
      <c r="I18" s="48">
        <f t="shared" si="1"/>
        <v>52000</v>
      </c>
      <c r="J18" s="49">
        <v>572000</v>
      </c>
      <c r="K18" s="50">
        <f t="shared" si="0"/>
        <v>54756</v>
      </c>
      <c r="L18" s="51"/>
      <c r="M18" s="6" t="s">
        <v>89</v>
      </c>
      <c r="N18" s="17" t="s">
        <v>14</v>
      </c>
      <c r="O18" s="43">
        <v>481000</v>
      </c>
    </row>
    <row r="19" spans="2:15" ht="24.75" thickBot="1" x14ac:dyDescent="0.3">
      <c r="B19" s="135" t="s">
        <v>147</v>
      </c>
      <c r="C19" s="136"/>
      <c r="D19" s="136"/>
      <c r="E19" s="136"/>
      <c r="F19" s="136"/>
      <c r="G19" s="136"/>
      <c r="H19" s="136"/>
      <c r="I19" s="136"/>
      <c r="J19" s="136"/>
      <c r="K19" s="50"/>
      <c r="L19" s="51"/>
      <c r="M19" s="6" t="s">
        <v>90</v>
      </c>
      <c r="N19" s="17" t="s">
        <v>15</v>
      </c>
      <c r="O19" s="43">
        <v>0</v>
      </c>
    </row>
    <row r="20" spans="2:15" ht="26.25" thickBot="1" x14ac:dyDescent="0.3">
      <c r="B20" s="138">
        <v>4</v>
      </c>
      <c r="C20" s="44" t="s">
        <v>113</v>
      </c>
      <c r="D20" s="45" t="s">
        <v>148</v>
      </c>
      <c r="E20" s="44">
        <v>956</v>
      </c>
      <c r="F20" s="46">
        <v>24</v>
      </c>
      <c r="G20" s="47">
        <v>29592000</v>
      </c>
      <c r="H20" s="48">
        <v>1233000</v>
      </c>
      <c r="I20" s="48">
        <f t="shared" si="1"/>
        <v>1233000</v>
      </c>
      <c r="J20" s="49">
        <v>13563000</v>
      </c>
      <c r="K20" s="50">
        <f t="shared" si="0"/>
        <v>1298349</v>
      </c>
      <c r="L20" s="51"/>
      <c r="M20" s="6" t="s">
        <v>81</v>
      </c>
      <c r="N20" s="21" t="s">
        <v>122</v>
      </c>
      <c r="O20" s="43">
        <v>0</v>
      </c>
    </row>
    <row r="21" spans="2:15" ht="72.75" customHeight="1" thickBot="1" x14ac:dyDescent="0.3">
      <c r="B21" s="143"/>
      <c r="C21" s="44" t="s">
        <v>114</v>
      </c>
      <c r="D21" s="45" t="s">
        <v>143</v>
      </c>
      <c r="E21" s="44">
        <v>233</v>
      </c>
      <c r="F21" s="46">
        <v>24</v>
      </c>
      <c r="G21" s="47">
        <v>8520000</v>
      </c>
      <c r="H21" s="48">
        <v>355000</v>
      </c>
      <c r="I21" s="48">
        <f>G21/F21</f>
        <v>355000</v>
      </c>
      <c r="J21" s="49">
        <v>3905000</v>
      </c>
      <c r="K21" s="50">
        <f t="shared" si="0"/>
        <v>373815</v>
      </c>
      <c r="L21" s="51"/>
      <c r="M21" s="31" t="s">
        <v>46</v>
      </c>
      <c r="N21" s="31"/>
      <c r="O21" s="43"/>
    </row>
    <row r="22" spans="2:15" ht="64.5" thickBot="1" x14ac:dyDescent="0.3">
      <c r="B22" s="143"/>
      <c r="C22" s="44" t="s">
        <v>115</v>
      </c>
      <c r="D22" s="45" t="s">
        <v>144</v>
      </c>
      <c r="E22" s="44">
        <v>10</v>
      </c>
      <c r="F22" s="46">
        <v>24</v>
      </c>
      <c r="G22" s="47">
        <v>864000</v>
      </c>
      <c r="H22" s="48">
        <v>36000</v>
      </c>
      <c r="I22" s="48">
        <f t="shared" si="1"/>
        <v>36000</v>
      </c>
      <c r="J22" s="49">
        <v>396000</v>
      </c>
      <c r="K22" s="50">
        <f t="shared" si="0"/>
        <v>37908</v>
      </c>
      <c r="L22" s="51"/>
      <c r="M22" s="32" t="s">
        <v>44</v>
      </c>
      <c r="N22" s="29"/>
      <c r="O22" s="52"/>
    </row>
    <row r="23" spans="2:15" ht="39" thickBot="1" x14ac:dyDescent="0.3">
      <c r="B23" s="143"/>
      <c r="C23" s="44" t="s">
        <v>116</v>
      </c>
      <c r="D23" s="45" t="s">
        <v>145</v>
      </c>
      <c r="E23" s="44">
        <v>5</v>
      </c>
      <c r="F23" s="46">
        <v>24</v>
      </c>
      <c r="G23" s="47">
        <v>552000</v>
      </c>
      <c r="H23" s="48">
        <v>23000</v>
      </c>
      <c r="I23" s="48">
        <f t="shared" si="1"/>
        <v>23000</v>
      </c>
      <c r="J23" s="49">
        <v>253000</v>
      </c>
      <c r="K23" s="50">
        <f t="shared" si="0"/>
        <v>24219</v>
      </c>
      <c r="L23" s="51"/>
      <c r="M23" s="39" t="s">
        <v>48</v>
      </c>
      <c r="N23" s="16" t="s">
        <v>0</v>
      </c>
      <c r="O23" s="52"/>
    </row>
    <row r="24" spans="2:15" ht="51.75" thickBot="1" x14ac:dyDescent="0.3">
      <c r="B24" s="139"/>
      <c r="C24" s="44" t="s">
        <v>117</v>
      </c>
      <c r="D24" s="45" t="s">
        <v>146</v>
      </c>
      <c r="E24" s="44">
        <v>10</v>
      </c>
      <c r="F24" s="46">
        <v>24</v>
      </c>
      <c r="G24" s="47">
        <v>192000</v>
      </c>
      <c r="H24" s="48">
        <v>8000</v>
      </c>
      <c r="I24" s="48">
        <f t="shared" si="1"/>
        <v>8000</v>
      </c>
      <c r="J24" s="49">
        <v>88000</v>
      </c>
      <c r="K24" s="50">
        <f t="shared" si="0"/>
        <v>8424</v>
      </c>
      <c r="L24" s="51"/>
      <c r="M24" s="6" t="s">
        <v>91</v>
      </c>
      <c r="N24" s="17" t="s">
        <v>16</v>
      </c>
      <c r="O24" s="53">
        <v>3180000</v>
      </c>
    </row>
    <row r="25" spans="2:15" ht="24.75" thickBot="1" x14ac:dyDescent="0.3">
      <c r="B25" s="140" t="s">
        <v>149</v>
      </c>
      <c r="C25" s="141"/>
      <c r="D25" s="141"/>
      <c r="E25" s="141"/>
      <c r="F25" s="141"/>
      <c r="G25" s="142"/>
      <c r="H25" s="54">
        <v>0</v>
      </c>
      <c r="I25" s="54">
        <v>0</v>
      </c>
      <c r="J25" s="55">
        <v>0</v>
      </c>
      <c r="K25" s="50"/>
      <c r="L25" s="51"/>
      <c r="M25" s="6" t="s">
        <v>92</v>
      </c>
      <c r="N25" s="17" t="s">
        <v>17</v>
      </c>
      <c r="O25" s="53">
        <v>1143000</v>
      </c>
    </row>
    <row r="26" spans="2:15" ht="51.75" thickBot="1" x14ac:dyDescent="0.3">
      <c r="B26" s="138">
        <v>5</v>
      </c>
      <c r="C26" s="44" t="s">
        <v>150</v>
      </c>
      <c r="D26" s="45" t="s">
        <v>151</v>
      </c>
      <c r="E26" s="44">
        <v>4</v>
      </c>
      <c r="F26" s="46">
        <v>24</v>
      </c>
      <c r="G26" s="47">
        <v>501840000</v>
      </c>
      <c r="H26" s="48">
        <v>20910000</v>
      </c>
      <c r="I26" s="48">
        <f t="shared" si="1"/>
        <v>20910000</v>
      </c>
      <c r="J26" s="49">
        <v>230010000</v>
      </c>
      <c r="K26" s="50">
        <f>I26+(I26*$K$5)</f>
        <v>22018230</v>
      </c>
      <c r="L26" s="51"/>
      <c r="M26" s="6" t="s">
        <v>93</v>
      </c>
      <c r="N26" s="17" t="s">
        <v>18</v>
      </c>
      <c r="O26" s="53">
        <v>97000</v>
      </c>
    </row>
    <row r="27" spans="2:15" ht="51.75" thickBot="1" x14ac:dyDescent="0.3">
      <c r="B27" s="143"/>
      <c r="C27" s="44" t="s">
        <v>152</v>
      </c>
      <c r="D27" s="45" t="s">
        <v>17</v>
      </c>
      <c r="E27" s="44">
        <v>4</v>
      </c>
      <c r="F27" s="46">
        <v>24</v>
      </c>
      <c r="G27" s="47">
        <v>182040000</v>
      </c>
      <c r="H27" s="48">
        <v>7585000</v>
      </c>
      <c r="I27" s="48">
        <f t="shared" si="1"/>
        <v>7585000</v>
      </c>
      <c r="J27" s="49">
        <v>83435000</v>
      </c>
      <c r="K27" s="50">
        <f t="shared" si="0"/>
        <v>7987005</v>
      </c>
      <c r="L27" s="51"/>
      <c r="M27" s="6" t="s">
        <v>94</v>
      </c>
      <c r="N27" s="17" t="s">
        <v>19</v>
      </c>
      <c r="O27" s="53">
        <v>187000</v>
      </c>
    </row>
    <row r="28" spans="2:15" ht="51.75" thickBot="1" x14ac:dyDescent="0.3">
      <c r="B28" s="143"/>
      <c r="C28" s="44" t="s">
        <v>153</v>
      </c>
      <c r="D28" s="45" t="s">
        <v>154</v>
      </c>
      <c r="E28" s="44">
        <v>2</v>
      </c>
      <c r="F28" s="46">
        <v>24</v>
      </c>
      <c r="G28" s="47">
        <v>15960000</v>
      </c>
      <c r="H28" s="48">
        <v>665000</v>
      </c>
      <c r="I28" s="48">
        <f t="shared" si="1"/>
        <v>665000</v>
      </c>
      <c r="J28" s="49">
        <v>7315000</v>
      </c>
      <c r="K28" s="50">
        <f t="shared" si="0"/>
        <v>700245</v>
      </c>
      <c r="L28" s="51"/>
      <c r="M28" s="6" t="s">
        <v>95</v>
      </c>
      <c r="N28" s="17" t="s">
        <v>20</v>
      </c>
      <c r="O28" s="53">
        <v>168000</v>
      </c>
    </row>
    <row r="29" spans="2:15" ht="51.75" thickBot="1" x14ac:dyDescent="0.3">
      <c r="B29" s="143"/>
      <c r="C29" s="44" t="s">
        <v>155</v>
      </c>
      <c r="D29" s="45" t="s">
        <v>156</v>
      </c>
      <c r="E29" s="44">
        <v>6</v>
      </c>
      <c r="F29" s="46">
        <v>24</v>
      </c>
      <c r="G29" s="47">
        <v>30360000</v>
      </c>
      <c r="H29" s="48">
        <v>1265000</v>
      </c>
      <c r="I29" s="48">
        <f t="shared" si="1"/>
        <v>1265000</v>
      </c>
      <c r="J29" s="49">
        <v>13915000</v>
      </c>
      <c r="K29" s="50">
        <f t="shared" si="0"/>
        <v>1332045</v>
      </c>
      <c r="L29" s="51"/>
      <c r="M29" s="6" t="s">
        <v>97</v>
      </c>
      <c r="N29" s="17" t="s">
        <v>21</v>
      </c>
      <c r="O29" s="53">
        <v>330000</v>
      </c>
    </row>
    <row r="30" spans="2:15" ht="39" thickBot="1" x14ac:dyDescent="0.3">
      <c r="B30" s="143"/>
      <c r="C30" s="44" t="s">
        <v>157</v>
      </c>
      <c r="D30" s="45" t="s">
        <v>158</v>
      </c>
      <c r="E30" s="44">
        <v>2</v>
      </c>
      <c r="F30" s="46">
        <v>24</v>
      </c>
      <c r="G30" s="47">
        <v>27240000</v>
      </c>
      <c r="H30" s="48">
        <v>1135000</v>
      </c>
      <c r="I30" s="48">
        <f t="shared" si="1"/>
        <v>1135000</v>
      </c>
      <c r="J30" s="49">
        <v>12485000</v>
      </c>
      <c r="K30" s="50">
        <f t="shared" si="0"/>
        <v>1195155</v>
      </c>
      <c r="L30" s="51"/>
      <c r="M30" s="6" t="s">
        <v>98</v>
      </c>
      <c r="N30" s="17" t="s">
        <v>22</v>
      </c>
      <c r="O30" s="53">
        <v>178000</v>
      </c>
    </row>
    <row r="31" spans="2:15" ht="51.75" thickBot="1" x14ac:dyDescent="0.3">
      <c r="B31" s="143"/>
      <c r="C31" s="44" t="s">
        <v>159</v>
      </c>
      <c r="D31" s="45" t="s">
        <v>21</v>
      </c>
      <c r="E31" s="44">
        <v>2</v>
      </c>
      <c r="F31" s="46">
        <v>24</v>
      </c>
      <c r="G31" s="47">
        <v>52920000</v>
      </c>
      <c r="H31" s="48">
        <v>2205000</v>
      </c>
      <c r="I31" s="48">
        <f t="shared" si="1"/>
        <v>2205000</v>
      </c>
      <c r="J31" s="49">
        <v>24255000</v>
      </c>
      <c r="K31" s="50">
        <f t="shared" si="0"/>
        <v>2321865</v>
      </c>
      <c r="L31" s="51"/>
      <c r="M31" s="6" t="s">
        <v>99</v>
      </c>
      <c r="N31" s="17" t="s">
        <v>23</v>
      </c>
      <c r="O31" s="53">
        <v>317000</v>
      </c>
    </row>
    <row r="32" spans="2:15" ht="64.5" thickBot="1" x14ac:dyDescent="0.3">
      <c r="B32" s="143"/>
      <c r="C32" s="44" t="s">
        <v>160</v>
      </c>
      <c r="D32" s="45" t="s">
        <v>161</v>
      </c>
      <c r="E32" s="44">
        <v>4</v>
      </c>
      <c r="F32" s="46">
        <v>24</v>
      </c>
      <c r="G32" s="47">
        <v>28800000</v>
      </c>
      <c r="H32" s="48">
        <v>1200000</v>
      </c>
      <c r="I32" s="48">
        <f t="shared" si="1"/>
        <v>1200000</v>
      </c>
      <c r="J32" s="49">
        <v>13200000</v>
      </c>
      <c r="K32" s="50">
        <f t="shared" si="0"/>
        <v>1263600</v>
      </c>
      <c r="L32" s="51"/>
      <c r="M32" s="6" t="s">
        <v>100</v>
      </c>
      <c r="N32" s="17" t="s">
        <v>24</v>
      </c>
      <c r="O32" s="53">
        <v>372000</v>
      </c>
    </row>
    <row r="33" spans="2:15" ht="64.5" thickBot="1" x14ac:dyDescent="0.3">
      <c r="B33" s="143"/>
      <c r="C33" s="44" t="s">
        <v>162</v>
      </c>
      <c r="D33" s="45" t="s">
        <v>163</v>
      </c>
      <c r="E33" s="44">
        <v>4</v>
      </c>
      <c r="F33" s="46">
        <v>24</v>
      </c>
      <c r="G33" s="47">
        <v>50688000</v>
      </c>
      <c r="H33" s="48">
        <v>2112000</v>
      </c>
      <c r="I33" s="48">
        <f t="shared" si="1"/>
        <v>2112000</v>
      </c>
      <c r="J33" s="49">
        <v>23232000</v>
      </c>
      <c r="K33" s="50">
        <f t="shared" si="0"/>
        <v>2223936</v>
      </c>
      <c r="L33" s="51"/>
      <c r="M33" s="6" t="s">
        <v>101</v>
      </c>
      <c r="N33" s="17" t="s">
        <v>25</v>
      </c>
      <c r="O33" s="53">
        <v>577000</v>
      </c>
    </row>
    <row r="34" spans="2:15" ht="51.75" thickBot="1" x14ac:dyDescent="0.3">
      <c r="B34" s="143"/>
      <c r="C34" s="44" t="s">
        <v>164</v>
      </c>
      <c r="D34" s="45" t="s">
        <v>165</v>
      </c>
      <c r="E34" s="44">
        <v>2</v>
      </c>
      <c r="F34" s="46">
        <v>24</v>
      </c>
      <c r="G34" s="47">
        <v>59568000</v>
      </c>
      <c r="H34" s="48">
        <v>2482000</v>
      </c>
      <c r="I34" s="48">
        <f t="shared" si="1"/>
        <v>2482000</v>
      </c>
      <c r="J34" s="49">
        <v>27302000</v>
      </c>
      <c r="K34" s="50">
        <f t="shared" si="0"/>
        <v>2613546</v>
      </c>
      <c r="L34" s="51"/>
      <c r="M34" s="6" t="s">
        <v>102</v>
      </c>
      <c r="N34" s="17" t="s">
        <v>26</v>
      </c>
      <c r="O34" s="53">
        <v>248000</v>
      </c>
    </row>
    <row r="35" spans="2:15" ht="39" thickBot="1" x14ac:dyDescent="0.3">
      <c r="B35" s="143"/>
      <c r="C35" s="44" t="s">
        <v>166</v>
      </c>
      <c r="D35" s="45" t="s">
        <v>167</v>
      </c>
      <c r="E35" s="44">
        <v>4</v>
      </c>
      <c r="F35" s="46">
        <v>24</v>
      </c>
      <c r="G35" s="47">
        <v>92088000</v>
      </c>
      <c r="H35" s="48">
        <v>3837000</v>
      </c>
      <c r="I35" s="48">
        <f t="shared" si="1"/>
        <v>3837000</v>
      </c>
      <c r="J35" s="49">
        <v>42207000</v>
      </c>
      <c r="K35" s="50">
        <f t="shared" si="0"/>
        <v>4040361</v>
      </c>
      <c r="L35" s="51"/>
      <c r="M35" s="6" t="s">
        <v>103</v>
      </c>
      <c r="N35" s="17" t="s">
        <v>27</v>
      </c>
      <c r="O35" s="53">
        <v>2790000</v>
      </c>
    </row>
    <row r="36" spans="2:15" ht="39" thickBot="1" x14ac:dyDescent="0.3">
      <c r="B36" s="143"/>
      <c r="C36" s="44" t="s">
        <v>168</v>
      </c>
      <c r="D36" s="45" t="s">
        <v>169</v>
      </c>
      <c r="E36" s="44">
        <v>8</v>
      </c>
      <c r="F36" s="46">
        <v>24</v>
      </c>
      <c r="G36" s="47">
        <v>39984000</v>
      </c>
      <c r="H36" s="48">
        <v>1666000</v>
      </c>
      <c r="I36" s="48">
        <f t="shared" si="1"/>
        <v>1666000</v>
      </c>
      <c r="J36" s="49">
        <v>18326000</v>
      </c>
      <c r="K36" s="50">
        <f t="shared" si="0"/>
        <v>1754298</v>
      </c>
      <c r="L36" s="51"/>
      <c r="M36" s="6" t="s">
        <v>104</v>
      </c>
      <c r="N36" s="17" t="s">
        <v>28</v>
      </c>
      <c r="O36" s="53">
        <v>482000</v>
      </c>
    </row>
    <row r="37" spans="2:15" ht="36.75" thickBot="1" x14ac:dyDescent="0.3">
      <c r="B37" s="135" t="s">
        <v>170</v>
      </c>
      <c r="C37" s="136"/>
      <c r="D37" s="136"/>
      <c r="E37" s="136"/>
      <c r="F37" s="136"/>
      <c r="G37" s="136"/>
      <c r="H37" s="136"/>
      <c r="I37" s="136"/>
      <c r="J37" s="136"/>
      <c r="K37" s="50"/>
      <c r="L37" s="51"/>
      <c r="M37" s="6" t="s">
        <v>105</v>
      </c>
      <c r="N37" s="17" t="s">
        <v>29</v>
      </c>
      <c r="O37" s="53">
        <v>0</v>
      </c>
    </row>
    <row r="38" spans="2:15" ht="51.75" thickBot="1" x14ac:dyDescent="0.3">
      <c r="B38" s="138">
        <v>6</v>
      </c>
      <c r="C38" s="44" t="s">
        <v>171</v>
      </c>
      <c r="D38" s="45" t="s">
        <v>151</v>
      </c>
      <c r="E38" s="44">
        <v>4</v>
      </c>
      <c r="F38" s="46">
        <v>24</v>
      </c>
      <c r="G38" s="47">
        <v>76320000</v>
      </c>
      <c r="H38" s="48">
        <v>3180000</v>
      </c>
      <c r="I38" s="48">
        <f t="shared" si="1"/>
        <v>3180000</v>
      </c>
      <c r="J38" s="49">
        <v>34980000</v>
      </c>
      <c r="K38" s="50">
        <f t="shared" si="0"/>
        <v>3348540</v>
      </c>
      <c r="L38" s="51"/>
      <c r="M38" s="6" t="s">
        <v>96</v>
      </c>
      <c r="N38" s="23" t="s">
        <v>126</v>
      </c>
      <c r="O38" s="53">
        <v>0</v>
      </c>
    </row>
    <row r="39" spans="2:15" ht="64.5" thickBot="1" x14ac:dyDescent="0.3">
      <c r="B39" s="143"/>
      <c r="C39" s="44" t="s">
        <v>172</v>
      </c>
      <c r="D39" s="45" t="s">
        <v>17</v>
      </c>
      <c r="E39" s="44">
        <v>4</v>
      </c>
      <c r="F39" s="46">
        <v>24</v>
      </c>
      <c r="G39" s="47">
        <v>27432000</v>
      </c>
      <c r="H39" s="48">
        <v>1143000</v>
      </c>
      <c r="I39" s="48">
        <f t="shared" si="1"/>
        <v>1143000</v>
      </c>
      <c r="J39" s="49">
        <v>12573000</v>
      </c>
      <c r="K39" s="50">
        <f t="shared" si="0"/>
        <v>1203579</v>
      </c>
      <c r="L39" s="51"/>
      <c r="M39" s="31" t="s">
        <v>45</v>
      </c>
      <c r="N39" s="31"/>
    </row>
    <row r="40" spans="2:15" ht="51.75" thickBot="1" x14ac:dyDescent="0.3">
      <c r="B40" s="143"/>
      <c r="C40" s="44" t="s">
        <v>173</v>
      </c>
      <c r="D40" s="45" t="s">
        <v>154</v>
      </c>
      <c r="E40" s="44">
        <v>2</v>
      </c>
      <c r="F40" s="46">
        <v>24</v>
      </c>
      <c r="G40" s="47">
        <v>2328000</v>
      </c>
      <c r="H40" s="48">
        <v>97000</v>
      </c>
      <c r="I40" s="48">
        <f t="shared" si="1"/>
        <v>97000</v>
      </c>
      <c r="J40" s="49">
        <v>1067000</v>
      </c>
      <c r="K40" s="50">
        <f t="shared" si="0"/>
        <v>102141</v>
      </c>
      <c r="L40" s="51"/>
      <c r="M40" s="39" t="s">
        <v>48</v>
      </c>
      <c r="N40" s="16" t="s">
        <v>0</v>
      </c>
    </row>
    <row r="41" spans="2:15" ht="51.75" thickBot="1" x14ac:dyDescent="0.3">
      <c r="B41" s="143"/>
      <c r="C41" s="44" t="s">
        <v>174</v>
      </c>
      <c r="D41" s="45" t="s">
        <v>156</v>
      </c>
      <c r="E41" s="44">
        <v>6</v>
      </c>
      <c r="F41" s="46">
        <v>24</v>
      </c>
      <c r="G41" s="47">
        <v>4488000</v>
      </c>
      <c r="H41" s="48">
        <v>187000</v>
      </c>
      <c r="I41" s="48">
        <f t="shared" si="1"/>
        <v>187000</v>
      </c>
      <c r="J41" s="49">
        <v>2057000</v>
      </c>
      <c r="K41" s="50">
        <f t="shared" si="0"/>
        <v>196911</v>
      </c>
      <c r="L41" s="51"/>
      <c r="M41" s="6" t="s">
        <v>106</v>
      </c>
      <c r="N41" s="17" t="s">
        <v>30</v>
      </c>
      <c r="O41" s="53">
        <v>9315000</v>
      </c>
    </row>
    <row r="42" spans="2:15" ht="39" customHeight="1" thickBot="1" x14ac:dyDescent="0.3">
      <c r="B42" s="143"/>
      <c r="C42" s="44" t="s">
        <v>175</v>
      </c>
      <c r="D42" s="45" t="s">
        <v>158</v>
      </c>
      <c r="E42" s="44">
        <v>2</v>
      </c>
      <c r="F42" s="46">
        <v>24</v>
      </c>
      <c r="G42" s="47">
        <v>4032000</v>
      </c>
      <c r="H42" s="48">
        <v>168000</v>
      </c>
      <c r="I42" s="48">
        <f t="shared" si="1"/>
        <v>168000</v>
      </c>
      <c r="J42" s="49">
        <v>1848000</v>
      </c>
      <c r="K42" s="50">
        <f t="shared" si="0"/>
        <v>176904</v>
      </c>
      <c r="L42" s="51"/>
      <c r="M42" s="6" t="s">
        <v>107</v>
      </c>
      <c r="N42" s="17" t="s">
        <v>31</v>
      </c>
      <c r="O42" s="53">
        <v>1247000</v>
      </c>
    </row>
    <row r="43" spans="2:15" ht="51.75" thickBot="1" x14ac:dyDescent="0.3">
      <c r="B43" s="143"/>
      <c r="C43" s="44" t="s">
        <v>176</v>
      </c>
      <c r="D43" s="45" t="s">
        <v>21</v>
      </c>
      <c r="E43" s="44">
        <v>2</v>
      </c>
      <c r="F43" s="46">
        <v>24</v>
      </c>
      <c r="G43" s="47">
        <v>7920000</v>
      </c>
      <c r="H43" s="48">
        <v>330000</v>
      </c>
      <c r="I43" s="48">
        <f t="shared" si="1"/>
        <v>330000</v>
      </c>
      <c r="J43" s="49">
        <v>3630000</v>
      </c>
      <c r="K43" s="50">
        <f t="shared" si="0"/>
        <v>347490</v>
      </c>
      <c r="L43" s="51"/>
      <c r="M43" s="6" t="s">
        <v>108</v>
      </c>
      <c r="N43" s="17" t="s">
        <v>32</v>
      </c>
      <c r="O43" s="53">
        <v>4425000</v>
      </c>
    </row>
    <row r="44" spans="2:15" ht="64.5" thickBot="1" x14ac:dyDescent="0.3">
      <c r="B44" s="143"/>
      <c r="C44" s="44" t="s">
        <v>177</v>
      </c>
      <c r="D44" s="45" t="s">
        <v>161</v>
      </c>
      <c r="E44" s="44">
        <v>4</v>
      </c>
      <c r="F44" s="46">
        <v>24</v>
      </c>
      <c r="G44" s="47">
        <v>4272000</v>
      </c>
      <c r="H44" s="48">
        <v>178000</v>
      </c>
      <c r="I44" s="48">
        <f t="shared" si="1"/>
        <v>178000</v>
      </c>
      <c r="J44" s="49">
        <v>1958000</v>
      </c>
      <c r="K44" s="50">
        <f t="shared" si="0"/>
        <v>187434</v>
      </c>
      <c r="L44" s="51"/>
      <c r="M44" s="6" t="s">
        <v>109</v>
      </c>
      <c r="N44" s="17" t="s">
        <v>33</v>
      </c>
      <c r="O44" s="53">
        <v>8180000</v>
      </c>
    </row>
    <row r="45" spans="2:15" ht="64.5" thickBot="1" x14ac:dyDescent="0.3">
      <c r="B45" s="143"/>
      <c r="C45" s="44" t="s">
        <v>178</v>
      </c>
      <c r="D45" s="45" t="s">
        <v>163</v>
      </c>
      <c r="E45" s="44">
        <v>4</v>
      </c>
      <c r="F45" s="46">
        <v>24</v>
      </c>
      <c r="G45" s="47">
        <v>7608000</v>
      </c>
      <c r="H45" s="48">
        <v>317000</v>
      </c>
      <c r="I45" s="48">
        <f t="shared" si="1"/>
        <v>317000</v>
      </c>
      <c r="J45" s="49">
        <v>3487000</v>
      </c>
      <c r="K45" s="50">
        <f t="shared" si="0"/>
        <v>333801</v>
      </c>
      <c r="L45" s="51"/>
      <c r="M45" s="6" t="s">
        <v>110</v>
      </c>
      <c r="N45" s="17" t="s">
        <v>34</v>
      </c>
      <c r="O45" s="53">
        <v>0</v>
      </c>
    </row>
    <row r="46" spans="2:15" ht="51.75" thickBot="1" x14ac:dyDescent="0.3">
      <c r="B46" s="143"/>
      <c r="C46" s="44" t="s">
        <v>179</v>
      </c>
      <c r="D46" s="45" t="s">
        <v>165</v>
      </c>
      <c r="E46" s="44">
        <v>2</v>
      </c>
      <c r="F46" s="46">
        <v>24</v>
      </c>
      <c r="G46" s="47">
        <v>8928000</v>
      </c>
      <c r="H46" s="48">
        <v>372000</v>
      </c>
      <c r="I46" s="48">
        <f t="shared" si="1"/>
        <v>372000</v>
      </c>
      <c r="J46" s="49">
        <v>4092000</v>
      </c>
      <c r="K46" s="50">
        <f t="shared" si="0"/>
        <v>391716</v>
      </c>
      <c r="L46" s="51"/>
      <c r="M46" s="6" t="s">
        <v>111</v>
      </c>
      <c r="N46" s="17" t="s">
        <v>35</v>
      </c>
      <c r="O46" s="53">
        <v>1233000</v>
      </c>
    </row>
    <row r="47" spans="2:15" ht="39" thickBot="1" x14ac:dyDescent="0.3">
      <c r="B47" s="143"/>
      <c r="C47" s="44" t="s">
        <v>180</v>
      </c>
      <c r="D47" s="45" t="s">
        <v>167</v>
      </c>
      <c r="E47" s="44">
        <v>4</v>
      </c>
      <c r="F47" s="46">
        <v>24</v>
      </c>
      <c r="G47" s="47">
        <v>13848000</v>
      </c>
      <c r="H47" s="48">
        <v>577000</v>
      </c>
      <c r="I47" s="48">
        <f t="shared" si="1"/>
        <v>577000</v>
      </c>
      <c r="J47" s="49">
        <v>6347000</v>
      </c>
      <c r="K47" s="50">
        <f t="shared" si="0"/>
        <v>607581</v>
      </c>
      <c r="L47" s="51"/>
      <c r="M47" s="6" t="s">
        <v>112</v>
      </c>
      <c r="N47" s="17" t="s">
        <v>36</v>
      </c>
      <c r="O47" s="53">
        <v>0</v>
      </c>
    </row>
    <row r="48" spans="2:15" ht="39.75" thickBot="1" x14ac:dyDescent="0.3">
      <c r="B48" s="143"/>
      <c r="C48" s="44" t="s">
        <v>181</v>
      </c>
      <c r="D48" s="45" t="s">
        <v>169</v>
      </c>
      <c r="E48" s="44">
        <v>8</v>
      </c>
      <c r="F48" s="46">
        <v>24</v>
      </c>
      <c r="G48" s="47">
        <v>5952000</v>
      </c>
      <c r="H48" s="48">
        <v>248000</v>
      </c>
      <c r="I48" s="48">
        <f t="shared" si="1"/>
        <v>248000</v>
      </c>
      <c r="J48" s="49">
        <v>2728000</v>
      </c>
      <c r="K48" s="50">
        <f t="shared" si="0"/>
        <v>261144</v>
      </c>
      <c r="L48" s="51"/>
      <c r="M48" s="106" t="s">
        <v>47</v>
      </c>
      <c r="N48" s="103"/>
      <c r="O48" s="53"/>
    </row>
    <row r="49" spans="1:15" ht="15.75" thickBot="1" x14ac:dyDescent="0.3">
      <c r="B49" s="144" t="s">
        <v>182</v>
      </c>
      <c r="C49" s="145"/>
      <c r="D49" s="145"/>
      <c r="E49" s="145"/>
      <c r="F49" s="145"/>
      <c r="G49" s="145"/>
      <c r="H49" s="145"/>
      <c r="I49" s="145"/>
      <c r="J49" s="145"/>
      <c r="K49" s="50">
        <f t="shared" si="0"/>
        <v>0</v>
      </c>
      <c r="L49" s="51"/>
      <c r="M49" s="39" t="s">
        <v>48</v>
      </c>
      <c r="N49" s="16" t="s">
        <v>0</v>
      </c>
      <c r="O49" s="53"/>
    </row>
    <row r="50" spans="1:15" ht="77.25" thickBot="1" x14ac:dyDescent="0.3">
      <c r="B50" s="138">
        <v>7</v>
      </c>
      <c r="C50" s="44" t="s">
        <v>183</v>
      </c>
      <c r="D50" s="45" t="s">
        <v>184</v>
      </c>
      <c r="E50" s="44">
        <v>62</v>
      </c>
      <c r="F50" s="46">
        <v>24</v>
      </c>
      <c r="G50" s="47">
        <v>223560000</v>
      </c>
      <c r="H50" s="48">
        <v>9315000</v>
      </c>
      <c r="I50" s="48">
        <f t="shared" si="1"/>
        <v>9315000</v>
      </c>
      <c r="J50" s="49">
        <v>102465000</v>
      </c>
      <c r="K50" s="50">
        <f t="shared" si="0"/>
        <v>9808695</v>
      </c>
      <c r="L50" s="51"/>
      <c r="M50" s="6" t="s">
        <v>113</v>
      </c>
      <c r="N50" s="17" t="s">
        <v>37</v>
      </c>
      <c r="O50" s="53">
        <v>1405000</v>
      </c>
    </row>
    <row r="51" spans="1:15" ht="64.5" thickBot="1" x14ac:dyDescent="0.3">
      <c r="B51" s="143"/>
      <c r="C51" s="44" t="s">
        <v>185</v>
      </c>
      <c r="D51" s="45" t="s">
        <v>186</v>
      </c>
      <c r="E51" s="44">
        <v>11</v>
      </c>
      <c r="F51" s="46">
        <v>24</v>
      </c>
      <c r="G51" s="47">
        <v>29928000</v>
      </c>
      <c r="H51" s="48">
        <v>1247000</v>
      </c>
      <c r="I51" s="48">
        <f t="shared" si="1"/>
        <v>1247000</v>
      </c>
      <c r="J51" s="49">
        <v>13717000</v>
      </c>
      <c r="K51" s="50">
        <f t="shared" si="0"/>
        <v>1313091</v>
      </c>
      <c r="L51" s="51"/>
      <c r="M51" s="6" t="s">
        <v>114</v>
      </c>
      <c r="N51" s="17" t="s">
        <v>38</v>
      </c>
      <c r="O51" s="53">
        <v>185000</v>
      </c>
    </row>
    <row r="52" spans="1:15" ht="77.25" thickBot="1" x14ac:dyDescent="0.3">
      <c r="B52" s="143"/>
      <c r="C52" s="44" t="s">
        <v>187</v>
      </c>
      <c r="D52" s="45" t="s">
        <v>188</v>
      </c>
      <c r="E52" s="44">
        <v>20</v>
      </c>
      <c r="F52" s="46">
        <v>24</v>
      </c>
      <c r="G52" s="47">
        <v>106200000</v>
      </c>
      <c r="H52" s="48">
        <v>4425000</v>
      </c>
      <c r="I52" s="48">
        <f t="shared" si="1"/>
        <v>4425000</v>
      </c>
      <c r="J52" s="49">
        <v>48675000</v>
      </c>
      <c r="K52" s="50">
        <f t="shared" si="0"/>
        <v>4659525</v>
      </c>
      <c r="L52" s="51"/>
      <c r="M52" s="6" t="s">
        <v>115</v>
      </c>
      <c r="N52" s="17" t="s">
        <v>39</v>
      </c>
      <c r="O52" s="53">
        <v>665000</v>
      </c>
    </row>
    <row r="53" spans="1:15" ht="39" thickBot="1" x14ac:dyDescent="0.3">
      <c r="B53" s="139"/>
      <c r="C53" s="44" t="s">
        <v>189</v>
      </c>
      <c r="D53" s="45" t="s">
        <v>190</v>
      </c>
      <c r="E53" s="44">
        <v>70</v>
      </c>
      <c r="F53" s="46">
        <v>24</v>
      </c>
      <c r="G53" s="47">
        <v>35856000</v>
      </c>
      <c r="H53" s="48">
        <v>1494000</v>
      </c>
      <c r="I53" s="48">
        <f t="shared" si="1"/>
        <v>1494000</v>
      </c>
      <c r="J53" s="49">
        <v>16434000</v>
      </c>
      <c r="K53" s="50">
        <f t="shared" si="0"/>
        <v>1573182</v>
      </c>
      <c r="L53" s="51"/>
      <c r="M53" s="6" t="s">
        <v>116</v>
      </c>
      <c r="N53" s="26" t="s">
        <v>40</v>
      </c>
      <c r="O53" s="53">
        <v>1233000</v>
      </c>
    </row>
    <row r="54" spans="1:15" ht="15.75" thickBot="1" x14ac:dyDescent="0.3">
      <c r="B54" s="144" t="s">
        <v>191</v>
      </c>
      <c r="C54" s="145"/>
      <c r="D54" s="145"/>
      <c r="E54" s="145"/>
      <c r="F54" s="145"/>
      <c r="G54" s="145"/>
      <c r="H54" s="145"/>
      <c r="I54" s="145"/>
      <c r="J54" s="145"/>
      <c r="K54" s="50"/>
      <c r="L54" s="51"/>
      <c r="M54" s="6" t="s">
        <v>117</v>
      </c>
      <c r="N54" s="26" t="s">
        <v>41</v>
      </c>
      <c r="O54" s="53">
        <v>0</v>
      </c>
    </row>
    <row r="55" spans="1:15" ht="77.25" thickBot="1" x14ac:dyDescent="0.3">
      <c r="B55" s="138">
        <v>8</v>
      </c>
      <c r="C55" s="44" t="s">
        <v>192</v>
      </c>
      <c r="D55" s="45" t="s">
        <v>184</v>
      </c>
      <c r="E55" s="44">
        <v>62</v>
      </c>
      <c r="F55" s="46">
        <v>24</v>
      </c>
      <c r="G55" s="47">
        <v>33720000</v>
      </c>
      <c r="H55" s="48">
        <v>1405000</v>
      </c>
      <c r="I55" s="48">
        <f t="shared" si="1"/>
        <v>1405000</v>
      </c>
      <c r="J55" s="49">
        <v>15455000</v>
      </c>
      <c r="K55" s="50">
        <f t="shared" si="0"/>
        <v>1479465</v>
      </c>
      <c r="L55" s="51"/>
      <c r="M55" s="6" t="s">
        <v>118</v>
      </c>
      <c r="N55" s="26" t="s">
        <v>42</v>
      </c>
      <c r="O55" s="53">
        <v>0</v>
      </c>
    </row>
    <row r="56" spans="1:15" ht="64.5" thickBot="1" x14ac:dyDescent="0.3">
      <c r="B56" s="143"/>
      <c r="C56" s="44" t="s">
        <v>193</v>
      </c>
      <c r="D56" s="45" t="s">
        <v>186</v>
      </c>
      <c r="E56" s="44">
        <v>11</v>
      </c>
      <c r="F56" s="46">
        <v>24</v>
      </c>
      <c r="G56" s="47">
        <v>4440000</v>
      </c>
      <c r="H56" s="48">
        <v>185000</v>
      </c>
      <c r="I56" s="48">
        <f t="shared" si="1"/>
        <v>185000</v>
      </c>
      <c r="J56" s="49">
        <v>2035000</v>
      </c>
      <c r="K56" s="50">
        <f t="shared" si="0"/>
        <v>194805</v>
      </c>
      <c r="L56" s="51"/>
      <c r="M56" s="6" t="s">
        <v>119</v>
      </c>
      <c r="N56" s="26" t="s">
        <v>43</v>
      </c>
      <c r="O56" s="53">
        <v>0</v>
      </c>
    </row>
    <row r="57" spans="1:15" ht="77.25" thickBot="1" x14ac:dyDescent="0.3">
      <c r="B57" s="143"/>
      <c r="C57" s="44" t="s">
        <v>194</v>
      </c>
      <c r="D57" s="45" t="s">
        <v>188</v>
      </c>
      <c r="E57" s="44">
        <v>20</v>
      </c>
      <c r="F57" s="46">
        <v>24</v>
      </c>
      <c r="G57" s="47">
        <v>15960000</v>
      </c>
      <c r="H57" s="48">
        <v>665000</v>
      </c>
      <c r="I57" s="48">
        <f t="shared" si="1"/>
        <v>665000</v>
      </c>
      <c r="J57" s="49">
        <v>7315000</v>
      </c>
      <c r="K57" s="50">
        <f t="shared" si="0"/>
        <v>700245</v>
      </c>
      <c r="L57" s="51"/>
      <c r="M57" s="100" t="s">
        <v>56</v>
      </c>
      <c r="N57" s="100"/>
      <c r="O57" s="53"/>
    </row>
    <row r="58" spans="1:15" ht="39" thickBot="1" x14ac:dyDescent="0.3">
      <c r="A58" t="s">
        <v>195</v>
      </c>
      <c r="B58" s="139"/>
      <c r="C58" s="44" t="s">
        <v>196</v>
      </c>
      <c r="D58" s="45" t="s">
        <v>190</v>
      </c>
      <c r="E58" s="44">
        <v>70</v>
      </c>
      <c r="F58" s="46">
        <v>24</v>
      </c>
      <c r="G58" s="47">
        <v>5280000</v>
      </c>
      <c r="H58" s="48">
        <v>220000</v>
      </c>
      <c r="I58" s="48">
        <f t="shared" si="1"/>
        <v>220000</v>
      </c>
      <c r="J58" s="49">
        <v>2420000</v>
      </c>
      <c r="K58" s="50">
        <f t="shared" si="0"/>
        <v>231660</v>
      </c>
      <c r="L58" s="51"/>
      <c r="M58" s="82" t="s">
        <v>57</v>
      </c>
      <c r="N58" s="82"/>
      <c r="O58" s="53"/>
    </row>
    <row r="59" spans="1:15" ht="39" customHeight="1" thickBot="1" x14ac:dyDescent="0.3">
      <c r="B59" s="146" t="s">
        <v>197</v>
      </c>
      <c r="C59" s="147"/>
      <c r="D59" s="147"/>
      <c r="E59" s="147"/>
      <c r="F59" s="148"/>
      <c r="G59" s="56">
        <v>2608332000</v>
      </c>
      <c r="H59" s="57">
        <v>119576000</v>
      </c>
      <c r="I59" s="57"/>
      <c r="J59" s="58">
        <v>1091589000</v>
      </c>
      <c r="K59" s="59"/>
      <c r="L59" s="34"/>
      <c r="O59" s="53"/>
    </row>
    <row r="60" spans="1:15" x14ac:dyDescent="0.25">
      <c r="M60" s="16" t="s">
        <v>48</v>
      </c>
      <c r="N60" s="16" t="s">
        <v>0</v>
      </c>
      <c r="O60" s="53"/>
    </row>
    <row r="61" spans="1:15" ht="36" x14ac:dyDescent="0.25">
      <c r="M61" s="3" t="s">
        <v>106</v>
      </c>
      <c r="N61" s="17" t="s">
        <v>30</v>
      </c>
      <c r="O61" s="53">
        <v>9315000</v>
      </c>
    </row>
    <row r="62" spans="1:15" ht="36" x14ac:dyDescent="0.25">
      <c r="M62" s="3" t="s">
        <v>107</v>
      </c>
      <c r="N62" s="17" t="s">
        <v>31</v>
      </c>
      <c r="O62" s="53">
        <v>1247000</v>
      </c>
    </row>
    <row r="63" spans="1:15" ht="36" x14ac:dyDescent="0.25">
      <c r="M63" s="3" t="s">
        <v>108</v>
      </c>
      <c r="N63" s="17" t="s">
        <v>32</v>
      </c>
      <c r="O63" s="53">
        <v>4425000</v>
      </c>
    </row>
    <row r="64" spans="1:15" ht="24" x14ac:dyDescent="0.25">
      <c r="M64" s="3" t="s">
        <v>109</v>
      </c>
      <c r="N64" s="17" t="s">
        <v>33</v>
      </c>
      <c r="O64" s="53">
        <v>8180000</v>
      </c>
    </row>
    <row r="65" spans="13:15" ht="24" x14ac:dyDescent="0.25">
      <c r="M65" s="3" t="s">
        <v>110</v>
      </c>
      <c r="N65" s="17" t="s">
        <v>34</v>
      </c>
      <c r="O65" s="53">
        <v>0</v>
      </c>
    </row>
    <row r="66" spans="13:15" ht="24" x14ac:dyDescent="0.25">
      <c r="M66" s="3" t="s">
        <v>111</v>
      </c>
      <c r="N66" s="17" t="s">
        <v>35</v>
      </c>
      <c r="O66" s="53">
        <v>1233000</v>
      </c>
    </row>
    <row r="67" spans="13:15" ht="36" x14ac:dyDescent="0.25">
      <c r="M67" s="3" t="s">
        <v>112</v>
      </c>
      <c r="N67" s="17" t="s">
        <v>36</v>
      </c>
      <c r="O67" s="53">
        <v>0</v>
      </c>
    </row>
    <row r="68" spans="13:15" ht="65.25" customHeight="1" x14ac:dyDescent="0.25">
      <c r="M68" s="102" t="s">
        <v>47</v>
      </c>
      <c r="N68" s="103"/>
      <c r="O68" s="53"/>
    </row>
    <row r="69" spans="13:15" x14ac:dyDescent="0.25">
      <c r="M69" s="16" t="s">
        <v>48</v>
      </c>
      <c r="N69" s="16" t="s">
        <v>0</v>
      </c>
      <c r="O69" s="53"/>
    </row>
    <row r="70" spans="13:15" ht="24" x14ac:dyDescent="0.25">
      <c r="M70" s="3" t="s">
        <v>113</v>
      </c>
      <c r="N70" s="17" t="s">
        <v>37</v>
      </c>
      <c r="O70" s="53">
        <v>1405000</v>
      </c>
    </row>
    <row r="71" spans="13:15" ht="24" x14ac:dyDescent="0.25">
      <c r="M71" s="3" t="s">
        <v>114</v>
      </c>
      <c r="N71" s="17" t="s">
        <v>38</v>
      </c>
      <c r="O71" s="53">
        <v>185000</v>
      </c>
    </row>
    <row r="72" spans="13:15" ht="24" x14ac:dyDescent="0.25">
      <c r="M72" s="3" t="s">
        <v>115</v>
      </c>
      <c r="N72" s="17" t="s">
        <v>39</v>
      </c>
      <c r="O72" s="53">
        <v>665000</v>
      </c>
    </row>
    <row r="73" spans="13:15" x14ac:dyDescent="0.25">
      <c r="M73" s="3" t="s">
        <v>116</v>
      </c>
      <c r="N73" s="26" t="s">
        <v>40</v>
      </c>
      <c r="O73" s="53">
        <v>1233000</v>
      </c>
    </row>
    <row r="74" spans="13:15" x14ac:dyDescent="0.25">
      <c r="M74" s="3" t="s">
        <v>117</v>
      </c>
      <c r="N74" s="26" t="s">
        <v>41</v>
      </c>
      <c r="O74" s="53">
        <v>0</v>
      </c>
    </row>
    <row r="75" spans="13:15" x14ac:dyDescent="0.25">
      <c r="M75" s="3" t="s">
        <v>118</v>
      </c>
      <c r="N75" s="26" t="s">
        <v>42</v>
      </c>
      <c r="O75" s="53">
        <v>0</v>
      </c>
    </row>
    <row r="76" spans="13:15" ht="24" x14ac:dyDescent="0.25">
      <c r="M76" s="3" t="s">
        <v>119</v>
      </c>
      <c r="N76" s="26" t="s">
        <v>43</v>
      </c>
      <c r="O76" s="53">
        <v>0</v>
      </c>
    </row>
    <row r="77" spans="13:15" ht="49.5" customHeight="1" x14ac:dyDescent="0.25">
      <c r="M77" s="99" t="s">
        <v>56</v>
      </c>
      <c r="N77" s="100"/>
      <c r="O77" s="53"/>
    </row>
    <row r="78" spans="13:15" x14ac:dyDescent="0.25">
      <c r="M78" s="81" t="s">
        <v>57</v>
      </c>
      <c r="N78" s="82"/>
    </row>
  </sheetData>
  <mergeCells count="26">
    <mergeCell ref="M48:N48"/>
    <mergeCell ref="B49:J49"/>
    <mergeCell ref="M77:N77"/>
    <mergeCell ref="M78:N78"/>
    <mergeCell ref="B54:J54"/>
    <mergeCell ref="B55:B58"/>
    <mergeCell ref="M57:N57"/>
    <mergeCell ref="M58:N58"/>
    <mergeCell ref="B59:F59"/>
    <mergeCell ref="M68:N68"/>
    <mergeCell ref="B50:B53"/>
    <mergeCell ref="B25:G25"/>
    <mergeCell ref="B26:B36"/>
    <mergeCell ref="B37:J37"/>
    <mergeCell ref="B38:B48"/>
    <mergeCell ref="B10:J10"/>
    <mergeCell ref="B11:B12"/>
    <mergeCell ref="B13:J13"/>
    <mergeCell ref="B14:B18"/>
    <mergeCell ref="B19:J19"/>
    <mergeCell ref="B20:B24"/>
    <mergeCell ref="B4:B6"/>
    <mergeCell ref="C4:C6"/>
    <mergeCell ref="D4:D6"/>
    <mergeCell ref="B7:J7"/>
    <mergeCell ref="B8:B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12</vt:i4>
      </vt:variant>
    </vt:vector>
  </HeadingPairs>
  <TitlesOfParts>
    <vt:vector size="19" baseType="lpstr">
      <vt:lpstr>DETALLE ESTUDIO DE MERCADO</vt:lpstr>
      <vt:lpstr>Cotización1.</vt:lpstr>
      <vt:lpstr>Cotización2.</vt:lpstr>
      <vt:lpstr>Cotizacion3. </vt:lpstr>
      <vt:lpstr>Cotización4. </vt:lpstr>
      <vt:lpstr>Cot5. Contrato3341-2022</vt:lpstr>
      <vt:lpstr>CTO3.341-2022</vt:lpstr>
      <vt:lpstr>'Cot5. Contrato3341-2022'!_Hlk176947235</vt:lpstr>
      <vt:lpstr>Cotización1.!_Hlk176947235</vt:lpstr>
      <vt:lpstr>Cotización2.!_Hlk176947235</vt:lpstr>
      <vt:lpstr>'Cotizacion3. '!_Hlk176947235</vt:lpstr>
      <vt:lpstr>'Cotización4. '!_Hlk176947235</vt:lpstr>
      <vt:lpstr>'DETALLE ESTUDIO DE MERCADO'!_Hlk176947235</vt:lpstr>
      <vt:lpstr>'Cot5. Contrato3341-2022'!_Hlk176948155</vt:lpstr>
      <vt:lpstr>Cotización1.!_Hlk176948155</vt:lpstr>
      <vt:lpstr>Cotización2.!_Hlk176948155</vt:lpstr>
      <vt:lpstr>'Cotizacion3. '!_Hlk176948155</vt:lpstr>
      <vt:lpstr>'Cotización4. '!_Hlk176948155</vt:lpstr>
      <vt:lpstr>'DETALLE ESTUDIO DE MERCADO'!_Hlk176948155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Pablo Rojas Mesa</dc:creator>
  <cp:lastModifiedBy>Monica Cristina Aguilar Buenhombre</cp:lastModifiedBy>
  <dcterms:created xsi:type="dcterms:W3CDTF">2024-09-16T19:20:15Z</dcterms:created>
  <dcterms:modified xsi:type="dcterms:W3CDTF">2024-10-21T21:45:41Z</dcterms:modified>
</cp:coreProperties>
</file>