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pantano\Desktop\"/>
    </mc:Choice>
  </mc:AlternateContent>
  <xr:revisionPtr revIDLastSave="0" documentId="13_ncr:1_{3F6FF41D-2EB4-4CE9-9D57-3F365C7109D1}" xr6:coauthVersionLast="44" xr6:coauthVersionMax="45" xr10:uidLastSave="{00000000-0000-0000-0000-000000000000}"/>
  <bookViews>
    <workbookView xWindow="-120" yWindow="-120" windowWidth="20730" windowHeight="11160" firstSheet="1" activeTab="5" xr2:uid="{00000000-000D-0000-FFFF-FFFF00000000}"/>
  </bookViews>
  <sheets>
    <sheet name="LOGISTICA" sheetId="2" r:id="rId1"/>
    <sheet name="COMERCIALIZACION " sheetId="1" r:id="rId2"/>
    <sheet name="ADICIÓN VULNERABLES" sheetId="4" r:id="rId3"/>
    <sheet name="SALUD" sheetId="5" r:id="rId4"/>
    <sheet name="HOTELERIA" sheetId="6" r:id="rId5"/>
    <sheet name="SER ADM Y SER FINAN" sheetId="7" r:id="rId6"/>
  </sheets>
  <definedNames>
    <definedName name="_xlnm._FilterDatabase" localSheetId="4" hidden="1">HOTELERIA!$B$11:$K$11</definedName>
    <definedName name="_xlnm._FilterDatabase" localSheetId="3" hidden="1">SALUD!$B$11:$L$30</definedName>
    <definedName name="_xlnm._FilterDatabase" localSheetId="5" hidden="1">'SER ADM Y SER FINAN'!$B$11:$L$11</definedName>
    <definedName name="_xlnm.Print_Area" localSheetId="1">'COMERCIALIZACION '!$A$1:$R$55</definedName>
    <definedName name="_xlnm.Print_Area" localSheetId="4">HOTELERIA!$A$1:$K$31</definedName>
    <definedName name="_xlnm.Print_Area" localSheetId="5">'SER ADM Y SER FINAN'!$A$1:$L$86</definedName>
    <definedName name="_xlnm.Print_Titles" localSheetId="1">'COMERCIALIZACION '!$2:$11</definedName>
    <definedName name="_xlnm.Print_Titles" localSheetId="4">HOTELERIA!$2:$11</definedName>
    <definedName name="_xlnm.Print_Titles" localSheetId="3">SALUD!$2:$11</definedName>
    <definedName name="_xlnm.Print_Titles" localSheetId="5">'SER ADM Y SER FINAN'!$2:$11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3" i="1" l="1"/>
  <c r="G7" i="4" l="1"/>
  <c r="H7" i="4"/>
  <c r="H10" i="4"/>
  <c r="G10" i="4"/>
  <c r="H29" i="4"/>
  <c r="G29" i="4"/>
  <c r="K93" i="7" l="1"/>
  <c r="G82" i="7"/>
  <c r="K81" i="7"/>
  <c r="L81" i="7" s="1"/>
  <c r="L82" i="7" s="1"/>
  <c r="G79" i="7"/>
  <c r="K78" i="7"/>
  <c r="L78" i="7" s="1"/>
  <c r="L79" i="7" s="1"/>
  <c r="G76" i="7"/>
  <c r="L75" i="7"/>
  <c r="L76" i="7" s="1"/>
  <c r="G73" i="7"/>
  <c r="K72" i="7"/>
  <c r="L72" i="7" s="1"/>
  <c r="K71" i="7"/>
  <c r="L71" i="7" s="1"/>
  <c r="K70" i="7"/>
  <c r="L70" i="7" s="1"/>
  <c r="K69" i="7"/>
  <c r="L69" i="7" s="1"/>
  <c r="L68" i="7"/>
  <c r="G66" i="7"/>
  <c r="J65" i="7"/>
  <c r="L65" i="7" s="1"/>
  <c r="J64" i="7"/>
  <c r="K63" i="7"/>
  <c r="L63" i="7" s="1"/>
  <c r="L62" i="7"/>
  <c r="L61" i="7"/>
  <c r="L60" i="7"/>
  <c r="L59" i="7"/>
  <c r="L58" i="7"/>
  <c r="L57" i="7"/>
  <c r="G55" i="7"/>
  <c r="K54" i="7"/>
  <c r="L54" i="7" s="1"/>
  <c r="K53" i="7"/>
  <c r="L53" i="7" s="1"/>
  <c r="K52" i="7"/>
  <c r="L52" i="7" s="1"/>
  <c r="K51" i="7"/>
  <c r="L51" i="7" s="1"/>
  <c r="K50" i="7"/>
  <c r="L50" i="7" s="1"/>
  <c r="K49" i="7"/>
  <c r="L49" i="7" s="1"/>
  <c r="K48" i="7"/>
  <c r="L48" i="7" s="1"/>
  <c r="K47" i="7"/>
  <c r="L47" i="7" s="1"/>
  <c r="K46" i="7"/>
  <c r="L46" i="7" s="1"/>
  <c r="L45" i="7"/>
  <c r="K44" i="7"/>
  <c r="L44" i="7" s="1"/>
  <c r="G42" i="7"/>
  <c r="K41" i="7"/>
  <c r="L41" i="7" s="1"/>
  <c r="L42" i="7" s="1"/>
  <c r="G38" i="7"/>
  <c r="L37" i="7"/>
  <c r="K36" i="7"/>
  <c r="L36" i="7" s="1"/>
  <c r="K35" i="7"/>
  <c r="L35" i="7" s="1"/>
  <c r="G33" i="7"/>
  <c r="L32" i="7"/>
  <c r="K31" i="7"/>
  <c r="L31" i="7" s="1"/>
  <c r="K30" i="7"/>
  <c r="L30" i="7" s="1"/>
  <c r="G28" i="7"/>
  <c r="L27" i="7"/>
  <c r="L26" i="7"/>
  <c r="G24" i="7"/>
  <c r="L23" i="7"/>
  <c r="L22" i="7"/>
  <c r="L21" i="7"/>
  <c r="L20" i="7"/>
  <c r="G18" i="7"/>
  <c r="K17" i="7"/>
  <c r="L17" i="7" s="1"/>
  <c r="K16" i="7"/>
  <c r="L16" i="7" s="1"/>
  <c r="L15" i="7"/>
  <c r="L14" i="7"/>
  <c r="L13" i="7"/>
  <c r="G83" i="7" l="1"/>
  <c r="L18" i="7"/>
  <c r="L66" i="7"/>
  <c r="L24" i="7"/>
  <c r="L38" i="7"/>
  <c r="L28" i="7"/>
  <c r="L55" i="7"/>
  <c r="L64" i="7"/>
  <c r="L33" i="7"/>
  <c r="L73" i="7"/>
  <c r="L83" i="7" s="1"/>
  <c r="D25" i="6" l="1"/>
  <c r="K24" i="6"/>
  <c r="K25" i="6" s="1"/>
  <c r="D22" i="6"/>
  <c r="K21" i="6"/>
  <c r="K20" i="6"/>
  <c r="K22" i="6" s="1"/>
  <c r="D18" i="6"/>
  <c r="K17" i="6"/>
  <c r="K18" i="6" s="1"/>
  <c r="K13" i="6"/>
  <c r="K15" i="6" s="1"/>
  <c r="L28" i="5"/>
  <c r="L27" i="5"/>
  <c r="E25" i="5"/>
  <c r="L24" i="5"/>
  <c r="L25" i="5" s="1"/>
  <c r="E22" i="5"/>
  <c r="L21" i="5"/>
  <c r="L22" i="5" s="1"/>
  <c r="E19" i="5"/>
  <c r="L18" i="5"/>
  <c r="L17" i="5"/>
  <c r="L16" i="5"/>
  <c r="E14" i="5"/>
  <c r="L13" i="5"/>
  <c r="L14" i="5" s="1"/>
  <c r="E32" i="5" l="1"/>
  <c r="M32" i="5"/>
  <c r="K26" i="6"/>
  <c r="L29" i="5"/>
  <c r="D26" i="6"/>
  <c r="K90" i="7"/>
  <c r="L19" i="5"/>
  <c r="B25" i="1" l="1"/>
  <c r="D5" i="4" l="1"/>
  <c r="J5" i="4"/>
  <c r="D8" i="4"/>
  <c r="D11" i="4"/>
  <c r="D13" i="4"/>
  <c r="J13" i="4"/>
  <c r="D15" i="4"/>
  <c r="J15" i="4"/>
  <c r="D17" i="4"/>
  <c r="J17" i="4"/>
  <c r="D19" i="4"/>
  <c r="J19" i="4"/>
  <c r="D21" i="4"/>
  <c r="J21" i="4"/>
  <c r="D23" i="4"/>
  <c r="J23" i="4"/>
  <c r="D25" i="4"/>
  <c r="J25" i="4"/>
  <c r="D27" i="4"/>
  <c r="J27" i="4"/>
  <c r="J30" i="4"/>
  <c r="D31" i="4"/>
  <c r="G33" i="4"/>
  <c r="H33" i="4"/>
  <c r="J33" i="4" s="1"/>
  <c r="J34" i="4" s="1"/>
  <c r="J36" i="4"/>
  <c r="J37" i="4" s="1"/>
  <c r="D37" i="4"/>
  <c r="D40" i="4" l="1"/>
  <c r="J10" i="4"/>
  <c r="J11" i="4" s="1"/>
  <c r="J29" i="4"/>
  <c r="J31" i="4" s="1"/>
  <c r="J7" i="4"/>
  <c r="J8" i="4" s="1"/>
  <c r="H23" i="2"/>
  <c r="K23" i="2" s="1"/>
  <c r="J40" i="4" l="1"/>
  <c r="H5" i="2"/>
  <c r="I5" i="2"/>
  <c r="D6" i="2"/>
  <c r="H10" i="2"/>
  <c r="I10" i="2"/>
  <c r="H13" i="2"/>
  <c r="K13" i="2" s="1"/>
  <c r="K14" i="2" s="1"/>
  <c r="D14" i="2"/>
  <c r="H16" i="2"/>
  <c r="K16" i="2" s="1"/>
  <c r="K17" i="2" s="1"/>
  <c r="D17" i="2"/>
  <c r="H19" i="2"/>
  <c r="K19" i="2" s="1"/>
  <c r="K20" i="2" s="1"/>
  <c r="D20" i="2"/>
  <c r="H24" i="2"/>
  <c r="K24" i="2" s="1"/>
  <c r="K25" i="2" s="1"/>
  <c r="H28" i="2"/>
  <c r="K28" i="2" s="1"/>
  <c r="K29" i="2" s="1"/>
  <c r="D29" i="2"/>
  <c r="D32" i="2"/>
  <c r="K32" i="2"/>
  <c r="D35" i="2" l="1"/>
  <c r="K10" i="2"/>
  <c r="K11" i="2" s="1"/>
  <c r="K5" i="2"/>
  <c r="K6" i="2" s="1"/>
  <c r="I52" i="1"/>
  <c r="I41" i="1"/>
  <c r="I37" i="1"/>
  <c r="I30" i="1"/>
  <c r="I23" i="1"/>
  <c r="K35" i="2" l="1"/>
  <c r="P15" i="1"/>
  <c r="P26" i="1"/>
  <c r="P32" i="1"/>
  <c r="P36" i="1"/>
  <c r="P19" i="1"/>
  <c r="P33" i="1"/>
  <c r="P44" i="1"/>
  <c r="P14" i="1"/>
  <c r="P16" i="1"/>
  <c r="P18" i="1"/>
  <c r="P25" i="1"/>
  <c r="P27" i="1"/>
  <c r="P48" i="1"/>
  <c r="P50" i="1"/>
  <c r="P43" i="1"/>
  <c r="P40" i="1"/>
  <c r="P49" i="1"/>
  <c r="P51" i="1"/>
  <c r="P20" i="1"/>
  <c r="P22" i="1"/>
  <c r="P29" i="1"/>
  <c r="P35" i="1"/>
  <c r="P45" i="1"/>
  <c r="P47" i="1"/>
  <c r="P17" i="1"/>
  <c r="P28" i="1"/>
  <c r="P39" i="1"/>
  <c r="P21" i="1"/>
  <c r="P34" i="1"/>
  <c r="P46" i="1"/>
  <c r="I53" i="1"/>
  <c r="P37" i="1" l="1"/>
  <c r="P30" i="1"/>
  <c r="P52" i="1"/>
  <c r="P23" i="1"/>
  <c r="P41" i="1"/>
  <c r="P53" i="1" l="1"/>
  <c r="P54" i="1" s="1"/>
</calcChain>
</file>

<file path=xl/sharedStrings.xml><?xml version="1.0" encoding="utf-8"?>
<sst xmlns="http://schemas.openxmlformats.org/spreadsheetml/2006/main" count="870" uniqueCount="265">
  <si>
    <t>No. ITEM</t>
  </si>
  <si>
    <t>OBJETO CONTRACTUAL</t>
  </si>
  <si>
    <t>CONTRATISTA</t>
  </si>
  <si>
    <t>No. CONTRATISTAS</t>
  </si>
  <si>
    <t>CONTRATO</t>
  </si>
  <si>
    <t>VALOR TOTAL DEL CONTRATO                            (Valor X Plazo )</t>
  </si>
  <si>
    <r>
      <t xml:space="preserve">OBLIGACIONES PRINCIPALES  </t>
    </r>
    <r>
      <rPr>
        <sz val="12"/>
        <color theme="1"/>
        <rFont val="Arial"/>
        <family val="2"/>
      </rPr>
      <t>(Incluir 3)</t>
    </r>
  </si>
  <si>
    <t>NIVEL DE FORMACION</t>
  </si>
  <si>
    <t>FORMACION</t>
  </si>
  <si>
    <t>MESES EXPERIENCIA LABORAL</t>
  </si>
  <si>
    <t>MESES EXPERIENCIA DOCENTE</t>
  </si>
  <si>
    <t xml:space="preserve">JUSTIFICACIÓN OBJETOS IGUALES </t>
  </si>
  <si>
    <t>FECHA DE INICIO</t>
  </si>
  <si>
    <t>FECHA FINAL</t>
  </si>
  <si>
    <t>PLAZO EN MESES</t>
  </si>
  <si>
    <t>PLAZO EN DIAS</t>
  </si>
  <si>
    <t>DIAS RECESO</t>
  </si>
  <si>
    <t xml:space="preserve">VALOR MENSUAL/HORA </t>
  </si>
  <si>
    <t>GESTION DE MERCADOS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</si>
  <si>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GESTION DE MERCADOS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</si>
  <si>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1. Desarrollar actividades de formación profesional en los programas definidos por el centro. 2. Entregar al equipo de SOFIA PLUS, la información requerida para la asignación de rol y disponibilidad en el aplicativo 3. Hacer la evaluación correspondiente a los cursos asignados.</t>
  </si>
  <si>
    <t>PROFESIONAL O TECNOLOGO</t>
  </si>
  <si>
    <t>OPCION 1 Título de Técnico en Comercialización de productos masivos, o Comercialización de alimentos, o Operaciones de caja y servicios en almacenes de cadena.
OPCION 2 Título de tecnólogo en los núcleos de conocimiento de Artes plásticas, visuales y afines, o Economía, o Publicidad y afines, o Administración
OPCION 3 Título profesional en los núcleos de conocimiento de Artes plásticas, visuales y afines, o Economía, o Publicidad y afines, o Administración. Tarjeta Profesional en los Casos Exigidos por la Ley</t>
  </si>
  <si>
    <t>"Mínimo 24 meses de experiencia laboral en el área de formación motivo de la contratación.
(Opción 2). Mínimo 36 meses de los cuales certifique experiencia laboral o especialización relacionada con el objeto de la formación."</t>
  </si>
  <si>
    <t>Mínimo 12 meses de experiencia docente en el SENA o en instituciones de educación reconocidas por el MEN</t>
  </si>
  <si>
    <t>necesidades de la formación</t>
  </si>
  <si>
    <t>AZIZ NAIZIR</t>
  </si>
  <si>
    <t>JHON GARCERANT</t>
  </si>
  <si>
    <t>GLORIA PINO</t>
  </si>
  <si>
    <t>MIGUEL DIAZ</t>
  </si>
  <si>
    <t>RONALD JIMENEZ</t>
  </si>
  <si>
    <t>LUZ KARIME DADUL</t>
  </si>
  <si>
    <t>JACKELIN DE LA CRUZ</t>
  </si>
  <si>
    <t>LULIMA VELASQUEZ - SEGUIMIENTO</t>
  </si>
  <si>
    <t>DIANA PULGARIN - SEGUIMIENTO</t>
  </si>
  <si>
    <t>CLAUDIA PARRA - SEGUIMIENTO</t>
  </si>
  <si>
    <t>VENTAS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</si>
  <si>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VENTAS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</si>
  <si>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Venta de productos y servicios.
OPCION 2 Título de tecnólogo en los núcleos de conocimiento de Artes plásticas, visuales y afines, o Economía, o Publicidad y afines, o Administración
OPCION 3 Título profesional en los núcleos de conocimiento de Artes plásticas, visuales y afines, o Economía, o Publicidad y afines, o Administración, Ingeniería agroindustrial, alimentos y afines, o Otras Ingenierías, o Ingeniería administrativa y afines Tarjeta Profesional en los Casos Exigidos por la Ley</t>
  </si>
  <si>
    <t>BELQUIS POLO</t>
  </si>
  <si>
    <t>MARCO MEDINA</t>
  </si>
  <si>
    <t>MARGARITA WONG</t>
  </si>
  <si>
    <t>LUCY GONZALEZ</t>
  </si>
  <si>
    <t>CARLOS MIRANDA - SEGUIMIENTO</t>
  </si>
  <si>
    <t>CONTAC CENTER BPO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</si>
  <si>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CONTACT CENTER Y BPO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</si>
  <si>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Gestión comercial y tele mercadeo en contact center, o Información y servicio al cliente, o Bilingual expert on business process outsourcing. Certificado A2 de Ingles
OPCION 2 Título de tecnólogo en los núcleos de conocimiento de Artes plásticas, visuales y afines, o Economía, o Publicidad y afines, o Administración Certificado A2 de Ingles
OPCION 3 Título profesional en los núcleos de conocimiento de Artes plásticas, visuales y afines, o Economía, o Publicidad y afines, o Administración. Certificado A2 de Ingles Tarjeta Profesional en los Casos Exigidos por la Ley</t>
  </si>
  <si>
    <t>Mínimo 24 meses de experiencia laboral en el área de formación motivo de la contratación.
(Opción 2). Mínimo 36 meses de los cuales certifique experiencia laboral o especialización relacionada con el objeto de la formación.</t>
  </si>
  <si>
    <t>JORGE TROCHA</t>
  </si>
  <si>
    <t>VILMA CASTILLO</t>
  </si>
  <si>
    <t>STERLANDY POLO</t>
  </si>
  <si>
    <t>JUAN CARLOS DIAZ</t>
  </si>
  <si>
    <t>XAVIER MENDEZ</t>
  </si>
  <si>
    <t>NEGOCIACION INTERNACIONAL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</si>
  <si>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NEGOCIACION INTERNACIONAL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</si>
  <si>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tecnólogo en los núcleos deconocimiento de Artes plásticas, visuales yafines, o Economía, o Publicidad y afines, oAdministración, Certificado A2 de Ingles
OPCION 2 Título profesional en los núcleos de conocimiento de Artes plásticas, visuales y afines, o Economía, o Publicidad y afines, o Administración, Certificado A2 de Ingles, Tarjeta Profesional en los Casos Exigidos por la Ley</t>
  </si>
  <si>
    <t>VICKY GÓMEZ</t>
  </si>
  <si>
    <t>DANIEL DE ARCOS</t>
  </si>
  <si>
    <t>TRANSVERSALES</t>
  </si>
  <si>
    <r>
      <t xml:space="preserve">PRESTAR SERVICIOS PERSONALES DE CARÁCTER TEMPORAL PARA PLANEAR Y ORIENTAR LA FORMACIÓN PROFESIONAL INTEGRAL, EN EL AREA DE </t>
    </r>
    <r>
      <rPr>
        <b/>
        <sz val="11"/>
        <color theme="1"/>
        <rFont val="Calibri"/>
        <family val="2"/>
        <scheme val="minor"/>
      </rPr>
      <t>IDIOMAS</t>
    </r>
    <r>
      <rPr>
        <sz val="11"/>
        <color theme="1"/>
        <rFont val="Calibri"/>
        <family val="2"/>
        <scheme val="minor"/>
      </rPr>
      <t xml:space="preserve">
 QUE PROGRAME EL CENTRO DE COMERCIO Y SERVICIOS DEL SENA REGIONAL ATLANTICO EN SUS DIFERENTES NIVELES Y MODALIDADES, ATENDIENDO LAS POLÍTICAS INSTITUCIONALES Y LA NORMATIVIDAD VIGENTE</t>
    </r>
  </si>
  <si>
    <t>"Todos los instructores de lenguas SENA deben cumplir con las especificaciones de las opciones enunciadas a continuación. 
Alternativa 1: 
Tìtulo Técnico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36 meses de experiencia relacionados con la docencia de lengua extranjera.
Alternativa 2: 
Tìtulo Tecnòlogo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30 meses de experiencia relacionados con la docencia de lengua extranjera.
Alternativa 3: 
Tìtulo Profesional univeritario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24 meses de experiencia relacionados con la docencia de lengua extranjera.
Nota 1: Es importante precisar que los instructores contratados sòlo podràn orientar procesos de formaciòn en la lengua extranjera que dominan y de la cual han presentado su certificaciòn de suficiencia en el nivel requerido.
Nota 2: Los tutores virtuales que orientaràn formaciòn complementaria virtual o la competencia de inglès en los programas de titulada virtual, adicional a los anteriores criterios deben acreditar capacitaciòn relacionada con tutorìa virtual, no inferior a 40 horas y tener experiencia adicional comprobada de mìnimo 6 meses com tutor virtual.
Nota 3: Todos los tìtulos acadèmicos expedidos en un paìs diferente a Colombia deben cumplir con los requisitos y regulaciones de las normas que expida el Ministerio de Educaciòn Nacional y de contrataciòn pùblica."</t>
  </si>
  <si>
    <t>JOHN AVILA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</si>
  <si>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 xml:space="preserve">SOFTWARE 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</si>
  <si>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Programación de software, o Sistemas
OPCION 2 Título de tecnólogo en los núcleos de conocimiento de Ingeniería de sistemas, telemática y afines 
OPCION 3 Título profesional en los núcleos de Ingeniería de sistemas, telemática y afines. Tarjeta Profesional en los Casos Exigidos por la Ley</t>
  </si>
  <si>
    <t>EDUARDO CANO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</si>
  <si>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INTERACCIÓN CONSIGO MISMO, CON LOS DEMÁS, CON LA NATURALEZA Y CON LA TRASCENDENCIA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</si>
  <si>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Título profesional en los núcleos de conocimiento de Antropología, artes liberales, o Filosofía, teología y afines, o Educación, o Sociología, trabajo social y afine, o Psicología, oAdministración. Tarjeta Profesional en los Casos Exigidos por la Ley</t>
  </si>
  <si>
    <t>SILVIA RODRIGUEZ</t>
  </si>
  <si>
    <r>
      <t xml:space="preserve">PRESTAR SERVICIOS PERSONALES DE CARÁCTER TEMPORAL PARA PLANEAR Y ORIENTAR LA FORMACIÓN PROFESIONAL INTEGRAL, EN EL AREA DE   </t>
    </r>
    <r>
      <rPr>
        <b/>
        <sz val="11"/>
        <color theme="1"/>
        <rFont val="Calibri"/>
        <family val="2"/>
        <scheme val="minor"/>
      </rPr>
      <t xml:space="preserve">SEGURIDAD Y SALUD EN EL TRABAJO </t>
    </r>
    <r>
      <rPr>
        <sz val="11"/>
        <color theme="1"/>
        <rFont val="Calibri"/>
        <family val="2"/>
        <scheme val="minor"/>
      </rPr>
      <t>QUE PROGRAME EL CENTRO DE COMERCIO Y SERVICIOS DEL SENA REGIONAL ATLANTICO EN SUS DIFERENTES NIVELES Y MODALIDADES, ATENDIENDO LAS POLÍTICAS INSTITUCIONALES Y LA NORMATIVIDAD VIGENTE</t>
    </r>
  </si>
  <si>
    <t>profesional en los núcleos de
conocimiento de: Otras ingenierías, o Ingeniería
administrativa y afines, o Salud pública, o
Ingeniería química y afines, o Enfermería, o
Medicina, o Terapias, o Ingeniería ambiental,
sanitaria y afines, o sociología, trabajo social y
afines, o Psicología, o Ingeniería industrial y
afines, o Administración. Tarjeta Profesional en los Casos Exigidos por la
Ley y Con licencia en salud ocupacional vigente</t>
  </si>
  <si>
    <t>RICARDO KLEVER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</si>
  <si>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 xml:space="preserve"> CONTROL DE CALIDAD E INOCUIDAD </t>
    </r>
    <r>
      <rPr>
        <sz val="11"/>
        <color rgb="FF000000"/>
        <rFont val="Calibri"/>
        <family val="2"/>
        <scheme val="minor"/>
      </rPr>
      <t>QUE PROGRAME EL CENTRO DE COMERCIO Y SERVICIOS DEL SENA REGIONAL ATLANTICO EN SUS DIFERENTES NIVELES Y MODALIDADES, ATENDIENDO LAS POLÍTICAS INSTITUCIONALES Y LA NORMATIVIDAD VIGENTE</t>
    </r>
  </si>
  <si>
    <t>Profesional en áreas de Procesamiento de Alimentos, Nutrición, Ingeniería de Alimentos o Microbiología, Ingenieria Agroindustrial , preferiblemente con conocimientos especializados en higiene e inocuidad alimentaria</t>
  </si>
  <si>
    <t>KONNYE PUERTA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</si>
  <si>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TALENTO HUMANO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</si>
  <si>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Nómina y prestaciones sociales , o Recursos humanos
OPCION 2Título de técnico profesional en los núcleos deconocimiento de: Ingeniería industrial y afines,o Administración
OPCION 3 Título de tecnólogo en los núcleos de conocimiento de: Ingeniería industrial y afines, o Administración
OPCION 4 Título profesional en los núcleos de conocimiento de: Ingeniería industrial y afines, o Administración, o Ingeniería química y afines, o Economía Tarjeta Profesional en los Casos Exigidos por la Ley</t>
  </si>
  <si>
    <t>JORGE CORDOBA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</si>
  <si>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DERECHOS HUMANOS Y FUNDAMENTALES EN EL TRABAJO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</si>
  <si>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Profesional en Derecho, Sociólogo</t>
  </si>
  <si>
    <t>FARLEY GIRALDO</t>
  </si>
  <si>
    <r>
      <t xml:space="preserve">PRESTAR SERVICIOS PERSONALES DE CARÁCTER TEMPORAL PARA PLANEAR Y ORIENTAR LA FORMACIÓN PROFESIONAL INTEGRAL, EN EL AREA DE </t>
    </r>
    <r>
      <rPr>
        <b/>
        <sz val="10"/>
        <color rgb="FF000000"/>
        <rFont val="Arial"/>
        <family val="2"/>
      </rPr>
      <t>CONTABILIDAD</t>
    </r>
    <r>
      <rPr>
        <sz val="10"/>
        <color rgb="FF000000"/>
        <rFont val="Arial"/>
        <family val="2"/>
      </rPr>
      <t xml:space="preserve"> QUE PROGRAME EL CENTRO DE COMERCIO Y SERVICIOS DEL SENA REGIONAL ATLANTICO EN SUS DIFERENTES NIVELES Y MODALIDADES, ATENDIENDO LAS POLÍTICAS INSTITUCIONALES Y LA NORMATIVIDAD VIGENTE</t>
    </r>
  </si>
  <si>
    <t>1.       Desarrollar actividades de formación profesional en los programas definidos por el centro.      2. Entregar al equipo de SOFIA PLUS, la información requerida para la asignación de rol y disponibilidad  en el aplicativo 3. Hacer la evaluación correspondiente a los cursos asignados.</t>
  </si>
  <si>
    <t>Profesional</t>
  </si>
  <si>
    <t>OPCION 1 Título de Técnico en: Contabilización deoperaciones comerciales y financieras
OPCION 2 Título profesional en los núcleos deconocimiento de: Contaduría pública. Tarjeta Profesional en los Casos Exigidos por la Ley</t>
  </si>
  <si>
    <t>Dieciocho (18) meses estarán relacionados con el
ejercicio de la profesión u oficio objeto de la formación profesional</t>
  </si>
  <si>
    <t>Mínimo 6 meses de experiencia docente en el SENA o en instituciones de educación reconocidas por el MEN</t>
  </si>
  <si>
    <t>ASUNCIÓN RODRIGUEZ</t>
  </si>
  <si>
    <t>SARA CASTRO</t>
  </si>
  <si>
    <t xml:space="preserve">
SUBDIRECTOR  CENTRO DE COMERCIO Y SERVICIOS</t>
  </si>
  <si>
    <t>TOTAL</t>
  </si>
  <si>
    <t>CARLOS GALVIS</t>
  </si>
  <si>
    <t>Mínimo 12 meses de experiencia docente en instituciones de educación reconocidas por el MEN</t>
  </si>
  <si>
    <t>Mínimo (24) meses de experiencia laboral en el área de formación motivo de la contratación.</t>
  </si>
  <si>
    <t>1. DESARROLLAR ACTIVIDADES DE FORMACIÓN PROFESIONAL EN LOS PROGRAMAS DEFINIDOS POR EL CENTRO.
 2. ENTREGAR AL EQUIPO DE SOFIA PLUS, LA INFORMACIÓN REQUERIDA PARA LA ASIGNACIÓN DE ROL Y DISPONIBILIDAD EN EL APLICATIVO 
 3. HACER LA EVALUACIÓN CORRESPONDIENTE A LOS CURSOS ASIGNADOS. 
 4. SEGUIMIENTO A LA FORMACION Y SEGUIMIENTO ETAPA PRODUCTIVA</t>
  </si>
  <si>
    <t>IMPARTIR FORMACION PROFESIONAL, SEGUIMIENTO A LA FORMACIOIN Y SEGUIMIENTO A ETAPA PRODUCTIVA EN EL AREA DE DISEÑO E INTREGACION MULTIMEDIA EN LOS DIVERSOS PROGRAMAS DE FORMACIÓN TITULADA Y/O COMPLEMENTARIA QUE MANEJA EL CENTRO DE COMERCIO Y SERVICIOS DE LA REGIONAL ATLANTICO EN EL MARCO DEL PROGRAMA DE ARTICULACIÓN CON LA MEDIA ,SEGUIMIENTO A LA FORMACIOIN Y SEGUIMIENTO A ETAPA PRODUCTIVA</t>
  </si>
  <si>
    <t xml:space="preserve">CONTENIDOS DIGITALES (DISEÑO E INTREGRACION MULTIMEDIA) </t>
  </si>
  <si>
    <t>IMPARTIR FORMACION PROFESIONAL, PLANEAR Y ORIENTAR LA FORMACIÓN PROFESIONAL INTEGRAL, EN EL ÁREA DE OPERACIÓN DE MAQUINARIA PESADA PARA EXCAVACIÓN Y MOVIMIENTO DE TIERRA QUE PROGRAME EL CENTRO DE COMERCIO Y SERVICIOS DEL SENA REGIONAL ATLÁNTICO EN SUS DIFERENTES NIVELES Y MODALIDADES, ATENDIENDO LAS POLÍTICAS INSTITUCIONALES Y LA NORMATIVIDAD VIGENTE".</t>
  </si>
  <si>
    <t>MAQUINARIA PESADA</t>
  </si>
  <si>
    <t>GUILLEMO VIVAS - ROCIO MORENO - SANTIAGO CASTRO - JAVIER BOLAÑO - JONATHAN GUTIERREZ - OSWALDO HERRERA</t>
  </si>
  <si>
    <t>PRESTAR SERVICIOS PERSONALES DE CARÁCTER TEMPORAL PARA PLANEAR Y ORIENTAR LA FORMACIÓN PROFESIONAL INTEGRAL, EN EL AREA DE IDIOMAS
 QUE PROGRAME EL CENTRO DE COMERCIO Y SERVICIOS DEL SENA REGIONAL ATLANTICO EN SUS DIFERENTES NIVELES Y MODALIDADES, ATENDIENDO LAS POLÍTICAS INSTITUCIONALES Y LA NORMATIVIDAD VIGENTE</t>
  </si>
  <si>
    <t>INSTITUCIONAL DE LA ENSEÑANZA DE IDIOMAS - IDIOMAS</t>
  </si>
  <si>
    <t xml:space="preserve"> CARLOS RIVEROS - YOEL SOLANO - RICARDO LLANOS</t>
  </si>
  <si>
    <t>1. DESARROLLAR ACTIVIDADES DE FORMACIÓN PROFESIONAL EN LOS PROGRAMAS DEFINIDOS POR EL CENTRO.
 2. ENTREGAR AL EQUIPO DE SOFIA PLUS, LA INFORMACIÓN REQUERIDA PARA LA ASIGNACIÓN DE ROL Y DISPONIBILIDAD EN EL APLICATIVO 3. HACER LA EVALUACIÓN CORRESPONDIENTE A LOS CURSOS ASIGNADOS.</t>
  </si>
  <si>
    <r>
      <t>IMPARTIR FORMACION PROFESIONAL EN EL AREA DE INFORMATICA DISEÑO Y DESARROLLO DE SOFTWARE - SOFTWARE EN LOS DIVERSOS PROGRAMAS DE FORMACION TITULADA PRESENCIAL, VIRTUAL Y/O COMPLEMENTARIA QUE MANEJA EL CENTRO DE COMERCIO Y SERVICIOS DEL SENA REGIONAL ATLANTICO.</t>
    </r>
    <r>
      <rPr>
        <sz val="11"/>
        <color rgb="FF000000"/>
        <rFont val="Calibri"/>
        <family val="2"/>
      </rPr>
      <t xml:space="preserve"> </t>
    </r>
  </si>
  <si>
    <t>INFORMATICA DISEÑO Y DESARROLLO DE SOFTWARE - SOFTWARE      (INFORMATICA (OFIMATICA))</t>
  </si>
  <si>
    <t>JANIRIS HERRERA - MARTHA TAPIA - GRACE CASTILLO</t>
  </si>
  <si>
    <t>Mínimo (24) meses de experiencia laboral en el área de formación motivo de la contratación.
(Opción 2): Mínimo (36) meses de experiencia laboral en el área de formación motivo de la contratación.</t>
  </si>
  <si>
    <t>IMPARTIR FORMACION PROFESIONAL EN EL AREA DESEGURIDAD Y SALUD EN EL TRABAJO EN LOS DIVERSOS PROGRAMAS DE FORMACION TITULADA Y/O COMPLEMENTARIA QUE MANEJA EL CENTRO DE COMERCIO Y SERVICIOS DEL SENA REGIONAL ATLANTICO SEGUIMIENTO A LA FORMACION Y SEGUIMIENTO ETAPA PRODUCTIVA</t>
  </si>
  <si>
    <t>SEGURIDAD Y SALUD EN EL TRABAJO (SALUD OCUPACIONAL)</t>
  </si>
  <si>
    <t xml:space="preserve">RONALD VERA -JUANA DAZA - SADY FIORILLO </t>
  </si>
  <si>
    <t xml:space="preserve">IMPARTIR FORMACION PROFESIONAL EN EL AREA DE INTERACCIÓN CONSIGO MISMO, CON LOS DEMÁS, CON LA NATURALEZA Y CON LA TRASCENDENCIAEN LOS DIVERSOS PROGRAMAS DE FORMACION TITULADA PRESENCIAL, VIRTUAL Y/O COMPLEMENTARIA QUE MANEJA EL CENTRO DE COMERCIO Y SERVICIOS DEL SENA REGIONAL ATLANTICO </t>
  </si>
  <si>
    <t>INTERACCIÓN CONSIGO MISMO, CON LOS DEMÁS, CON LA NATURALEZA Y CON LA TRASCENDENCIA     (ETICA Y TRANSFORMACION DEL ENTORNO)</t>
  </si>
  <si>
    <t xml:space="preserve">YARLY REID - LIADIS LAGUNA - ALFREDO FERNANDEZ - ELKIN UPARELA - RODOLFO SILVERA - MAIKOL FERRER - HAROLD ESCORCIA - OTTO EGUIS - PATRICIA VIDAL- DIANA RESTREPO - NACIRA QUESSEP - FELIPE HELD - MARIO SUAREZ - </t>
  </si>
  <si>
    <t>1. Desarrollar actividades de formación profesional en los programas definidos por el centro. 2. Entregar al equipo de SOFIA PLUS, la información requerida para la asignación de rol y disponibilidad en el aplicativo 3. Hacer la evaluación correspondiente a los cursos asignados. 4. Seguimiento a la formación, y seguimiento etapa productiva.</t>
  </si>
  <si>
    <t>PRESTAR SERVICIOS PERSONALES DE CARÁCTER TEMPORAL PARA PLANEAR Y ORIENTAR LA FORMACIÓN PROFESIONAL INTEGRAL, EN EL AREA DE GESTIÓN LOGÍSTICA
 QUE PROGRAME EL CENTRO DE COMERCIO Y SERVICIOS DEL SENA REGIONAL ATLANTICO EN SUS DIFERENTES NIVELES Y MODALIDADES, ATENDIENDO LAS POLÍTICAS INSTITUCIONALES Y LA NORMATIVIDAD VIGENTE</t>
  </si>
  <si>
    <t>LOGISTICA</t>
  </si>
  <si>
    <t>PLAZO DE EJECUCIÓN
(Meses, días y/o Horas)</t>
  </si>
  <si>
    <t>LAIME CERVANTES</t>
  </si>
  <si>
    <t>OK</t>
  </si>
  <si>
    <t>ALVARO CAMARGO</t>
  </si>
  <si>
    <t>1 MES</t>
  </si>
  <si>
    <t>SERGIO BERMUDEZ ROJAS</t>
  </si>
  <si>
    <t>Mínimo (18) meses de experiencia laboral en el área de formación motivo de la contratación.</t>
  </si>
  <si>
    <r>
      <t>IMPARTIR FORMACION PROFESIONAL EN EL AREA DE CONTROL DE CALIDAD E INOCUIDAD EN LOS DIVERSOS PROGRAMAS DE FORMACION TITULADA PRESENCIAL, VIRTUAL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ATENCION A LA POBLACION VULNERABLE</t>
    </r>
  </si>
  <si>
    <t>CONTROL DE CALIDAD E INOCUIDAD  (MANIPULACION DE ALIMENTOS)</t>
  </si>
  <si>
    <t>JACOB  ISAAC PELAEZ GONZALEZ</t>
  </si>
  <si>
    <r>
      <t xml:space="preserve">IMPARTIR FORMACION PROFESIONAL EN EL AREA DE EMPRENDIMIENTO EN LOS DIVERSOS PROGRAMAS DE FORMACION TITULADA Y/O COMPLEMENTARIA QUE MANEJA EL CENTRO DE COMERCIO Y SERVICIOS DEL SENA REGIONAL ATLANTICO  EN EL MARCO DEL PROGRAMA DE ATENCION A DESPLAZADOS </t>
    </r>
    <r>
      <rPr>
        <sz val="11"/>
        <color rgb="FF000000"/>
        <rFont val="Calibri"/>
        <family val="2"/>
      </rPr>
      <t>EN EL MARCO DEL PROGRAMA DE ATENCION A DESPLAZADOS</t>
    </r>
  </si>
  <si>
    <t>EMPRENDIMIENTO</t>
  </si>
  <si>
    <t>ANA FELICIA  RUIZ POLO
ELIZABETH MEDINA MARTINEZ</t>
  </si>
  <si>
    <t>06/78/2020</t>
  </si>
  <si>
    <r>
      <t>IMPARTIR FORMACION PROFESIONAL EN EL AREA DE  BELLEZA - PELUQUERÍA EN LOS DIVERSOS PROGRAMAS DE FORMACION TITULADA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ARTICULACIÓN CON LA MEDIA</t>
    </r>
  </si>
  <si>
    <t>GISSELLE IRINA CABARCAS TEJEDA
GUICELA MARIA CABARCAS MENDOZA</t>
  </si>
  <si>
    <r>
      <t>IMPARTIR FORMACION PROFESIONAL EN EL AREA DE  BELLEZA - COSMETOLOGIA EN LOS DIVERSOS PROGRAMAS DE FORMACION TITULADA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ARTICULACIÓN CON LA MEDIA</t>
    </r>
  </si>
  <si>
    <t xml:space="preserve"> BELLEZA - COSMETOLOGIA     (COSMETOLOGIA Y PELUQUERIA )</t>
  </si>
  <si>
    <t>PANADERIA Y REPOSTERIA</t>
  </si>
  <si>
    <t>SALUD PÚBLICA
(AIPI)</t>
  </si>
  <si>
    <t>TEXTIL ARTESANAL (ELABORACION DE OBJETOS ARTESANALES)</t>
  </si>
  <si>
    <t>INSTITUCIONAL DE INTEGRALIDAD DE LA FORMACIÓN - DERECHOS HUMANOS Y FUNDAMENTALES EN EL TRABAJO   (RESOLUCION DE CONFLICTOS Y/O DERECHOS HUMANOS (ETICA Y VALORES)</t>
  </si>
  <si>
    <t>COCINA</t>
  </si>
  <si>
    <t>MESA Y BAR</t>
  </si>
  <si>
    <t>ADDA  OSIRIS HOYOS LEON</t>
  </si>
  <si>
    <r>
      <t>IIMPARTIR FORMACION PROFESIONAL EN EL AREA DE VENTAS EN LOS DIVERSOS PROGRAMAS DE FORMACION TITULADA PRESENCIAL, VIRTUAL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ATENCION A DESPLAZADOS</t>
    </r>
  </si>
  <si>
    <t xml:space="preserve">   VENTAS      (VENTAS DE PRODUCTOS Y SERVICIOS)</t>
  </si>
  <si>
    <t>CARLOS ANDRÉS SOLNA BARROS</t>
  </si>
  <si>
    <r>
      <t xml:space="preserve">IMPARTIR FORMACION PROFESIONAL EN EL AREA DE GESTIÓN LOGÍSTICA EN LOS DIVERSOS PROGRAMAS DE LOGISTICAFORMACION TITULADA PRESENCIAL, VIRTUAL Y/O COMPLEMENTARIA QUE MANEJA EL CENTRO DE COMERCIO Y SERVICIOS DEL SENA REGIONAL ATLANTICO </t>
    </r>
    <r>
      <rPr>
        <sz val="11"/>
        <color rgb="FF000000"/>
        <rFont val="Calibri"/>
        <family val="2"/>
      </rPr>
      <t>EN EL MARCO DEL PROGRAMA DE ATENCION A DESPLAZADOS</t>
    </r>
  </si>
  <si>
    <t>GESTIÓN LOGÍSTICA</t>
  </si>
  <si>
    <t>CONTABILIDAD</t>
  </si>
  <si>
    <t>VULNERABLES</t>
  </si>
  <si>
    <t xml:space="preserve">DIAS DE RECESO </t>
  </si>
  <si>
    <t>SOPORTE VITAL</t>
  </si>
  <si>
    <t xml:space="preserve">PRESTAR SERVICIOS PERSONALES DE CARÁCTER TEMPORAL PARA PLANEAR Y ORIENTAR LA FORMACIÓN PROFESIONAL INTEGRAL, EN EL AREA DE SALUD- APOYO AL DIAGNOSTICO  (SOPORTE VITAL)
QUE PROGRAME EL CENTRO DE COMERCIO Y SERVICIOS DEL SENA REGIONAL ATLANTICO EN SUS DIFERENTES NIVELES Y MODALIDADES, ATENDIENDO LAS POLÍTICAS INSTITUCIONALES Y LA NORMATIVIDAD VIGENTE </t>
  </si>
  <si>
    <t>julio 1 de 2020</t>
  </si>
  <si>
    <t>julio 31 de 2020</t>
  </si>
  <si>
    <t>ENFERMERIA</t>
  </si>
  <si>
    <t xml:space="preserve">PRESTAR SERVICIOS PERSONALES DE CARÁCTER TEMPORAL PARA PLANEAR Y ORIENTAR LA FORMACIÓN PROFESIONAL INTEGRAL, EN EL AREA SALUD- APOYO TERAPEUTICO Y REHABILITACION (ENFERMERIA)
QUE PROGRAME EL CENTRO DE COMERCIO Y SERVICIOS DEL SENA REGIONAL ATLANTICO EN SUS DIFERENTES NIVELES Y MODALIDADES, ATENDIENDO LAS POLÍTICAS INSTITUCIONALES Y LA NORMATIVIDAD VIGENTE </t>
  </si>
  <si>
    <t>ADMINISTRATIVO EN SALUD</t>
  </si>
  <si>
    <t xml:space="preserve">PRESTAR SERVICIOS PERSONALES DE CARÁCTER TEMPORAL PARA PLANEAR Y ORIENTAR LA FORMACIÓN PROFESIONAL INTEGRAL, EN EL AREA SALUD  GESTION ADMINISTRATIVA EN SALUD
QUE PROGRAME EL CENTRO DE COMERCIO Y SERVICIOS DEL SENA REGIONAL ATLANTICO EN SUS DIFERENTES NIVELES Y MODALIDADES, ATENDIENDO LAS POLÍTICAS INSTITUCIONALES Y LA NORMATIVIDAD VIGENTE </t>
  </si>
  <si>
    <t>REGENCIA EN FARMACIA</t>
  </si>
  <si>
    <t xml:space="preserve">PRESTAR SERVICIOS PERSONALES DE CARÁCTER TEMPORAL PARA PLANEAR Y ORIENTAR LA FORMACIÓN PROFESIONAL INTEGRAL, EN EL AREA SALUD-SERVICIOS FARMACEUTICOS
QUE PROGRAME EL CENTRO DE COMERCIO Y SERVICIOS DEL SENA REGIONAL ATLANTICO EN SUS DIFERENTES NIVELES Y MODALIDADES, ATENDIENDO LAS POLÍTICAS INSTITUCIONALES Y LA NORMATIVIDAD VIGENTE </t>
  </si>
  <si>
    <t>INGLES</t>
  </si>
  <si>
    <t xml:space="preserve">PRESTAR SERVICIOS PERSONALES DE CARÁCTER TEMPORAL PARA PLANEAR Y ORIENTAR LA FORMACIÓN PROFESIONAL INTEGRAL, EN EL AREA INSTITUCIONAL EN LA ENSEÑANZA DE IDIOMAS-IDIOMAS
QUE PROGRAME EL CENTRO DE COMERCIO Y SERVICIOS DEL SENA REGIONAL ATLANTICO EN SUS DIFERENTES NIVELES Y MODALIDADES, ATENDIENDO LAS POLÍTICAS INSTITUCIONALES Y LA NORMATIVIDAD VIGENTE </t>
  </si>
  <si>
    <t>YIZI YELINE CORTÉS PADILLA
SUBDIRECTOR(E) CENTRO DE COMERCIO Y SERVICIOS</t>
  </si>
  <si>
    <t>NOMBRE</t>
  </si>
  <si>
    <t>PLAZO  EN DIAS</t>
  </si>
  <si>
    <t>HOTELERIA</t>
  </si>
  <si>
    <t>PRESTAR SERVICIOS PERSONALES DE CARÁCTER TEMPORAL PARA PLANEAR Y ORIENTAR LA FORMACIÓN PROFESIONAL INTEGRAL, EN EL AREA DE HOTELERIA Y TURISMO-SERVICIOS DE ALOJAMIENTO
 QUE PROGRAME EL CENTRO DE COMERCIO Y SERVICIOS DEL SENA REGIONAL ATLANTICO EN SUS DIFERENTES NIVELES Y MODALIDADES, ATENDIENDO LAS POLÍTICAS INSTITUCIONALES Y LA NORMATIVIDAD VIGENTE</t>
  </si>
  <si>
    <t>JULIO 1/07/2020</t>
  </si>
  <si>
    <t>PRESTAR SERVICIOS PERSONALES DE CARÁCTER TEMPORAL PARA PLANEAR Y ORIENTAR LA FORMACIÓN PROFESIONAL INTEGRAL, EN EL AREA DE HOTELERIA Y TURISMO-MESA Y BAR
 QUE PROGRAME EL CENTRO DE COMERCIO Y SERVICIOS DEL SENA REGIONAL ATLANTICO EN SUS DIFERENTES NIVELES Y MODALIDADES, ATENDIENDO LAS POLÍTICAS INSTITUCIONALES Y LA NORMATIVIDAD VIGENTE</t>
  </si>
  <si>
    <t>NUEVO</t>
  </si>
  <si>
    <t>MANIPULACION DE ALIMENTOS</t>
  </si>
  <si>
    <t>PRESTAR SERVICIOS PERSONALES DE CARÁCTER TEMPORAL PARA PLANEAR Y ORIENTAR LA FORMACIÓN PROFESIONAL INTEGRAL, EN EL AREA DE AGRICOLA AGROINDUSTRIAL CONTROL DE CALIDAD E INOCUIDAD
 QUE PROGRAME EL CENTRO DE COMERCIO Y SERVICIOS DEL SENA REGIONAL ATLANTICO EN SUS DIFERENTES NIVELES Y MODALIDADES, ATENDIENDO LAS POLÍTICAS INSTITUCIONALES Y LA NORMATIVIDAD VIGENTE</t>
  </si>
  <si>
    <t>Todos los instructores de lenguas SENA deben cumplir con las especificaciones de las opciones enunciadas a continuación. 
Alternativa 1: 
Tìtulo Técnico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36 meses de experiencia relacionados con la docencia de lengua extranjera.
Alternativa 2: 
Tìtulo Tecnòlogo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30 meses de experiencia relacionados con la docencia de lengua extranjera.
Alternativa 3: 
Tìtulo Profesional univeritario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24 meses de experiencia relacionados con la docencia de lengua extranjera.
Nota 1: Es importante precisar que los instructores contratados sòlo podràn orientar procesos de formaciòn en la lengua extranjera que dominan y de la cual han presentado su certificaciòn de suficiencia en el nivel requerido.
Nota 2: Los tutores virtuales que orientaràn formaciòn complementaria virtual o la competencia de inglès en los programas de titulada virtual, adicional a los anteriores criterios deben acreditar capacitaciòn relacionada con tutorìa virtual, no inferior a 40 horas y tener experiencia adicional comprobada de mìnimo 6 meses com tutor virtual.
Nota 3: Todos los tìtulos acadèmicos expedidos en un paìs diferente a Colombia deben cumplir con los requisitos y regulaciones de las normas que expida el Ministerio de Educaciòn Nacional y de contrataciòn pùblica.</t>
  </si>
  <si>
    <t>OBSERVACIONES</t>
  </si>
  <si>
    <t>GESTIÓN ADMINISTRATIVA Y FINANCIERA - TALENTO HUMANO</t>
  </si>
  <si>
    <t>PRESTAR SERVICIOS PERSONALES DE CARÁCTER TEMPORAL PARA PLANEAR Y ORIENTAR LA FORMACIÓN PROFESIONAL INTEGRAL, EN EL AREA DE TALENTO HUMANO
 QUE PROGRAME EL CENTRO DE COMERCIO Y SERVICIOS DEL SENA REGIONAL ATLANTICO EN SUS DIFERENTES NIVELES Y MODALIDADES, ATENDIENDO LAS POLÍTICAS INSTITUCIONALES Y LA NORMATIVIDAD VIGENTE</t>
  </si>
  <si>
    <t xml:space="preserve">
OPCION 2Título de técnico profesional en los núcleos deconocimiento de: Ingeniería industrial y afines,o Administración
OPCION 3 Título de tecnólogo en los núcleos de conocimiento de: Ingeniería industrial y afines, o Administración
OPCION 4 Título profesional en los núcleos de conocimiento de: Ingeniería industrial y afines, o Administración, o Ingeniería química y afines, o Economía Tarjeta Profesional en los Casos Exigidos por la Ley</t>
  </si>
  <si>
    <t>Mínimo 24 meses de los cuales certifique experiencia laboral en el área de formación motivo de la contratación.</t>
  </si>
  <si>
    <t>31/072020</t>
  </si>
  <si>
    <t>EDWIN ARRIETA</t>
  </si>
  <si>
    <t>YULEIDI MEDINA</t>
  </si>
  <si>
    <t>CARLOS SILVA</t>
  </si>
  <si>
    <t>SANDRA BASANTA</t>
  </si>
  <si>
    <t>SANDRA MARTES</t>
  </si>
  <si>
    <t>GESTIÓN ADMINISTRATIVA Y FINANCIERA - GESTIÓN DOCUMENTAL</t>
  </si>
  <si>
    <t>PRESTAR SERVICIOS PERSONALES DE CARÁCTER TEMPORAL PARA PLANEAR Y ORIENTAR LA FORMACIÓN PROFESIONAL INTEGRAL, EN EL AREA DE GESTION DOCUMENTAL QUE PROGRAME EL CENTRO DE COMERCIO Y SERVICIOS DEL SENA REGIONAL ATLANTICO EN SUS DIFERENTES NIVELES Y MODALIDADES, ATENDIENDO LAS POLÍTICAS INSTITUCIONALES Y LA NORMATIVIDAD VIGENTE</t>
  </si>
  <si>
    <t>Título de técnico profesional en los núcleos de conocimiento de: Ciencias de la INformación o la Documentación, Bibliotecología, o Archivistica
(Opción 2): Título profesional en los núcleos deconocimiento de: Ciencias de la información o la Documentación o Archivistica, Tarjeta Profesional en los Casos Exigidos por la Ley</t>
  </si>
  <si>
    <t>ARACELY VARGAS</t>
  </si>
  <si>
    <t>ARLEDIS HURTADO</t>
  </si>
  <si>
    <t>ENZO CARDENAS</t>
  </si>
  <si>
    <t>STEFANY DE LA HOZ</t>
  </si>
  <si>
    <t>LOGÍSTICA Y GESTIÓN DE LA PRODUCCIÓN - SISTEMA INTEGRADO DE GESTIÓN</t>
  </si>
  <si>
    <t>PRESTAR SERVICIOS PERSONALES DE CARÁCTER TEMPORAL PARA PLANEAR Y ORIENTAR LA FORMACIÓN PROFESIONAL INTEGRAL, EN EL AREA DE   SISTEMA INTEGRADO DE GESTIÓN
 QUE PROGRAME EL CENTRO DE COMERCIO Y SERVICIOS DEL SENA REGIONAL ATLANTICO EN SUS DIFERENTES NIVELES Y MODALIDADES, ATENDIENDO LAS POLÍTICAS INSTITUCIONALES Y LA NORMATIVIDAD VIGENTE</t>
  </si>
  <si>
    <t>opcion 1 Título de Tecnólogo en el núcleo básico de
conocimiento Administración; o Ingeniería
Ambiental, Sanitaria y Afines; o Ingeniería
Industrial y Afines; o Ingeniería Química y Afines.
OPCION 2 Título Profesional Universitario en el núcleo
básico de conocimiento de: Administración; o
Ingeniería Ambiental, Sanitaria y Afines; o
Ingeniería Industrial y Afines; o Ingeniería
Química y Afines. Especialista en Sistemas de Gestión de la Calidad</t>
  </si>
  <si>
    <t>ESTEFANI MARTINEZ</t>
  </si>
  <si>
    <t>ANGELICA MALDONADO</t>
  </si>
  <si>
    <t>GESTIÓN ADMINISTRATIVA Y FINANCIERA - BANCA</t>
  </si>
  <si>
    <t>PRESTAR SERVICIOS PERSONALES DE CARÁCTER TEMPORAL PARA PLANEAR Y ORIENTAR LA FORMACIÓN PROFESIONAL INTEGRAL, EN EL AREA DE BANCA QUE PROGRAME EL CENTRO DE COMERCIO Y SERVICIOS DEL SENA REGIONAL ATLANTICO EN SUS DIFERENTES NIVELES Y MODALIDADES, ATENDIENDO LAS POLÍTICAS INSTITUCIONALES Y LA NORMATIVIDAD VIGENTE</t>
  </si>
  <si>
    <t>OPCION 1 Título de tecnólogo en los núcleos de conocimiento de: Administración, o Economía
OPCION 2 Título profesional en los núcleos de conocimiento de: Administración, o Contaduría Pública, o Economía, o Ingeniería Industrial o financiera y Afines. Tarjeta Profesional en los Casos Exigidos por la Ley</t>
  </si>
  <si>
    <t>LISSETE ORTIZ</t>
  </si>
  <si>
    <t>EMERITA DONADO</t>
  </si>
  <si>
    <t>ARIEL ACOSTA</t>
  </si>
  <si>
    <t>INFORMATICA DISEÑO Y DESARROLLO DE SOFTWARE - SOFTWARE</t>
  </si>
  <si>
    <t>PRESTAR SERVICIOS PERSONALES DE CARÁCTER TEMPORAL PARA PLANEAR Y ORIENTAR LA FORMACIÓN PROFESIONAL INTEGRAL, EN EL AREA DE SOFTWARE
 QUE PROGRAME EL CENTRO DE COMERCIO Y SERVICIOS DEL SENA REGIONAL ATLANTICO EN SUS DIFERENTES NIVELES Y MODALIDADES, ATENDIENDO LAS POLÍTICAS INSTITUCIONALES Y LA NORMATIVIDAD VIGENTE</t>
  </si>
  <si>
    <t>CHRISTIAN CANTILLO</t>
  </si>
  <si>
    <t>WILMER SANTIAGO</t>
  </si>
  <si>
    <t>CESAR LOPEZ</t>
  </si>
  <si>
    <t>LOGÍSTICA Y GESTIÓN DE LA PRODUCCIÓN - SEGURIDAD Y SALUD EN EL TRABAJO</t>
  </si>
  <si>
    <t>PRESTAR SERVICIOS PERSONALES DE CARÁCTER TEMPORAL PARA PLANEAR Y ORIENTAR LA FORMACIÓN PROFESIONAL INTEGRAL, EN EL AREA DE   SEGURIDAD Y SALUD EN EL TRABAJO
 QUE PROGRAME EL CENTRO DE COMERCIO Y SERVICIOS DEL SENA REGIONAL ATLANTICO EN SUS DIFERENTES NIVELES Y MODALIDADES, ATENDIENDO LAS POLÍTICAS INSTITUCIONALES Y LA NORMATIVIDAD VIGENTE</t>
  </si>
  <si>
    <t>Profesional en los núcleos de
conocimiento de: Otras ingenierías, o Ingeniería
administrativa y afines, o Salud pública, o
Ingeniería química y afines, o Enfermería, o
Medicina, o Terapias, o Ingeniería ambiental,
sanitaria y afines, o sociología, trabajo social y
afines, o Psicología, o Ingeniería industrial y
afines, o Administración. Tarjeta Profesional en los Casos Exigidos por la
Ley y Con licencia en salud ocupacional vigente</t>
  </si>
  <si>
    <t>RENE CARVAJAL</t>
  </si>
  <si>
    <t>ELIZABETH QUINTERO</t>
  </si>
  <si>
    <t>SANDRA ARIAS</t>
  </si>
  <si>
    <t>ANTONY MENDOZA</t>
  </si>
  <si>
    <t>ROGER MANGA</t>
  </si>
  <si>
    <t>DAVID ARZUZA</t>
  </si>
  <si>
    <t>SHELLY TATIS</t>
  </si>
  <si>
    <t>JOSE CALLEJAS</t>
  </si>
  <si>
    <t>GREGORY NEVADO</t>
  </si>
  <si>
    <t>FRANCHESCA CACERES</t>
  </si>
  <si>
    <t>LUIS MARRIAGA</t>
  </si>
  <si>
    <t>MARIA BUSTOS</t>
  </si>
  <si>
    <t>GESTIÓN ADMINISTRATIVA Y FINANCIERA - CONTABILIDAD</t>
  </si>
  <si>
    <t>PRESTAR SERVICIOS PERSONALES DE CARÁCTER TEMPORAL PARA PLANEAR Y ORIENTAR LA FORMACIÓN PROFESIONAL INTEGRAL, EN EL AREA DE CONTABILIDAD QUE PROGRAME EL CENTRO DE COMERCIO Y SERVICIOS DEL SENA REGIONAL ATLANTICO EN SUS DIFERENTES NIVELES Y MODALIDADES, ATENDIENDO LAS POLÍTICAS INSTITUCIONALES Y LA NORMATIVIDAD VIGENTE</t>
  </si>
  <si>
    <t>MAURICIO BONETT</t>
  </si>
  <si>
    <t>CESAR SALAS</t>
  </si>
  <si>
    <t>JESUS RODRIGUEZ</t>
  </si>
  <si>
    <t>GIOVANI PALMA</t>
  </si>
  <si>
    <t>MERCEDES BIVANQUEZ</t>
  </si>
  <si>
    <t>ERICK PALACIOS</t>
  </si>
  <si>
    <t>GLADYS PEREZ</t>
  </si>
  <si>
    <t>SEGUIMIENTO</t>
  </si>
  <si>
    <t>GESTIÓN ADMINISTRATIVA Y FINANCIERA - GESTIÓN ADMINISTRATIVA-GESTION EMPRESARIAL</t>
  </si>
  <si>
    <t>PRESTAR SERVICIOS PERSONALES DE CARÁCTER TEMPORAL PARA PLANEAR Y ORIENTAR LA FORMACIÓN PROFESIONAL INTEGRAL, EN EL AREA DE  GESTIÓN ADMINISTRATIVA
 QUE PROGRAME EL CENTRO DE COMERCIO Y SERVICIOS DEL SENA REGIONAL ATLANTICO EN SUS DIFERENTES NIVELES Y MODALIDADES, ATENDIENDO LAS POLÍTICAS INSTITUCIONALES Y LA NORMATIVIDAD VIGENTE</t>
  </si>
  <si>
    <t xml:space="preserve">Profesional en Ciencias Administrativas, Ingenieria industrial, mercadeo, logística o afines
(Opcion 2): Tecnologo o Técnico Profesional en Ciencias Administrativas, </t>
  </si>
  <si>
    <t>JAIME BARRIOS</t>
  </si>
  <si>
    <t>CARLOS CUELLO</t>
  </si>
  <si>
    <t>JORGE GUTIERREZ</t>
  </si>
  <si>
    <t>ROBERTO ESCORCIA</t>
  </si>
  <si>
    <t>ASTRIT HEREDIA</t>
  </si>
  <si>
    <t>INSTITUCIONAL DE INTEGRALIDAD DE LA FORMACIÓN - DERECHOS HUMANOS Y FUNDAMENTALES EN EL TRABAJO</t>
  </si>
  <si>
    <t xml:space="preserve">IMPARTIR FORMACION PROFESIONAL EN EL AREA DE SERVICIOS ADMINISTRATIVOS, CONTABILIDAD Y FINANZAS (Competencias Comunicativas) EN LOS DIVERSOS PROGRAMAS DE FORMACION TITULADA Y/O COMPLEMENTARIA QUE MANEJA EL CENTRO DE COMERCIO Y SERVICIOS DEL SENA REGIONAL ATLANTICO </t>
  </si>
  <si>
    <t>LILIA VISBAL</t>
  </si>
  <si>
    <t>INSTITUCIONAL DE INTEGRALIDAD DE LA FORMACIÓN - ENFOQUE DIFERENCIAL</t>
  </si>
  <si>
    <t>PRESTAR SERVICIOS PERSONALES DE CARÁCTER TEMPORAL PARA PLANEAR Y ORIENTAR LA FORMACIÓN PROFESIONAL INTEGRAL, EN EL AREA DE ENFOQUE DIFERENCIAL
 QUE PROGRAME EL CENTRO DE COMERCIO Y SERVICIOS DEL SENA REGIONAL ATLANTICO EN SUS DIFERENTES NIVELES Y MODALIDADES, ATENDIENDO LAS POLÍTICAS INSTITUCIONALES Y LA NORMATIVIDAD VIGENTE</t>
  </si>
  <si>
    <t>Título profesional en los núcleos de
conocimiento de Antropología, artes liberales, o
Filosofía, teología y afines, o Educación, o
Sociología, trabajo social y afines, o Psicología,
o Administración.
Tarjeta Profesional en los Casos Exigidos por la
Ley</t>
  </si>
  <si>
    <t>MARIA DE LA HOZ</t>
  </si>
  <si>
    <t>INSTITUCIONAL DE PEDAGOGÍA - COMUNICACIÓN</t>
  </si>
  <si>
    <t>PRESTAR SERVICIOS PERSONALES DE CARÁCTER TEMPORAL PARA PLANEAR Y ORIENTAR LA FORMACIÓN PROFESIONAL INTEGRAL, EN EL AREA DE   COMUNICACIÓN
 QUE PROGRAME EL CENTRO DE COMERCIO Y SERVICIOS DEL SENA REGIONAL ATLANTICO EN SUS DIFERENTES NIVELES Y MODALIDADES, ATENDIENDO LAS POLÍTICAS INSTITUCIONALES Y LA NORMATIVIDAD VIGENTE</t>
  </si>
  <si>
    <t>Título profesional en los núcleos de
conocimiento de Sociología, trabajo social y
afine, o Lenguas modernas, literatura,
lingüística y afines, o Comunicación social,
periodismo y afines, o Educación
Tarjeta Profesional en los Casos Exigidos por la
Ley</t>
  </si>
  <si>
    <t>MAYOLIS OQUENDO</t>
  </si>
  <si>
    <r>
      <rPr>
        <b/>
        <sz val="16"/>
        <color theme="1"/>
        <rFont val="Arial"/>
        <family val="2"/>
      </rPr>
      <t>YIZY YELINE CORTÉS PADILLA
SUBDIRECTOR  CENTRO DE COMERCIO Y SERVICIOS</t>
    </r>
    <r>
      <rPr>
        <sz val="16"/>
        <color theme="1"/>
        <rFont val="Arial"/>
        <family val="2"/>
      </rPr>
      <t xml:space="preserve">
</t>
    </r>
  </si>
  <si>
    <t>Luddys Calvo</t>
  </si>
  <si>
    <t xml:space="preserve">Felicidad Peréz </t>
  </si>
  <si>
    <t>Janine Algarin</t>
  </si>
  <si>
    <t>Brigitte Prieto</t>
  </si>
  <si>
    <t>Maria Claudia Salinas</t>
  </si>
  <si>
    <t>Janice</t>
  </si>
  <si>
    <t>Guillermo Arias</t>
  </si>
  <si>
    <t>Paula Carrillo</t>
  </si>
  <si>
    <t>Waleska Zucc</t>
  </si>
  <si>
    <t>Dorlin Amaris</t>
  </si>
  <si>
    <t>Rodrigo Castro</t>
  </si>
  <si>
    <t>Ines Romero (alimentos y bebidas)</t>
  </si>
  <si>
    <t>Yanine Arrieta (Alimentos y bebidas)</t>
  </si>
  <si>
    <t>Juliana Mendéz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</si>
</sst>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[$$]#,##0"/>
    <numFmt numFmtId="166" formatCode="[$$-86B]\ #,##0.00"/>
    <numFmt numFmtId="167" formatCode="_([$$-240A]\ * #,##0_);_([$$-240A]\ * \(#,##0\);_([$$-240A]\ * &quot;-&quot;??_);_(@_)"/>
    <numFmt numFmtId="168" formatCode="&quot;$&quot;#,##0;[Red]&quot;$&quot;#,##0"/>
    <numFmt numFmtId="169" formatCode="&quot;$&quot;\ #,##0"/>
    <numFmt numFmtId="170" formatCode="mmm\-d"/>
    <numFmt numFmtId="171" formatCode="&quot;$&quot;#,##0"/>
    <numFmt numFmtId="172" formatCode="_-&quot;$&quot;\ * #,##0_-;\-&quot;$&quot;\ * #,##0_-;_-&quot;$&quot;\ * &quot;-&quot;_-;_-@_-"/>
    <numFmt numFmtId="173" formatCode="[$ $]#,##0"/>
    <numFmt numFmtId="174" formatCode="_-&quot;$&quot;\ * #,##0.00_-;\-&quot;$&quot;\ * #,##0.00_-;_-&quot;$&quot;\ * &quot;-&quot;??_-;_-@_-"/>
    <numFmt numFmtId="175" formatCode="[$$-86B]\ #,##0"/>
  </numFmts>
  <fonts count="3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theme="1"/>
      <name val="Arial"/>
      <family val="2"/>
    </font>
    <font>
      <sz val="12"/>
      <color rgb="FFFF0000"/>
      <name val="Calibri"/>
      <family val="2"/>
    </font>
    <font>
      <b/>
      <sz val="20"/>
      <color theme="1"/>
      <name val="Arial"/>
      <family val="2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FF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4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2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3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5" fontId="7" fillId="4" borderId="2" xfId="0" applyNumberFormat="1" applyFont="1" applyFill="1" applyBorder="1" applyAlignment="1">
      <alignment horizontal="center" vertical="center"/>
    </xf>
    <xf numFmtId="166" fontId="0" fillId="4" borderId="2" xfId="0" applyNumberFormat="1" applyFill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/>
    <xf numFmtId="1" fontId="4" fillId="3" borderId="2" xfId="0" applyNumberFormat="1" applyFont="1" applyFill="1" applyBorder="1"/>
    <xf numFmtId="0" fontId="12" fillId="0" borderId="2" xfId="0" applyFont="1" applyBorder="1" applyAlignment="1">
      <alignment horizontal="center" vertical="center" wrapText="1"/>
    </xf>
    <xf numFmtId="167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3" fontId="12" fillId="2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67" fontId="15" fillId="0" borderId="2" xfId="0" applyNumberFormat="1" applyFont="1" applyBorder="1" applyAlignment="1">
      <alignment vertical="center" wrapText="1"/>
    </xf>
    <xf numFmtId="167" fontId="8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8" fillId="4" borderId="2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8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12" fillId="2" borderId="0" xfId="0" applyNumberFormat="1" applyFont="1" applyFill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7" fontId="12" fillId="0" borderId="2" xfId="0" applyNumberFormat="1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5" fontId="25" fillId="4" borderId="4" xfId="0" applyNumberFormat="1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 wrapText="1"/>
    </xf>
    <xf numFmtId="14" fontId="25" fillId="5" borderId="14" xfId="0" applyNumberFormat="1" applyFont="1" applyFill="1" applyBorder="1" applyAlignment="1">
      <alignment horizontal="center" vertical="center" wrapText="1"/>
    </xf>
    <xf numFmtId="14" fontId="25" fillId="4" borderId="2" xfId="0" applyNumberFormat="1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64" fontId="0" fillId="0" borderId="0" xfId="1" applyFont="1"/>
    <xf numFmtId="164" fontId="27" fillId="0" borderId="0" xfId="1" applyFont="1"/>
    <xf numFmtId="164" fontId="16" fillId="0" borderId="0" xfId="1" applyFont="1"/>
    <xf numFmtId="14" fontId="28" fillId="4" borderId="2" xfId="0" applyNumberFormat="1" applyFont="1" applyFill="1" applyBorder="1" applyAlignment="1">
      <alignment horizontal="center" vertical="center" wrapText="1"/>
    </xf>
    <xf numFmtId="14" fontId="28" fillId="5" borderId="14" xfId="0" applyNumberFormat="1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2" borderId="12" xfId="0" applyNumberFormat="1" applyFont="1" applyFill="1" applyBorder="1" applyAlignment="1">
      <alignment horizontal="center" vertical="center" wrapText="1"/>
    </xf>
    <xf numFmtId="168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8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166" fontId="0" fillId="8" borderId="2" xfId="0" applyNumberFormat="1" applyFill="1" applyBorder="1" applyAlignment="1">
      <alignment horizontal="center" vertical="center" wrapText="1"/>
    </xf>
    <xf numFmtId="165" fontId="25" fillId="8" borderId="4" xfId="0" applyNumberFormat="1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14" fontId="25" fillId="9" borderId="14" xfId="0" applyNumberFormat="1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168" fontId="4" fillId="0" borderId="2" xfId="0" applyNumberFormat="1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169" fontId="18" fillId="6" borderId="0" xfId="0" applyNumberFormat="1" applyFont="1" applyFill="1" applyAlignment="1">
      <alignment horizontal="center" vertical="center" wrapText="1"/>
    </xf>
    <xf numFmtId="165" fontId="25" fillId="0" borderId="0" xfId="0" applyNumberFormat="1" applyFont="1" applyAlignment="1">
      <alignment horizontal="center" vertical="center"/>
    </xf>
    <xf numFmtId="14" fontId="25" fillId="10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4" fontId="4" fillId="0" borderId="0" xfId="0" applyNumberFormat="1" applyFont="1" applyAlignment="1">
      <alignment horizontal="center" vertical="center"/>
    </xf>
    <xf numFmtId="0" fontId="18" fillId="11" borderId="2" xfId="0" applyFont="1" applyFill="1" applyBorder="1" applyAlignment="1">
      <alignment vertical="center" wrapText="1"/>
    </xf>
    <xf numFmtId="0" fontId="7" fillId="0" borderId="33" xfId="0" applyFont="1" applyBorder="1" applyAlignment="1">
      <alignment vertical="center"/>
    </xf>
    <xf numFmtId="14" fontId="4" fillId="0" borderId="2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170" fontId="30" fillId="10" borderId="4" xfId="0" applyNumberFormat="1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41" fontId="30" fillId="10" borderId="4" xfId="2" applyFont="1" applyFill="1" applyBorder="1" applyAlignment="1">
      <alignment horizontal="center" vertical="center" wrapText="1"/>
    </xf>
    <xf numFmtId="171" fontId="30" fillId="3" borderId="4" xfId="0" applyNumberFormat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173" fontId="30" fillId="0" borderId="4" xfId="0" applyNumberFormat="1" applyFont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173" fontId="30" fillId="0" borderId="2" xfId="0" applyNumberFormat="1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1" fontId="23" fillId="2" borderId="21" xfId="3" applyNumberFormat="1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171" fontId="23" fillId="2" borderId="11" xfId="3" applyNumberFormat="1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3" fillId="13" borderId="36" xfId="0" applyFont="1" applyFill="1" applyBorder="1" applyAlignment="1">
      <alignment horizontal="center" vertical="center" wrapText="1"/>
    </xf>
    <xf numFmtId="0" fontId="0" fillId="13" borderId="36" xfId="0" applyFill="1" applyBorder="1" applyAlignment="1">
      <alignment horizontal="center" vertical="center" wrapText="1"/>
    </xf>
    <xf numFmtId="170" fontId="0" fillId="13" borderId="0" xfId="0" applyNumberFormat="1" applyFill="1" applyAlignment="1">
      <alignment horizontal="center" vertical="center" wrapText="1"/>
    </xf>
    <xf numFmtId="173" fontId="0" fillId="13" borderId="0" xfId="0" applyNumberFormat="1" applyFill="1" applyAlignment="1">
      <alignment horizontal="center" vertical="center" wrapText="1"/>
    </xf>
    <xf numFmtId="173" fontId="0" fillId="0" borderId="0" xfId="0" applyNumberFormat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 wrapText="1"/>
    </xf>
    <xf numFmtId="0" fontId="3" fillId="6" borderId="37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6" fontId="4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167" fontId="31" fillId="0" borderId="0" xfId="0" applyNumberFormat="1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165" fontId="31" fillId="0" borderId="0" xfId="0" applyNumberFormat="1" applyFont="1" applyAlignment="1">
      <alignment horizontal="center" vertical="center" wrapText="1"/>
    </xf>
    <xf numFmtId="0" fontId="3" fillId="13" borderId="0" xfId="0" applyFont="1" applyFill="1" applyAlignment="1">
      <alignment horizontal="center" vertical="center" wrapText="1"/>
    </xf>
    <xf numFmtId="170" fontId="3" fillId="13" borderId="0" xfId="0" applyNumberFormat="1" applyFont="1" applyFill="1" applyAlignment="1">
      <alignment horizontal="center" vertical="center" wrapText="1"/>
    </xf>
    <xf numFmtId="173" fontId="3" fillId="13" borderId="0" xfId="0" applyNumberFormat="1" applyFont="1" applyFill="1" applyAlignment="1">
      <alignment horizontal="center" vertical="center" wrapText="1"/>
    </xf>
    <xf numFmtId="17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14" fontId="1" fillId="8" borderId="2" xfId="0" applyNumberFormat="1" applyFont="1" applyFill="1" applyBorder="1" applyAlignment="1">
      <alignment horizontal="center" vertical="center" wrapText="1"/>
    </xf>
    <xf numFmtId="174" fontId="0" fillId="8" borderId="2" xfId="4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/>
    </xf>
    <xf numFmtId="174" fontId="0" fillId="8" borderId="9" xfId="4" applyFont="1" applyFill="1" applyBorder="1" applyAlignment="1">
      <alignment vertical="center"/>
    </xf>
    <xf numFmtId="0" fontId="3" fillId="8" borderId="9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7" fontId="12" fillId="0" borderId="16" xfId="0" applyNumberFormat="1" applyFont="1" applyBorder="1" applyAlignment="1">
      <alignment horizontal="center" vertical="center" wrapText="1"/>
    </xf>
    <xf numFmtId="174" fontId="29" fillId="14" borderId="2" xfId="4" applyFont="1" applyFill="1" applyBorder="1" applyAlignment="1">
      <alignment vertical="center"/>
    </xf>
    <xf numFmtId="0" fontId="33" fillId="8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7" fontId="12" fillId="0" borderId="8" xfId="0" applyNumberFormat="1" applyFont="1" applyBorder="1" applyAlignment="1">
      <alignment horizontal="center" vertical="center" wrapText="1"/>
    </xf>
    <xf numFmtId="166" fontId="29" fillId="2" borderId="2" xfId="0" applyNumberFormat="1" applyFont="1" applyFill="1" applyBorder="1" applyAlignment="1">
      <alignment horizontal="center" vertical="center" wrapText="1"/>
    </xf>
    <xf numFmtId="174" fontId="0" fillId="8" borderId="2" xfId="4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166" fontId="29" fillId="14" borderId="2" xfId="0" applyNumberFormat="1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165" fontId="10" fillId="0" borderId="8" xfId="0" applyNumberFormat="1" applyFont="1" applyBorder="1" applyAlignment="1">
      <alignment horizontal="center" vertical="center"/>
    </xf>
    <xf numFmtId="175" fontId="1" fillId="2" borderId="2" xfId="0" applyNumberFormat="1" applyFont="1" applyFill="1" applyBorder="1" applyAlignment="1">
      <alignment horizontal="center" vertical="center" wrapText="1"/>
    </xf>
    <xf numFmtId="0" fontId="0" fillId="8" borderId="38" xfId="0" applyFill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6" fontId="29" fillId="6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170" fontId="1" fillId="13" borderId="0" xfId="0" applyNumberFormat="1" applyFont="1" applyFill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173" fontId="1" fillId="13" borderId="0" xfId="0" applyNumberFormat="1" applyFont="1" applyFill="1" applyAlignment="1">
      <alignment horizontal="center" vertical="center" wrapText="1"/>
    </xf>
    <xf numFmtId="173" fontId="1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3" fontId="21" fillId="6" borderId="8" xfId="0" applyNumberFormat="1" applyFont="1" applyFill="1" applyBorder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3" fontId="23" fillId="0" borderId="0" xfId="0" applyNumberFormat="1" applyFont="1" applyAlignment="1">
      <alignment horizontal="center" vertical="center"/>
    </xf>
    <xf numFmtId="3" fontId="23" fillId="6" borderId="8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1" fontId="30" fillId="3" borderId="5" xfId="0" applyNumberFormat="1" applyFont="1" applyFill="1" applyBorder="1" applyAlignment="1">
      <alignment horizontal="center" vertical="center" wrapText="1"/>
    </xf>
    <xf numFmtId="171" fontId="23" fillId="2" borderId="6" xfId="3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3" fontId="0" fillId="0" borderId="0" xfId="5" applyFont="1"/>
    <xf numFmtId="164" fontId="24" fillId="0" borderId="0" xfId="1" applyFont="1"/>
    <xf numFmtId="0" fontId="0" fillId="0" borderId="0" xfId="0" applyFont="1"/>
    <xf numFmtId="0" fontId="26" fillId="0" borderId="0" xfId="0" applyFont="1"/>
    <xf numFmtId="0" fontId="35" fillId="3" borderId="0" xfId="0" applyFont="1" applyFill="1"/>
    <xf numFmtId="164" fontId="35" fillId="3" borderId="0" xfId="1" applyFont="1" applyFill="1"/>
    <xf numFmtId="0" fontId="3" fillId="0" borderId="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vertical="center" wrapText="1"/>
    </xf>
    <xf numFmtId="0" fontId="16" fillId="2" borderId="12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3" fillId="2" borderId="6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right" vertical="center" wrapText="1"/>
    </xf>
    <xf numFmtId="0" fontId="16" fillId="2" borderId="12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26" fillId="2" borderId="15" xfId="0" applyFont="1" applyFill="1" applyBorder="1"/>
    <xf numFmtId="0" fontId="26" fillId="2" borderId="14" xfId="0" applyFont="1" applyFill="1" applyBorder="1"/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8" fillId="7" borderId="24" xfId="0" applyFont="1" applyFill="1" applyBorder="1" applyAlignment="1">
      <alignment horizontal="center" vertical="center"/>
    </xf>
    <xf numFmtId="0" fontId="26" fillId="2" borderId="23" xfId="0" applyFont="1" applyFill="1" applyBorder="1"/>
    <xf numFmtId="0" fontId="26" fillId="2" borderId="22" xfId="0" applyFont="1" applyFill="1" applyBorder="1"/>
    <xf numFmtId="0" fontId="0" fillId="6" borderId="9" xfId="0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8" fillId="7" borderId="29" xfId="0" applyFont="1" applyFill="1" applyBorder="1" applyAlignment="1">
      <alignment horizontal="center" vertical="center"/>
    </xf>
    <xf numFmtId="0" fontId="26" fillId="2" borderId="27" xfId="0" applyFont="1" applyFill="1" applyBorder="1"/>
    <xf numFmtId="0" fontId="26" fillId="2" borderId="28" xfId="0" applyFont="1" applyFill="1" applyBorder="1"/>
    <xf numFmtId="0" fontId="26" fillId="2" borderId="26" xfId="0" applyFont="1" applyFill="1" applyBorder="1"/>
    <xf numFmtId="0" fontId="0" fillId="0" borderId="9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26" fillId="2" borderId="0" xfId="0" applyFont="1" applyFill="1"/>
    <xf numFmtId="0" fontId="26" fillId="2" borderId="31" xfId="0" applyFont="1" applyFill="1" applyBorder="1"/>
    <xf numFmtId="0" fontId="18" fillId="7" borderId="29" xfId="0" applyFont="1" applyFill="1" applyBorder="1" applyAlignment="1">
      <alignment horizontal="center" vertical="center" wrapText="1"/>
    </xf>
    <xf numFmtId="0" fontId="26" fillId="2" borderId="30" xfId="0" applyFont="1" applyFill="1" applyBorder="1"/>
    <xf numFmtId="0" fontId="18" fillId="7" borderId="3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justify" wrapText="1"/>
    </xf>
    <xf numFmtId="0" fontId="23" fillId="0" borderId="2" xfId="0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34" fillId="2" borderId="2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</cellXfs>
  <cellStyles count="6">
    <cellStyle name="Millares" xfId="5" builtinId="3"/>
    <cellStyle name="Millares [0] 2" xfId="2" xr:uid="{00000000-0005-0000-0000-000000000000}"/>
    <cellStyle name="Moneda" xfId="1" builtinId="4"/>
    <cellStyle name="Moneda [0] 2" xfId="3" xr:uid="{00000000-0005-0000-0000-000002000000}"/>
    <cellStyle name="Moneda 2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3273424</xdr:colOff>
      <xdr:row>0</xdr:row>
      <xdr:rowOff>158750</xdr:rowOff>
    </xdr:from>
    <xdr:to>
      <xdr:col>9</xdr:col>
      <xdr:colOff>174171</xdr:colOff>
      <xdr:row>7</xdr:row>
      <xdr:rowOff>29886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id="{F49D3366-B4FC-394C-8EF7-0AD8F6A42F5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7600" y="158750"/>
          <a:ext cx="1431471" cy="11769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95250</xdr:rowOff>
    </xdr:from>
    <xdr:to>
      <xdr:col>5</xdr:col>
      <xdr:colOff>109765</xdr:colOff>
      <xdr:row>7</xdr:row>
      <xdr:rowOff>134620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id="{8DE6F582-C21B-6A42-8371-ED3D18F9F9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5074" y="552450"/>
          <a:ext cx="1225550" cy="11823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111125</xdr:rowOff>
    </xdr:from>
    <xdr:to>
      <xdr:col>5</xdr:col>
      <xdr:colOff>208106</xdr:colOff>
      <xdr:row>7</xdr:row>
      <xdr:rowOff>150495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id="{A418CA87-13C9-8D4B-8697-82257875712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8149" y="314325"/>
          <a:ext cx="1393824" cy="12585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111125</xdr:rowOff>
    </xdr:from>
    <xdr:to>
      <xdr:col>8</xdr:col>
      <xdr:colOff>198208</xdr:colOff>
      <xdr:row>7</xdr:row>
      <xdr:rowOff>164102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id="{4A7A1B57-CAFB-244D-A6E0-306072139BE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1649" y="301625"/>
          <a:ext cx="1393823" cy="11959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3"/>
  <sheetViews>
    <sheetView topLeftCell="C1" zoomScale="70" zoomScaleNormal="70" workbookViewId="0">
      <pane ySplit="2" topLeftCell="A29" activePane="bottomLeft" state="frozen"/>
      <selection pane="bottomLeft" activeCell="L38" sqref="L38"/>
    </sheetView>
  </sheetViews>
  <sheetFormatPr baseColWidth="10" defaultRowHeight="15" outlineLevelRow="1" outlineLevelCol="3" x14ac:dyDescent="0.25"/>
  <cols>
    <col min="2" max="2" width="34.42578125" customWidth="1"/>
    <col min="3" max="3" width="28.28515625" customWidth="1"/>
    <col min="4" max="4" width="11.7109375" bestFit="1" customWidth="1" outlineLevel="1"/>
    <col min="5" max="5" width="14" customWidth="1" outlineLevel="3"/>
    <col min="6" max="6" width="13.42578125" customWidth="1" outlineLevel="3"/>
    <col min="7" max="7" width="18.140625" customWidth="1" outlineLevel="3"/>
    <col min="8" max="8" width="10.85546875" outlineLevel="2"/>
    <col min="9" max="10" width="10.85546875" outlineLevel="1"/>
    <col min="11" max="11" width="18.7109375" customWidth="1"/>
    <col min="12" max="12" width="31" customWidth="1"/>
    <col min="13" max="13" width="22" customWidth="1"/>
    <col min="14" max="14" width="39.28515625" customWidth="1"/>
    <col min="15" max="15" width="22.42578125" customWidth="1"/>
  </cols>
  <sheetData>
    <row r="1" spans="1:13" ht="15.75" x14ac:dyDescent="0.25">
      <c r="A1" s="258" t="s">
        <v>0</v>
      </c>
      <c r="B1" s="259" t="s">
        <v>2</v>
      </c>
      <c r="C1" s="260"/>
      <c r="D1" s="258" t="s">
        <v>3</v>
      </c>
      <c r="E1" s="258"/>
      <c r="F1" s="258"/>
      <c r="G1" s="258"/>
      <c r="H1" s="258"/>
      <c r="I1" s="258"/>
      <c r="J1" s="258"/>
      <c r="K1" s="258" t="s">
        <v>5</v>
      </c>
    </row>
    <row r="2" spans="1:13" ht="63" x14ac:dyDescent="0.25">
      <c r="A2" s="258"/>
      <c r="B2" s="95" t="s">
        <v>1</v>
      </c>
      <c r="C2" s="7" t="s">
        <v>6</v>
      </c>
      <c r="D2" s="258"/>
      <c r="E2" s="7" t="s">
        <v>12</v>
      </c>
      <c r="F2" s="7" t="s">
        <v>13</v>
      </c>
      <c r="G2" s="7" t="s">
        <v>116</v>
      </c>
      <c r="H2" s="7" t="s">
        <v>14</v>
      </c>
      <c r="I2" s="7" t="s">
        <v>15</v>
      </c>
      <c r="J2" s="7" t="s">
        <v>17</v>
      </c>
      <c r="K2" s="258"/>
    </row>
    <row r="3" spans="1:13" ht="20.25" x14ac:dyDescent="0.25">
      <c r="A3" s="7"/>
      <c r="B3" s="252" t="s">
        <v>115</v>
      </c>
      <c r="C3" s="253"/>
      <c r="D3" s="253"/>
      <c r="E3" s="253"/>
      <c r="F3" s="253"/>
      <c r="G3" s="253"/>
      <c r="H3" s="253"/>
      <c r="I3" s="253"/>
      <c r="J3" s="253"/>
      <c r="K3" s="254"/>
    </row>
    <row r="4" spans="1:13" ht="15.75" x14ac:dyDescent="0.25">
      <c r="A4" s="7"/>
      <c r="B4" s="263" t="s">
        <v>115</v>
      </c>
      <c r="C4" s="264"/>
      <c r="D4" s="264"/>
      <c r="E4" s="264"/>
      <c r="F4" s="264"/>
      <c r="G4" s="264"/>
      <c r="H4" s="264"/>
      <c r="I4" s="264"/>
      <c r="J4" s="264"/>
      <c r="K4" s="265"/>
    </row>
    <row r="5" spans="1:13" ht="195" x14ac:dyDescent="0.25">
      <c r="A5" s="86">
        <v>1</v>
      </c>
      <c r="B5" s="20" t="s">
        <v>114</v>
      </c>
      <c r="C5" s="20" t="s">
        <v>113</v>
      </c>
      <c r="D5" s="94">
        <v>13</v>
      </c>
      <c r="E5" s="99">
        <v>44013</v>
      </c>
      <c r="F5" s="100">
        <v>44043</v>
      </c>
      <c r="G5" s="101" t="s">
        <v>120</v>
      </c>
      <c r="H5" s="20">
        <f>+DATEDIF(E5,F5,"M")</f>
        <v>0</v>
      </c>
      <c r="I5" s="20">
        <f>+DATEDIF(E5,F5,"MD")</f>
        <v>30</v>
      </c>
      <c r="J5" s="88">
        <v>3607060</v>
      </c>
      <c r="K5" s="24">
        <f>+(J5*H5+(J5/30*I5))*D5</f>
        <v>46891780</v>
      </c>
      <c r="L5" s="241" t="s">
        <v>112</v>
      </c>
      <c r="M5" s="234"/>
    </row>
    <row r="6" spans="1:13" ht="15.75" x14ac:dyDescent="0.25">
      <c r="A6" s="86"/>
      <c r="B6" s="46"/>
      <c r="C6" s="47"/>
      <c r="D6" s="34">
        <f>D5</f>
        <v>13</v>
      </c>
      <c r="E6" s="85"/>
      <c r="F6" s="85"/>
      <c r="G6" s="37"/>
      <c r="H6" s="37"/>
      <c r="I6" s="37"/>
      <c r="J6" s="84"/>
      <c r="K6" s="49">
        <f>SUM(K5:K5)</f>
        <v>46891780</v>
      </c>
      <c r="M6" s="242"/>
    </row>
    <row r="7" spans="1:13" ht="15.75" outlineLevel="1" x14ac:dyDescent="0.25">
      <c r="A7" s="7"/>
      <c r="B7" s="266"/>
      <c r="C7" s="267"/>
      <c r="D7" s="267"/>
      <c r="E7" s="267"/>
      <c r="F7" s="267"/>
      <c r="G7" s="267"/>
      <c r="H7" s="267"/>
      <c r="I7" s="267"/>
      <c r="J7" s="267"/>
      <c r="K7" s="268"/>
    </row>
    <row r="8" spans="1:13" ht="15.75" outlineLevel="1" x14ac:dyDescent="0.25">
      <c r="A8" s="86"/>
      <c r="B8" s="46"/>
      <c r="C8" s="47"/>
      <c r="D8" s="34"/>
      <c r="E8" s="85"/>
      <c r="F8" s="85"/>
      <c r="G8" s="37"/>
      <c r="H8" s="37"/>
      <c r="I8" s="37"/>
      <c r="J8" s="84"/>
      <c r="K8" s="49"/>
    </row>
    <row r="9" spans="1:13" ht="18" outlineLevel="1" x14ac:dyDescent="0.25">
      <c r="A9" s="7"/>
      <c r="B9" s="255" t="s">
        <v>111</v>
      </c>
      <c r="C9" s="256"/>
      <c r="D9" s="256"/>
      <c r="E9" s="256"/>
      <c r="F9" s="256"/>
      <c r="G9" s="256"/>
      <c r="H9" s="256"/>
      <c r="I9" s="256"/>
      <c r="J9" s="256"/>
      <c r="K9" s="257"/>
    </row>
    <row r="10" spans="1:13" ht="240" outlineLevel="1" x14ac:dyDescent="0.25">
      <c r="A10" s="86">
        <v>2</v>
      </c>
      <c r="B10" s="20" t="s">
        <v>110</v>
      </c>
      <c r="C10" s="20" t="s">
        <v>93</v>
      </c>
      <c r="D10" s="93">
        <v>3</v>
      </c>
      <c r="E10" s="99">
        <v>44013</v>
      </c>
      <c r="F10" s="100">
        <v>44043</v>
      </c>
      <c r="G10" s="101" t="s">
        <v>120</v>
      </c>
      <c r="H10" s="20">
        <f>+DATEDIF(E10,F10,"M")</f>
        <v>0</v>
      </c>
      <c r="I10" s="20">
        <f>+DATEDIF(E10,F10,"MD")</f>
        <v>30</v>
      </c>
      <c r="J10" s="88">
        <v>3607060</v>
      </c>
      <c r="K10" s="24">
        <f>+(J10*H10+(J10/30*I10))*D10</f>
        <v>10821180</v>
      </c>
      <c r="L10" s="241" t="s">
        <v>109</v>
      </c>
      <c r="M10" s="235"/>
    </row>
    <row r="11" spans="1:13" ht="15.75" outlineLevel="1" x14ac:dyDescent="0.25">
      <c r="A11" s="86"/>
      <c r="B11" s="46"/>
      <c r="C11" s="47"/>
      <c r="D11" s="34">
        <v>3</v>
      </c>
      <c r="E11" s="85"/>
      <c r="F11" s="85"/>
      <c r="G11" s="37"/>
      <c r="H11" s="37"/>
      <c r="I11" s="37"/>
      <c r="J11" s="84"/>
      <c r="K11" s="49">
        <f>SUM(K10:K10)</f>
        <v>10821180</v>
      </c>
      <c r="M11" s="243"/>
    </row>
    <row r="12" spans="1:13" ht="18" outlineLevel="1" x14ac:dyDescent="0.25">
      <c r="A12" s="7"/>
      <c r="B12" s="255" t="s">
        <v>108</v>
      </c>
      <c r="C12" s="256"/>
      <c r="D12" s="256"/>
      <c r="E12" s="256"/>
      <c r="F12" s="256"/>
      <c r="G12" s="256"/>
      <c r="H12" s="256"/>
      <c r="I12" s="256"/>
      <c r="J12" s="256"/>
      <c r="K12" s="257"/>
      <c r="M12" s="243"/>
    </row>
    <row r="13" spans="1:13" ht="240" outlineLevel="1" x14ac:dyDescent="0.25">
      <c r="A13" s="86">
        <v>3</v>
      </c>
      <c r="B13" s="20" t="s">
        <v>107</v>
      </c>
      <c r="C13" s="20" t="s">
        <v>93</v>
      </c>
      <c r="D13" s="92">
        <v>3</v>
      </c>
      <c r="E13" s="99">
        <v>44013</v>
      </c>
      <c r="F13" s="100">
        <v>44043</v>
      </c>
      <c r="G13" s="101" t="s">
        <v>120</v>
      </c>
      <c r="H13" s="20">
        <f>+DATEDIF(E13,F13,"M")</f>
        <v>0</v>
      </c>
      <c r="I13" s="20">
        <v>30</v>
      </c>
      <c r="J13" s="88">
        <v>3607060</v>
      </c>
      <c r="K13" s="24">
        <f>+(J13*H13+(J13/30*I13))*D13</f>
        <v>10821180</v>
      </c>
      <c r="L13" s="241" t="s">
        <v>105</v>
      </c>
      <c r="M13" s="235" t="s">
        <v>118</v>
      </c>
    </row>
    <row r="14" spans="1:13" ht="15.75" outlineLevel="1" x14ac:dyDescent="0.25">
      <c r="A14" s="86"/>
      <c r="B14" s="46"/>
      <c r="C14" s="47"/>
      <c r="D14" s="34">
        <f>SUM(D13:D13)</f>
        <v>3</v>
      </c>
      <c r="E14" s="85"/>
      <c r="F14" s="85"/>
      <c r="G14" s="37"/>
      <c r="H14" s="37"/>
      <c r="I14" s="37"/>
      <c r="J14" s="84"/>
      <c r="K14" s="49">
        <f>SUM(K13:K13)</f>
        <v>10821180</v>
      </c>
      <c r="L14" s="244"/>
      <c r="M14" s="243"/>
    </row>
    <row r="15" spans="1:13" ht="18" outlineLevel="1" x14ac:dyDescent="0.25">
      <c r="A15" s="7"/>
      <c r="B15" s="255" t="s">
        <v>104</v>
      </c>
      <c r="C15" s="256"/>
      <c r="D15" s="256"/>
      <c r="E15" s="256"/>
      <c r="F15" s="256"/>
      <c r="G15" s="256"/>
      <c r="H15" s="256"/>
      <c r="I15" s="256"/>
      <c r="J15" s="256"/>
      <c r="K15" s="257"/>
      <c r="L15" s="244"/>
      <c r="M15" s="243"/>
    </row>
    <row r="16" spans="1:13" ht="195" outlineLevel="1" x14ac:dyDescent="0.25">
      <c r="A16" s="86">
        <v>4</v>
      </c>
      <c r="B16" s="20" t="s">
        <v>103</v>
      </c>
      <c r="C16" s="20" t="s">
        <v>102</v>
      </c>
      <c r="D16" s="92">
        <v>3</v>
      </c>
      <c r="E16" s="99">
        <v>44013</v>
      </c>
      <c r="F16" s="100">
        <v>44043</v>
      </c>
      <c r="G16" s="101" t="s">
        <v>120</v>
      </c>
      <c r="H16" s="20">
        <f>+DATEDIF(E16,F16,"M")</f>
        <v>0</v>
      </c>
      <c r="I16" s="20">
        <v>30</v>
      </c>
      <c r="J16" s="88">
        <v>3607060</v>
      </c>
      <c r="K16" s="24">
        <f>+(J16*H16+(J16/30*I16))*D16</f>
        <v>10821180</v>
      </c>
      <c r="L16" s="241" t="s">
        <v>101</v>
      </c>
      <c r="M16" s="235"/>
    </row>
    <row r="17" spans="1:15" ht="15.75" outlineLevel="1" x14ac:dyDescent="0.25">
      <c r="A17" s="86"/>
      <c r="B17" s="46"/>
      <c r="C17" s="47"/>
      <c r="D17" s="34">
        <f>SUM(D16:D16)</f>
        <v>3</v>
      </c>
      <c r="E17" s="85"/>
      <c r="F17" s="85"/>
      <c r="G17" s="37"/>
      <c r="H17" s="37"/>
      <c r="I17" s="37"/>
      <c r="J17" s="84"/>
      <c r="K17" s="49">
        <f>SUM(K16:K16)</f>
        <v>10821180</v>
      </c>
      <c r="L17" s="244"/>
      <c r="M17" s="243"/>
      <c r="O17" s="98"/>
    </row>
    <row r="18" spans="1:15" ht="18" outlineLevel="1" x14ac:dyDescent="0.25">
      <c r="A18" s="7"/>
      <c r="B18" s="255" t="s">
        <v>100</v>
      </c>
      <c r="C18" s="256"/>
      <c r="D18" s="256"/>
      <c r="E18" s="256"/>
      <c r="F18" s="256"/>
      <c r="G18" s="256"/>
      <c r="H18" s="256"/>
      <c r="I18" s="256"/>
      <c r="J18" s="256"/>
      <c r="K18" s="257"/>
      <c r="L18" s="244"/>
      <c r="M18" s="243"/>
    </row>
    <row r="19" spans="1:15" ht="180" outlineLevel="1" x14ac:dyDescent="0.25">
      <c r="A19" s="86">
        <v>5</v>
      </c>
      <c r="B19" s="20" t="s">
        <v>99</v>
      </c>
      <c r="C19" s="20" t="s">
        <v>81</v>
      </c>
      <c r="D19" s="92">
        <v>6</v>
      </c>
      <c r="E19" s="99">
        <v>44013</v>
      </c>
      <c r="F19" s="100">
        <v>44043</v>
      </c>
      <c r="G19" s="101" t="s">
        <v>120</v>
      </c>
      <c r="H19" s="20">
        <f>+DATEDIF(E19,F19,"M")</f>
        <v>0</v>
      </c>
      <c r="I19" s="20">
        <v>30</v>
      </c>
      <c r="J19" s="88">
        <v>3607060</v>
      </c>
      <c r="K19" s="24">
        <f>+(J19*H19+(J19/30*I19))*D19</f>
        <v>21642360</v>
      </c>
      <c r="L19" s="241" t="s">
        <v>98</v>
      </c>
      <c r="M19" s="235"/>
    </row>
    <row r="20" spans="1:15" ht="15.75" outlineLevel="1" x14ac:dyDescent="0.25">
      <c r="A20" s="86"/>
      <c r="B20" s="46"/>
      <c r="C20" s="47"/>
      <c r="D20" s="34">
        <f>SUM(D19:D19)</f>
        <v>6</v>
      </c>
      <c r="E20" s="85"/>
      <c r="F20" s="85"/>
      <c r="G20" s="37"/>
      <c r="H20" s="37"/>
      <c r="I20" s="37"/>
      <c r="J20" s="84"/>
      <c r="K20" s="49">
        <f>SUM(K19:K19)</f>
        <v>21642360</v>
      </c>
      <c r="M20" s="96"/>
      <c r="O20" s="96"/>
    </row>
    <row r="21" spans="1:15" ht="15.75" outlineLevel="1" x14ac:dyDescent="0.25">
      <c r="A21" s="73"/>
      <c r="B21" s="82"/>
      <c r="C21" s="5"/>
      <c r="D21" s="83"/>
      <c r="E21" s="81"/>
      <c r="F21" s="81"/>
      <c r="G21" s="80"/>
      <c r="H21" s="80"/>
      <c r="I21" s="80"/>
      <c r="J21" s="79"/>
      <c r="K21" s="78"/>
      <c r="M21" s="96"/>
      <c r="O21" s="96"/>
    </row>
    <row r="22" spans="1:15" ht="18" outlineLevel="1" x14ac:dyDescent="0.25">
      <c r="A22" s="7"/>
      <c r="B22" s="255" t="s">
        <v>97</v>
      </c>
      <c r="C22" s="256"/>
      <c r="D22" s="256"/>
      <c r="E22" s="256"/>
      <c r="F22" s="256"/>
      <c r="G22" s="256"/>
      <c r="H22" s="256"/>
      <c r="I22" s="256"/>
      <c r="J22" s="256"/>
      <c r="K22" s="257"/>
      <c r="M22" s="96"/>
      <c r="N22" s="245"/>
      <c r="O22" s="97"/>
    </row>
    <row r="23" spans="1:15" ht="201.75" customHeight="1" outlineLevel="1" x14ac:dyDescent="0.25">
      <c r="A23" s="86">
        <v>6</v>
      </c>
      <c r="B23" s="20" t="s">
        <v>96</v>
      </c>
      <c r="C23" s="20" t="s">
        <v>20</v>
      </c>
      <c r="D23" s="20">
        <v>1</v>
      </c>
      <c r="E23" s="99">
        <v>44013</v>
      </c>
      <c r="F23" s="100">
        <v>44043</v>
      </c>
      <c r="G23" s="101" t="s">
        <v>120</v>
      </c>
      <c r="H23" s="20">
        <f>+DATEDIF(E23,F23,"M")</f>
        <v>0</v>
      </c>
      <c r="I23" s="20">
        <v>30</v>
      </c>
      <c r="J23" s="88">
        <v>3234673</v>
      </c>
      <c r="K23" s="24">
        <f>+(J23*H23+(J23/30*I23))*D23</f>
        <v>3234673</v>
      </c>
      <c r="L23" s="241" t="s">
        <v>119</v>
      </c>
    </row>
    <row r="24" spans="1:15" ht="201.75" customHeight="1" outlineLevel="1" x14ac:dyDescent="0.25">
      <c r="A24" s="86">
        <v>7</v>
      </c>
      <c r="B24" s="20" t="s">
        <v>96</v>
      </c>
      <c r="C24" s="20" t="s">
        <v>20</v>
      </c>
      <c r="D24" s="20">
        <v>1</v>
      </c>
      <c r="E24" s="99">
        <v>44013</v>
      </c>
      <c r="F24" s="100">
        <v>44043</v>
      </c>
      <c r="G24" s="101" t="s">
        <v>120</v>
      </c>
      <c r="H24" s="20">
        <f>+DATEDIF(E24,F24,"M")</f>
        <v>0</v>
      </c>
      <c r="I24" s="20">
        <v>30</v>
      </c>
      <c r="J24" s="88">
        <v>3607060</v>
      </c>
      <c r="K24" s="24">
        <f>+(J24*H24+(J24/30*I24))*D24</f>
        <v>3607060</v>
      </c>
      <c r="L24" s="241" t="s">
        <v>117</v>
      </c>
    </row>
    <row r="25" spans="1:15" ht="15.75" outlineLevel="1" x14ac:dyDescent="0.25">
      <c r="A25" s="86"/>
      <c r="B25" s="46"/>
      <c r="C25" s="47"/>
      <c r="D25" s="34">
        <v>2</v>
      </c>
      <c r="E25" s="85"/>
      <c r="F25" s="85"/>
      <c r="G25" s="37"/>
      <c r="H25" s="37"/>
      <c r="I25" s="37"/>
      <c r="J25" s="84"/>
      <c r="K25" s="49">
        <f>SUM(K24:K24)</f>
        <v>3607060</v>
      </c>
      <c r="L25" s="246"/>
      <c r="M25" s="247"/>
    </row>
    <row r="26" spans="1:15" ht="15.75" outlineLevel="1" x14ac:dyDescent="0.25">
      <c r="A26" s="73"/>
      <c r="B26" s="82"/>
      <c r="C26" s="5"/>
      <c r="D26" s="6"/>
      <c r="E26" s="81"/>
      <c r="F26" s="81"/>
      <c r="G26" s="80"/>
      <c r="H26" s="80"/>
      <c r="I26" s="80"/>
      <c r="J26" s="79"/>
      <c r="K26" s="78"/>
      <c r="L26" s="246"/>
      <c r="M26" s="247"/>
    </row>
    <row r="27" spans="1:15" ht="18" outlineLevel="1" x14ac:dyDescent="0.25">
      <c r="A27" s="7"/>
      <c r="B27" s="255" t="s">
        <v>95</v>
      </c>
      <c r="C27" s="256"/>
      <c r="D27" s="256"/>
      <c r="E27" s="256"/>
      <c r="F27" s="256"/>
      <c r="G27" s="256"/>
      <c r="H27" s="256"/>
      <c r="I27" s="256"/>
      <c r="J27" s="256"/>
      <c r="K27" s="257"/>
    </row>
    <row r="28" spans="1:15" ht="240" outlineLevel="1" x14ac:dyDescent="0.25">
      <c r="A28" s="86">
        <v>8</v>
      </c>
      <c r="B28" s="20" t="s">
        <v>94</v>
      </c>
      <c r="C28" s="20" t="s">
        <v>93</v>
      </c>
      <c r="D28" s="21">
        <v>1</v>
      </c>
      <c r="E28" s="99">
        <v>44013</v>
      </c>
      <c r="F28" s="100">
        <v>44043</v>
      </c>
      <c r="G28" s="101" t="s">
        <v>120</v>
      </c>
      <c r="H28" s="20">
        <f>+DATEDIF(E28,F28,"M")</f>
        <v>0</v>
      </c>
      <c r="I28" s="20">
        <v>30</v>
      </c>
      <c r="J28" s="88">
        <v>3607060</v>
      </c>
      <c r="K28" s="24">
        <f>+(J28*H28+(J28/30*I28))*D28</f>
        <v>3607060</v>
      </c>
      <c r="L28" s="241" t="s">
        <v>90</v>
      </c>
    </row>
    <row r="29" spans="1:15" ht="15.75" outlineLevel="1" x14ac:dyDescent="0.25">
      <c r="A29" s="86"/>
      <c r="B29" s="46"/>
      <c r="C29" s="47"/>
      <c r="D29" s="34">
        <f>SUM(D28:D28)</f>
        <v>1</v>
      </c>
      <c r="E29" s="85"/>
      <c r="F29" s="85"/>
      <c r="G29" s="37"/>
      <c r="H29" s="37"/>
      <c r="I29" s="37"/>
      <c r="J29" s="84"/>
      <c r="K29" s="49">
        <f>SUM(K28:K28)</f>
        <v>3607060</v>
      </c>
      <c r="L29" s="87"/>
      <c r="M29" s="96"/>
    </row>
    <row r="30" spans="1:15" ht="18" customHeight="1" outlineLevel="1" x14ac:dyDescent="0.25">
      <c r="A30" s="7"/>
      <c r="B30" s="255"/>
      <c r="C30" s="256"/>
      <c r="D30" s="256"/>
      <c r="E30" s="256"/>
      <c r="F30" s="256"/>
      <c r="G30" s="256"/>
      <c r="H30" s="256"/>
      <c r="I30" s="256"/>
      <c r="J30" s="256"/>
      <c r="K30" s="257"/>
    </row>
    <row r="31" spans="1:15" outlineLevel="1" x14ac:dyDescent="0.25">
      <c r="A31" s="86"/>
      <c r="B31" s="20"/>
      <c r="C31" s="20"/>
      <c r="D31" s="21"/>
      <c r="E31" s="91"/>
      <c r="F31" s="90"/>
      <c r="G31" s="89"/>
      <c r="H31" s="20"/>
      <c r="I31" s="20"/>
      <c r="J31" s="88"/>
      <c r="K31" s="24"/>
      <c r="L31" s="87"/>
    </row>
    <row r="32" spans="1:15" ht="15.75" outlineLevel="1" x14ac:dyDescent="0.25">
      <c r="A32" s="86"/>
      <c r="B32" s="46"/>
      <c r="C32" s="47"/>
      <c r="D32" s="34">
        <f>SUM(D31:D31)</f>
        <v>0</v>
      </c>
      <c r="E32" s="85"/>
      <c r="F32" s="85"/>
      <c r="G32" s="37"/>
      <c r="H32" s="37"/>
      <c r="I32" s="37"/>
      <c r="J32" s="84"/>
      <c r="K32" s="49">
        <f>SUM(K31:K31)</f>
        <v>0</v>
      </c>
    </row>
    <row r="33" spans="1:11" ht="15.75" outlineLevel="1" x14ac:dyDescent="0.25">
      <c r="A33" s="73"/>
      <c r="B33" s="82"/>
      <c r="C33" s="5"/>
      <c r="D33" s="83"/>
      <c r="E33" s="81"/>
      <c r="F33" s="81"/>
      <c r="G33" s="80"/>
      <c r="H33" s="80"/>
      <c r="I33" s="80"/>
      <c r="J33" s="79"/>
      <c r="K33" s="78"/>
    </row>
    <row r="34" spans="1:11" ht="16.5" outlineLevel="1" thickBot="1" x14ac:dyDescent="0.3">
      <c r="A34" s="73"/>
      <c r="B34" s="82"/>
      <c r="C34" s="5"/>
      <c r="D34" s="6"/>
      <c r="E34" s="81"/>
      <c r="F34" s="81"/>
      <c r="G34" s="80"/>
      <c r="H34" s="80"/>
      <c r="I34" s="80"/>
      <c r="J34" s="79"/>
      <c r="K34" s="78"/>
    </row>
    <row r="35" spans="1:11" s="2" customFormat="1" ht="16.5" thickBot="1" x14ac:dyDescent="0.3">
      <c r="A35" s="261" t="s">
        <v>89</v>
      </c>
      <c r="B35" s="262"/>
      <c r="C35" s="262"/>
      <c r="D35" s="77">
        <f>SUM(D6+ D11+D14+D17+D20+D25+D29+D32)</f>
        <v>31</v>
      </c>
      <c r="E35" s="76"/>
      <c r="F35" s="76"/>
      <c r="G35" s="76"/>
      <c r="H35" s="76"/>
      <c r="I35" s="76"/>
      <c r="J35" s="76"/>
      <c r="K35" s="75">
        <f>(K6+K11+K14+K17+K20+K25+K29)</f>
        <v>108211800</v>
      </c>
    </row>
    <row r="43" spans="1:11" x14ac:dyDescent="0.25">
      <c r="B43" s="74"/>
    </row>
  </sheetData>
  <mergeCells count="16">
    <mergeCell ref="A35:C35"/>
    <mergeCell ref="B4:K4"/>
    <mergeCell ref="B7:K7"/>
    <mergeCell ref="B9:K9"/>
    <mergeCell ref="B12:K12"/>
    <mergeCell ref="B15:K15"/>
    <mergeCell ref="B18:K18"/>
    <mergeCell ref="B30:K30"/>
    <mergeCell ref="B3:K3"/>
    <mergeCell ref="B27:K27"/>
    <mergeCell ref="A1:A2"/>
    <mergeCell ref="B1:C1"/>
    <mergeCell ref="D1:D2"/>
    <mergeCell ref="E1:J1"/>
    <mergeCell ref="K1:K2"/>
    <mergeCell ref="B22:K2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9:Q55"/>
  <sheetViews>
    <sheetView showGridLines="0" view="pageBreakPreview" topLeftCell="A37" zoomScale="55" zoomScaleNormal="60" zoomScaleSheetLayoutView="55" zoomScalePageLayoutView="55" workbookViewId="0">
      <selection activeCell="P14" sqref="P14"/>
    </sheetView>
  </sheetViews>
  <sheetFormatPr baseColWidth="10" defaultColWidth="11.42578125" defaultRowHeight="15" x14ac:dyDescent="0.2"/>
  <cols>
    <col min="1" max="1" width="21.85546875" style="1" customWidth="1"/>
    <col min="2" max="2" width="15.42578125" style="2" customWidth="1"/>
    <col min="3" max="3" width="44" style="3" customWidth="1"/>
    <col min="4" max="4" width="37.42578125" style="3" hidden="1" customWidth="1"/>
    <col min="5" max="5" width="31.85546875" style="1" hidden="1" customWidth="1"/>
    <col min="6" max="6" width="77.42578125" style="1" hidden="1" customWidth="1"/>
    <col min="7" max="7" width="34.42578125" style="1" hidden="1" customWidth="1"/>
    <col min="8" max="8" width="27.42578125" style="1" hidden="1" customWidth="1"/>
    <col min="9" max="9" width="16.42578125" style="1" customWidth="1"/>
    <col min="10" max="12" width="17.85546875" style="1" customWidth="1"/>
    <col min="13" max="13" width="17" style="1" customWidth="1"/>
    <col min="14" max="14" width="17" style="4" customWidth="1"/>
    <col min="15" max="15" width="22.42578125" style="1" customWidth="1"/>
    <col min="16" max="16" width="24.42578125" style="3" customWidth="1"/>
    <col min="17" max="17" width="27.42578125" style="2" customWidth="1"/>
    <col min="18" max="16384" width="11.42578125" style="1"/>
  </cols>
  <sheetData>
    <row r="9" spans="1:17" ht="17.25" customHeight="1" x14ac:dyDescent="0.2"/>
    <row r="10" spans="1:17" s="5" customFormat="1" ht="48" customHeight="1" x14ac:dyDescent="0.25">
      <c r="B10" s="258" t="s">
        <v>0</v>
      </c>
      <c r="C10" s="258" t="s">
        <v>1</v>
      </c>
      <c r="D10" s="258" t="s">
        <v>2</v>
      </c>
      <c r="E10" s="258"/>
      <c r="F10" s="258"/>
      <c r="G10" s="258"/>
      <c r="H10" s="258"/>
      <c r="I10" s="258" t="s">
        <v>3</v>
      </c>
      <c r="J10" s="258" t="s">
        <v>4</v>
      </c>
      <c r="K10" s="258"/>
      <c r="L10" s="258"/>
      <c r="M10" s="258"/>
      <c r="N10" s="258"/>
      <c r="O10" s="258"/>
      <c r="P10" s="258" t="s">
        <v>5</v>
      </c>
      <c r="Q10" s="6"/>
    </row>
    <row r="11" spans="1:17" s="2" customFormat="1" ht="58.5" customHeight="1" x14ac:dyDescent="0.25">
      <c r="B11" s="258"/>
      <c r="C11" s="258"/>
      <c r="D11" s="7" t="s">
        <v>6</v>
      </c>
      <c r="E11" s="7" t="s">
        <v>7</v>
      </c>
      <c r="F11" s="8" t="s">
        <v>8</v>
      </c>
      <c r="G11" s="7" t="s">
        <v>9</v>
      </c>
      <c r="H11" s="7" t="s">
        <v>10</v>
      </c>
      <c r="I11" s="258"/>
      <c r="J11" s="7" t="s">
        <v>11</v>
      </c>
      <c r="K11" s="7" t="s">
        <v>12</v>
      </c>
      <c r="L11" s="7" t="s">
        <v>13</v>
      </c>
      <c r="M11" s="7" t="s">
        <v>14</v>
      </c>
      <c r="N11" s="9" t="s">
        <v>15</v>
      </c>
      <c r="O11" s="7" t="s">
        <v>17</v>
      </c>
      <c r="P11" s="258"/>
      <c r="Q11" s="6"/>
    </row>
    <row r="12" spans="1:17" s="2" customFormat="1" ht="21" customHeight="1" x14ac:dyDescent="0.25">
      <c r="B12" s="7"/>
      <c r="C12" s="271" t="s">
        <v>18</v>
      </c>
      <c r="D12" s="271"/>
      <c r="E12" s="271"/>
      <c r="F12" s="271"/>
      <c r="G12" s="271"/>
      <c r="H12" s="271"/>
      <c r="I12" s="271"/>
      <c r="J12" s="271"/>
      <c r="K12" s="271"/>
      <c r="L12" s="271"/>
      <c r="M12" s="271"/>
      <c r="N12" s="271"/>
      <c r="O12" s="271"/>
      <c r="P12" s="271"/>
      <c r="Q12" s="10"/>
    </row>
    <row r="13" spans="1:17" s="26" customFormat="1" ht="156.75" customHeight="1" x14ac:dyDescent="0.25">
      <c r="A13" s="11"/>
      <c r="B13" s="12">
        <v>1</v>
      </c>
      <c r="C13" s="13" t="s">
        <v>19</v>
      </c>
      <c r="D13" s="14" t="s">
        <v>20</v>
      </c>
      <c r="E13" s="15" t="s">
        <v>21</v>
      </c>
      <c r="F13" s="16" t="s">
        <v>22</v>
      </c>
      <c r="G13" s="17" t="s">
        <v>23</v>
      </c>
      <c r="H13" s="17" t="s">
        <v>24</v>
      </c>
      <c r="I13" s="18">
        <v>1</v>
      </c>
      <c r="J13" s="15" t="s">
        <v>25</v>
      </c>
      <c r="K13" s="19">
        <v>44013</v>
      </c>
      <c r="L13" s="19">
        <v>44043</v>
      </c>
      <c r="M13" s="20">
        <v>1</v>
      </c>
      <c r="N13" s="21"/>
      <c r="O13" s="23">
        <v>3607060</v>
      </c>
      <c r="P13" s="24">
        <f>+(O13*M13+(O13/30*N13))*I13</f>
        <v>3607060</v>
      </c>
      <c r="Q13" s="25" t="s">
        <v>26</v>
      </c>
    </row>
    <row r="14" spans="1:17" s="26" customFormat="1" ht="182.25" customHeight="1" x14ac:dyDescent="0.25">
      <c r="A14" s="11"/>
      <c r="B14" s="12">
        <v>2</v>
      </c>
      <c r="C14" s="13" t="s">
        <v>19</v>
      </c>
      <c r="D14" s="14" t="s">
        <v>20</v>
      </c>
      <c r="E14" s="15" t="s">
        <v>21</v>
      </c>
      <c r="F14" s="16" t="s">
        <v>22</v>
      </c>
      <c r="G14" s="17" t="s">
        <v>23</v>
      </c>
      <c r="H14" s="17" t="s">
        <v>24</v>
      </c>
      <c r="I14" s="18">
        <v>1</v>
      </c>
      <c r="J14" s="15" t="s">
        <v>25</v>
      </c>
      <c r="K14" s="19">
        <v>44013</v>
      </c>
      <c r="L14" s="19">
        <v>44043</v>
      </c>
      <c r="M14" s="20">
        <v>1</v>
      </c>
      <c r="N14" s="21"/>
      <c r="O14" s="23">
        <v>3607061</v>
      </c>
      <c r="P14" s="24">
        <f t="shared" ref="P14:P22" si="0">+(O14*M14+(O14/30*N14))*I14</f>
        <v>3607061</v>
      </c>
      <c r="Q14" s="27" t="s">
        <v>27</v>
      </c>
    </row>
    <row r="15" spans="1:17" s="26" customFormat="1" ht="182.25" customHeight="1" x14ac:dyDescent="0.25">
      <c r="A15" s="11"/>
      <c r="B15" s="12">
        <v>3</v>
      </c>
      <c r="C15" s="13" t="s">
        <v>19</v>
      </c>
      <c r="D15" s="14" t="s">
        <v>20</v>
      </c>
      <c r="E15" s="15" t="s">
        <v>21</v>
      </c>
      <c r="F15" s="16" t="s">
        <v>22</v>
      </c>
      <c r="G15" s="17" t="s">
        <v>23</v>
      </c>
      <c r="H15" s="17" t="s">
        <v>24</v>
      </c>
      <c r="I15" s="18">
        <v>1</v>
      </c>
      <c r="J15" s="15" t="s">
        <v>25</v>
      </c>
      <c r="K15" s="19">
        <v>44013</v>
      </c>
      <c r="L15" s="19">
        <v>44043</v>
      </c>
      <c r="M15" s="20">
        <v>1</v>
      </c>
      <c r="N15" s="21"/>
      <c r="O15" s="23">
        <v>3607062</v>
      </c>
      <c r="P15" s="24">
        <f t="shared" si="0"/>
        <v>3607062</v>
      </c>
      <c r="Q15" s="27" t="s">
        <v>28</v>
      </c>
    </row>
    <row r="16" spans="1:17" s="26" customFormat="1" ht="182.25" customHeight="1" x14ac:dyDescent="0.25">
      <c r="A16" s="11"/>
      <c r="B16" s="12">
        <v>4</v>
      </c>
      <c r="C16" s="13" t="s">
        <v>19</v>
      </c>
      <c r="D16" s="14" t="s">
        <v>20</v>
      </c>
      <c r="E16" s="15" t="s">
        <v>21</v>
      </c>
      <c r="F16" s="16" t="s">
        <v>22</v>
      </c>
      <c r="G16" s="17" t="s">
        <v>23</v>
      </c>
      <c r="H16" s="17" t="s">
        <v>24</v>
      </c>
      <c r="I16" s="18">
        <v>1</v>
      </c>
      <c r="J16" s="15" t="s">
        <v>25</v>
      </c>
      <c r="K16" s="19">
        <v>44013</v>
      </c>
      <c r="L16" s="19">
        <v>44043</v>
      </c>
      <c r="M16" s="20">
        <v>1</v>
      </c>
      <c r="N16" s="21"/>
      <c r="O16" s="23">
        <v>3607063</v>
      </c>
      <c r="P16" s="24">
        <f t="shared" si="0"/>
        <v>3607063</v>
      </c>
      <c r="Q16" s="27" t="s">
        <v>29</v>
      </c>
    </row>
    <row r="17" spans="1:17" s="26" customFormat="1" ht="182.25" customHeight="1" x14ac:dyDescent="0.25">
      <c r="A17" s="11"/>
      <c r="B17" s="12">
        <v>5</v>
      </c>
      <c r="C17" s="13" t="s">
        <v>19</v>
      </c>
      <c r="D17" s="14" t="s">
        <v>20</v>
      </c>
      <c r="E17" s="15" t="s">
        <v>21</v>
      </c>
      <c r="F17" s="16" t="s">
        <v>22</v>
      </c>
      <c r="G17" s="17" t="s">
        <v>23</v>
      </c>
      <c r="H17" s="17" t="s">
        <v>24</v>
      </c>
      <c r="I17" s="18">
        <v>1</v>
      </c>
      <c r="J17" s="15" t="s">
        <v>25</v>
      </c>
      <c r="K17" s="19">
        <v>44013</v>
      </c>
      <c r="L17" s="19">
        <v>44043</v>
      </c>
      <c r="M17" s="20">
        <v>1</v>
      </c>
      <c r="N17" s="21"/>
      <c r="O17" s="23">
        <v>3607064</v>
      </c>
      <c r="P17" s="24">
        <f t="shared" si="0"/>
        <v>3607064</v>
      </c>
      <c r="Q17" s="27" t="s">
        <v>30</v>
      </c>
    </row>
    <row r="18" spans="1:17" s="26" customFormat="1" ht="182.25" customHeight="1" x14ac:dyDescent="0.25">
      <c r="A18" s="11"/>
      <c r="B18" s="12">
        <v>6</v>
      </c>
      <c r="C18" s="13" t="s">
        <v>19</v>
      </c>
      <c r="D18" s="14" t="s">
        <v>20</v>
      </c>
      <c r="E18" s="15" t="s">
        <v>21</v>
      </c>
      <c r="F18" s="16" t="s">
        <v>22</v>
      </c>
      <c r="G18" s="17" t="s">
        <v>23</v>
      </c>
      <c r="H18" s="17" t="s">
        <v>24</v>
      </c>
      <c r="I18" s="18">
        <v>1</v>
      </c>
      <c r="J18" s="15" t="s">
        <v>25</v>
      </c>
      <c r="K18" s="19">
        <v>44013</v>
      </c>
      <c r="L18" s="19">
        <v>44043</v>
      </c>
      <c r="M18" s="20">
        <v>1</v>
      </c>
      <c r="N18" s="21"/>
      <c r="O18" s="23">
        <v>3607065</v>
      </c>
      <c r="P18" s="24">
        <f t="shared" si="0"/>
        <v>3607065</v>
      </c>
      <c r="Q18" s="27" t="s">
        <v>31</v>
      </c>
    </row>
    <row r="19" spans="1:17" s="26" customFormat="1" ht="182.25" customHeight="1" x14ac:dyDescent="0.25">
      <c r="A19" s="11"/>
      <c r="B19" s="12">
        <v>7</v>
      </c>
      <c r="C19" s="13" t="s">
        <v>19</v>
      </c>
      <c r="D19" s="14" t="s">
        <v>20</v>
      </c>
      <c r="E19" s="15" t="s">
        <v>21</v>
      </c>
      <c r="F19" s="16" t="s">
        <v>22</v>
      </c>
      <c r="G19" s="17" t="s">
        <v>23</v>
      </c>
      <c r="H19" s="17" t="s">
        <v>24</v>
      </c>
      <c r="I19" s="18">
        <v>1</v>
      </c>
      <c r="J19" s="15" t="s">
        <v>25</v>
      </c>
      <c r="K19" s="19">
        <v>44013</v>
      </c>
      <c r="L19" s="19">
        <v>44043</v>
      </c>
      <c r="M19" s="20">
        <v>1</v>
      </c>
      <c r="N19" s="21"/>
      <c r="O19" s="23">
        <v>3607066</v>
      </c>
      <c r="P19" s="24">
        <f t="shared" si="0"/>
        <v>3607066</v>
      </c>
      <c r="Q19" s="27" t="s">
        <v>32</v>
      </c>
    </row>
    <row r="20" spans="1:17" s="26" customFormat="1" ht="182.25" customHeight="1" x14ac:dyDescent="0.25">
      <c r="A20" s="11"/>
      <c r="B20" s="12">
        <v>9</v>
      </c>
      <c r="C20" s="13" t="s">
        <v>19</v>
      </c>
      <c r="D20" s="14" t="s">
        <v>20</v>
      </c>
      <c r="E20" s="15" t="s">
        <v>21</v>
      </c>
      <c r="F20" s="16" t="s">
        <v>22</v>
      </c>
      <c r="G20" s="17" t="s">
        <v>23</v>
      </c>
      <c r="H20" s="17" t="s">
        <v>24</v>
      </c>
      <c r="I20" s="18">
        <v>1</v>
      </c>
      <c r="J20" s="15" t="s">
        <v>25</v>
      </c>
      <c r="K20" s="19">
        <v>44013</v>
      </c>
      <c r="L20" s="19">
        <v>44043</v>
      </c>
      <c r="M20" s="20">
        <v>1</v>
      </c>
      <c r="N20" s="21"/>
      <c r="O20" s="23">
        <v>3607068</v>
      </c>
      <c r="P20" s="24">
        <f t="shared" si="0"/>
        <v>3607068</v>
      </c>
      <c r="Q20" s="28" t="s">
        <v>33</v>
      </c>
    </row>
    <row r="21" spans="1:17" s="26" customFormat="1" ht="182.25" customHeight="1" x14ac:dyDescent="0.25">
      <c r="A21" s="11"/>
      <c r="B21" s="12">
        <v>10</v>
      </c>
      <c r="C21" s="13" t="s">
        <v>19</v>
      </c>
      <c r="D21" s="14" t="s">
        <v>20</v>
      </c>
      <c r="E21" s="15" t="s">
        <v>21</v>
      </c>
      <c r="F21" s="16" t="s">
        <v>22</v>
      </c>
      <c r="G21" s="17" t="s">
        <v>23</v>
      </c>
      <c r="H21" s="17" t="s">
        <v>24</v>
      </c>
      <c r="I21" s="18">
        <v>1</v>
      </c>
      <c r="J21" s="15" t="s">
        <v>25</v>
      </c>
      <c r="K21" s="19">
        <v>44013</v>
      </c>
      <c r="L21" s="19">
        <v>44043</v>
      </c>
      <c r="M21" s="20">
        <v>1</v>
      </c>
      <c r="N21" s="21"/>
      <c r="O21" s="23">
        <v>3607069</v>
      </c>
      <c r="P21" s="24">
        <f t="shared" si="0"/>
        <v>3607069</v>
      </c>
      <c r="Q21" s="28" t="s">
        <v>34</v>
      </c>
    </row>
    <row r="22" spans="1:17" s="26" customFormat="1" ht="182.25" customHeight="1" x14ac:dyDescent="0.25">
      <c r="A22" s="11"/>
      <c r="B22" s="12">
        <v>11</v>
      </c>
      <c r="C22" s="13" t="s">
        <v>19</v>
      </c>
      <c r="D22" s="14" t="s">
        <v>20</v>
      </c>
      <c r="E22" s="15" t="s">
        <v>21</v>
      </c>
      <c r="F22" s="16" t="s">
        <v>22</v>
      </c>
      <c r="G22" s="17" t="s">
        <v>23</v>
      </c>
      <c r="H22" s="17" t="s">
        <v>24</v>
      </c>
      <c r="I22" s="18">
        <v>1</v>
      </c>
      <c r="J22" s="15" t="s">
        <v>25</v>
      </c>
      <c r="K22" s="19">
        <v>44013</v>
      </c>
      <c r="L22" s="19">
        <v>44043</v>
      </c>
      <c r="M22" s="20">
        <v>1</v>
      </c>
      <c r="N22" s="21"/>
      <c r="O22" s="23">
        <v>3607070</v>
      </c>
      <c r="P22" s="24">
        <f t="shared" si="0"/>
        <v>3607070</v>
      </c>
      <c r="Q22" s="28" t="s">
        <v>35</v>
      </c>
    </row>
    <row r="23" spans="1:17" s="26" customFormat="1" ht="15.75" x14ac:dyDescent="0.25">
      <c r="A23" s="29"/>
      <c r="B23" s="30"/>
      <c r="C23" s="31"/>
      <c r="D23" s="32"/>
      <c r="E23" s="32"/>
      <c r="F23" s="31"/>
      <c r="G23" s="31"/>
      <c r="H23" s="33"/>
      <c r="I23" s="34">
        <f>+SUM(I13:I22)</f>
        <v>10</v>
      </c>
      <c r="J23" s="35"/>
      <c r="K23" s="35"/>
      <c r="L23" s="35"/>
      <c r="M23" s="35"/>
      <c r="N23" s="36"/>
      <c r="O23" s="35"/>
      <c r="P23" s="38">
        <f>+SUM(P13:P22)</f>
        <v>36070648</v>
      </c>
      <c r="Q23" s="10"/>
    </row>
    <row r="24" spans="1:17" s="2" customFormat="1" ht="44.25" customHeight="1" x14ac:dyDescent="0.25">
      <c r="A24" s="5"/>
      <c r="B24" s="7"/>
      <c r="C24" s="271" t="s">
        <v>36</v>
      </c>
      <c r="D24" s="271"/>
      <c r="E24" s="271"/>
      <c r="F24" s="271"/>
      <c r="G24" s="271"/>
      <c r="H24" s="271"/>
      <c r="I24" s="271"/>
      <c r="J24" s="271"/>
      <c r="K24" s="271"/>
      <c r="L24" s="271"/>
      <c r="M24" s="271"/>
      <c r="N24" s="271"/>
      <c r="O24" s="271"/>
      <c r="P24" s="271"/>
      <c r="Q24" s="10"/>
    </row>
    <row r="25" spans="1:17" s="26" customFormat="1" ht="223.5" customHeight="1" x14ac:dyDescent="0.25">
      <c r="A25" s="11"/>
      <c r="B25" s="12">
        <f>+B22+1</f>
        <v>12</v>
      </c>
      <c r="C25" s="13" t="s">
        <v>37</v>
      </c>
      <c r="D25" s="14" t="s">
        <v>20</v>
      </c>
      <c r="E25" s="15" t="s">
        <v>21</v>
      </c>
      <c r="F25" s="16" t="s">
        <v>38</v>
      </c>
      <c r="G25" s="17" t="s">
        <v>23</v>
      </c>
      <c r="H25" s="17" t="s">
        <v>24</v>
      </c>
      <c r="I25" s="18">
        <v>1</v>
      </c>
      <c r="J25" s="15" t="s">
        <v>25</v>
      </c>
      <c r="K25" s="19">
        <v>44013</v>
      </c>
      <c r="L25" s="19">
        <v>44043</v>
      </c>
      <c r="M25" s="20">
        <v>1</v>
      </c>
      <c r="N25" s="21"/>
      <c r="O25" s="23">
        <v>3607060</v>
      </c>
      <c r="P25" s="24">
        <f>+(O25*M25+(O25/30*N25))*I25</f>
        <v>3607060</v>
      </c>
      <c r="Q25" s="28" t="s">
        <v>39</v>
      </c>
    </row>
    <row r="26" spans="1:17" s="26" customFormat="1" ht="223.5" customHeight="1" x14ac:dyDescent="0.25">
      <c r="A26" s="11"/>
      <c r="B26" s="12">
        <v>2</v>
      </c>
      <c r="C26" s="13" t="s">
        <v>37</v>
      </c>
      <c r="D26" s="14" t="s">
        <v>20</v>
      </c>
      <c r="E26" s="15" t="s">
        <v>21</v>
      </c>
      <c r="F26" s="16" t="s">
        <v>38</v>
      </c>
      <c r="G26" s="17" t="s">
        <v>23</v>
      </c>
      <c r="H26" s="17" t="s">
        <v>24</v>
      </c>
      <c r="I26" s="18">
        <v>1</v>
      </c>
      <c r="J26" s="15" t="s">
        <v>25</v>
      </c>
      <c r="K26" s="19">
        <v>44013</v>
      </c>
      <c r="L26" s="19">
        <v>44043</v>
      </c>
      <c r="M26" s="20">
        <v>1</v>
      </c>
      <c r="N26" s="21"/>
      <c r="O26" s="23">
        <v>3607060</v>
      </c>
      <c r="P26" s="24">
        <f>+(O26*M26+(O26/30*N26))*I26</f>
        <v>3607060</v>
      </c>
      <c r="Q26" s="28" t="s">
        <v>40</v>
      </c>
    </row>
    <row r="27" spans="1:17" s="26" customFormat="1" ht="223.5" customHeight="1" x14ac:dyDescent="0.25">
      <c r="A27" s="11"/>
      <c r="B27" s="12">
        <v>3</v>
      </c>
      <c r="C27" s="13" t="s">
        <v>37</v>
      </c>
      <c r="D27" s="14" t="s">
        <v>20</v>
      </c>
      <c r="E27" s="15" t="s">
        <v>21</v>
      </c>
      <c r="F27" s="16" t="s">
        <v>38</v>
      </c>
      <c r="G27" s="17" t="s">
        <v>23</v>
      </c>
      <c r="H27" s="17" t="s">
        <v>24</v>
      </c>
      <c r="I27" s="18">
        <v>1</v>
      </c>
      <c r="J27" s="15" t="s">
        <v>25</v>
      </c>
      <c r="K27" s="19">
        <v>44013</v>
      </c>
      <c r="L27" s="19">
        <v>44043</v>
      </c>
      <c r="M27" s="20">
        <v>1</v>
      </c>
      <c r="N27" s="21"/>
      <c r="O27" s="23">
        <v>3607060</v>
      </c>
      <c r="P27" s="24">
        <f>+(O27*M27+(O27/30*N27))*I27</f>
        <v>3607060</v>
      </c>
      <c r="Q27" s="28" t="s">
        <v>41</v>
      </c>
    </row>
    <row r="28" spans="1:17" s="26" customFormat="1" ht="223.5" customHeight="1" x14ac:dyDescent="0.25">
      <c r="A28" s="11"/>
      <c r="B28" s="12">
        <v>4</v>
      </c>
      <c r="C28" s="13" t="s">
        <v>37</v>
      </c>
      <c r="D28" s="14" t="s">
        <v>20</v>
      </c>
      <c r="E28" s="15" t="s">
        <v>21</v>
      </c>
      <c r="F28" s="16" t="s">
        <v>38</v>
      </c>
      <c r="G28" s="17" t="s">
        <v>23</v>
      </c>
      <c r="H28" s="17" t="s">
        <v>24</v>
      </c>
      <c r="I28" s="18">
        <v>1</v>
      </c>
      <c r="J28" s="15" t="s">
        <v>25</v>
      </c>
      <c r="K28" s="19">
        <v>44013</v>
      </c>
      <c r="L28" s="19">
        <v>44043</v>
      </c>
      <c r="M28" s="20">
        <v>1</v>
      </c>
      <c r="N28" s="21"/>
      <c r="O28" s="23">
        <v>3607060</v>
      </c>
      <c r="P28" s="24">
        <f>+(O28*M28+(O28/30*N28))*I28</f>
        <v>3607060</v>
      </c>
      <c r="Q28" s="28" t="s">
        <v>42</v>
      </c>
    </row>
    <row r="29" spans="1:17" s="26" customFormat="1" ht="223.5" customHeight="1" x14ac:dyDescent="0.25">
      <c r="A29" s="11"/>
      <c r="B29" s="12">
        <v>6</v>
      </c>
      <c r="C29" s="13" t="s">
        <v>37</v>
      </c>
      <c r="D29" s="22" t="s">
        <v>20</v>
      </c>
      <c r="E29" s="15" t="s">
        <v>21</v>
      </c>
      <c r="F29" s="16" t="s">
        <v>38</v>
      </c>
      <c r="G29" s="17" t="s">
        <v>23</v>
      </c>
      <c r="H29" s="17" t="s">
        <v>24</v>
      </c>
      <c r="I29" s="18">
        <v>1</v>
      </c>
      <c r="J29" s="15" t="s">
        <v>25</v>
      </c>
      <c r="K29" s="19">
        <v>44013</v>
      </c>
      <c r="L29" s="19">
        <v>44043</v>
      </c>
      <c r="M29" s="20">
        <v>1</v>
      </c>
      <c r="N29" s="21"/>
      <c r="O29" s="23">
        <v>3607060</v>
      </c>
      <c r="P29" s="24">
        <f>+(O29*M29+(O29/30*N29))*I29</f>
        <v>3607060</v>
      </c>
      <c r="Q29" s="28" t="s">
        <v>43</v>
      </c>
    </row>
    <row r="30" spans="1:17" s="26" customFormat="1" ht="15.75" x14ac:dyDescent="0.25">
      <c r="A30" s="29"/>
      <c r="B30" s="30"/>
      <c r="C30" s="31"/>
      <c r="D30" s="32"/>
      <c r="E30" s="32"/>
      <c r="F30" s="31"/>
      <c r="G30" s="31"/>
      <c r="H30" s="33"/>
      <c r="I30" s="34">
        <f>+SUM(I25:I29)</f>
        <v>5</v>
      </c>
      <c r="J30" s="35"/>
      <c r="K30" s="35"/>
      <c r="L30" s="35"/>
      <c r="M30" s="35"/>
      <c r="N30" s="36"/>
      <c r="O30" s="35"/>
      <c r="P30" s="38">
        <f>+SUM(P25:P29)</f>
        <v>18035300</v>
      </c>
      <c r="Q30" s="10"/>
    </row>
    <row r="31" spans="1:17" s="2" customFormat="1" ht="20.25" customHeight="1" x14ac:dyDescent="0.25">
      <c r="A31" s="5"/>
      <c r="B31" s="272" t="s">
        <v>44</v>
      </c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10"/>
    </row>
    <row r="32" spans="1:17" s="2" customFormat="1" ht="146.25" customHeight="1" x14ac:dyDescent="0.25">
      <c r="A32" s="40"/>
      <c r="B32" s="41">
        <v>1</v>
      </c>
      <c r="C32" s="42" t="s">
        <v>45</v>
      </c>
      <c r="D32" s="14" t="s">
        <v>20</v>
      </c>
      <c r="E32" s="15" t="s">
        <v>21</v>
      </c>
      <c r="F32" s="43" t="s">
        <v>46</v>
      </c>
      <c r="G32" s="17" t="s">
        <v>47</v>
      </c>
      <c r="H32" s="17" t="s">
        <v>24</v>
      </c>
      <c r="I32" s="44">
        <v>1</v>
      </c>
      <c r="J32" s="15" t="s">
        <v>25</v>
      </c>
      <c r="K32" s="19">
        <v>44013</v>
      </c>
      <c r="L32" s="19">
        <v>44043</v>
      </c>
      <c r="M32" s="20">
        <v>1</v>
      </c>
      <c r="N32" s="21"/>
      <c r="O32" s="23">
        <v>3607060</v>
      </c>
      <c r="P32" s="24">
        <f>+(O32*M32+(O32/30*N32))*I32</f>
        <v>3607060</v>
      </c>
      <c r="Q32" s="28" t="s">
        <v>48</v>
      </c>
    </row>
    <row r="33" spans="1:17" s="2" customFormat="1" ht="144.75" customHeight="1" x14ac:dyDescent="0.25">
      <c r="A33" s="40"/>
      <c r="B33" s="41">
        <v>2</v>
      </c>
      <c r="C33" s="13" t="s">
        <v>45</v>
      </c>
      <c r="D33" s="14" t="s">
        <v>20</v>
      </c>
      <c r="E33" s="15" t="s">
        <v>21</v>
      </c>
      <c r="F33" s="43" t="s">
        <v>46</v>
      </c>
      <c r="G33" s="17" t="s">
        <v>47</v>
      </c>
      <c r="H33" s="17" t="s">
        <v>24</v>
      </c>
      <c r="I33" s="44">
        <v>1</v>
      </c>
      <c r="J33" s="15" t="s">
        <v>25</v>
      </c>
      <c r="K33" s="19">
        <v>44013</v>
      </c>
      <c r="L33" s="19">
        <v>44043</v>
      </c>
      <c r="M33" s="20">
        <v>1</v>
      </c>
      <c r="N33" s="21"/>
      <c r="O33" s="23">
        <v>2705295</v>
      </c>
      <c r="P33" s="24">
        <f>+(O33*M33+(O33/30*N33))*I33</f>
        <v>2705295</v>
      </c>
      <c r="Q33" s="28" t="s">
        <v>49</v>
      </c>
    </row>
    <row r="34" spans="1:17" s="2" customFormat="1" ht="143.25" customHeight="1" x14ac:dyDescent="0.25">
      <c r="A34" s="40"/>
      <c r="B34" s="41">
        <v>3</v>
      </c>
      <c r="C34" s="13" t="s">
        <v>45</v>
      </c>
      <c r="D34" s="14" t="s">
        <v>20</v>
      </c>
      <c r="E34" s="15" t="s">
        <v>21</v>
      </c>
      <c r="F34" s="43" t="s">
        <v>46</v>
      </c>
      <c r="G34" s="17" t="s">
        <v>47</v>
      </c>
      <c r="H34" s="17" t="s">
        <v>24</v>
      </c>
      <c r="I34" s="44">
        <v>1</v>
      </c>
      <c r="J34" s="15" t="s">
        <v>25</v>
      </c>
      <c r="K34" s="19">
        <v>44013</v>
      </c>
      <c r="L34" s="19">
        <v>44043</v>
      </c>
      <c r="M34" s="20">
        <v>1</v>
      </c>
      <c r="N34" s="21"/>
      <c r="O34" s="23">
        <v>2705295</v>
      </c>
      <c r="P34" s="24">
        <f>+(O34*M34+(O34/30*N34))*I34</f>
        <v>2705295</v>
      </c>
      <c r="Q34" s="28" t="s">
        <v>50</v>
      </c>
    </row>
    <row r="35" spans="1:17" s="2" customFormat="1" ht="144" customHeight="1" x14ac:dyDescent="0.25">
      <c r="A35" s="40"/>
      <c r="B35" s="41">
        <v>4</v>
      </c>
      <c r="C35" s="13" t="s">
        <v>45</v>
      </c>
      <c r="D35" s="14" t="s">
        <v>20</v>
      </c>
      <c r="E35" s="15" t="s">
        <v>21</v>
      </c>
      <c r="F35" s="43" t="s">
        <v>46</v>
      </c>
      <c r="G35" s="17" t="s">
        <v>47</v>
      </c>
      <c r="H35" s="17" t="s">
        <v>24</v>
      </c>
      <c r="I35" s="44">
        <v>1</v>
      </c>
      <c r="J35" s="15" t="s">
        <v>25</v>
      </c>
      <c r="K35" s="19">
        <v>44013</v>
      </c>
      <c r="L35" s="19">
        <v>44043</v>
      </c>
      <c r="M35" s="20">
        <v>1</v>
      </c>
      <c r="N35" s="21"/>
      <c r="O35" s="23">
        <v>2705295</v>
      </c>
      <c r="P35" s="24">
        <f>+(O35*M35+(O35/30*N35))*I35</f>
        <v>2705295</v>
      </c>
      <c r="Q35" s="28" t="s">
        <v>51</v>
      </c>
    </row>
    <row r="36" spans="1:17" s="2" customFormat="1" ht="139.5" customHeight="1" x14ac:dyDescent="0.25">
      <c r="A36" s="40"/>
      <c r="B36" s="41">
        <v>5</v>
      </c>
      <c r="C36" s="42" t="s">
        <v>45</v>
      </c>
      <c r="D36" s="14" t="s">
        <v>20</v>
      </c>
      <c r="E36" s="15" t="s">
        <v>21</v>
      </c>
      <c r="F36" s="43" t="s">
        <v>46</v>
      </c>
      <c r="G36" s="17" t="s">
        <v>47</v>
      </c>
      <c r="H36" s="17" t="s">
        <v>24</v>
      </c>
      <c r="I36" s="44">
        <v>1</v>
      </c>
      <c r="J36" s="15" t="s">
        <v>25</v>
      </c>
      <c r="K36" s="19">
        <v>44013</v>
      </c>
      <c r="L36" s="19">
        <v>44043</v>
      </c>
      <c r="M36" s="20">
        <v>1</v>
      </c>
      <c r="N36" s="21"/>
      <c r="O36" s="23">
        <v>2705295</v>
      </c>
      <c r="P36" s="24">
        <f>+(O36*M36+(O36/30*N36))*I36</f>
        <v>2705295</v>
      </c>
      <c r="Q36" s="28" t="s">
        <v>52</v>
      </c>
    </row>
    <row r="37" spans="1:17" s="2" customFormat="1" ht="37.5" customHeight="1" x14ac:dyDescent="0.25">
      <c r="A37" s="5"/>
      <c r="B37" s="45"/>
      <c r="C37" s="46"/>
      <c r="D37" s="47"/>
      <c r="E37" s="48"/>
      <c r="F37" s="46"/>
      <c r="G37" s="46"/>
      <c r="H37" s="47"/>
      <c r="I37" s="49">
        <f>+SUM(I32:J36)</f>
        <v>5</v>
      </c>
      <c r="J37" s="48"/>
      <c r="K37" s="50"/>
      <c r="L37" s="51"/>
      <c r="M37" s="52"/>
      <c r="N37" s="53"/>
      <c r="O37" s="54"/>
      <c r="P37" s="55">
        <f>+SUM(P32:P36)</f>
        <v>14428240</v>
      </c>
      <c r="Q37" s="10"/>
    </row>
    <row r="38" spans="1:17" ht="15.75" x14ac:dyDescent="0.2">
      <c r="A38" s="56"/>
      <c r="B38" s="272" t="s">
        <v>53</v>
      </c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</row>
    <row r="39" spans="1:17" ht="135" x14ac:dyDescent="0.2">
      <c r="A39" s="56"/>
      <c r="B39" s="41">
        <v>1</v>
      </c>
      <c r="C39" s="13" t="s">
        <v>54</v>
      </c>
      <c r="D39" s="22" t="s">
        <v>20</v>
      </c>
      <c r="E39" s="15" t="s">
        <v>21</v>
      </c>
      <c r="F39" s="13" t="s">
        <v>55</v>
      </c>
      <c r="G39" s="17" t="s">
        <v>23</v>
      </c>
      <c r="H39" s="17" t="s">
        <v>24</v>
      </c>
      <c r="I39" s="18">
        <v>1</v>
      </c>
      <c r="J39" s="15" t="s">
        <v>25</v>
      </c>
      <c r="K39" s="57">
        <v>44013</v>
      </c>
      <c r="L39" s="57">
        <v>44043</v>
      </c>
      <c r="M39" s="20">
        <v>1</v>
      </c>
      <c r="N39" s="21"/>
      <c r="O39" s="23">
        <v>3607060</v>
      </c>
      <c r="P39" s="24">
        <f>+(O39*M39+(O39/30*N39))*I39</f>
        <v>3607060</v>
      </c>
      <c r="Q39" s="39" t="s">
        <v>56</v>
      </c>
    </row>
    <row r="40" spans="1:17" ht="135" x14ac:dyDescent="0.2">
      <c r="A40" s="56"/>
      <c r="B40" s="41">
        <v>2</v>
      </c>
      <c r="C40" s="13" t="s">
        <v>54</v>
      </c>
      <c r="D40" s="22" t="s">
        <v>20</v>
      </c>
      <c r="E40" s="15" t="s">
        <v>21</v>
      </c>
      <c r="F40" s="13" t="s">
        <v>55</v>
      </c>
      <c r="G40" s="17" t="s">
        <v>23</v>
      </c>
      <c r="H40" s="17" t="s">
        <v>24</v>
      </c>
      <c r="I40" s="18">
        <v>1</v>
      </c>
      <c r="J40" s="15" t="s">
        <v>25</v>
      </c>
      <c r="K40" s="57">
        <v>44013</v>
      </c>
      <c r="L40" s="57">
        <v>44043</v>
      </c>
      <c r="M40" s="20">
        <v>1</v>
      </c>
      <c r="N40" s="21"/>
      <c r="O40" s="23">
        <v>3607060</v>
      </c>
      <c r="P40" s="24">
        <f>+(O40*M40+(O40/30*N40))*I40</f>
        <v>3607060</v>
      </c>
      <c r="Q40" s="39" t="s">
        <v>57</v>
      </c>
    </row>
    <row r="41" spans="1:17" ht="19.5" customHeight="1" x14ac:dyDescent="0.2">
      <c r="A41" s="56"/>
      <c r="B41" s="45"/>
      <c r="C41" s="46"/>
      <c r="D41" s="47"/>
      <c r="E41" s="48"/>
      <c r="F41" s="46"/>
      <c r="G41" s="46"/>
      <c r="H41" s="47"/>
      <c r="I41" s="49">
        <f>+SUM(I39:I40)</f>
        <v>2</v>
      </c>
      <c r="J41" s="48"/>
      <c r="K41" s="50"/>
      <c r="L41" s="51"/>
      <c r="M41" s="52"/>
      <c r="N41" s="53"/>
      <c r="O41" s="54"/>
      <c r="P41" s="55">
        <f>+P39+P40</f>
        <v>7214120</v>
      </c>
    </row>
    <row r="42" spans="1:17" ht="15.75" x14ac:dyDescent="0.2">
      <c r="A42" s="56"/>
      <c r="B42" s="273" t="s">
        <v>58</v>
      </c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5"/>
    </row>
    <row r="43" spans="1:17" ht="197.25" customHeight="1" x14ac:dyDescent="0.2">
      <c r="A43" s="56"/>
      <c r="B43" s="41">
        <v>1</v>
      </c>
      <c r="C43" s="22" t="s">
        <v>59</v>
      </c>
      <c r="D43" s="14" t="s">
        <v>20</v>
      </c>
      <c r="E43" s="15" t="s">
        <v>21</v>
      </c>
      <c r="F43" s="58" t="s">
        <v>60</v>
      </c>
      <c r="G43" s="17" t="s">
        <v>47</v>
      </c>
      <c r="H43" s="17" t="s">
        <v>24</v>
      </c>
      <c r="I43" s="44">
        <v>1</v>
      </c>
      <c r="J43" s="15" t="s">
        <v>25</v>
      </c>
      <c r="K43" s="57">
        <v>44013</v>
      </c>
      <c r="L43" s="57">
        <v>44043</v>
      </c>
      <c r="M43" s="20">
        <v>1</v>
      </c>
      <c r="N43" s="21"/>
      <c r="O43" s="23">
        <v>3607060</v>
      </c>
      <c r="P43" s="24">
        <f t="shared" ref="P43:P51" si="1">+(O43*M43+(O43/30*N43))*I43</f>
        <v>3607060</v>
      </c>
      <c r="Q43" s="39" t="s">
        <v>61</v>
      </c>
    </row>
    <row r="44" spans="1:17" ht="135" x14ac:dyDescent="0.2">
      <c r="A44" s="56"/>
      <c r="B44" s="41">
        <v>2</v>
      </c>
      <c r="C44" s="13" t="s">
        <v>62</v>
      </c>
      <c r="D44" s="14" t="s">
        <v>20</v>
      </c>
      <c r="E44" s="15" t="s">
        <v>21</v>
      </c>
      <c r="F44" s="13" t="s">
        <v>63</v>
      </c>
      <c r="G44" s="17" t="s">
        <v>47</v>
      </c>
      <c r="H44" s="17" t="s">
        <v>24</v>
      </c>
      <c r="I44" s="44">
        <v>1</v>
      </c>
      <c r="J44" s="15" t="s">
        <v>25</v>
      </c>
      <c r="K44" s="57">
        <v>44013</v>
      </c>
      <c r="L44" s="57">
        <v>44043</v>
      </c>
      <c r="M44" s="20">
        <v>1</v>
      </c>
      <c r="N44" s="21"/>
      <c r="O44" s="23">
        <v>3607060</v>
      </c>
      <c r="P44" s="24">
        <f t="shared" si="1"/>
        <v>3607060</v>
      </c>
      <c r="Q44" s="39" t="s">
        <v>64</v>
      </c>
    </row>
    <row r="45" spans="1:17" ht="165" x14ac:dyDescent="0.2">
      <c r="A45" s="56"/>
      <c r="B45" s="41">
        <v>3</v>
      </c>
      <c r="C45" s="13" t="s">
        <v>65</v>
      </c>
      <c r="D45" s="14" t="s">
        <v>20</v>
      </c>
      <c r="E45" s="15" t="s">
        <v>21</v>
      </c>
      <c r="F45" s="22" t="s">
        <v>66</v>
      </c>
      <c r="G45" s="17" t="s">
        <v>47</v>
      </c>
      <c r="H45" s="17" t="s">
        <v>24</v>
      </c>
      <c r="I45" s="44">
        <v>1</v>
      </c>
      <c r="J45" s="15" t="s">
        <v>25</v>
      </c>
      <c r="K45" s="57">
        <v>44013</v>
      </c>
      <c r="L45" s="57">
        <v>44043</v>
      </c>
      <c r="M45" s="20">
        <v>1</v>
      </c>
      <c r="N45" s="21"/>
      <c r="O45" s="23">
        <v>3607060</v>
      </c>
      <c r="P45" s="24">
        <f t="shared" si="1"/>
        <v>3607060</v>
      </c>
      <c r="Q45" s="39" t="s">
        <v>67</v>
      </c>
    </row>
    <row r="46" spans="1:17" ht="135" x14ac:dyDescent="0.2">
      <c r="A46" s="56"/>
      <c r="B46" s="41">
        <v>4</v>
      </c>
      <c r="C46" s="22" t="s">
        <v>68</v>
      </c>
      <c r="D46" s="14" t="s">
        <v>20</v>
      </c>
      <c r="E46" s="15" t="s">
        <v>21</v>
      </c>
      <c r="F46" s="22" t="s">
        <v>69</v>
      </c>
      <c r="G46" s="17" t="s">
        <v>47</v>
      </c>
      <c r="H46" s="17" t="s">
        <v>24</v>
      </c>
      <c r="I46" s="44">
        <v>1</v>
      </c>
      <c r="J46" s="15" t="s">
        <v>25</v>
      </c>
      <c r="K46" s="57">
        <v>44013</v>
      </c>
      <c r="L46" s="57">
        <v>44043</v>
      </c>
      <c r="M46" s="20">
        <v>1</v>
      </c>
      <c r="N46" s="21"/>
      <c r="O46" s="23">
        <v>3607060</v>
      </c>
      <c r="P46" s="24">
        <f t="shared" si="1"/>
        <v>3607060</v>
      </c>
      <c r="Q46" s="39" t="s">
        <v>70</v>
      </c>
    </row>
    <row r="47" spans="1:17" ht="135" x14ac:dyDescent="0.2">
      <c r="A47" s="56"/>
      <c r="B47" s="41">
        <v>5</v>
      </c>
      <c r="C47" s="13" t="s">
        <v>71</v>
      </c>
      <c r="D47" s="14" t="s">
        <v>20</v>
      </c>
      <c r="E47" s="15" t="s">
        <v>21</v>
      </c>
      <c r="F47" s="22" t="s">
        <v>72</v>
      </c>
      <c r="G47" s="17" t="s">
        <v>47</v>
      </c>
      <c r="H47" s="17" t="s">
        <v>24</v>
      </c>
      <c r="I47" s="44">
        <v>1</v>
      </c>
      <c r="J47" s="15" t="s">
        <v>25</v>
      </c>
      <c r="K47" s="57">
        <v>44013</v>
      </c>
      <c r="L47" s="57">
        <v>44043</v>
      </c>
      <c r="M47" s="20">
        <v>1</v>
      </c>
      <c r="N47" s="21"/>
      <c r="O47" s="23">
        <v>3607060</v>
      </c>
      <c r="P47" s="24">
        <f t="shared" si="1"/>
        <v>3607060</v>
      </c>
      <c r="Q47" s="59" t="s">
        <v>73</v>
      </c>
    </row>
    <row r="48" spans="1:17" ht="165" x14ac:dyDescent="0.2">
      <c r="A48" s="56"/>
      <c r="B48" s="60">
        <v>6</v>
      </c>
      <c r="C48" s="13" t="s">
        <v>74</v>
      </c>
      <c r="D48" s="61" t="s">
        <v>20</v>
      </c>
      <c r="E48" s="62" t="s">
        <v>21</v>
      </c>
      <c r="F48" s="63" t="s">
        <v>75</v>
      </c>
      <c r="G48" s="64" t="s">
        <v>24</v>
      </c>
      <c r="H48" s="64" t="s">
        <v>24</v>
      </c>
      <c r="I48" s="65">
        <v>1</v>
      </c>
      <c r="J48" s="15" t="s">
        <v>25</v>
      </c>
      <c r="K48" s="57">
        <v>44013</v>
      </c>
      <c r="L48" s="57">
        <v>44043</v>
      </c>
      <c r="M48" s="20">
        <v>1</v>
      </c>
      <c r="N48" s="21"/>
      <c r="O48" s="23">
        <v>3607060</v>
      </c>
      <c r="P48" s="24">
        <f t="shared" si="1"/>
        <v>3607060</v>
      </c>
      <c r="Q48" s="39" t="s">
        <v>76</v>
      </c>
    </row>
    <row r="49" spans="1:17" ht="150" x14ac:dyDescent="0.2">
      <c r="A49" s="56"/>
      <c r="B49" s="41">
        <v>8</v>
      </c>
      <c r="C49" s="13" t="s">
        <v>77</v>
      </c>
      <c r="D49" s="14" t="s">
        <v>20</v>
      </c>
      <c r="E49" s="15" t="s">
        <v>21</v>
      </c>
      <c r="F49" s="66" t="s">
        <v>78</v>
      </c>
      <c r="G49" s="17" t="s">
        <v>24</v>
      </c>
      <c r="H49" s="17" t="s">
        <v>24</v>
      </c>
      <c r="I49" s="44">
        <v>1</v>
      </c>
      <c r="J49" s="15" t="s">
        <v>25</v>
      </c>
      <c r="K49" s="57">
        <v>44013</v>
      </c>
      <c r="L49" s="57">
        <v>44043</v>
      </c>
      <c r="M49" s="20">
        <v>1</v>
      </c>
      <c r="N49" s="21"/>
      <c r="O49" s="23">
        <v>3607060</v>
      </c>
      <c r="P49" s="24">
        <f t="shared" si="1"/>
        <v>3607060</v>
      </c>
      <c r="Q49" s="39" t="s">
        <v>79</v>
      </c>
    </row>
    <row r="50" spans="1:17" ht="127.5" x14ac:dyDescent="0.2">
      <c r="A50" s="56"/>
      <c r="B50" s="67">
        <v>9</v>
      </c>
      <c r="C50" s="68" t="s">
        <v>80</v>
      </c>
      <c r="D50" s="68" t="s">
        <v>81</v>
      </c>
      <c r="E50" s="22" t="s">
        <v>82</v>
      </c>
      <c r="F50" s="16" t="s">
        <v>83</v>
      </c>
      <c r="G50" s="16" t="s">
        <v>84</v>
      </c>
      <c r="H50" s="16" t="s">
        <v>85</v>
      </c>
      <c r="I50" s="69">
        <v>1</v>
      </c>
      <c r="J50" s="15" t="s">
        <v>25</v>
      </c>
      <c r="K50" s="57">
        <v>44013</v>
      </c>
      <c r="L50" s="57">
        <v>44043</v>
      </c>
      <c r="M50" s="20">
        <v>1</v>
      </c>
      <c r="N50" s="21"/>
      <c r="O50" s="23">
        <v>3607060</v>
      </c>
      <c r="P50" s="24">
        <f t="shared" si="1"/>
        <v>3607060</v>
      </c>
      <c r="Q50" s="39" t="s">
        <v>86</v>
      </c>
    </row>
    <row r="51" spans="1:17" ht="127.5" x14ac:dyDescent="0.2">
      <c r="A51" s="56"/>
      <c r="B51" s="67">
        <v>10</v>
      </c>
      <c r="C51" s="68" t="s">
        <v>80</v>
      </c>
      <c r="D51" s="68" t="s">
        <v>81</v>
      </c>
      <c r="E51" s="22" t="s">
        <v>82</v>
      </c>
      <c r="F51" s="16" t="s">
        <v>83</v>
      </c>
      <c r="G51" s="16" t="s">
        <v>84</v>
      </c>
      <c r="H51" s="16" t="s">
        <v>85</v>
      </c>
      <c r="I51" s="69">
        <v>1</v>
      </c>
      <c r="J51" s="15" t="s">
        <v>25</v>
      </c>
      <c r="K51" s="57">
        <v>44013</v>
      </c>
      <c r="L51" s="57">
        <v>44043</v>
      </c>
      <c r="M51" s="20">
        <v>1</v>
      </c>
      <c r="N51" s="21"/>
      <c r="O51" s="23">
        <v>3607060</v>
      </c>
      <c r="P51" s="24">
        <f t="shared" si="1"/>
        <v>3607060</v>
      </c>
      <c r="Q51" s="39" t="s">
        <v>87</v>
      </c>
    </row>
    <row r="52" spans="1:17" ht="23.25" customHeight="1" x14ac:dyDescent="0.2">
      <c r="A52" s="56"/>
      <c r="B52" s="45"/>
      <c r="C52" s="46"/>
      <c r="D52" s="47"/>
      <c r="E52" s="48"/>
      <c r="F52" s="46"/>
      <c r="G52" s="46"/>
      <c r="H52" s="47"/>
      <c r="I52" s="49">
        <f>SUM(I43:I51)</f>
        <v>9</v>
      </c>
      <c r="J52" s="48"/>
      <c r="K52" s="50"/>
      <c r="L52" s="51"/>
      <c r="M52" s="52"/>
      <c r="N52" s="53"/>
      <c r="O52" s="54"/>
      <c r="P52" s="55">
        <f>+SUM(P43:P51)</f>
        <v>32463540</v>
      </c>
    </row>
    <row r="53" spans="1:17" ht="54" customHeight="1" x14ac:dyDescent="0.2">
      <c r="A53" s="56"/>
      <c r="B53" s="45"/>
      <c r="C53" s="46"/>
      <c r="D53" s="47"/>
      <c r="E53" s="48"/>
      <c r="F53" s="46"/>
      <c r="G53" s="46"/>
      <c r="H53" s="47"/>
      <c r="I53" s="70">
        <f>I52+I41+I37+I30+I23</f>
        <v>31</v>
      </c>
      <c r="J53" s="71"/>
      <c r="K53" s="71"/>
      <c r="L53" s="71"/>
      <c r="M53" s="71"/>
      <c r="N53" s="9"/>
      <c r="O53" s="71"/>
      <c r="P53" s="70">
        <f>P52+P41+P37+P30+P23</f>
        <v>108211848</v>
      </c>
    </row>
    <row r="54" spans="1:17" ht="69.75" customHeight="1" x14ac:dyDescent="0.2">
      <c r="A54" s="56"/>
      <c r="B54" s="276"/>
      <c r="C54" s="276"/>
      <c r="D54" s="276"/>
      <c r="E54" s="276"/>
      <c r="F54" s="276"/>
      <c r="G54" s="276"/>
      <c r="H54" s="276"/>
      <c r="I54" s="70"/>
      <c r="J54" s="34"/>
      <c r="K54" s="34"/>
      <c r="L54" s="34"/>
      <c r="M54" s="34"/>
      <c r="N54" s="72"/>
      <c r="O54" s="34"/>
      <c r="P54" s="70">
        <f>+P53</f>
        <v>108211848</v>
      </c>
    </row>
    <row r="55" spans="1:17" s="2" customFormat="1" ht="111" customHeight="1" x14ac:dyDescent="0.3">
      <c r="B55" s="73"/>
      <c r="C55" s="269" t="s">
        <v>88</v>
      </c>
      <c r="D55" s="270"/>
      <c r="E55" s="270"/>
      <c r="F55" s="270"/>
      <c r="G55" s="270"/>
      <c r="H55" s="270"/>
      <c r="I55" s="270"/>
      <c r="J55" s="270"/>
      <c r="K55" s="270"/>
      <c r="L55" s="270"/>
      <c r="M55" s="270"/>
      <c r="N55" s="270"/>
      <c r="O55" s="270"/>
      <c r="P55" s="270"/>
      <c r="Q55" s="10"/>
    </row>
  </sheetData>
  <mergeCells count="13">
    <mergeCell ref="P10:P11"/>
    <mergeCell ref="B10:B11"/>
    <mergeCell ref="C10:C11"/>
    <mergeCell ref="D10:H10"/>
    <mergeCell ref="I10:I11"/>
    <mergeCell ref="J10:O10"/>
    <mergeCell ref="C55:P55"/>
    <mergeCell ref="C12:P12"/>
    <mergeCell ref="C24:P24"/>
    <mergeCell ref="B31:P31"/>
    <mergeCell ref="B38:P38"/>
    <mergeCell ref="B42:P42"/>
    <mergeCell ref="B54:H54"/>
  </mergeCells>
  <printOptions horizontalCentered="1"/>
  <pageMargins left="0" right="0.27559055118110237" top="0.19685039370078741" bottom="0.86614173228346458" header="0" footer="0.19685039370078741"/>
  <pageSetup paperSize="5" scale="38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K40"/>
  <sheetViews>
    <sheetView zoomScale="55" zoomScaleNormal="55" workbookViewId="0">
      <selection activeCell="J40" sqref="J40"/>
    </sheetView>
  </sheetViews>
  <sheetFormatPr baseColWidth="10" defaultRowHeight="15" x14ac:dyDescent="0.25"/>
  <cols>
    <col min="2" max="2" width="34.42578125" customWidth="1"/>
    <col min="3" max="3" width="22" customWidth="1"/>
    <col min="4" max="4" width="22.7109375" customWidth="1"/>
    <col min="5" max="5" width="13.7109375" customWidth="1"/>
    <col min="6" max="6" width="12.85546875" customWidth="1"/>
    <col min="7" max="7" width="18" customWidth="1"/>
    <col min="8" max="8" width="16.42578125" customWidth="1"/>
    <col min="9" max="9" width="16.85546875" customWidth="1"/>
    <col min="10" max="10" width="24" customWidth="1"/>
    <col min="11" max="11" width="32.140625" customWidth="1"/>
  </cols>
  <sheetData>
    <row r="1" spans="1:11" ht="15.75" x14ac:dyDescent="0.25">
      <c r="A1" s="258" t="s">
        <v>0</v>
      </c>
      <c r="B1" s="258" t="s">
        <v>1</v>
      </c>
      <c r="C1" s="188" t="s">
        <v>2</v>
      </c>
      <c r="D1" s="258" t="s">
        <v>3</v>
      </c>
      <c r="E1" s="258"/>
      <c r="F1" s="258"/>
      <c r="G1" s="258"/>
      <c r="H1" s="258"/>
      <c r="I1" s="258"/>
      <c r="J1" s="258" t="s">
        <v>5</v>
      </c>
      <c r="K1" s="5"/>
    </row>
    <row r="2" spans="1:11" ht="47.25" x14ac:dyDescent="0.25">
      <c r="A2" s="258"/>
      <c r="B2" s="258"/>
      <c r="C2" s="102" t="s">
        <v>6</v>
      </c>
      <c r="D2" s="258"/>
      <c r="E2" s="131" t="s">
        <v>12</v>
      </c>
      <c r="F2" s="131" t="s">
        <v>13</v>
      </c>
      <c r="G2" s="102" t="s">
        <v>14</v>
      </c>
      <c r="H2" s="102" t="s">
        <v>15</v>
      </c>
      <c r="I2" s="102" t="s">
        <v>17</v>
      </c>
      <c r="J2" s="258"/>
      <c r="K2" s="2"/>
    </row>
    <row r="3" spans="1:11" ht="20.25" x14ac:dyDescent="0.25">
      <c r="A3" s="102"/>
      <c r="B3" s="252" t="s">
        <v>147</v>
      </c>
      <c r="C3" s="253"/>
      <c r="D3" s="253"/>
      <c r="E3" s="253"/>
      <c r="F3" s="253"/>
      <c r="G3" s="253"/>
      <c r="H3" s="253"/>
      <c r="I3" s="253"/>
      <c r="J3" s="254"/>
      <c r="K3" s="2"/>
    </row>
    <row r="4" spans="1:11" ht="15.75" x14ac:dyDescent="0.25">
      <c r="A4" s="102"/>
      <c r="B4" s="263" t="s">
        <v>146</v>
      </c>
      <c r="C4" s="264"/>
      <c r="D4" s="264"/>
      <c r="E4" s="264"/>
      <c r="F4" s="264"/>
      <c r="G4" s="264"/>
      <c r="H4" s="264"/>
      <c r="I4" s="264"/>
      <c r="J4" s="265"/>
      <c r="K4" s="2"/>
    </row>
    <row r="5" spans="1:11" ht="15.75" x14ac:dyDescent="0.25">
      <c r="A5" s="86"/>
      <c r="B5" s="46"/>
      <c r="C5" s="47"/>
      <c r="D5" s="103" t="e">
        <f>SUM(#REF!)</f>
        <v>#REF!</v>
      </c>
      <c r="E5" s="85"/>
      <c r="F5" s="85"/>
      <c r="G5" s="37"/>
      <c r="H5" s="37"/>
      <c r="I5" s="84"/>
      <c r="J5" s="49" t="e">
        <f>SUM(#REF!)</f>
        <v>#REF!</v>
      </c>
      <c r="K5" s="2"/>
    </row>
    <row r="6" spans="1:11" ht="15.75" x14ac:dyDescent="0.25">
      <c r="A6" s="102"/>
      <c r="B6" s="266" t="s">
        <v>145</v>
      </c>
      <c r="C6" s="267"/>
      <c r="D6" s="267"/>
      <c r="E6" s="267"/>
      <c r="F6" s="267"/>
      <c r="G6" s="267"/>
      <c r="H6" s="267"/>
      <c r="I6" s="267"/>
      <c r="J6" s="268"/>
      <c r="K6" s="2"/>
    </row>
    <row r="7" spans="1:11" ht="270" x14ac:dyDescent="0.25">
      <c r="A7" s="86">
        <v>1</v>
      </c>
      <c r="B7" s="20" t="s">
        <v>144</v>
      </c>
      <c r="C7" s="20" t="s">
        <v>102</v>
      </c>
      <c r="D7" s="93">
        <v>1</v>
      </c>
      <c r="E7" s="90">
        <v>44018</v>
      </c>
      <c r="F7" s="90">
        <v>44043</v>
      </c>
      <c r="G7" s="20">
        <f>+DATEDIF(E7,F7,"M")</f>
        <v>0</v>
      </c>
      <c r="H7" s="20">
        <f>+DATEDIF(E7,F7,"MD")</f>
        <v>25</v>
      </c>
      <c r="I7" s="88">
        <v>2705295</v>
      </c>
      <c r="J7" s="24">
        <f>+(I7*G7+(I7/30*(H7)))*D7</f>
        <v>2254412.5</v>
      </c>
      <c r="K7" s="127" t="s">
        <v>143</v>
      </c>
    </row>
    <row r="8" spans="1:11" ht="16.5" thickBot="1" x14ac:dyDescent="0.3">
      <c r="A8" s="86"/>
      <c r="B8" s="46"/>
      <c r="C8" s="47"/>
      <c r="D8" s="103">
        <f>SUM(D7:D7)</f>
        <v>1</v>
      </c>
      <c r="E8" s="85"/>
      <c r="F8" s="85"/>
      <c r="G8" s="37"/>
      <c r="H8" s="37"/>
      <c r="I8" s="84"/>
      <c r="J8" s="49">
        <f>SUM(J7:J7)</f>
        <v>2254412.5</v>
      </c>
      <c r="K8" s="2"/>
    </row>
    <row r="9" spans="1:11" ht="16.5" thickBot="1" x14ac:dyDescent="0.3">
      <c r="A9" s="102"/>
      <c r="B9" s="287" t="s">
        <v>142</v>
      </c>
      <c r="C9" s="288"/>
      <c r="D9" s="288"/>
      <c r="E9" s="288"/>
      <c r="F9" s="288"/>
      <c r="G9" s="288"/>
      <c r="H9" s="288"/>
      <c r="I9" s="288"/>
      <c r="J9" s="288"/>
      <c r="K9" s="297"/>
    </row>
    <row r="10" spans="1:11" ht="270.75" thickBot="1" x14ac:dyDescent="0.3">
      <c r="A10" s="86">
        <v>2</v>
      </c>
      <c r="B10" s="20" t="s">
        <v>141</v>
      </c>
      <c r="C10" s="20" t="s">
        <v>102</v>
      </c>
      <c r="D10" s="94">
        <v>1</v>
      </c>
      <c r="E10" s="90">
        <v>44018</v>
      </c>
      <c r="F10" s="90">
        <v>44043</v>
      </c>
      <c r="G10" s="20">
        <f>+DATEDIF(E10,F10,"M")</f>
        <v>0</v>
      </c>
      <c r="H10" s="20">
        <f>+DATEDIF(E10,F10,"MD")</f>
        <v>25</v>
      </c>
      <c r="I10" s="88">
        <v>2705295</v>
      </c>
      <c r="J10" s="24">
        <f>+(I10*G10+(I10/30*(H10)))*D10</f>
        <v>2254412.5</v>
      </c>
      <c r="K10" s="111" t="s">
        <v>140</v>
      </c>
    </row>
    <row r="11" spans="1:11" ht="16.5" thickBot="1" x14ac:dyDescent="0.3">
      <c r="A11" s="86"/>
      <c r="B11" s="46"/>
      <c r="C11" s="47"/>
      <c r="D11" s="103">
        <f>SUM(D10:D10)</f>
        <v>1</v>
      </c>
      <c r="E11" s="85"/>
      <c r="F11" s="85"/>
      <c r="G11" s="37"/>
      <c r="H11" s="37"/>
      <c r="I11" s="84"/>
      <c r="J11" s="49">
        <f>SUM(J10:J10)</f>
        <v>2254412.5</v>
      </c>
      <c r="K11" s="130"/>
    </row>
    <row r="12" spans="1:11" ht="15.75" x14ac:dyDescent="0.25">
      <c r="A12" s="102"/>
      <c r="B12" s="266" t="s">
        <v>139</v>
      </c>
      <c r="C12" s="267"/>
      <c r="D12" s="267"/>
      <c r="E12" s="267"/>
      <c r="F12" s="267"/>
      <c r="G12" s="267"/>
      <c r="H12" s="267"/>
      <c r="I12" s="267"/>
      <c r="J12" s="268"/>
      <c r="K12" s="2"/>
    </row>
    <row r="13" spans="1:11" ht="16.5" thickBot="1" x14ac:dyDescent="0.3">
      <c r="A13" s="291"/>
      <c r="B13" s="291"/>
      <c r="C13" s="291"/>
      <c r="D13" s="103" t="e">
        <f>SUM(#REF!)</f>
        <v>#REF!</v>
      </c>
      <c r="E13" s="292"/>
      <c r="F13" s="292"/>
      <c r="G13" s="292"/>
      <c r="H13" s="292"/>
      <c r="I13" s="293"/>
      <c r="J13" s="109" t="e">
        <f>SUM(#REF!)</f>
        <v>#REF!</v>
      </c>
      <c r="K13" s="2"/>
    </row>
    <row r="14" spans="1:11" ht="16.5" thickBot="1" x14ac:dyDescent="0.3">
      <c r="A14" s="129"/>
      <c r="B14" s="298" t="s">
        <v>138</v>
      </c>
      <c r="C14" s="288"/>
      <c r="D14" s="288"/>
      <c r="E14" s="288"/>
      <c r="F14" s="288"/>
      <c r="G14" s="288"/>
      <c r="H14" s="288"/>
      <c r="I14" s="288"/>
      <c r="J14" s="279"/>
      <c r="K14" s="2"/>
    </row>
    <row r="15" spans="1:11" ht="16.5" thickBot="1" x14ac:dyDescent="0.3">
      <c r="A15" s="291"/>
      <c r="B15" s="291"/>
      <c r="C15" s="291"/>
      <c r="D15" s="103">
        <f>SUM(D14:D14)</f>
        <v>0</v>
      </c>
      <c r="E15" s="292"/>
      <c r="F15" s="292"/>
      <c r="G15" s="292"/>
      <c r="H15" s="292"/>
      <c r="I15" s="293"/>
      <c r="J15" s="109" t="e">
        <f>SUM(#REF!)</f>
        <v>#REF!</v>
      </c>
      <c r="K15" s="2"/>
    </row>
    <row r="16" spans="1:11" ht="16.5" thickBot="1" x14ac:dyDescent="0.3">
      <c r="A16" s="287" t="s">
        <v>108</v>
      </c>
      <c r="B16" s="288"/>
      <c r="C16" s="288"/>
      <c r="D16" s="289"/>
      <c r="E16" s="288"/>
      <c r="F16" s="288"/>
      <c r="G16" s="288"/>
      <c r="H16" s="288"/>
      <c r="I16" s="288"/>
      <c r="J16" s="290"/>
      <c r="K16" s="26"/>
    </row>
    <row r="17" spans="1:11" ht="16.5" thickBot="1" x14ac:dyDescent="0.3">
      <c r="A17" s="291"/>
      <c r="B17" s="291"/>
      <c r="C17" s="291"/>
      <c r="D17" s="103">
        <f>SUM(D16:D16)</f>
        <v>0</v>
      </c>
      <c r="E17" s="292"/>
      <c r="F17" s="292"/>
      <c r="G17" s="292"/>
      <c r="H17" s="292"/>
      <c r="I17" s="293"/>
      <c r="J17" s="109" t="e">
        <f>SUM(#REF!)</f>
        <v>#REF!</v>
      </c>
      <c r="K17" s="26"/>
    </row>
    <row r="18" spans="1:11" ht="16.5" thickBot="1" x14ac:dyDescent="0.3">
      <c r="A18" s="287" t="s">
        <v>137</v>
      </c>
      <c r="B18" s="288"/>
      <c r="C18" s="288"/>
      <c r="D18" s="288"/>
      <c r="E18" s="288"/>
      <c r="F18" s="288"/>
      <c r="G18" s="288"/>
      <c r="H18" s="288"/>
      <c r="I18" s="288"/>
      <c r="J18" s="290"/>
      <c r="K18" s="26"/>
    </row>
    <row r="19" spans="1:11" ht="16.5" thickBot="1" x14ac:dyDescent="0.3">
      <c r="A19" s="291"/>
      <c r="B19" s="291"/>
      <c r="C19" s="291"/>
      <c r="D19" s="103" t="e">
        <f>SUM(#REF!)</f>
        <v>#REF!</v>
      </c>
      <c r="E19" s="292"/>
      <c r="F19" s="292"/>
      <c r="G19" s="292"/>
      <c r="H19" s="292"/>
      <c r="I19" s="293"/>
      <c r="J19" s="109" t="e">
        <f>SUM(#REF!)</f>
        <v>#REF!</v>
      </c>
      <c r="K19" s="26"/>
    </row>
    <row r="20" spans="1:11" ht="16.5" thickBot="1" x14ac:dyDescent="0.3">
      <c r="A20" s="287" t="s">
        <v>136</v>
      </c>
      <c r="B20" s="288"/>
      <c r="C20" s="288"/>
      <c r="D20" s="294"/>
      <c r="E20" s="288"/>
      <c r="F20" s="288"/>
      <c r="G20" s="288"/>
      <c r="H20" s="288"/>
      <c r="I20" s="288"/>
      <c r="J20" s="295"/>
      <c r="K20" s="26"/>
    </row>
    <row r="21" spans="1:11" ht="16.5" thickBot="1" x14ac:dyDescent="0.3">
      <c r="A21" s="291"/>
      <c r="B21" s="291"/>
      <c r="C21" s="291"/>
      <c r="D21" s="103" t="e">
        <f>SUM(#REF!)</f>
        <v>#REF!</v>
      </c>
      <c r="E21" s="292"/>
      <c r="F21" s="292"/>
      <c r="G21" s="292"/>
      <c r="H21" s="292"/>
      <c r="I21" s="293"/>
      <c r="J21" s="109" t="e">
        <f>SUM(#REF!)</f>
        <v>#REF!</v>
      </c>
      <c r="K21" s="26"/>
    </row>
    <row r="22" spans="1:11" ht="16.5" thickBot="1" x14ac:dyDescent="0.3">
      <c r="A22" s="287" t="s">
        <v>104</v>
      </c>
      <c r="B22" s="288"/>
      <c r="C22" s="288"/>
      <c r="D22" s="288"/>
      <c r="E22" s="288"/>
      <c r="F22" s="288"/>
      <c r="G22" s="288"/>
      <c r="H22" s="288"/>
      <c r="I22" s="288"/>
      <c r="J22" s="290"/>
      <c r="K22" s="26"/>
    </row>
    <row r="23" spans="1:11" ht="16.5" thickBot="1" x14ac:dyDescent="0.3">
      <c r="A23" s="291"/>
      <c r="B23" s="291"/>
      <c r="C23" s="291"/>
      <c r="D23" s="103" t="e">
        <f>SUM(#REF!)</f>
        <v>#REF!</v>
      </c>
      <c r="E23" s="292"/>
      <c r="F23" s="292"/>
      <c r="G23" s="292"/>
      <c r="H23" s="292"/>
      <c r="I23" s="293"/>
      <c r="J23" s="109" t="e">
        <f>SUM(#REF!)</f>
        <v>#REF!</v>
      </c>
      <c r="K23" s="26"/>
    </row>
    <row r="24" spans="1:11" ht="15.75" thickBot="1" x14ac:dyDescent="0.3">
      <c r="A24" s="296" t="s">
        <v>135</v>
      </c>
      <c r="B24" s="288"/>
      <c r="C24" s="288"/>
      <c r="D24" s="288"/>
      <c r="E24" s="288"/>
      <c r="F24" s="288"/>
      <c r="G24" s="288"/>
      <c r="H24" s="288"/>
      <c r="I24" s="288"/>
      <c r="J24" s="290"/>
      <c r="K24" s="26"/>
    </row>
    <row r="25" spans="1:11" ht="16.5" thickBot="1" x14ac:dyDescent="0.3">
      <c r="A25" s="73"/>
      <c r="B25" s="73"/>
      <c r="C25" s="73"/>
      <c r="D25" s="77" t="e">
        <f>SUM(#REF!)</f>
        <v>#REF!</v>
      </c>
      <c r="E25" s="128"/>
      <c r="F25" s="128"/>
      <c r="G25" s="108"/>
      <c r="H25" s="108"/>
      <c r="I25" s="108"/>
      <c r="J25" s="109" t="e">
        <f>SUM(#REF!)</f>
        <v>#REF!</v>
      </c>
      <c r="K25" s="26"/>
    </row>
    <row r="26" spans="1:11" ht="16.5" thickBot="1" x14ac:dyDescent="0.3">
      <c r="A26" s="287" t="s">
        <v>134</v>
      </c>
      <c r="B26" s="288"/>
      <c r="C26" s="288"/>
      <c r="D26" s="289"/>
      <c r="E26" s="288"/>
      <c r="F26" s="288"/>
      <c r="G26" s="288"/>
      <c r="H26" s="288"/>
      <c r="I26" s="288"/>
      <c r="J26" s="297"/>
      <c r="K26" s="26"/>
    </row>
    <row r="27" spans="1:11" ht="16.5" thickBot="1" x14ac:dyDescent="0.3">
      <c r="A27" s="73"/>
      <c r="B27" s="73"/>
      <c r="C27" s="73"/>
      <c r="D27" s="77" t="e">
        <f>SUM(#REF!)</f>
        <v>#REF!</v>
      </c>
      <c r="E27" s="128"/>
      <c r="F27" s="128"/>
      <c r="G27" s="108"/>
      <c r="H27" s="108"/>
      <c r="I27" s="108"/>
      <c r="J27" s="107" t="e">
        <f>SUM(#REF!)</f>
        <v>#REF!</v>
      </c>
      <c r="K27" s="26"/>
    </row>
    <row r="28" spans="1:11" ht="16.5" thickBot="1" x14ac:dyDescent="0.3">
      <c r="A28" s="287" t="s">
        <v>133</v>
      </c>
      <c r="B28" s="288"/>
      <c r="C28" s="288"/>
      <c r="D28" s="289"/>
      <c r="E28" s="288"/>
      <c r="F28" s="288"/>
      <c r="G28" s="288"/>
      <c r="H28" s="288"/>
      <c r="I28" s="288"/>
      <c r="J28" s="290"/>
      <c r="K28" s="26"/>
    </row>
    <row r="29" spans="1:11" ht="345" x14ac:dyDescent="0.25">
      <c r="A29" s="117">
        <v>3</v>
      </c>
      <c r="B29" s="20" t="s">
        <v>132</v>
      </c>
      <c r="C29" s="20" t="s">
        <v>93</v>
      </c>
      <c r="D29" s="126">
        <v>2</v>
      </c>
      <c r="E29" s="90">
        <v>44018</v>
      </c>
      <c r="F29" s="90">
        <v>44043</v>
      </c>
      <c r="G29" s="20">
        <f>+DATEDIF(E29,F29,"M")</f>
        <v>0</v>
      </c>
      <c r="H29" s="20">
        <f>+DATEDIF(E29,F29,"MD")</f>
        <v>25</v>
      </c>
      <c r="I29" s="88">
        <v>2705295</v>
      </c>
      <c r="J29" s="24">
        <f>+(I29*G29+(I29/30*(H29)))*D29</f>
        <v>4508825</v>
      </c>
      <c r="K29" s="248" t="s">
        <v>131</v>
      </c>
    </row>
    <row r="30" spans="1:11" ht="345" x14ac:dyDescent="0.25">
      <c r="A30" s="117">
        <v>4</v>
      </c>
      <c r="B30" s="20" t="s">
        <v>130</v>
      </c>
      <c r="C30" s="20" t="s">
        <v>93</v>
      </c>
      <c r="D30" s="126">
        <v>2</v>
      </c>
      <c r="E30" s="90" t="s">
        <v>129</v>
      </c>
      <c r="F30" s="90">
        <v>44043</v>
      </c>
      <c r="G30" s="20">
        <v>0</v>
      </c>
      <c r="H30" s="20">
        <v>25</v>
      </c>
      <c r="I30" s="88">
        <v>2705295</v>
      </c>
      <c r="J30" s="24">
        <f>+(I30*G30+(I30/30*(H30)))*D30</f>
        <v>4508825</v>
      </c>
      <c r="K30" s="125" t="s">
        <v>128</v>
      </c>
    </row>
    <row r="31" spans="1:11" ht="16.5" thickBot="1" x14ac:dyDescent="0.3">
      <c r="A31" s="124"/>
      <c r="B31" s="73"/>
      <c r="C31" s="73"/>
      <c r="D31" s="123">
        <f>SUM(D29:D30)</f>
        <v>4</v>
      </c>
      <c r="E31" s="122"/>
      <c r="F31" s="122"/>
      <c r="G31" s="73"/>
      <c r="H31" s="73"/>
      <c r="I31" s="121"/>
      <c r="J31" s="120">
        <f>SUM(J29:J30)</f>
        <v>9017650</v>
      </c>
      <c r="K31" s="26"/>
    </row>
    <row r="32" spans="1:11" ht="15.75" x14ac:dyDescent="0.25">
      <c r="A32" s="277" t="s">
        <v>127</v>
      </c>
      <c r="B32" s="278"/>
      <c r="C32" s="278"/>
      <c r="D32" s="278"/>
      <c r="E32" s="278"/>
      <c r="F32" s="278"/>
      <c r="G32" s="278"/>
      <c r="H32" s="278"/>
      <c r="I32" s="278"/>
      <c r="J32" s="279"/>
      <c r="K32" s="26"/>
    </row>
    <row r="33" spans="1:11" s="2" customFormat="1" ht="179.25" customHeight="1" x14ac:dyDescent="0.25">
      <c r="A33" s="117">
        <v>5</v>
      </c>
      <c r="B33" s="20" t="s">
        <v>126</v>
      </c>
      <c r="C33" s="20" t="s">
        <v>102</v>
      </c>
      <c r="D33" s="93">
        <v>1</v>
      </c>
      <c r="E33" s="90">
        <v>44018</v>
      </c>
      <c r="F33" s="90">
        <v>44043</v>
      </c>
      <c r="G33" s="20">
        <f>+DATEDIF(E33,F33,"M")</f>
        <v>0</v>
      </c>
      <c r="H33" s="20">
        <f>+DATEDIF(E33,F33,"MD")</f>
        <v>25</v>
      </c>
      <c r="I33" s="88">
        <v>2705295</v>
      </c>
      <c r="J33" s="24">
        <f>+(I33*G33+(I33/30*(H33)))*D33</f>
        <v>2254412.5</v>
      </c>
      <c r="K33" s="241" t="s">
        <v>125</v>
      </c>
    </row>
    <row r="34" spans="1:11" ht="16.5" thickBot="1" x14ac:dyDescent="0.3">
      <c r="A34" s="280"/>
      <c r="B34" s="280"/>
      <c r="C34" s="280"/>
      <c r="D34" s="119">
        <v>1</v>
      </c>
      <c r="E34" s="281"/>
      <c r="F34" s="281"/>
      <c r="G34" s="281"/>
      <c r="H34" s="281"/>
      <c r="I34" s="282"/>
      <c r="J34" s="118">
        <f>J33</f>
        <v>2254412.5</v>
      </c>
      <c r="K34" s="26"/>
    </row>
    <row r="35" spans="1:11" ht="16.5" thickBot="1" x14ac:dyDescent="0.3">
      <c r="A35" s="277" t="s">
        <v>124</v>
      </c>
      <c r="B35" s="278"/>
      <c r="C35" s="278"/>
      <c r="D35" s="278"/>
      <c r="E35" s="278"/>
      <c r="F35" s="278"/>
      <c r="G35" s="278"/>
      <c r="H35" s="278"/>
      <c r="I35" s="278"/>
      <c r="J35" s="279"/>
      <c r="K35" s="26"/>
    </row>
    <row r="36" spans="1:11" ht="270.75" thickBot="1" x14ac:dyDescent="0.3">
      <c r="A36" s="117">
        <v>5</v>
      </c>
      <c r="B36" s="114" t="s">
        <v>123</v>
      </c>
      <c r="C36" s="114" t="s">
        <v>102</v>
      </c>
      <c r="D36" s="116">
        <v>1</v>
      </c>
      <c r="E36" s="90">
        <v>44018</v>
      </c>
      <c r="F36" s="115">
        <v>44043</v>
      </c>
      <c r="G36" s="114">
        <v>0</v>
      </c>
      <c r="H36" s="114">
        <v>25</v>
      </c>
      <c r="I36" s="113">
        <v>2705295</v>
      </c>
      <c r="J36" s="112">
        <f>+(I36*G36+(I36/30*(H36)))*D36</f>
        <v>2254412.5</v>
      </c>
      <c r="K36" s="111" t="s">
        <v>121</v>
      </c>
    </row>
    <row r="37" spans="1:11" ht="15.75" x14ac:dyDescent="0.25">
      <c r="A37" s="283"/>
      <c r="B37" s="284"/>
      <c r="C37" s="284"/>
      <c r="D37" s="103">
        <f>SUM(D36)</f>
        <v>1</v>
      </c>
      <c r="E37" s="285"/>
      <c r="F37" s="285"/>
      <c r="G37" s="285"/>
      <c r="H37" s="285"/>
      <c r="I37" s="286"/>
      <c r="J37" s="109">
        <f>SUM(J36)</f>
        <v>2254412.5</v>
      </c>
    </row>
    <row r="38" spans="1:11" ht="15.75" x14ac:dyDescent="0.25">
      <c r="A38" s="73"/>
      <c r="B38" s="73"/>
      <c r="C38" s="73"/>
      <c r="D38" s="83"/>
      <c r="E38" s="108"/>
      <c r="F38" s="108"/>
      <c r="G38" s="108"/>
      <c r="H38" s="108"/>
      <c r="I38" s="108"/>
      <c r="J38" s="107"/>
      <c r="K38" s="26"/>
    </row>
    <row r="39" spans="1:11" ht="16.5" thickBot="1" x14ac:dyDescent="0.3">
      <c r="A39" s="73"/>
      <c r="B39" s="73"/>
      <c r="C39" s="73"/>
      <c r="D39" s="83"/>
      <c r="E39" s="108"/>
      <c r="F39" s="108"/>
      <c r="G39" s="108"/>
      <c r="H39" s="108"/>
      <c r="I39" s="108"/>
      <c r="J39" s="107"/>
      <c r="K39" s="26"/>
    </row>
    <row r="40" spans="1:11" ht="16.5" thickBot="1" x14ac:dyDescent="0.3">
      <c r="A40" s="261" t="s">
        <v>89</v>
      </c>
      <c r="B40" s="262"/>
      <c r="C40" s="262"/>
      <c r="D40" s="77">
        <f>D8+D11+D31+D34+D37</f>
        <v>8</v>
      </c>
      <c r="E40" s="106"/>
      <c r="F40" s="106"/>
      <c r="G40" s="76"/>
      <c r="H40" s="76"/>
      <c r="I40" s="76"/>
      <c r="J40" s="75">
        <f>SUM(J8+J11+J31+J34+J37)</f>
        <v>18035300</v>
      </c>
      <c r="K40" s="1"/>
    </row>
  </sheetData>
  <mergeCells count="37">
    <mergeCell ref="B6:J6"/>
    <mergeCell ref="B9:K9"/>
    <mergeCell ref="B12:J12"/>
    <mergeCell ref="J1:J2"/>
    <mergeCell ref="A13:C13"/>
    <mergeCell ref="E13:I13"/>
    <mergeCell ref="A1:A2"/>
    <mergeCell ref="B1:B2"/>
    <mergeCell ref="D1:D2"/>
    <mergeCell ref="E1:I1"/>
    <mergeCell ref="B3:J3"/>
    <mergeCell ref="B4:J4"/>
    <mergeCell ref="B14:J14"/>
    <mergeCell ref="A15:C15"/>
    <mergeCell ref="E15:I15"/>
    <mergeCell ref="A16:J16"/>
    <mergeCell ref="A17:C17"/>
    <mergeCell ref="E17:I17"/>
    <mergeCell ref="A28:J28"/>
    <mergeCell ref="A18:J18"/>
    <mergeCell ref="A19:C19"/>
    <mergeCell ref="E19:I19"/>
    <mergeCell ref="A20:J20"/>
    <mergeCell ref="A21:C21"/>
    <mergeCell ref="E21:I21"/>
    <mergeCell ref="A22:J22"/>
    <mergeCell ref="A23:C23"/>
    <mergeCell ref="E23:I23"/>
    <mergeCell ref="A24:J24"/>
    <mergeCell ref="A26:J26"/>
    <mergeCell ref="A40:C40"/>
    <mergeCell ref="A32:J32"/>
    <mergeCell ref="A34:C34"/>
    <mergeCell ref="E34:I34"/>
    <mergeCell ref="A35:J35"/>
    <mergeCell ref="A37:C37"/>
    <mergeCell ref="E37:I37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</sheetPr>
  <dimension ref="B9:R44"/>
  <sheetViews>
    <sheetView showGridLines="0" topLeftCell="C20" zoomScale="75" zoomScaleNormal="55" zoomScaleSheetLayoutView="70" zoomScalePageLayoutView="55" workbookViewId="0">
      <selection activeCell="L17" sqref="L17"/>
    </sheetView>
  </sheetViews>
  <sheetFormatPr baseColWidth="10" defaultColWidth="11.42578125" defaultRowHeight="18" x14ac:dyDescent="0.25"/>
  <cols>
    <col min="1" max="1" width="23" style="1" customWidth="1"/>
    <col min="2" max="2" width="15.28515625" style="2" customWidth="1"/>
    <col min="3" max="3" width="47.42578125" style="3" customWidth="1"/>
    <col min="4" max="4" width="46.42578125" style="3" customWidth="1"/>
    <col min="5" max="5" width="16.7109375" style="1" customWidth="1"/>
    <col min="6" max="6" width="17.85546875" style="132" customWidth="1"/>
    <col min="7" max="7" width="25.42578125" style="132" customWidth="1"/>
    <col min="8" max="10" width="19" style="132" customWidth="1"/>
    <col min="11" max="11" width="22.28515625" style="132" customWidth="1"/>
    <col min="12" max="12" width="27.28515625" style="133" customWidth="1"/>
    <col min="13" max="13" width="20.85546875" style="1" bestFit="1" customWidth="1"/>
    <col min="14" max="16384" width="11.42578125" style="1"/>
  </cols>
  <sheetData>
    <row r="9" spans="2:13" ht="17.25" customHeight="1" x14ac:dyDescent="0.25"/>
    <row r="10" spans="2:13" s="5" customFormat="1" ht="48" customHeight="1" x14ac:dyDescent="0.25">
      <c r="B10" s="258" t="s">
        <v>0</v>
      </c>
      <c r="C10" s="258" t="s">
        <v>1</v>
      </c>
      <c r="D10" s="233" t="s">
        <v>2</v>
      </c>
      <c r="E10" s="258" t="s">
        <v>3</v>
      </c>
      <c r="F10" s="258"/>
      <c r="G10" s="258"/>
      <c r="H10" s="258"/>
      <c r="I10" s="258"/>
      <c r="J10" s="258"/>
      <c r="K10" s="258"/>
      <c r="L10" s="302" t="s">
        <v>5</v>
      </c>
    </row>
    <row r="11" spans="2:13" s="2" customFormat="1" ht="76.5" customHeight="1" x14ac:dyDescent="0.25">
      <c r="B11" s="258"/>
      <c r="C11" s="258"/>
      <c r="D11" s="104" t="s">
        <v>6</v>
      </c>
      <c r="E11" s="258"/>
      <c r="F11" s="134" t="s">
        <v>12</v>
      </c>
      <c r="G11" s="134" t="s">
        <v>13</v>
      </c>
      <c r="H11" s="134" t="s">
        <v>14</v>
      </c>
      <c r="I11" s="134" t="s">
        <v>15</v>
      </c>
      <c r="J11" s="134" t="s">
        <v>148</v>
      </c>
      <c r="K11" s="134" t="s">
        <v>17</v>
      </c>
      <c r="L11" s="302"/>
    </row>
    <row r="12" spans="2:13" s="26" customFormat="1" ht="41.25" customHeight="1" x14ac:dyDescent="0.25">
      <c r="B12" s="303" t="s">
        <v>149</v>
      </c>
      <c r="C12" s="304"/>
      <c r="D12" s="304"/>
      <c r="E12" s="304"/>
      <c r="F12" s="304"/>
      <c r="G12" s="304"/>
      <c r="H12" s="304"/>
      <c r="I12" s="304"/>
      <c r="J12" s="304"/>
      <c r="K12" s="304"/>
      <c r="L12" s="305"/>
    </row>
    <row r="13" spans="2:13" s="26" customFormat="1" ht="162" customHeight="1" x14ac:dyDescent="0.25">
      <c r="B13" s="135">
        <v>7</v>
      </c>
      <c r="C13" s="136" t="s">
        <v>150</v>
      </c>
      <c r="D13" s="136" t="s">
        <v>20</v>
      </c>
      <c r="E13" s="135">
        <v>1</v>
      </c>
      <c r="F13" s="137" t="s">
        <v>151</v>
      </c>
      <c r="G13" s="137" t="s">
        <v>152</v>
      </c>
      <c r="H13" s="138">
        <v>1</v>
      </c>
      <c r="I13" s="138">
        <v>0</v>
      </c>
      <c r="J13" s="139">
        <v>0</v>
      </c>
      <c r="K13" s="140">
        <v>2705295</v>
      </c>
      <c r="L13" s="237">
        <f>+ (K13*H13+(K13/30*(I13-J13)))*E13</f>
        <v>2705295</v>
      </c>
      <c r="M13" s="239" t="s">
        <v>251</v>
      </c>
    </row>
    <row r="14" spans="2:13" s="26" customFormat="1" ht="34.5" customHeight="1" x14ac:dyDescent="0.25">
      <c r="E14" s="105">
        <f>+SUM(E13:E13)</f>
        <v>1</v>
      </c>
      <c r="F14" s="142"/>
      <c r="G14" s="142"/>
      <c r="H14" s="142"/>
      <c r="I14" s="142"/>
      <c r="J14" s="142"/>
      <c r="K14" s="142"/>
      <c r="L14" s="238">
        <f>+SUM(L13:L13)</f>
        <v>2705295</v>
      </c>
      <c r="M14" s="239"/>
    </row>
    <row r="15" spans="2:13" s="26" customFormat="1" ht="58.5" customHeight="1" x14ac:dyDescent="0.25">
      <c r="B15" s="303" t="s">
        <v>153</v>
      </c>
      <c r="C15" s="304"/>
      <c r="D15" s="304"/>
      <c r="E15" s="304"/>
      <c r="F15" s="304"/>
      <c r="G15" s="304"/>
      <c r="H15" s="304"/>
      <c r="I15" s="304"/>
      <c r="J15" s="304"/>
      <c r="K15" s="304"/>
      <c r="L15" s="306"/>
      <c r="M15" s="239"/>
    </row>
    <row r="16" spans="2:13" s="26" customFormat="1" ht="137.25" customHeight="1" x14ac:dyDescent="0.25">
      <c r="B16" s="135">
        <v>16</v>
      </c>
      <c r="C16" s="136" t="s">
        <v>154</v>
      </c>
      <c r="D16" s="136" t="s">
        <v>20</v>
      </c>
      <c r="E16" s="135">
        <v>1</v>
      </c>
      <c r="F16" s="137" t="s">
        <v>151</v>
      </c>
      <c r="G16" s="137" t="s">
        <v>152</v>
      </c>
      <c r="H16" s="138">
        <v>1</v>
      </c>
      <c r="I16" s="138">
        <v>0</v>
      </c>
      <c r="J16" s="139">
        <v>0</v>
      </c>
      <c r="K16" s="140">
        <v>2705295</v>
      </c>
      <c r="L16" s="237">
        <f>+ (K16*H16+(K16/30*(I16-J16)))*E16</f>
        <v>2705295</v>
      </c>
      <c r="M16" s="239" t="s">
        <v>252</v>
      </c>
    </row>
    <row r="17" spans="2:13" s="26" customFormat="1" ht="137.25" customHeight="1" x14ac:dyDescent="0.25">
      <c r="B17" s="135">
        <v>17</v>
      </c>
      <c r="C17" s="136" t="s">
        <v>154</v>
      </c>
      <c r="D17" s="136" t="s">
        <v>20</v>
      </c>
      <c r="E17" s="135">
        <v>1</v>
      </c>
      <c r="F17" s="137" t="s">
        <v>151</v>
      </c>
      <c r="G17" s="137" t="s">
        <v>152</v>
      </c>
      <c r="H17" s="138">
        <v>1</v>
      </c>
      <c r="I17" s="138">
        <v>0</v>
      </c>
      <c r="J17" s="139">
        <v>0</v>
      </c>
      <c r="K17" s="140">
        <v>2705295</v>
      </c>
      <c r="L17" s="237">
        <f>+ (K17*H17+(K17/30*(I17-J17)))*E17</f>
        <v>2705295</v>
      </c>
      <c r="M17" s="239" t="s">
        <v>253</v>
      </c>
    </row>
    <row r="18" spans="2:13" s="26" customFormat="1" ht="137.25" customHeight="1" x14ac:dyDescent="0.25">
      <c r="B18" s="135">
        <v>18</v>
      </c>
      <c r="C18" s="136" t="s">
        <v>154</v>
      </c>
      <c r="D18" s="136" t="s">
        <v>20</v>
      </c>
      <c r="E18" s="135">
        <v>1</v>
      </c>
      <c r="F18" s="137" t="s">
        <v>151</v>
      </c>
      <c r="G18" s="137" t="s">
        <v>152</v>
      </c>
      <c r="H18" s="138">
        <v>1</v>
      </c>
      <c r="I18" s="138">
        <v>0</v>
      </c>
      <c r="J18" s="139">
        <v>0</v>
      </c>
      <c r="K18" s="140">
        <v>2705295</v>
      </c>
      <c r="L18" s="237">
        <f>+ (K18*H18+(K18/30*(I18-J18)))*E18</f>
        <v>2705295</v>
      </c>
      <c r="M18" s="239" t="s">
        <v>254</v>
      </c>
    </row>
    <row r="19" spans="2:13" s="26" customFormat="1" ht="34.5" customHeight="1" x14ac:dyDescent="0.25">
      <c r="E19" s="143">
        <f>+SUM(E16:E18)</f>
        <v>3</v>
      </c>
      <c r="F19" s="142"/>
      <c r="G19" s="142"/>
      <c r="H19" s="142"/>
      <c r="I19" s="142"/>
      <c r="J19" s="142"/>
      <c r="K19" s="142"/>
      <c r="L19" s="238">
        <f>SUM(L16:L18)</f>
        <v>8115885</v>
      </c>
      <c r="M19" s="239"/>
    </row>
    <row r="20" spans="2:13" s="26" customFormat="1" ht="53.25" customHeight="1" x14ac:dyDescent="0.25">
      <c r="B20" s="303" t="s">
        <v>155</v>
      </c>
      <c r="C20" s="304"/>
      <c r="D20" s="304"/>
      <c r="E20" s="304"/>
      <c r="F20" s="304"/>
      <c r="G20" s="304"/>
      <c r="H20" s="304"/>
      <c r="I20" s="304"/>
      <c r="J20" s="304"/>
      <c r="K20" s="304"/>
      <c r="L20" s="306"/>
      <c r="M20" s="239"/>
    </row>
    <row r="21" spans="2:13" s="26" customFormat="1" ht="148.5" customHeight="1" x14ac:dyDescent="0.25">
      <c r="B21" s="135">
        <v>20</v>
      </c>
      <c r="C21" s="136" t="s">
        <v>156</v>
      </c>
      <c r="D21" s="136" t="s">
        <v>20</v>
      </c>
      <c r="E21" s="135">
        <v>1</v>
      </c>
      <c r="F21" s="137" t="s">
        <v>151</v>
      </c>
      <c r="G21" s="137" t="s">
        <v>152</v>
      </c>
      <c r="H21" s="138">
        <v>1</v>
      </c>
      <c r="I21" s="138">
        <v>0</v>
      </c>
      <c r="J21" s="139">
        <v>0</v>
      </c>
      <c r="K21" s="140">
        <v>2705295</v>
      </c>
      <c r="L21" s="237">
        <f>+ (K21*H21+(K21/30*(I21-J21)))*E21</f>
        <v>2705295</v>
      </c>
      <c r="M21" s="239" t="s">
        <v>255</v>
      </c>
    </row>
    <row r="22" spans="2:13" s="26" customFormat="1" ht="34.5" customHeight="1" x14ac:dyDescent="0.25">
      <c r="E22" s="143">
        <f>+SUM(E21:E21)</f>
        <v>1</v>
      </c>
      <c r="F22" s="142"/>
      <c r="G22" s="142"/>
      <c r="H22" s="142"/>
      <c r="I22" s="142"/>
      <c r="J22" s="142"/>
      <c r="K22" s="142"/>
      <c r="L22" s="238">
        <f>+SUM(L21:L21)</f>
        <v>2705295</v>
      </c>
      <c r="M22" s="239"/>
    </row>
    <row r="23" spans="2:13" s="26" customFormat="1" ht="43.5" customHeight="1" x14ac:dyDescent="0.25">
      <c r="B23" s="303" t="s">
        <v>157</v>
      </c>
      <c r="C23" s="304"/>
      <c r="D23" s="304"/>
      <c r="E23" s="304"/>
      <c r="F23" s="304"/>
      <c r="G23" s="304"/>
      <c r="H23" s="304"/>
      <c r="I23" s="304"/>
      <c r="J23" s="304"/>
      <c r="K23" s="304"/>
      <c r="L23" s="306"/>
      <c r="M23" s="239"/>
    </row>
    <row r="24" spans="2:13" s="26" customFormat="1" ht="158.25" customHeight="1" x14ac:dyDescent="0.25">
      <c r="B24" s="135">
        <v>26</v>
      </c>
      <c r="C24" s="136" t="s">
        <v>158</v>
      </c>
      <c r="D24" s="136" t="s">
        <v>20</v>
      </c>
      <c r="E24" s="135">
        <v>1</v>
      </c>
      <c r="F24" s="137" t="s">
        <v>151</v>
      </c>
      <c r="G24" s="137" t="s">
        <v>152</v>
      </c>
      <c r="H24" s="138">
        <v>1</v>
      </c>
      <c r="I24" s="138">
        <v>0</v>
      </c>
      <c r="J24" s="139">
        <v>0</v>
      </c>
      <c r="K24" s="140">
        <v>2705295</v>
      </c>
      <c r="L24" s="237">
        <f>+ (K24*H24+(K24/30*(I24-J24)))*E24</f>
        <v>2705295</v>
      </c>
      <c r="M24" s="175" t="s">
        <v>256</v>
      </c>
    </row>
    <row r="25" spans="2:13" s="26" customFormat="1" ht="34.5" customHeight="1" x14ac:dyDescent="0.25">
      <c r="E25" s="143">
        <f>+SUM(E24:E24)</f>
        <v>1</v>
      </c>
      <c r="F25" s="142"/>
      <c r="G25" s="142"/>
      <c r="H25" s="142"/>
      <c r="I25" s="142"/>
      <c r="J25" s="142"/>
      <c r="K25" s="142"/>
      <c r="L25" s="238">
        <f>+SUM(L24:L24)</f>
        <v>2705295</v>
      </c>
      <c r="M25" s="239"/>
    </row>
    <row r="26" spans="2:13" s="26" customFormat="1" ht="69.75" customHeight="1" x14ac:dyDescent="0.25">
      <c r="B26" s="303" t="s">
        <v>159</v>
      </c>
      <c r="C26" s="304"/>
      <c r="D26" s="304"/>
      <c r="E26" s="304"/>
      <c r="F26" s="304"/>
      <c r="G26" s="304"/>
      <c r="H26" s="304"/>
      <c r="I26" s="304"/>
      <c r="J26" s="304"/>
      <c r="K26" s="304"/>
      <c r="L26" s="306"/>
      <c r="M26" s="239"/>
    </row>
    <row r="27" spans="2:13" s="26" customFormat="1" ht="159" customHeight="1" x14ac:dyDescent="0.25">
      <c r="B27" s="144">
        <v>38</v>
      </c>
      <c r="C27" s="145" t="s">
        <v>160</v>
      </c>
      <c r="D27" s="146" t="s">
        <v>20</v>
      </c>
      <c r="E27" s="147">
        <v>1</v>
      </c>
      <c r="F27" s="137" t="s">
        <v>151</v>
      </c>
      <c r="G27" s="137" t="s">
        <v>152</v>
      </c>
      <c r="H27" s="138">
        <v>1</v>
      </c>
      <c r="I27" s="138">
        <v>0</v>
      </c>
      <c r="J27" s="139">
        <v>0</v>
      </c>
      <c r="K27" s="148">
        <v>3607060</v>
      </c>
      <c r="L27" s="237">
        <f>+ (K27*H27+(K27/30*(I27-J27)))*E27</f>
        <v>3607060</v>
      </c>
      <c r="M27" s="240" t="s">
        <v>257</v>
      </c>
    </row>
    <row r="28" spans="2:13" s="26" customFormat="1" ht="159" customHeight="1" x14ac:dyDescent="0.25">
      <c r="B28" s="30">
        <v>39</v>
      </c>
      <c r="C28" s="149" t="s">
        <v>160</v>
      </c>
      <c r="D28" s="149" t="s">
        <v>20</v>
      </c>
      <c r="E28" s="150">
        <v>1</v>
      </c>
      <c r="F28" s="137" t="s">
        <v>151</v>
      </c>
      <c r="G28" s="137" t="s">
        <v>152</v>
      </c>
      <c r="H28" s="138">
        <v>1</v>
      </c>
      <c r="I28" s="138">
        <v>0</v>
      </c>
      <c r="J28" s="139">
        <v>0</v>
      </c>
      <c r="K28" s="151">
        <v>3607060</v>
      </c>
      <c r="L28" s="237">
        <f>+ (K28*H28+(K28/30*(I28-J28)))*E28</f>
        <v>3607060</v>
      </c>
      <c r="M28" s="240" t="s">
        <v>258</v>
      </c>
    </row>
    <row r="29" spans="2:13" s="26" customFormat="1" ht="34.5" customHeight="1" x14ac:dyDescent="0.25">
      <c r="E29" s="152">
        <v>2</v>
      </c>
      <c r="F29" s="142"/>
      <c r="G29" s="142"/>
      <c r="H29" s="142"/>
      <c r="I29" s="142"/>
      <c r="J29" s="142"/>
      <c r="K29" s="142"/>
      <c r="L29" s="153">
        <f>L27+L28</f>
        <v>7214120</v>
      </c>
    </row>
    <row r="30" spans="2:13" s="2" customFormat="1" ht="73.5" customHeight="1" x14ac:dyDescent="0.25"/>
    <row r="31" spans="2:13" ht="18.75" thickBot="1" x14ac:dyDescent="0.3"/>
    <row r="32" spans="2:13" ht="18.75" thickBot="1" x14ac:dyDescent="0.25">
      <c r="C32" s="249" t="s">
        <v>89</v>
      </c>
      <c r="D32" s="250"/>
      <c r="E32" s="77">
        <f>+E29+E25+E22+E19+E14</f>
        <v>8</v>
      </c>
      <c r="F32" s="76"/>
      <c r="G32" s="154"/>
      <c r="H32" s="154"/>
      <c r="I32" s="154"/>
      <c r="J32" s="154"/>
      <c r="K32" s="154"/>
      <c r="L32" s="154"/>
      <c r="M32" s="155">
        <f>L14+L19+L22+L25+L29</f>
        <v>23445890</v>
      </c>
    </row>
    <row r="35" spans="4:18" ht="15" x14ac:dyDescent="0.2">
      <c r="D35" s="299" t="s">
        <v>161</v>
      </c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</row>
    <row r="36" spans="4:18" ht="15" customHeight="1" x14ac:dyDescent="0.2"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</row>
    <row r="37" spans="4:18" ht="15.75" thickBot="1" x14ac:dyDescent="0.25">
      <c r="E37" s="156"/>
      <c r="F37" s="157"/>
      <c r="G37" s="158"/>
      <c r="H37" s="159"/>
      <c r="I37" s="5"/>
      <c r="J37" s="156"/>
      <c r="K37" s="160"/>
      <c r="L37" s="160"/>
      <c r="M37" s="156"/>
      <c r="N37" s="161"/>
      <c r="O37" s="162"/>
    </row>
    <row r="40" spans="4:18" ht="20.25" x14ac:dyDescent="0.2"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</row>
    <row r="41" spans="4:18" ht="20.25" x14ac:dyDescent="0.2"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</row>
    <row r="42" spans="4:18" ht="20.25" x14ac:dyDescent="0.2"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</row>
    <row r="44" spans="4:18" ht="20.25" x14ac:dyDescent="0.2"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301"/>
    </row>
  </sheetData>
  <autoFilter ref="B11:L30" xr:uid="{00000000-0009-0000-0000-000004000000}"/>
  <mergeCells count="15">
    <mergeCell ref="B12:L12"/>
    <mergeCell ref="B15:L15"/>
    <mergeCell ref="B20:L20"/>
    <mergeCell ref="B23:L23"/>
    <mergeCell ref="B26:L26"/>
    <mergeCell ref="F10:K10"/>
    <mergeCell ref="L10:L11"/>
    <mergeCell ref="B10:B11"/>
    <mergeCell ref="C10:C11"/>
    <mergeCell ref="E10:E11"/>
    <mergeCell ref="D35:O36"/>
    <mergeCell ref="E40:R40"/>
    <mergeCell ref="E41:R41"/>
    <mergeCell ref="E42:R42"/>
    <mergeCell ref="E44:O44"/>
  </mergeCells>
  <printOptions horizontalCentered="1"/>
  <pageMargins left="0" right="0.27559055118110237" top="0.19685039370078741" bottom="0.86614173228346458" header="0" footer="0.19685039370078741"/>
  <pageSetup paperSize="5" scale="38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9:M33"/>
  <sheetViews>
    <sheetView showGridLines="0" topLeftCell="A16" zoomScale="55" zoomScaleNormal="55" zoomScaleSheetLayoutView="56" zoomScalePageLayoutView="55" workbookViewId="0">
      <selection activeCell="K31" sqref="K31"/>
    </sheetView>
  </sheetViews>
  <sheetFormatPr baseColWidth="10" defaultColWidth="11.42578125" defaultRowHeight="15" x14ac:dyDescent="0.2"/>
  <cols>
    <col min="1" max="1" width="11" style="1" bestFit="1" customWidth="1"/>
    <col min="2" max="2" width="37.42578125" style="2" customWidth="1"/>
    <col min="3" max="3" width="42.140625" style="3" customWidth="1"/>
    <col min="4" max="4" width="15.7109375" style="1" customWidth="1"/>
    <col min="5" max="5" width="15.42578125" style="1" customWidth="1"/>
    <col min="6" max="6" width="16.140625" style="1" customWidth="1"/>
    <col min="7" max="9" width="19" style="1" customWidth="1"/>
    <col min="10" max="10" width="21.42578125" style="1" customWidth="1"/>
    <col min="11" max="11" width="44.140625" style="3" bestFit="1" customWidth="1"/>
    <col min="12" max="12" width="35.7109375" style="2" hidden="1" customWidth="1"/>
    <col min="13" max="13" width="19.140625" style="1" customWidth="1"/>
    <col min="14" max="16384" width="11.42578125" style="1"/>
  </cols>
  <sheetData>
    <row r="9" spans="1:13" ht="24" customHeight="1" x14ac:dyDescent="0.2"/>
    <row r="10" spans="1:13" s="5" customFormat="1" ht="48" customHeight="1" x14ac:dyDescent="0.25">
      <c r="A10" s="258" t="s">
        <v>0</v>
      </c>
      <c r="B10" s="258" t="s">
        <v>1</v>
      </c>
      <c r="C10" s="233" t="s">
        <v>2</v>
      </c>
      <c r="D10" s="258" t="s">
        <v>3</v>
      </c>
      <c r="E10" s="258"/>
      <c r="F10" s="258"/>
      <c r="G10" s="258"/>
      <c r="H10" s="258"/>
      <c r="I10" s="258"/>
      <c r="J10" s="258"/>
      <c r="K10" s="258" t="s">
        <v>5</v>
      </c>
      <c r="L10" s="307" t="s">
        <v>162</v>
      </c>
      <c r="M10" s="236"/>
    </row>
    <row r="11" spans="1:13" s="2" customFormat="1" ht="76.5" customHeight="1" x14ac:dyDescent="0.25">
      <c r="A11" s="258"/>
      <c r="B11" s="258"/>
      <c r="C11" s="104" t="s">
        <v>6</v>
      </c>
      <c r="D11" s="258"/>
      <c r="E11" s="104" t="s">
        <v>12</v>
      </c>
      <c r="F11" s="104" t="s">
        <v>13</v>
      </c>
      <c r="G11" s="104" t="s">
        <v>14</v>
      </c>
      <c r="H11" s="104" t="s">
        <v>163</v>
      </c>
      <c r="I11" s="104" t="s">
        <v>16</v>
      </c>
      <c r="J11" s="104" t="s">
        <v>17</v>
      </c>
      <c r="K11" s="258"/>
      <c r="L11" s="307"/>
      <c r="M11" s="167"/>
    </row>
    <row r="12" spans="1:13" s="2" customFormat="1" ht="57" customHeight="1" x14ac:dyDescent="0.25">
      <c r="A12" s="104"/>
      <c r="B12" s="308" t="s">
        <v>164</v>
      </c>
      <c r="C12" s="308"/>
      <c r="D12" s="308"/>
      <c r="E12" s="308"/>
      <c r="F12" s="308"/>
      <c r="G12" s="308"/>
      <c r="H12" s="308"/>
      <c r="I12" s="308"/>
      <c r="J12" s="308"/>
      <c r="K12" s="308"/>
      <c r="L12" s="163"/>
      <c r="M12" s="167"/>
    </row>
    <row r="13" spans="1:13" s="2" customFormat="1" ht="208.5" customHeight="1" x14ac:dyDescent="0.25">
      <c r="A13" s="104">
        <v>6</v>
      </c>
      <c r="B13" s="164" t="s">
        <v>165</v>
      </c>
      <c r="C13" s="165" t="s">
        <v>20</v>
      </c>
      <c r="D13" s="166">
        <v>1</v>
      </c>
      <c r="E13" s="51" t="s">
        <v>166</v>
      </c>
      <c r="F13" s="51">
        <v>44043</v>
      </c>
      <c r="G13" s="47">
        <v>1</v>
      </c>
      <c r="H13" s="52">
        <v>0</v>
      </c>
      <c r="I13" s="37">
        <v>0</v>
      </c>
      <c r="J13" s="148">
        <v>2705295</v>
      </c>
      <c r="K13" s="141">
        <f>+ (J13*G13+(J13/30*(H13-I13)))*D13</f>
        <v>2705295</v>
      </c>
      <c r="L13" s="167"/>
      <c r="M13" s="167" t="s">
        <v>259</v>
      </c>
    </row>
    <row r="14" spans="1:13" s="2" customFormat="1" ht="119.25" customHeight="1" x14ac:dyDescent="0.25">
      <c r="A14" s="104"/>
      <c r="B14" s="47" t="s">
        <v>165</v>
      </c>
      <c r="C14" s="47" t="s">
        <v>20</v>
      </c>
      <c r="D14" s="104">
        <v>1</v>
      </c>
      <c r="E14" s="51" t="s">
        <v>166</v>
      </c>
      <c r="F14" s="51">
        <v>44043</v>
      </c>
      <c r="G14" s="47">
        <v>1</v>
      </c>
      <c r="H14" s="52">
        <v>0</v>
      </c>
      <c r="I14" s="37">
        <v>0</v>
      </c>
      <c r="J14" s="148">
        <v>2705295</v>
      </c>
      <c r="K14" s="141">
        <v>2705295</v>
      </c>
      <c r="L14" s="168"/>
      <c r="M14" s="167" t="s">
        <v>260</v>
      </c>
    </row>
    <row r="15" spans="1:13" s="2" customFormat="1" ht="38.25" customHeight="1" x14ac:dyDescent="0.25">
      <c r="A15" s="104"/>
      <c r="B15" s="47"/>
      <c r="C15" s="47"/>
      <c r="D15" s="105">
        <v>2</v>
      </c>
      <c r="E15" s="85"/>
      <c r="F15" s="85"/>
      <c r="G15" s="37"/>
      <c r="H15" s="37"/>
      <c r="I15" s="37"/>
      <c r="J15" s="84"/>
      <c r="K15" s="169">
        <f>K13+K14</f>
        <v>5410590</v>
      </c>
      <c r="L15" s="170"/>
      <c r="M15" s="167"/>
    </row>
    <row r="16" spans="1:13" s="2" customFormat="1" ht="57" customHeight="1" x14ac:dyDescent="0.25">
      <c r="A16" s="104"/>
      <c r="B16" s="308" t="s">
        <v>139</v>
      </c>
      <c r="C16" s="308"/>
      <c r="D16" s="308"/>
      <c r="E16" s="308"/>
      <c r="F16" s="308"/>
      <c r="G16" s="308"/>
      <c r="H16" s="308"/>
      <c r="I16" s="308"/>
      <c r="J16" s="308"/>
      <c r="K16" s="308"/>
      <c r="L16" s="163"/>
      <c r="M16" s="167"/>
    </row>
    <row r="17" spans="1:13" s="2" customFormat="1" ht="208.5" customHeight="1" x14ac:dyDescent="0.25">
      <c r="A17" s="104">
        <v>11</v>
      </c>
      <c r="B17" s="164" t="s">
        <v>167</v>
      </c>
      <c r="C17" s="171" t="s">
        <v>20</v>
      </c>
      <c r="D17" s="166">
        <v>1</v>
      </c>
      <c r="E17" s="51" t="s">
        <v>166</v>
      </c>
      <c r="F17" s="51">
        <v>44043</v>
      </c>
      <c r="G17" s="47">
        <v>1</v>
      </c>
      <c r="H17" s="47">
        <v>0</v>
      </c>
      <c r="I17" s="47">
        <v>0</v>
      </c>
      <c r="J17" s="140">
        <v>2705295</v>
      </c>
      <c r="K17" s="141">
        <f>+ (J17*G17+(J17/30*(H17-I17)))*D17</f>
        <v>2705295</v>
      </c>
      <c r="L17" s="167" t="s">
        <v>168</v>
      </c>
      <c r="M17" s="167" t="s">
        <v>261</v>
      </c>
    </row>
    <row r="18" spans="1:13" s="2" customFormat="1" ht="38.25" customHeight="1" x14ac:dyDescent="0.25">
      <c r="A18" s="104"/>
      <c r="B18" s="47"/>
      <c r="C18" s="47"/>
      <c r="D18" s="105">
        <f>SUM(D17:D17)</f>
        <v>1</v>
      </c>
      <c r="E18" s="85"/>
      <c r="F18" s="85"/>
      <c r="G18" s="37"/>
      <c r="H18" s="37"/>
      <c r="I18" s="37"/>
      <c r="J18" s="84"/>
      <c r="K18" s="169">
        <f>SUM(K17:K17)</f>
        <v>2705295</v>
      </c>
      <c r="L18" s="168"/>
      <c r="M18" s="167"/>
    </row>
    <row r="19" spans="1:13" s="2" customFormat="1" ht="57" customHeight="1" x14ac:dyDescent="0.25">
      <c r="A19" s="104"/>
      <c r="B19" s="308" t="s">
        <v>169</v>
      </c>
      <c r="C19" s="308"/>
      <c r="D19" s="308"/>
      <c r="E19" s="308"/>
      <c r="F19" s="308"/>
      <c r="G19" s="308"/>
      <c r="H19" s="308"/>
      <c r="I19" s="308"/>
      <c r="J19" s="308"/>
      <c r="K19" s="308"/>
      <c r="L19" s="163"/>
      <c r="M19" s="167"/>
    </row>
    <row r="20" spans="1:13" s="2" customFormat="1" ht="208.5" customHeight="1" x14ac:dyDescent="0.25">
      <c r="A20" s="104">
        <v>13</v>
      </c>
      <c r="B20" s="164" t="s">
        <v>170</v>
      </c>
      <c r="C20" s="171" t="s">
        <v>20</v>
      </c>
      <c r="D20" s="166">
        <v>1</v>
      </c>
      <c r="E20" s="51" t="s">
        <v>166</v>
      </c>
      <c r="F20" s="51">
        <v>44043</v>
      </c>
      <c r="G20" s="47">
        <v>1</v>
      </c>
      <c r="H20" s="47">
        <v>0</v>
      </c>
      <c r="I20" s="47">
        <v>0</v>
      </c>
      <c r="J20" s="140">
        <v>2705295</v>
      </c>
      <c r="K20" s="141">
        <f>+ (J20*G20+(J20/30*(H20-I20)))*D20</f>
        <v>2705295</v>
      </c>
      <c r="L20" s="167"/>
      <c r="M20" s="236" t="s">
        <v>262</v>
      </c>
    </row>
    <row r="21" spans="1:13" s="2" customFormat="1" ht="208.5" customHeight="1" x14ac:dyDescent="0.25">
      <c r="A21" s="104">
        <v>14</v>
      </c>
      <c r="B21" s="164" t="s">
        <v>170</v>
      </c>
      <c r="C21" s="171" t="s">
        <v>20</v>
      </c>
      <c r="D21" s="166">
        <v>1</v>
      </c>
      <c r="E21" s="51" t="s">
        <v>166</v>
      </c>
      <c r="F21" s="51">
        <v>44043</v>
      </c>
      <c r="G21" s="47">
        <v>1</v>
      </c>
      <c r="H21" s="47">
        <v>0</v>
      </c>
      <c r="I21" s="47">
        <v>0</v>
      </c>
      <c r="J21" s="140">
        <v>2705295</v>
      </c>
      <c r="K21" s="141">
        <f>+ (J21*G21+(J21/30*(H21-I21)))*D21</f>
        <v>2705295</v>
      </c>
      <c r="L21" s="167" t="s">
        <v>168</v>
      </c>
      <c r="M21" s="236" t="s">
        <v>263</v>
      </c>
    </row>
    <row r="22" spans="1:13" s="2" customFormat="1" ht="38.25" customHeight="1" x14ac:dyDescent="0.25">
      <c r="A22" s="104"/>
      <c r="B22" s="47"/>
      <c r="C22" s="47"/>
      <c r="D22" s="105">
        <f>SUM(D20:D21)</f>
        <v>2</v>
      </c>
      <c r="E22" s="85"/>
      <c r="F22" s="85"/>
      <c r="G22" s="37"/>
      <c r="H22" s="37"/>
      <c r="I22" s="37"/>
      <c r="J22" s="84"/>
      <c r="K22" s="169">
        <f>SUM(K20:K21)</f>
        <v>5410590</v>
      </c>
      <c r="L22" s="168"/>
      <c r="M22" s="167"/>
    </row>
    <row r="23" spans="1:13" s="2" customFormat="1" ht="57" customHeight="1" x14ac:dyDescent="0.25">
      <c r="A23" s="104"/>
      <c r="B23" s="308" t="s">
        <v>159</v>
      </c>
      <c r="C23" s="308"/>
      <c r="D23" s="308"/>
      <c r="E23" s="308"/>
      <c r="F23" s="308"/>
      <c r="G23" s="308"/>
      <c r="H23" s="308"/>
      <c r="I23" s="308"/>
      <c r="J23" s="308"/>
      <c r="K23" s="308"/>
      <c r="L23" s="163"/>
      <c r="M23" s="167"/>
    </row>
    <row r="24" spans="1:13" s="2" customFormat="1" ht="195" x14ac:dyDescent="0.25">
      <c r="A24" s="104">
        <v>15</v>
      </c>
      <c r="B24" s="136" t="s">
        <v>160</v>
      </c>
      <c r="C24" s="172" t="s">
        <v>81</v>
      </c>
      <c r="D24" s="47">
        <v>1</v>
      </c>
      <c r="E24" s="51" t="s">
        <v>166</v>
      </c>
      <c r="F24" s="51">
        <v>44043</v>
      </c>
      <c r="G24" s="47">
        <v>1</v>
      </c>
      <c r="H24" s="39">
        <v>0</v>
      </c>
      <c r="I24" s="39">
        <v>0</v>
      </c>
      <c r="J24" s="148">
        <v>3607060</v>
      </c>
      <c r="K24" s="141">
        <f>+ (J24*G24+(J24/30*(H24-I24)))*D24</f>
        <v>3607060</v>
      </c>
      <c r="L24" s="167" t="s">
        <v>168</v>
      </c>
      <c r="M24" s="167" t="s">
        <v>264</v>
      </c>
    </row>
    <row r="25" spans="1:13" s="2" customFormat="1" ht="38.25" customHeight="1" x14ac:dyDescent="0.25">
      <c r="A25" s="104"/>
      <c r="B25" s="47"/>
      <c r="C25" s="47"/>
      <c r="D25" s="105">
        <f>SUM(D24:D24)</f>
        <v>1</v>
      </c>
      <c r="E25" s="85"/>
      <c r="F25" s="85"/>
      <c r="G25" s="37"/>
      <c r="H25" s="37"/>
      <c r="I25" s="37"/>
      <c r="J25" s="84"/>
      <c r="K25" s="169">
        <f>SUM(K24:K24)</f>
        <v>3607060</v>
      </c>
      <c r="L25" s="168"/>
    </row>
    <row r="26" spans="1:13" ht="43.5" customHeight="1" x14ac:dyDescent="0.2">
      <c r="A26" s="309" t="s">
        <v>89</v>
      </c>
      <c r="B26" s="309"/>
      <c r="C26" s="309"/>
      <c r="D26" s="119">
        <f>+D25+D18+D15+D22</f>
        <v>6</v>
      </c>
      <c r="E26" s="119"/>
      <c r="F26" s="119"/>
      <c r="G26" s="119"/>
      <c r="H26" s="119"/>
      <c r="I26" s="119"/>
      <c r="J26" s="119"/>
      <c r="K26" s="174">
        <f>K15+K18+K22+K25</f>
        <v>17133535</v>
      </c>
      <c r="L26" s="175"/>
    </row>
    <row r="27" spans="1:13" ht="17.25" customHeight="1" x14ac:dyDescent="0.2">
      <c r="A27" s="2"/>
      <c r="B27" s="5"/>
      <c r="C27" s="5"/>
      <c r="D27" s="5"/>
      <c r="E27" s="176"/>
      <c r="F27" s="176"/>
      <c r="G27" s="5"/>
      <c r="H27" s="5"/>
      <c r="I27" s="5"/>
      <c r="J27" s="177"/>
      <c r="K27" s="177"/>
    </row>
    <row r="28" spans="1:13" ht="15.75" customHeight="1" x14ac:dyDescent="0.2">
      <c r="A28" s="2"/>
      <c r="B28" s="5"/>
      <c r="C28" s="5"/>
      <c r="D28" s="5"/>
      <c r="E28" s="176"/>
      <c r="F28" s="176"/>
      <c r="G28" s="5"/>
      <c r="H28" s="5"/>
      <c r="I28" s="5"/>
      <c r="J28" s="177"/>
      <c r="K28" s="177"/>
    </row>
    <row r="29" spans="1:13" ht="17.25" customHeight="1" x14ac:dyDescent="0.2">
      <c r="A29" s="2"/>
      <c r="B29" s="5"/>
      <c r="C29" s="5"/>
      <c r="D29" s="5"/>
      <c r="E29" s="176"/>
      <c r="F29" s="176"/>
      <c r="G29" s="5"/>
      <c r="H29" s="5"/>
      <c r="I29" s="5"/>
      <c r="J29" s="177"/>
      <c r="K29" s="177"/>
    </row>
    <row r="30" spans="1:13" ht="12.75" customHeight="1" x14ac:dyDescent="0.2">
      <c r="A30" s="2"/>
      <c r="B30" s="5"/>
      <c r="C30" s="5"/>
      <c r="D30" s="5"/>
      <c r="E30" s="176"/>
      <c r="F30" s="176"/>
      <c r="G30" s="5"/>
      <c r="H30" s="5"/>
      <c r="I30" s="5"/>
      <c r="J30" s="178"/>
      <c r="K30" s="179"/>
    </row>
    <row r="31" spans="1:13" ht="69.75" customHeight="1" x14ac:dyDescent="0.2">
      <c r="B31" s="180"/>
      <c r="C31" s="180"/>
      <c r="D31" s="5"/>
      <c r="E31" s="181"/>
      <c r="F31" s="181"/>
      <c r="G31" s="180"/>
      <c r="H31" s="180"/>
      <c r="I31" s="180"/>
      <c r="J31" s="182"/>
      <c r="K31" s="183"/>
      <c r="L31" s="5"/>
    </row>
    <row r="32" spans="1:13" ht="92.25" customHeight="1" x14ac:dyDescent="0.2">
      <c r="B32" s="299" t="s">
        <v>161</v>
      </c>
      <c r="C32" s="299"/>
      <c r="D32" s="299"/>
      <c r="E32" s="299"/>
      <c r="F32" s="299"/>
      <c r="G32" s="299"/>
      <c r="H32" s="299"/>
      <c r="I32" s="299"/>
      <c r="J32" s="299"/>
      <c r="K32" s="299"/>
    </row>
    <row r="33" spans="4:11" ht="15" customHeight="1" x14ac:dyDescent="0.2">
      <c r="D33" s="184"/>
      <c r="E33" s="184"/>
      <c r="F33" s="184"/>
      <c r="G33" s="184"/>
      <c r="H33" s="184"/>
      <c r="I33" s="184"/>
      <c r="J33" s="184"/>
      <c r="K33" s="184"/>
    </row>
  </sheetData>
  <mergeCells count="12">
    <mergeCell ref="B32:K32"/>
    <mergeCell ref="L10:L11"/>
    <mergeCell ref="B12:K12"/>
    <mergeCell ref="B16:K16"/>
    <mergeCell ref="B19:K19"/>
    <mergeCell ref="B23:K23"/>
    <mergeCell ref="A26:C26"/>
    <mergeCell ref="A10:A11"/>
    <mergeCell ref="B10:B11"/>
    <mergeCell ref="D10:D11"/>
    <mergeCell ref="E10:J10"/>
    <mergeCell ref="K10:K11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9:Q94"/>
  <sheetViews>
    <sheetView showGridLines="0" tabSelected="1" topLeftCell="G29" zoomScale="85" zoomScaleNormal="85" zoomScaleSheetLayoutView="56" zoomScalePageLayoutView="55" workbookViewId="0">
      <selection activeCell="O36" sqref="O36"/>
    </sheetView>
  </sheetViews>
  <sheetFormatPr baseColWidth="10" defaultRowHeight="15" x14ac:dyDescent="0.25"/>
  <cols>
    <col min="1" max="1" width="11" bestFit="1" customWidth="1"/>
    <col min="2" max="2" width="37.42578125" customWidth="1"/>
    <col min="3" max="3" width="42.140625" customWidth="1"/>
    <col min="4" max="4" width="88" hidden="1" customWidth="1"/>
    <col min="5" max="5" width="27.85546875" hidden="1" customWidth="1"/>
    <col min="6" max="6" width="22.42578125" hidden="1" customWidth="1"/>
    <col min="7" max="8" width="15.42578125" customWidth="1"/>
    <col min="9" max="9" width="16.140625" customWidth="1"/>
    <col min="10" max="10" width="19" customWidth="1"/>
    <col min="11" max="11" width="26.42578125" customWidth="1"/>
    <col min="12" max="12" width="30.42578125" customWidth="1"/>
    <col min="13" max="13" width="35.42578125" hidden="1" customWidth="1"/>
    <col min="14" max="14" width="30.42578125" customWidth="1"/>
    <col min="15" max="15" width="28.140625" customWidth="1"/>
    <col min="17" max="17" width="19.7109375" bestFit="1" customWidth="1"/>
  </cols>
  <sheetData>
    <row r="9" spans="1:17" ht="24" customHeight="1" x14ac:dyDescent="0.25">
      <c r="A9" s="1"/>
      <c r="B9" s="185"/>
      <c r="C9" s="3"/>
      <c r="D9" s="186"/>
      <c r="E9" s="186"/>
      <c r="F9" s="1"/>
      <c r="G9" s="1"/>
      <c r="H9" s="1"/>
      <c r="I9" s="1"/>
      <c r="J9" s="1"/>
      <c r="K9" s="1"/>
      <c r="L9" s="3"/>
      <c r="M9" s="2"/>
      <c r="N9" s="187"/>
    </row>
    <row r="10" spans="1:17" s="5" customFormat="1" ht="48" customHeight="1" x14ac:dyDescent="0.25">
      <c r="A10" s="258" t="s">
        <v>0</v>
      </c>
      <c r="B10" s="313" t="s">
        <v>1</v>
      </c>
      <c r="C10" s="258" t="s">
        <v>2</v>
      </c>
      <c r="D10" s="258"/>
      <c r="E10" s="258"/>
      <c r="F10" s="258"/>
      <c r="G10" s="314" t="s">
        <v>3</v>
      </c>
      <c r="H10" s="258"/>
      <c r="I10" s="258"/>
      <c r="J10" s="258"/>
      <c r="K10" s="258"/>
      <c r="L10" s="258" t="s">
        <v>5</v>
      </c>
      <c r="M10" s="307" t="s">
        <v>162</v>
      </c>
      <c r="N10" s="311" t="s">
        <v>172</v>
      </c>
    </row>
    <row r="11" spans="1:17" s="2" customFormat="1" ht="76.5" customHeight="1" x14ac:dyDescent="0.25">
      <c r="A11" s="258"/>
      <c r="B11" s="313"/>
      <c r="C11" s="104" t="s">
        <v>6</v>
      </c>
      <c r="D11" s="8" t="s">
        <v>8</v>
      </c>
      <c r="E11" s="104" t="s">
        <v>9</v>
      </c>
      <c r="F11" s="104" t="s">
        <v>10</v>
      </c>
      <c r="G11" s="314"/>
      <c r="H11" s="104" t="s">
        <v>12</v>
      </c>
      <c r="I11" s="104" t="s">
        <v>13</v>
      </c>
      <c r="J11" s="104" t="s">
        <v>14</v>
      </c>
      <c r="K11" s="189" t="s">
        <v>17</v>
      </c>
      <c r="L11" s="258"/>
      <c r="M11" s="307"/>
      <c r="N11" s="312"/>
    </row>
    <row r="12" spans="1:17" s="2" customFormat="1" ht="57" customHeight="1" x14ac:dyDescent="0.25">
      <c r="A12" s="104"/>
      <c r="B12" s="271" t="s">
        <v>173</v>
      </c>
      <c r="C12" s="271"/>
      <c r="D12" s="271"/>
      <c r="E12" s="271"/>
      <c r="F12" s="271"/>
      <c r="G12" s="271"/>
      <c r="H12" s="271"/>
      <c r="I12" s="271"/>
      <c r="J12" s="271"/>
      <c r="K12" s="271"/>
      <c r="L12" s="271"/>
      <c r="M12" s="163"/>
      <c r="N12" s="190"/>
    </row>
    <row r="13" spans="1:17" s="2" customFormat="1" ht="208.5" customHeight="1" x14ac:dyDescent="0.25">
      <c r="A13" s="104">
        <v>1</v>
      </c>
      <c r="B13" s="191" t="s">
        <v>174</v>
      </c>
      <c r="C13" s="191" t="s">
        <v>81</v>
      </c>
      <c r="D13" s="192" t="s">
        <v>175</v>
      </c>
      <c r="E13" s="192" t="s">
        <v>176</v>
      </c>
      <c r="F13" s="192" t="s">
        <v>24</v>
      </c>
      <c r="G13" s="193">
        <v>1</v>
      </c>
      <c r="H13" s="194">
        <v>44013</v>
      </c>
      <c r="I13" s="194" t="s">
        <v>177</v>
      </c>
      <c r="J13" s="114">
        <v>1</v>
      </c>
      <c r="K13" s="195">
        <v>2705295</v>
      </c>
      <c r="L13" s="195">
        <f>K13</f>
        <v>2705295</v>
      </c>
      <c r="M13" s="196" t="s">
        <v>168</v>
      </c>
      <c r="N13" s="196" t="s">
        <v>178</v>
      </c>
    </row>
    <row r="14" spans="1:17" s="2" customFormat="1" ht="208.5" customHeight="1" x14ac:dyDescent="0.25">
      <c r="A14" s="104">
        <v>2</v>
      </c>
      <c r="B14" s="191" t="s">
        <v>174</v>
      </c>
      <c r="C14" s="191" t="s">
        <v>81</v>
      </c>
      <c r="D14" s="192" t="s">
        <v>75</v>
      </c>
      <c r="E14" s="192" t="s">
        <v>176</v>
      </c>
      <c r="F14" s="192" t="s">
        <v>24</v>
      </c>
      <c r="G14" s="193">
        <v>1</v>
      </c>
      <c r="H14" s="194">
        <v>44013</v>
      </c>
      <c r="I14" s="194" t="s">
        <v>177</v>
      </c>
      <c r="J14" s="114">
        <v>1</v>
      </c>
      <c r="K14" s="197">
        <v>2705295</v>
      </c>
      <c r="L14" s="195">
        <f t="shared" ref="L14:L23" si="0">K14</f>
        <v>2705295</v>
      </c>
      <c r="M14" s="198" t="s">
        <v>168</v>
      </c>
      <c r="N14" s="196" t="s">
        <v>179</v>
      </c>
      <c r="Q14" s="199"/>
    </row>
    <row r="15" spans="1:17" s="2" customFormat="1" ht="208.5" customHeight="1" x14ac:dyDescent="0.25">
      <c r="A15" s="104">
        <v>4</v>
      </c>
      <c r="B15" s="191" t="s">
        <v>174</v>
      </c>
      <c r="C15" s="191" t="s">
        <v>81</v>
      </c>
      <c r="D15" s="192" t="s">
        <v>75</v>
      </c>
      <c r="E15" s="192" t="s">
        <v>176</v>
      </c>
      <c r="F15" s="192" t="s">
        <v>24</v>
      </c>
      <c r="G15" s="193">
        <v>1</v>
      </c>
      <c r="H15" s="194">
        <v>44013</v>
      </c>
      <c r="I15" s="194" t="s">
        <v>177</v>
      </c>
      <c r="J15" s="114">
        <v>1</v>
      </c>
      <c r="K15" s="197">
        <v>2705295</v>
      </c>
      <c r="L15" s="195">
        <f t="shared" si="0"/>
        <v>2705295</v>
      </c>
      <c r="M15" s="196" t="s">
        <v>168</v>
      </c>
      <c r="N15" s="196" t="s">
        <v>180</v>
      </c>
    </row>
    <row r="16" spans="1:17" s="2" customFormat="1" ht="208.5" customHeight="1" x14ac:dyDescent="0.25">
      <c r="A16" s="104">
        <v>5</v>
      </c>
      <c r="B16" s="191" t="s">
        <v>174</v>
      </c>
      <c r="C16" s="191" t="s">
        <v>81</v>
      </c>
      <c r="D16" s="192" t="s">
        <v>75</v>
      </c>
      <c r="E16" s="192" t="s">
        <v>176</v>
      </c>
      <c r="F16" s="192" t="s">
        <v>24</v>
      </c>
      <c r="G16" s="193">
        <v>1</v>
      </c>
      <c r="H16" s="194">
        <v>44013</v>
      </c>
      <c r="I16" s="194" t="s">
        <v>177</v>
      </c>
      <c r="J16" s="114">
        <v>1</v>
      </c>
      <c r="K16" s="195">
        <f>3502000*1.03</f>
        <v>3607060</v>
      </c>
      <c r="L16" s="195">
        <f t="shared" si="0"/>
        <v>3607060</v>
      </c>
      <c r="M16" s="196" t="s">
        <v>168</v>
      </c>
      <c r="N16" s="196" t="s">
        <v>181</v>
      </c>
    </row>
    <row r="17" spans="1:14" s="2" customFormat="1" ht="208.5" customHeight="1" x14ac:dyDescent="0.25">
      <c r="A17" s="104">
        <v>6</v>
      </c>
      <c r="B17" s="191" t="s">
        <v>174</v>
      </c>
      <c r="C17" s="191" t="s">
        <v>81</v>
      </c>
      <c r="D17" s="192" t="s">
        <v>75</v>
      </c>
      <c r="E17" s="192" t="s">
        <v>176</v>
      </c>
      <c r="F17" s="192" t="s">
        <v>24</v>
      </c>
      <c r="G17" s="193">
        <v>1</v>
      </c>
      <c r="H17" s="194">
        <v>44013</v>
      </c>
      <c r="I17" s="194" t="s">
        <v>177</v>
      </c>
      <c r="J17" s="114">
        <v>1</v>
      </c>
      <c r="K17" s="195">
        <f>3502000*1.03</f>
        <v>3607060</v>
      </c>
      <c r="L17" s="195">
        <f t="shared" si="0"/>
        <v>3607060</v>
      </c>
      <c r="M17" s="196" t="s">
        <v>168</v>
      </c>
      <c r="N17" s="196" t="s">
        <v>182</v>
      </c>
    </row>
    <row r="18" spans="1:14" s="2" customFormat="1" ht="38.25" customHeight="1" x14ac:dyDescent="0.25">
      <c r="A18" s="104"/>
      <c r="B18" s="46"/>
      <c r="C18" s="47"/>
      <c r="D18" s="46"/>
      <c r="E18" s="46"/>
      <c r="F18" s="47"/>
      <c r="G18" s="105">
        <f>SUM(G13:G17)</f>
        <v>5</v>
      </c>
      <c r="H18" s="85"/>
      <c r="I18" s="85"/>
      <c r="J18" s="37"/>
      <c r="K18" s="200"/>
      <c r="L18" s="201">
        <f>SUM(L13:L17)</f>
        <v>15330005</v>
      </c>
      <c r="M18" s="168"/>
      <c r="N18" s="190"/>
    </row>
    <row r="19" spans="1:14" s="2" customFormat="1" ht="57" customHeight="1" x14ac:dyDescent="0.25">
      <c r="A19" s="104"/>
      <c r="B19" s="271" t="s">
        <v>183</v>
      </c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163"/>
      <c r="N19" s="190"/>
    </row>
    <row r="20" spans="1:14" s="2" customFormat="1" ht="208.5" customHeight="1" x14ac:dyDescent="0.25">
      <c r="A20" s="104">
        <v>1</v>
      </c>
      <c r="B20" s="191" t="s">
        <v>184</v>
      </c>
      <c r="C20" s="191" t="s">
        <v>81</v>
      </c>
      <c r="D20" s="202" t="s">
        <v>185</v>
      </c>
      <c r="E20" s="192" t="s">
        <v>122</v>
      </c>
      <c r="F20" s="192" t="s">
        <v>24</v>
      </c>
      <c r="G20" s="193">
        <v>1</v>
      </c>
      <c r="H20" s="194">
        <v>44013</v>
      </c>
      <c r="I20" s="194" t="s">
        <v>177</v>
      </c>
      <c r="J20" s="114">
        <v>1</v>
      </c>
      <c r="K20" s="197">
        <v>2705295</v>
      </c>
      <c r="L20" s="195">
        <f t="shared" si="0"/>
        <v>2705295</v>
      </c>
      <c r="M20" s="167" t="s">
        <v>168</v>
      </c>
      <c r="N20" s="196" t="s">
        <v>186</v>
      </c>
    </row>
    <row r="21" spans="1:14" s="2" customFormat="1" ht="208.5" customHeight="1" x14ac:dyDescent="0.25">
      <c r="A21" s="104">
        <v>2</v>
      </c>
      <c r="B21" s="191" t="s">
        <v>184</v>
      </c>
      <c r="C21" s="191" t="s">
        <v>81</v>
      </c>
      <c r="D21" s="202" t="s">
        <v>185</v>
      </c>
      <c r="E21" s="192" t="s">
        <v>122</v>
      </c>
      <c r="F21" s="192" t="s">
        <v>24</v>
      </c>
      <c r="G21" s="193">
        <v>1</v>
      </c>
      <c r="H21" s="194">
        <v>44013</v>
      </c>
      <c r="I21" s="194" t="s">
        <v>177</v>
      </c>
      <c r="J21" s="114">
        <v>1</v>
      </c>
      <c r="K21" s="197">
        <v>2705295</v>
      </c>
      <c r="L21" s="195">
        <f t="shared" si="0"/>
        <v>2705295</v>
      </c>
      <c r="M21" s="167" t="s">
        <v>168</v>
      </c>
      <c r="N21" s="196" t="s">
        <v>187</v>
      </c>
    </row>
    <row r="22" spans="1:14" s="2" customFormat="1" ht="208.5" customHeight="1" x14ac:dyDescent="0.25">
      <c r="A22" s="104">
        <v>3</v>
      </c>
      <c r="B22" s="191" t="s">
        <v>184</v>
      </c>
      <c r="C22" s="191" t="s">
        <v>81</v>
      </c>
      <c r="D22" s="202" t="s">
        <v>185</v>
      </c>
      <c r="E22" s="192" t="s">
        <v>122</v>
      </c>
      <c r="F22" s="192" t="s">
        <v>24</v>
      </c>
      <c r="G22" s="193">
        <v>1</v>
      </c>
      <c r="H22" s="194">
        <v>44013</v>
      </c>
      <c r="I22" s="194" t="s">
        <v>177</v>
      </c>
      <c r="J22" s="114">
        <v>1</v>
      </c>
      <c r="K22" s="195">
        <v>2705295</v>
      </c>
      <c r="L22" s="195">
        <f t="shared" si="0"/>
        <v>2705295</v>
      </c>
      <c r="M22" s="167" t="s">
        <v>168</v>
      </c>
      <c r="N22" s="196" t="s">
        <v>188</v>
      </c>
    </row>
    <row r="23" spans="1:14" s="2" customFormat="1" ht="208.5" customHeight="1" x14ac:dyDescent="0.25">
      <c r="A23" s="104">
        <v>4</v>
      </c>
      <c r="B23" s="191" t="s">
        <v>184</v>
      </c>
      <c r="C23" s="191" t="s">
        <v>81</v>
      </c>
      <c r="D23" s="202" t="s">
        <v>185</v>
      </c>
      <c r="E23" s="192" t="s">
        <v>122</v>
      </c>
      <c r="F23" s="192" t="s">
        <v>24</v>
      </c>
      <c r="G23" s="193">
        <v>1</v>
      </c>
      <c r="H23" s="194">
        <v>44013</v>
      </c>
      <c r="I23" s="194" t="s">
        <v>177</v>
      </c>
      <c r="J23" s="114">
        <v>1</v>
      </c>
      <c r="K23" s="195">
        <v>2705295</v>
      </c>
      <c r="L23" s="195">
        <f t="shared" si="0"/>
        <v>2705295</v>
      </c>
      <c r="M23" s="203"/>
      <c r="N23" s="196" t="s">
        <v>189</v>
      </c>
    </row>
    <row r="24" spans="1:14" s="2" customFormat="1" ht="38.25" customHeight="1" x14ac:dyDescent="0.25">
      <c r="A24" s="104"/>
      <c r="B24" s="46"/>
      <c r="C24" s="47"/>
      <c r="D24" s="46"/>
      <c r="E24" s="46"/>
      <c r="F24" s="47"/>
      <c r="G24" s="105">
        <f>SUM(G20:G23)</f>
        <v>4</v>
      </c>
      <c r="H24" s="85"/>
      <c r="I24" s="85"/>
      <c r="J24" s="37"/>
      <c r="K24" s="204"/>
      <c r="L24" s="205">
        <f>SUM(L20:L23)</f>
        <v>10821180</v>
      </c>
      <c r="M24" s="168"/>
      <c r="N24" s="190"/>
    </row>
    <row r="25" spans="1:14" s="2" customFormat="1" ht="57" customHeight="1" x14ac:dyDescent="0.25">
      <c r="A25" s="104"/>
      <c r="B25" s="271" t="s">
        <v>190</v>
      </c>
      <c r="C25" s="271"/>
      <c r="D25" s="271"/>
      <c r="E25" s="271"/>
      <c r="F25" s="271"/>
      <c r="G25" s="271"/>
      <c r="H25" s="271"/>
      <c r="I25" s="271"/>
      <c r="J25" s="271"/>
      <c r="K25" s="271"/>
      <c r="L25" s="271"/>
      <c r="M25" s="163"/>
      <c r="N25" s="190"/>
    </row>
    <row r="26" spans="1:14" s="2" customFormat="1" ht="208.5" customHeight="1" x14ac:dyDescent="0.25">
      <c r="A26" s="104">
        <v>2</v>
      </c>
      <c r="B26" s="191" t="s">
        <v>191</v>
      </c>
      <c r="C26" s="191" t="s">
        <v>81</v>
      </c>
      <c r="D26" s="202" t="s">
        <v>192</v>
      </c>
      <c r="E26" s="192" t="s">
        <v>106</v>
      </c>
      <c r="F26" s="192" t="s">
        <v>91</v>
      </c>
      <c r="G26" s="193">
        <v>1</v>
      </c>
      <c r="H26" s="194">
        <v>44013</v>
      </c>
      <c r="I26" s="194" t="s">
        <v>177</v>
      </c>
      <c r="J26" s="114">
        <v>1</v>
      </c>
      <c r="K26" s="206">
        <v>2705295</v>
      </c>
      <c r="L26" s="206">
        <f t="shared" ref="L26:L27" si="1">K26</f>
        <v>2705295</v>
      </c>
      <c r="M26" s="167" t="s">
        <v>168</v>
      </c>
      <c r="N26" s="207" t="s">
        <v>193</v>
      </c>
    </row>
    <row r="27" spans="1:14" s="2" customFormat="1" ht="208.5" customHeight="1" x14ac:dyDescent="0.25">
      <c r="A27" s="104">
        <v>3</v>
      </c>
      <c r="B27" s="191" t="s">
        <v>191</v>
      </c>
      <c r="C27" s="191" t="s">
        <v>81</v>
      </c>
      <c r="D27" s="202" t="s">
        <v>192</v>
      </c>
      <c r="E27" s="192" t="s">
        <v>106</v>
      </c>
      <c r="F27" s="192" t="s">
        <v>91</v>
      </c>
      <c r="G27" s="193">
        <v>1</v>
      </c>
      <c r="H27" s="194">
        <v>44013</v>
      </c>
      <c r="I27" s="194" t="s">
        <v>177</v>
      </c>
      <c r="J27" s="114">
        <v>1</v>
      </c>
      <c r="K27" s="206">
        <v>2705295</v>
      </c>
      <c r="L27" s="206">
        <f t="shared" si="1"/>
        <v>2705295</v>
      </c>
      <c r="M27" s="167" t="s">
        <v>168</v>
      </c>
      <c r="N27" s="207" t="s">
        <v>194</v>
      </c>
    </row>
    <row r="28" spans="1:14" s="2" customFormat="1" ht="38.25" customHeight="1" x14ac:dyDescent="0.25">
      <c r="A28" s="104"/>
      <c r="B28" s="46"/>
      <c r="C28" s="47"/>
      <c r="D28" s="46"/>
      <c r="E28" s="46"/>
      <c r="F28" s="47"/>
      <c r="G28" s="105">
        <f>SUM(G26:G27)</f>
        <v>2</v>
      </c>
      <c r="H28" s="85"/>
      <c r="I28" s="85"/>
      <c r="J28" s="37"/>
      <c r="K28" s="204"/>
      <c r="L28" s="205">
        <f>SUM(L26:L27)</f>
        <v>5410590</v>
      </c>
      <c r="M28" s="168"/>
      <c r="N28" s="190"/>
    </row>
    <row r="29" spans="1:14" s="2" customFormat="1" ht="57" customHeight="1" x14ac:dyDescent="0.25">
      <c r="A29" s="104"/>
      <c r="B29" s="271" t="s">
        <v>195</v>
      </c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163"/>
      <c r="N29" s="190"/>
    </row>
    <row r="30" spans="1:14" s="2" customFormat="1" ht="208.5" customHeight="1" x14ac:dyDescent="0.25">
      <c r="A30" s="104">
        <v>1</v>
      </c>
      <c r="B30" s="191" t="s">
        <v>196</v>
      </c>
      <c r="C30" s="191" t="s">
        <v>81</v>
      </c>
      <c r="D30" s="202" t="s">
        <v>197</v>
      </c>
      <c r="E30" s="192" t="s">
        <v>92</v>
      </c>
      <c r="F30" s="192" t="s">
        <v>24</v>
      </c>
      <c r="G30" s="193">
        <v>1</v>
      </c>
      <c r="H30" s="194">
        <v>44013</v>
      </c>
      <c r="I30" s="194" t="s">
        <v>177</v>
      </c>
      <c r="J30" s="114">
        <v>1</v>
      </c>
      <c r="K30" s="195">
        <f>3502000*1.03</f>
        <v>3607060</v>
      </c>
      <c r="L30" s="195">
        <f>K30</f>
        <v>3607060</v>
      </c>
      <c r="M30" s="167" t="s">
        <v>168</v>
      </c>
      <c r="N30" s="207" t="s">
        <v>198</v>
      </c>
    </row>
    <row r="31" spans="1:14" s="2" customFormat="1" ht="208.5" customHeight="1" x14ac:dyDescent="0.25">
      <c r="A31" s="104">
        <v>2</v>
      </c>
      <c r="B31" s="191" t="s">
        <v>196</v>
      </c>
      <c r="C31" s="191" t="s">
        <v>81</v>
      </c>
      <c r="D31" s="202" t="s">
        <v>197</v>
      </c>
      <c r="E31" s="192" t="s">
        <v>92</v>
      </c>
      <c r="F31" s="192" t="s">
        <v>24</v>
      </c>
      <c r="G31" s="193">
        <v>1</v>
      </c>
      <c r="H31" s="194">
        <v>44013</v>
      </c>
      <c r="I31" s="194" t="s">
        <v>177</v>
      </c>
      <c r="J31" s="114">
        <v>1</v>
      </c>
      <c r="K31" s="195">
        <f>3502000*1.03</f>
        <v>3607060</v>
      </c>
      <c r="L31" s="195">
        <f t="shared" ref="L31:L37" si="2">K31</f>
        <v>3607060</v>
      </c>
      <c r="M31" s="167" t="s">
        <v>168</v>
      </c>
      <c r="N31" s="207" t="s">
        <v>199</v>
      </c>
    </row>
    <row r="32" spans="1:14" s="2" customFormat="1" ht="208.5" customHeight="1" x14ac:dyDescent="0.25">
      <c r="A32" s="104">
        <v>3</v>
      </c>
      <c r="B32" s="191" t="s">
        <v>196</v>
      </c>
      <c r="C32" s="191" t="s">
        <v>81</v>
      </c>
      <c r="D32" s="202" t="s">
        <v>197</v>
      </c>
      <c r="E32" s="192" t="s">
        <v>92</v>
      </c>
      <c r="F32" s="192" t="s">
        <v>24</v>
      </c>
      <c r="G32" s="193">
        <v>1</v>
      </c>
      <c r="H32" s="194">
        <v>44013</v>
      </c>
      <c r="I32" s="194" t="s">
        <v>177</v>
      </c>
      <c r="J32" s="114">
        <v>1</v>
      </c>
      <c r="K32" s="206">
        <v>2705295</v>
      </c>
      <c r="L32" s="195">
        <f t="shared" si="2"/>
        <v>2705295</v>
      </c>
      <c r="M32" s="167" t="s">
        <v>168</v>
      </c>
      <c r="N32" s="207" t="s">
        <v>200</v>
      </c>
    </row>
    <row r="33" spans="1:15" s="2" customFormat="1" ht="38.25" customHeight="1" x14ac:dyDescent="0.25">
      <c r="A33" s="104"/>
      <c r="B33" s="46"/>
      <c r="C33" s="47"/>
      <c r="D33" s="46"/>
      <c r="E33" s="46"/>
      <c r="F33" s="47"/>
      <c r="G33" s="105">
        <f>SUM(G30:G32)</f>
        <v>3</v>
      </c>
      <c r="H33" s="85"/>
      <c r="I33" s="85"/>
      <c r="J33" s="37"/>
      <c r="K33" s="204"/>
      <c r="L33" s="201">
        <f>SUM(L30:L32)</f>
        <v>9919415</v>
      </c>
      <c r="M33" s="168"/>
      <c r="N33" s="190"/>
    </row>
    <row r="34" spans="1:15" s="2" customFormat="1" ht="57" customHeight="1" x14ac:dyDescent="0.25">
      <c r="A34" s="104"/>
      <c r="B34" s="271" t="s">
        <v>201</v>
      </c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163"/>
      <c r="N34" s="190"/>
    </row>
    <row r="35" spans="1:15" s="2" customFormat="1" ht="208.5" customHeight="1" x14ac:dyDescent="0.25">
      <c r="A35" s="104">
        <v>1</v>
      </c>
      <c r="B35" s="191" t="s">
        <v>202</v>
      </c>
      <c r="C35" s="191" t="s">
        <v>81</v>
      </c>
      <c r="D35" s="192" t="s">
        <v>63</v>
      </c>
      <c r="E35" s="192" t="s">
        <v>92</v>
      </c>
      <c r="F35" s="192" t="s">
        <v>24</v>
      </c>
      <c r="G35" s="193">
        <v>1</v>
      </c>
      <c r="H35" s="194">
        <v>44013</v>
      </c>
      <c r="I35" s="194" t="s">
        <v>177</v>
      </c>
      <c r="J35" s="114">
        <v>1</v>
      </c>
      <c r="K35" s="195">
        <f>3502000*1.03</f>
        <v>3607060</v>
      </c>
      <c r="L35" s="195">
        <f t="shared" si="2"/>
        <v>3607060</v>
      </c>
      <c r="M35" s="167" t="s">
        <v>168</v>
      </c>
      <c r="N35" s="207" t="s">
        <v>203</v>
      </c>
      <c r="O35" s="251"/>
    </row>
    <row r="36" spans="1:15" s="2" customFormat="1" ht="208.5" customHeight="1" x14ac:dyDescent="0.25">
      <c r="A36" s="104">
        <v>2</v>
      </c>
      <c r="B36" s="191" t="s">
        <v>202</v>
      </c>
      <c r="C36" s="191" t="s">
        <v>81</v>
      </c>
      <c r="D36" s="192" t="s">
        <v>63</v>
      </c>
      <c r="E36" s="192" t="s">
        <v>92</v>
      </c>
      <c r="F36" s="192" t="s">
        <v>24</v>
      </c>
      <c r="G36" s="193">
        <v>1</v>
      </c>
      <c r="H36" s="194">
        <v>44013</v>
      </c>
      <c r="I36" s="194" t="s">
        <v>177</v>
      </c>
      <c r="J36" s="114">
        <v>1</v>
      </c>
      <c r="K36" s="195">
        <f>3502000*1.03</f>
        <v>3607060</v>
      </c>
      <c r="L36" s="195">
        <f t="shared" si="2"/>
        <v>3607060</v>
      </c>
      <c r="M36" s="167" t="s">
        <v>168</v>
      </c>
      <c r="N36" s="207" t="s">
        <v>204</v>
      </c>
    </row>
    <row r="37" spans="1:15" s="2" customFormat="1" ht="208.5" customHeight="1" x14ac:dyDescent="0.25">
      <c r="A37" s="104">
        <v>3</v>
      </c>
      <c r="B37" s="191" t="s">
        <v>202</v>
      </c>
      <c r="C37" s="191" t="s">
        <v>81</v>
      </c>
      <c r="D37" s="192" t="s">
        <v>63</v>
      </c>
      <c r="E37" s="192" t="s">
        <v>92</v>
      </c>
      <c r="F37" s="192" t="s">
        <v>24</v>
      </c>
      <c r="G37" s="193">
        <v>1</v>
      </c>
      <c r="H37" s="194">
        <v>44013</v>
      </c>
      <c r="I37" s="194" t="s">
        <v>177</v>
      </c>
      <c r="J37" s="114">
        <v>1</v>
      </c>
      <c r="K37" s="206">
        <v>2705295</v>
      </c>
      <c r="L37" s="195">
        <f t="shared" si="2"/>
        <v>2705295</v>
      </c>
      <c r="M37" s="167" t="s">
        <v>168</v>
      </c>
      <c r="N37" s="207" t="s">
        <v>205</v>
      </c>
    </row>
    <row r="38" spans="1:15" s="2" customFormat="1" ht="38.25" customHeight="1" x14ac:dyDescent="0.25">
      <c r="A38" s="104"/>
      <c r="B38" s="172"/>
      <c r="C38" s="47"/>
      <c r="D38" s="46"/>
      <c r="E38" s="46"/>
      <c r="F38" s="47"/>
      <c r="G38" s="105">
        <f>SUM(G35:G37)</f>
        <v>3</v>
      </c>
      <c r="H38" s="85"/>
      <c r="I38" s="85"/>
      <c r="J38" s="37"/>
      <c r="K38" s="204"/>
      <c r="L38" s="201">
        <f>SUM(L35:L37)</f>
        <v>9919415</v>
      </c>
      <c r="M38" s="168"/>
      <c r="N38" s="190"/>
    </row>
    <row r="39" spans="1:15" s="2" customFormat="1" ht="57" customHeight="1" x14ac:dyDescent="0.25">
      <c r="A39" s="104"/>
      <c r="B39" s="271" t="s">
        <v>206</v>
      </c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163"/>
      <c r="N39" s="190"/>
    </row>
    <row r="40" spans="1:15" s="2" customFormat="1" ht="57" customHeight="1" x14ac:dyDescent="0.25">
      <c r="A40" s="104"/>
      <c r="B40" s="105"/>
      <c r="C40" s="105"/>
      <c r="D40" s="105"/>
      <c r="E40" s="105"/>
      <c r="F40" s="105"/>
      <c r="G40" s="105"/>
      <c r="H40" s="105"/>
      <c r="I40" s="105"/>
      <c r="J40" s="83"/>
      <c r="K40" s="105"/>
      <c r="L40" s="105"/>
      <c r="M40" s="163"/>
      <c r="N40" s="190"/>
    </row>
    <row r="41" spans="1:15" s="2" customFormat="1" ht="208.5" customHeight="1" x14ac:dyDescent="0.25">
      <c r="A41" s="104">
        <v>1</v>
      </c>
      <c r="B41" s="191" t="s">
        <v>207</v>
      </c>
      <c r="C41" s="191" t="s">
        <v>81</v>
      </c>
      <c r="D41" s="192" t="s">
        <v>208</v>
      </c>
      <c r="E41" s="192" t="s">
        <v>106</v>
      </c>
      <c r="F41" s="192" t="s">
        <v>91</v>
      </c>
      <c r="G41" s="193">
        <v>1</v>
      </c>
      <c r="H41" s="194">
        <v>44013</v>
      </c>
      <c r="I41" s="194" t="s">
        <v>177</v>
      </c>
      <c r="J41" s="114">
        <v>1</v>
      </c>
      <c r="K41" s="195">
        <f>3502000*1.03</f>
        <v>3607060</v>
      </c>
      <c r="L41" s="195">
        <f t="shared" ref="L41" si="3">K41</f>
        <v>3607060</v>
      </c>
      <c r="M41" s="167" t="s">
        <v>168</v>
      </c>
      <c r="N41" s="207" t="s">
        <v>209</v>
      </c>
    </row>
    <row r="42" spans="1:15" s="2" customFormat="1" ht="38.25" customHeight="1" x14ac:dyDescent="0.25">
      <c r="A42" s="104"/>
      <c r="B42" s="46"/>
      <c r="C42" s="47"/>
      <c r="D42" s="46"/>
      <c r="E42" s="46"/>
      <c r="F42" s="47"/>
      <c r="G42" s="105">
        <f>SUM(G41:G41)</f>
        <v>1</v>
      </c>
      <c r="H42" s="85"/>
      <c r="I42" s="85"/>
      <c r="J42" s="37"/>
      <c r="K42" s="204"/>
      <c r="L42" s="208">
        <f>SUM(L41:L41)</f>
        <v>3607060</v>
      </c>
      <c r="M42" s="168"/>
      <c r="N42" s="190"/>
    </row>
    <row r="43" spans="1:15" s="2" customFormat="1" ht="57" customHeight="1" x14ac:dyDescent="0.25">
      <c r="A43" s="104"/>
      <c r="B43" s="271" t="s">
        <v>100</v>
      </c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163"/>
      <c r="N43" s="190"/>
    </row>
    <row r="44" spans="1:15" s="2" customFormat="1" ht="201" customHeight="1" x14ac:dyDescent="0.25">
      <c r="A44" s="104">
        <v>1</v>
      </c>
      <c r="B44" s="191" t="s">
        <v>99</v>
      </c>
      <c r="C44" s="191" t="s">
        <v>81</v>
      </c>
      <c r="D44" s="192" t="s">
        <v>171</v>
      </c>
      <c r="E44" s="192" t="s">
        <v>92</v>
      </c>
      <c r="F44" s="192" t="s">
        <v>24</v>
      </c>
      <c r="G44" s="193">
        <v>1</v>
      </c>
      <c r="H44" s="194">
        <v>44013</v>
      </c>
      <c r="I44" s="194" t="s">
        <v>177</v>
      </c>
      <c r="J44" s="114">
        <v>1</v>
      </c>
      <c r="K44" s="195">
        <f>3502000*1.03</f>
        <v>3607060</v>
      </c>
      <c r="L44" s="195">
        <f t="shared" ref="L44:L54" si="4">K44</f>
        <v>3607060</v>
      </c>
      <c r="M44" s="167" t="s">
        <v>168</v>
      </c>
      <c r="N44" s="207" t="s">
        <v>210</v>
      </c>
    </row>
    <row r="45" spans="1:15" s="2" customFormat="1" ht="200.45" customHeight="1" x14ac:dyDescent="0.25">
      <c r="A45" s="104">
        <v>2</v>
      </c>
      <c r="B45" s="191" t="s">
        <v>99</v>
      </c>
      <c r="C45" s="191" t="s">
        <v>81</v>
      </c>
      <c r="D45" s="192" t="s">
        <v>171</v>
      </c>
      <c r="E45" s="192" t="s">
        <v>92</v>
      </c>
      <c r="F45" s="192" t="s">
        <v>24</v>
      </c>
      <c r="G45" s="193">
        <v>1</v>
      </c>
      <c r="H45" s="194">
        <v>44013</v>
      </c>
      <c r="I45" s="194" t="s">
        <v>177</v>
      </c>
      <c r="J45" s="114">
        <v>1</v>
      </c>
      <c r="K45" s="206">
        <v>2705295</v>
      </c>
      <c r="L45" s="195">
        <f t="shared" si="4"/>
        <v>2705295</v>
      </c>
      <c r="M45" s="167" t="s">
        <v>168</v>
      </c>
      <c r="N45" s="207" t="s">
        <v>211</v>
      </c>
    </row>
    <row r="46" spans="1:15" s="2" customFormat="1" ht="200.45" customHeight="1" x14ac:dyDescent="0.25">
      <c r="A46" s="104">
        <v>3</v>
      </c>
      <c r="B46" s="191" t="s">
        <v>99</v>
      </c>
      <c r="C46" s="191" t="s">
        <v>81</v>
      </c>
      <c r="D46" s="192" t="s">
        <v>171</v>
      </c>
      <c r="E46" s="192" t="s">
        <v>92</v>
      </c>
      <c r="F46" s="192" t="s">
        <v>24</v>
      </c>
      <c r="G46" s="193">
        <v>1</v>
      </c>
      <c r="H46" s="194">
        <v>44013</v>
      </c>
      <c r="I46" s="194" t="s">
        <v>177</v>
      </c>
      <c r="J46" s="114">
        <v>1</v>
      </c>
      <c r="K46" s="195">
        <f t="shared" ref="K46:K54" si="5">3502000*1.03</f>
        <v>3607060</v>
      </c>
      <c r="L46" s="195">
        <f t="shared" si="4"/>
        <v>3607060</v>
      </c>
      <c r="M46" s="167" t="s">
        <v>168</v>
      </c>
      <c r="N46" s="207" t="s">
        <v>212</v>
      </c>
    </row>
    <row r="47" spans="1:15" s="2" customFormat="1" ht="200.45" customHeight="1" x14ac:dyDescent="0.25">
      <c r="A47" s="104">
        <v>4</v>
      </c>
      <c r="B47" s="191" t="s">
        <v>99</v>
      </c>
      <c r="C47" s="191" t="s">
        <v>81</v>
      </c>
      <c r="D47" s="192" t="s">
        <v>171</v>
      </c>
      <c r="E47" s="192" t="s">
        <v>92</v>
      </c>
      <c r="F47" s="192" t="s">
        <v>24</v>
      </c>
      <c r="G47" s="193">
        <v>1</v>
      </c>
      <c r="H47" s="194">
        <v>44013</v>
      </c>
      <c r="I47" s="194" t="s">
        <v>177</v>
      </c>
      <c r="J47" s="114">
        <v>1</v>
      </c>
      <c r="K47" s="195">
        <f t="shared" si="5"/>
        <v>3607060</v>
      </c>
      <c r="L47" s="195">
        <f t="shared" si="4"/>
        <v>3607060</v>
      </c>
      <c r="M47" s="167" t="s">
        <v>168</v>
      </c>
      <c r="N47" s="207" t="s">
        <v>213</v>
      </c>
    </row>
    <row r="48" spans="1:15" s="2" customFormat="1" ht="200.45" customHeight="1" x14ac:dyDescent="0.25">
      <c r="A48" s="104">
        <v>5</v>
      </c>
      <c r="B48" s="191" t="s">
        <v>99</v>
      </c>
      <c r="C48" s="191" t="s">
        <v>81</v>
      </c>
      <c r="D48" s="192" t="s">
        <v>171</v>
      </c>
      <c r="E48" s="192" t="s">
        <v>92</v>
      </c>
      <c r="F48" s="192" t="s">
        <v>24</v>
      </c>
      <c r="G48" s="193">
        <v>1</v>
      </c>
      <c r="H48" s="194">
        <v>44013</v>
      </c>
      <c r="I48" s="194" t="s">
        <v>177</v>
      </c>
      <c r="J48" s="114">
        <v>1</v>
      </c>
      <c r="K48" s="195">
        <f t="shared" si="5"/>
        <v>3607060</v>
      </c>
      <c r="L48" s="195">
        <f t="shared" si="4"/>
        <v>3607060</v>
      </c>
      <c r="M48" s="167" t="s">
        <v>168</v>
      </c>
      <c r="N48" s="207" t="s">
        <v>214</v>
      </c>
    </row>
    <row r="49" spans="1:14" s="2" customFormat="1" ht="200.45" customHeight="1" x14ac:dyDescent="0.25">
      <c r="A49" s="104">
        <v>6</v>
      </c>
      <c r="B49" s="191" t="s">
        <v>99</v>
      </c>
      <c r="C49" s="191" t="s">
        <v>81</v>
      </c>
      <c r="D49" s="192" t="s">
        <v>171</v>
      </c>
      <c r="E49" s="192" t="s">
        <v>92</v>
      </c>
      <c r="F49" s="192" t="s">
        <v>24</v>
      </c>
      <c r="G49" s="193">
        <v>1</v>
      </c>
      <c r="H49" s="194">
        <v>44013</v>
      </c>
      <c r="I49" s="194" t="s">
        <v>177</v>
      </c>
      <c r="J49" s="114">
        <v>1</v>
      </c>
      <c r="K49" s="195">
        <f t="shared" si="5"/>
        <v>3607060</v>
      </c>
      <c r="L49" s="195">
        <f t="shared" si="4"/>
        <v>3607060</v>
      </c>
      <c r="M49" s="167" t="s">
        <v>168</v>
      </c>
      <c r="N49" s="207" t="s">
        <v>215</v>
      </c>
    </row>
    <row r="50" spans="1:14" s="2" customFormat="1" ht="200.45" customHeight="1" x14ac:dyDescent="0.25">
      <c r="A50" s="104">
        <v>7</v>
      </c>
      <c r="B50" s="191" t="s">
        <v>99</v>
      </c>
      <c r="C50" s="191" t="s">
        <v>81</v>
      </c>
      <c r="D50" s="192" t="s">
        <v>171</v>
      </c>
      <c r="E50" s="192" t="s">
        <v>92</v>
      </c>
      <c r="F50" s="192" t="s">
        <v>24</v>
      </c>
      <c r="G50" s="193">
        <v>1</v>
      </c>
      <c r="H50" s="194">
        <v>44013</v>
      </c>
      <c r="I50" s="194" t="s">
        <v>177</v>
      </c>
      <c r="J50" s="114">
        <v>1</v>
      </c>
      <c r="K50" s="195">
        <f t="shared" si="5"/>
        <v>3607060</v>
      </c>
      <c r="L50" s="195">
        <f t="shared" si="4"/>
        <v>3607060</v>
      </c>
      <c r="M50" s="167" t="s">
        <v>168</v>
      </c>
      <c r="N50" s="207" t="s">
        <v>216</v>
      </c>
    </row>
    <row r="51" spans="1:14" s="2" customFormat="1" ht="200.45" customHeight="1" x14ac:dyDescent="0.25">
      <c r="A51" s="104">
        <v>8</v>
      </c>
      <c r="B51" s="191" t="s">
        <v>99</v>
      </c>
      <c r="C51" s="191" t="s">
        <v>81</v>
      </c>
      <c r="D51" s="192" t="s">
        <v>171</v>
      </c>
      <c r="E51" s="192" t="s">
        <v>92</v>
      </c>
      <c r="F51" s="192" t="s">
        <v>24</v>
      </c>
      <c r="G51" s="193">
        <v>1</v>
      </c>
      <c r="H51" s="194">
        <v>44013</v>
      </c>
      <c r="I51" s="194" t="s">
        <v>177</v>
      </c>
      <c r="J51" s="114">
        <v>1</v>
      </c>
      <c r="K51" s="195">
        <f t="shared" si="5"/>
        <v>3607060</v>
      </c>
      <c r="L51" s="195">
        <f t="shared" si="4"/>
        <v>3607060</v>
      </c>
      <c r="M51" s="167" t="s">
        <v>168</v>
      </c>
      <c r="N51" s="207" t="s">
        <v>217</v>
      </c>
    </row>
    <row r="52" spans="1:14" s="2" customFormat="1" ht="200.45" customHeight="1" x14ac:dyDescent="0.25">
      <c r="A52" s="104">
        <v>9</v>
      </c>
      <c r="B52" s="191" t="s">
        <v>99</v>
      </c>
      <c r="C52" s="191" t="s">
        <v>81</v>
      </c>
      <c r="D52" s="192" t="s">
        <v>171</v>
      </c>
      <c r="E52" s="192" t="s">
        <v>92</v>
      </c>
      <c r="F52" s="192" t="s">
        <v>24</v>
      </c>
      <c r="G52" s="193">
        <v>1</v>
      </c>
      <c r="H52" s="194">
        <v>44013</v>
      </c>
      <c r="I52" s="194" t="s">
        <v>177</v>
      </c>
      <c r="J52" s="114">
        <v>1</v>
      </c>
      <c r="K52" s="195">
        <f t="shared" si="5"/>
        <v>3607060</v>
      </c>
      <c r="L52" s="195">
        <f t="shared" si="4"/>
        <v>3607060</v>
      </c>
      <c r="M52" s="167" t="s">
        <v>168</v>
      </c>
      <c r="N52" s="207" t="s">
        <v>218</v>
      </c>
    </row>
    <row r="53" spans="1:14" s="2" customFormat="1" ht="200.45" customHeight="1" x14ac:dyDescent="0.25">
      <c r="A53" s="104">
        <v>10</v>
      </c>
      <c r="B53" s="191" t="s">
        <v>99</v>
      </c>
      <c r="C53" s="191" t="s">
        <v>81</v>
      </c>
      <c r="D53" s="192" t="s">
        <v>171</v>
      </c>
      <c r="E53" s="192" t="s">
        <v>92</v>
      </c>
      <c r="F53" s="192" t="s">
        <v>24</v>
      </c>
      <c r="G53" s="193">
        <v>1</v>
      </c>
      <c r="H53" s="194">
        <v>44013</v>
      </c>
      <c r="I53" s="194" t="s">
        <v>177</v>
      </c>
      <c r="J53" s="114">
        <v>1</v>
      </c>
      <c r="K53" s="195">
        <f t="shared" si="5"/>
        <v>3607060</v>
      </c>
      <c r="L53" s="195">
        <f t="shared" si="4"/>
        <v>3607060</v>
      </c>
      <c r="M53" s="167" t="s">
        <v>168</v>
      </c>
      <c r="N53" s="207" t="s">
        <v>219</v>
      </c>
    </row>
    <row r="54" spans="1:14" s="2" customFormat="1" ht="200.45" customHeight="1" x14ac:dyDescent="0.25">
      <c r="A54" s="104">
        <v>11</v>
      </c>
      <c r="B54" s="191" t="s">
        <v>99</v>
      </c>
      <c r="C54" s="191" t="s">
        <v>81</v>
      </c>
      <c r="D54" s="192" t="s">
        <v>171</v>
      </c>
      <c r="E54" s="192" t="s">
        <v>92</v>
      </c>
      <c r="F54" s="192" t="s">
        <v>24</v>
      </c>
      <c r="G54" s="193">
        <v>1</v>
      </c>
      <c r="H54" s="194">
        <v>44013</v>
      </c>
      <c r="I54" s="194" t="s">
        <v>177</v>
      </c>
      <c r="J54" s="114">
        <v>1</v>
      </c>
      <c r="K54" s="195">
        <f t="shared" si="5"/>
        <v>3607060</v>
      </c>
      <c r="L54" s="195">
        <f t="shared" si="4"/>
        <v>3607060</v>
      </c>
      <c r="M54" s="167" t="s">
        <v>168</v>
      </c>
      <c r="N54" s="207" t="s">
        <v>220</v>
      </c>
    </row>
    <row r="55" spans="1:14" s="2" customFormat="1" ht="38.25" customHeight="1" x14ac:dyDescent="0.25">
      <c r="A55" s="104"/>
      <c r="B55" s="46"/>
      <c r="C55" s="47"/>
      <c r="D55" s="46"/>
      <c r="E55" s="46"/>
      <c r="F55" s="47"/>
      <c r="G55" s="105">
        <f>SUM(G44:G54)</f>
        <v>11</v>
      </c>
      <c r="H55" s="85"/>
      <c r="I55" s="85"/>
      <c r="J55" s="37"/>
      <c r="K55" s="204"/>
      <c r="L55" s="205">
        <f>SUM(L44:M54)</f>
        <v>38775895</v>
      </c>
      <c r="M55" s="168"/>
      <c r="N55" s="190"/>
    </row>
    <row r="56" spans="1:14" s="2" customFormat="1" ht="57" customHeight="1" x14ac:dyDescent="0.25">
      <c r="A56" s="104"/>
      <c r="B56" s="271" t="s">
        <v>221</v>
      </c>
      <c r="C56" s="271"/>
      <c r="D56" s="271"/>
      <c r="E56" s="271"/>
      <c r="F56" s="271"/>
      <c r="G56" s="271"/>
      <c r="H56" s="271"/>
      <c r="I56" s="271"/>
      <c r="J56" s="271"/>
      <c r="K56" s="271"/>
      <c r="L56" s="271"/>
      <c r="M56" s="163"/>
      <c r="N56" s="190"/>
    </row>
    <row r="57" spans="1:14" s="2" customFormat="1" ht="208.5" customHeight="1" x14ac:dyDescent="0.25">
      <c r="A57" s="104">
        <v>1</v>
      </c>
      <c r="B57" s="191" t="s">
        <v>222</v>
      </c>
      <c r="C57" s="191" t="s">
        <v>81</v>
      </c>
      <c r="D57" s="192" t="s">
        <v>83</v>
      </c>
      <c r="E57" s="192" t="s">
        <v>92</v>
      </c>
      <c r="F57" s="192" t="s">
        <v>24</v>
      </c>
      <c r="G57" s="193">
        <v>1</v>
      </c>
      <c r="H57" s="194">
        <v>44013</v>
      </c>
      <c r="I57" s="194" t="s">
        <v>177</v>
      </c>
      <c r="J57" s="114">
        <v>1</v>
      </c>
      <c r="K57" s="206">
        <v>2705295</v>
      </c>
      <c r="L57" s="195">
        <f t="shared" ref="L57:L63" si="6">K57</f>
        <v>2705295</v>
      </c>
      <c r="M57" s="167" t="s">
        <v>168</v>
      </c>
      <c r="N57" s="207" t="s">
        <v>223</v>
      </c>
    </row>
    <row r="58" spans="1:14" s="2" customFormat="1" ht="208.5" customHeight="1" x14ac:dyDescent="0.25">
      <c r="A58" s="104">
        <v>2</v>
      </c>
      <c r="B58" s="191" t="s">
        <v>222</v>
      </c>
      <c r="C58" s="191" t="s">
        <v>81</v>
      </c>
      <c r="D58" s="192" t="s">
        <v>83</v>
      </c>
      <c r="E58" s="192" t="s">
        <v>92</v>
      </c>
      <c r="F58" s="192" t="s">
        <v>24</v>
      </c>
      <c r="G58" s="193">
        <v>1</v>
      </c>
      <c r="H58" s="194">
        <v>44013</v>
      </c>
      <c r="I58" s="194" t="s">
        <v>177</v>
      </c>
      <c r="J58" s="114">
        <v>1</v>
      </c>
      <c r="K58" s="206">
        <v>2705295</v>
      </c>
      <c r="L58" s="195">
        <f t="shared" si="6"/>
        <v>2705295</v>
      </c>
      <c r="M58" s="167" t="s">
        <v>168</v>
      </c>
      <c r="N58" s="207" t="s">
        <v>224</v>
      </c>
    </row>
    <row r="59" spans="1:14" s="2" customFormat="1" ht="208.5" customHeight="1" x14ac:dyDescent="0.25">
      <c r="A59" s="104">
        <v>3</v>
      </c>
      <c r="B59" s="191" t="s">
        <v>222</v>
      </c>
      <c r="C59" s="191" t="s">
        <v>81</v>
      </c>
      <c r="D59" s="192" t="s">
        <v>83</v>
      </c>
      <c r="E59" s="192" t="s">
        <v>92</v>
      </c>
      <c r="F59" s="192" t="s">
        <v>24</v>
      </c>
      <c r="G59" s="193">
        <v>1</v>
      </c>
      <c r="H59" s="194">
        <v>44013</v>
      </c>
      <c r="I59" s="194" t="s">
        <v>177</v>
      </c>
      <c r="J59" s="114">
        <v>1</v>
      </c>
      <c r="K59" s="206">
        <v>2705295</v>
      </c>
      <c r="L59" s="195">
        <f t="shared" si="6"/>
        <v>2705295</v>
      </c>
      <c r="M59" s="167" t="s">
        <v>168</v>
      </c>
      <c r="N59" s="207" t="s">
        <v>225</v>
      </c>
    </row>
    <row r="60" spans="1:14" s="2" customFormat="1" ht="208.5" customHeight="1" x14ac:dyDescent="0.25">
      <c r="A60" s="104">
        <v>4</v>
      </c>
      <c r="B60" s="191" t="s">
        <v>222</v>
      </c>
      <c r="C60" s="191" t="s">
        <v>81</v>
      </c>
      <c r="D60" s="192" t="s">
        <v>83</v>
      </c>
      <c r="E60" s="192" t="s">
        <v>92</v>
      </c>
      <c r="F60" s="192" t="s">
        <v>24</v>
      </c>
      <c r="G60" s="193">
        <v>1</v>
      </c>
      <c r="H60" s="194">
        <v>44013</v>
      </c>
      <c r="I60" s="194" t="s">
        <v>177</v>
      </c>
      <c r="J60" s="114">
        <v>1</v>
      </c>
      <c r="K60" s="206">
        <v>2705295</v>
      </c>
      <c r="L60" s="195">
        <f t="shared" si="6"/>
        <v>2705295</v>
      </c>
      <c r="M60" s="167" t="s">
        <v>168</v>
      </c>
      <c r="N60" s="207" t="s">
        <v>226</v>
      </c>
    </row>
    <row r="61" spans="1:14" s="2" customFormat="1" ht="208.5" customHeight="1" x14ac:dyDescent="0.25">
      <c r="A61" s="104">
        <v>5</v>
      </c>
      <c r="B61" s="191" t="s">
        <v>222</v>
      </c>
      <c r="C61" s="191" t="s">
        <v>81</v>
      </c>
      <c r="D61" s="192" t="s">
        <v>83</v>
      </c>
      <c r="E61" s="192" t="s">
        <v>92</v>
      </c>
      <c r="F61" s="192" t="s">
        <v>24</v>
      </c>
      <c r="G61" s="193">
        <v>1</v>
      </c>
      <c r="H61" s="194">
        <v>44013</v>
      </c>
      <c r="I61" s="194" t="s">
        <v>177</v>
      </c>
      <c r="J61" s="114">
        <v>1</v>
      </c>
      <c r="K61" s="206">
        <v>2705295</v>
      </c>
      <c r="L61" s="195">
        <f t="shared" si="6"/>
        <v>2705295</v>
      </c>
      <c r="M61" s="167" t="s">
        <v>168</v>
      </c>
      <c r="N61" s="207" t="s">
        <v>227</v>
      </c>
    </row>
    <row r="62" spans="1:14" s="2" customFormat="1" ht="208.5" customHeight="1" x14ac:dyDescent="0.25">
      <c r="A62" s="104">
        <v>7</v>
      </c>
      <c r="B62" s="191" t="s">
        <v>222</v>
      </c>
      <c r="C62" s="191" t="s">
        <v>81</v>
      </c>
      <c r="D62" s="192" t="s">
        <v>83</v>
      </c>
      <c r="E62" s="192" t="s">
        <v>92</v>
      </c>
      <c r="F62" s="192" t="s">
        <v>24</v>
      </c>
      <c r="G62" s="193">
        <v>1</v>
      </c>
      <c r="H62" s="194">
        <v>44013</v>
      </c>
      <c r="I62" s="194" t="s">
        <v>177</v>
      </c>
      <c r="J62" s="114">
        <v>0</v>
      </c>
      <c r="K62" s="206">
        <v>2705295</v>
      </c>
      <c r="L62" s="195">
        <f t="shared" si="6"/>
        <v>2705295</v>
      </c>
      <c r="M62" s="209" t="s">
        <v>168</v>
      </c>
      <c r="N62" s="207" t="s">
        <v>228</v>
      </c>
    </row>
    <row r="63" spans="1:14" s="2" customFormat="1" ht="208.5" customHeight="1" x14ac:dyDescent="0.25">
      <c r="A63" s="104">
        <v>8</v>
      </c>
      <c r="B63" s="191" t="s">
        <v>222</v>
      </c>
      <c r="C63" s="191" t="s">
        <v>81</v>
      </c>
      <c r="D63" s="192" t="s">
        <v>83</v>
      </c>
      <c r="E63" s="192" t="s">
        <v>92</v>
      </c>
      <c r="F63" s="192" t="s">
        <v>24</v>
      </c>
      <c r="G63" s="193">
        <v>1</v>
      </c>
      <c r="H63" s="194">
        <v>44013</v>
      </c>
      <c r="I63" s="194" t="s">
        <v>177</v>
      </c>
      <c r="J63" s="114">
        <v>1</v>
      </c>
      <c r="K63" s="195">
        <f t="shared" ref="K63" si="7">3502000*1.03</f>
        <v>3607060</v>
      </c>
      <c r="L63" s="195">
        <f t="shared" si="6"/>
        <v>3607060</v>
      </c>
      <c r="M63" s="209" t="s">
        <v>168</v>
      </c>
      <c r="N63" s="207" t="s">
        <v>229</v>
      </c>
    </row>
    <row r="64" spans="1:14" s="2" customFormat="1" ht="208.5" hidden="1" customHeight="1" x14ac:dyDescent="0.25">
      <c r="A64" s="104">
        <v>9</v>
      </c>
      <c r="B64" s="172" t="s">
        <v>222</v>
      </c>
      <c r="C64" s="172" t="s">
        <v>81</v>
      </c>
      <c r="D64" s="173" t="s">
        <v>83</v>
      </c>
      <c r="E64" s="173" t="s">
        <v>92</v>
      </c>
      <c r="F64" s="173" t="s">
        <v>24</v>
      </c>
      <c r="G64" s="47"/>
      <c r="H64" s="210">
        <v>43857</v>
      </c>
      <c r="I64" s="210">
        <v>44177</v>
      </c>
      <c r="J64" s="86">
        <f t="shared" ref="J64:J65" si="8">+DATEDIF(H64,I64,"M")</f>
        <v>10</v>
      </c>
      <c r="K64" s="211">
        <v>3607060</v>
      </c>
      <c r="L64" s="25" t="e">
        <f>+(K64*J64+(K64/30*(#REF!-#REF!)))*G64</f>
        <v>#REF!</v>
      </c>
      <c r="M64" s="167" t="s">
        <v>168</v>
      </c>
      <c r="N64" s="190" t="s">
        <v>230</v>
      </c>
    </row>
    <row r="65" spans="1:14" s="2" customFormat="1" ht="208.5" hidden="1" customHeight="1" x14ac:dyDescent="0.25">
      <c r="A65" s="104">
        <v>10</v>
      </c>
      <c r="B65" s="172" t="s">
        <v>222</v>
      </c>
      <c r="C65" s="172" t="s">
        <v>81</v>
      </c>
      <c r="D65" s="173" t="s">
        <v>83</v>
      </c>
      <c r="E65" s="173" t="s">
        <v>92</v>
      </c>
      <c r="F65" s="173" t="s">
        <v>24</v>
      </c>
      <c r="G65" s="47"/>
      <c r="H65" s="210">
        <v>43857</v>
      </c>
      <c r="I65" s="210">
        <v>44177</v>
      </c>
      <c r="J65" s="86">
        <f t="shared" si="8"/>
        <v>10</v>
      </c>
      <c r="K65" s="211">
        <v>3607060</v>
      </c>
      <c r="L65" s="25" t="e">
        <f>+(K65*J65+(K65/30*(#REF!-#REF!)))*G65</f>
        <v>#REF!</v>
      </c>
      <c r="M65" s="167" t="s">
        <v>168</v>
      </c>
      <c r="N65" s="190" t="s">
        <v>230</v>
      </c>
    </row>
    <row r="66" spans="1:14" s="2" customFormat="1" ht="38.25" customHeight="1" x14ac:dyDescent="0.25">
      <c r="A66" s="104"/>
      <c r="B66" s="46"/>
      <c r="C66" s="47"/>
      <c r="D66" s="46"/>
      <c r="E66" s="46"/>
      <c r="F66" s="47"/>
      <c r="G66" s="105">
        <f>SUM(G57:G65)</f>
        <v>7</v>
      </c>
      <c r="H66" s="85"/>
      <c r="I66" s="85"/>
      <c r="J66" s="37"/>
      <c r="K66" s="204"/>
      <c r="L66" s="212">
        <f>SUM(L57:L63)</f>
        <v>19838830</v>
      </c>
      <c r="M66" s="168"/>
      <c r="N66" s="190"/>
    </row>
    <row r="67" spans="1:14" s="2" customFormat="1" ht="60" customHeight="1" x14ac:dyDescent="0.25">
      <c r="A67" s="104"/>
      <c r="B67" s="271" t="s">
        <v>231</v>
      </c>
      <c r="C67" s="271"/>
      <c r="D67" s="271"/>
      <c r="E67" s="271"/>
      <c r="F67" s="271"/>
      <c r="G67" s="271"/>
      <c r="H67" s="271"/>
      <c r="I67" s="271"/>
      <c r="J67" s="271"/>
      <c r="K67" s="271"/>
      <c r="L67" s="271"/>
      <c r="M67" s="163"/>
      <c r="N67" s="190"/>
    </row>
    <row r="68" spans="1:14" s="2" customFormat="1" ht="208.5" customHeight="1" x14ac:dyDescent="0.25">
      <c r="A68" s="104">
        <v>2</v>
      </c>
      <c r="B68" s="191" t="s">
        <v>232</v>
      </c>
      <c r="C68" s="191" t="s">
        <v>81</v>
      </c>
      <c r="D68" s="202" t="s">
        <v>233</v>
      </c>
      <c r="E68" s="192" t="s">
        <v>92</v>
      </c>
      <c r="F68" s="192" t="s">
        <v>24</v>
      </c>
      <c r="G68" s="193">
        <v>1</v>
      </c>
      <c r="H68" s="194">
        <v>44013</v>
      </c>
      <c r="I68" s="194" t="s">
        <v>177</v>
      </c>
      <c r="J68" s="114">
        <v>1</v>
      </c>
      <c r="K68" s="206">
        <v>2705295</v>
      </c>
      <c r="L68" s="195">
        <f t="shared" ref="L68:L72" si="9">K68</f>
        <v>2705295</v>
      </c>
      <c r="M68" s="167" t="s">
        <v>168</v>
      </c>
      <c r="N68" s="207" t="s">
        <v>234</v>
      </c>
    </row>
    <row r="69" spans="1:14" s="2" customFormat="1" ht="208.5" customHeight="1" x14ac:dyDescent="0.25">
      <c r="A69" s="104">
        <v>3</v>
      </c>
      <c r="B69" s="191" t="s">
        <v>232</v>
      </c>
      <c r="C69" s="191" t="s">
        <v>81</v>
      </c>
      <c r="D69" s="202" t="s">
        <v>233</v>
      </c>
      <c r="E69" s="192" t="s">
        <v>92</v>
      </c>
      <c r="F69" s="192" t="s">
        <v>24</v>
      </c>
      <c r="G69" s="193">
        <v>1</v>
      </c>
      <c r="H69" s="194">
        <v>44013</v>
      </c>
      <c r="I69" s="194" t="s">
        <v>177</v>
      </c>
      <c r="J69" s="114">
        <v>1</v>
      </c>
      <c r="K69" s="195">
        <f t="shared" ref="K69:K72" si="10">3502000*1.03</f>
        <v>3607060</v>
      </c>
      <c r="L69" s="195">
        <f t="shared" si="9"/>
        <v>3607060</v>
      </c>
      <c r="M69" s="167" t="s">
        <v>168</v>
      </c>
      <c r="N69" s="207" t="s">
        <v>235</v>
      </c>
    </row>
    <row r="70" spans="1:14" s="2" customFormat="1" ht="208.5" customHeight="1" x14ac:dyDescent="0.25">
      <c r="A70" s="104">
        <v>4</v>
      </c>
      <c r="B70" s="191" t="s">
        <v>232</v>
      </c>
      <c r="C70" s="191" t="s">
        <v>81</v>
      </c>
      <c r="D70" s="202" t="s">
        <v>233</v>
      </c>
      <c r="E70" s="192" t="s">
        <v>92</v>
      </c>
      <c r="F70" s="192" t="s">
        <v>24</v>
      </c>
      <c r="G70" s="193">
        <v>1</v>
      </c>
      <c r="H70" s="194">
        <v>44013</v>
      </c>
      <c r="I70" s="194" t="s">
        <v>177</v>
      </c>
      <c r="J70" s="114">
        <v>1</v>
      </c>
      <c r="K70" s="195">
        <f t="shared" si="10"/>
        <v>3607060</v>
      </c>
      <c r="L70" s="195">
        <f t="shared" si="9"/>
        <v>3607060</v>
      </c>
      <c r="M70" s="167" t="s">
        <v>168</v>
      </c>
      <c r="N70" s="207" t="s">
        <v>236</v>
      </c>
    </row>
    <row r="71" spans="1:14" s="2" customFormat="1" ht="208.5" customHeight="1" x14ac:dyDescent="0.25">
      <c r="A71" s="104">
        <v>5</v>
      </c>
      <c r="B71" s="191" t="s">
        <v>232</v>
      </c>
      <c r="C71" s="191" t="s">
        <v>81</v>
      </c>
      <c r="D71" s="202" t="s">
        <v>233</v>
      </c>
      <c r="E71" s="192" t="s">
        <v>92</v>
      </c>
      <c r="F71" s="192" t="s">
        <v>24</v>
      </c>
      <c r="G71" s="193">
        <v>1</v>
      </c>
      <c r="H71" s="194">
        <v>44013</v>
      </c>
      <c r="I71" s="194" t="s">
        <v>177</v>
      </c>
      <c r="J71" s="114">
        <v>1</v>
      </c>
      <c r="K71" s="195">
        <f t="shared" si="10"/>
        <v>3607060</v>
      </c>
      <c r="L71" s="195">
        <f t="shared" si="9"/>
        <v>3607060</v>
      </c>
      <c r="M71" s="167" t="s">
        <v>168</v>
      </c>
      <c r="N71" s="207" t="s">
        <v>237</v>
      </c>
    </row>
    <row r="72" spans="1:14" s="2" customFormat="1" ht="208.5" customHeight="1" x14ac:dyDescent="0.25">
      <c r="A72" s="104">
        <v>6</v>
      </c>
      <c r="B72" s="191" t="s">
        <v>232</v>
      </c>
      <c r="C72" s="191" t="s">
        <v>81</v>
      </c>
      <c r="D72" s="202" t="s">
        <v>233</v>
      </c>
      <c r="E72" s="192" t="s">
        <v>92</v>
      </c>
      <c r="F72" s="192" t="s">
        <v>24</v>
      </c>
      <c r="G72" s="193">
        <v>1</v>
      </c>
      <c r="H72" s="194">
        <v>44013</v>
      </c>
      <c r="I72" s="194" t="s">
        <v>177</v>
      </c>
      <c r="J72" s="114">
        <v>1</v>
      </c>
      <c r="K72" s="195">
        <f t="shared" si="10"/>
        <v>3607060</v>
      </c>
      <c r="L72" s="195">
        <f t="shared" si="9"/>
        <v>3607060</v>
      </c>
      <c r="M72" s="167" t="s">
        <v>168</v>
      </c>
      <c r="N72" s="207" t="s">
        <v>238</v>
      </c>
    </row>
    <row r="73" spans="1:14" s="2" customFormat="1" ht="38.25" customHeight="1" x14ac:dyDescent="0.25">
      <c r="A73" s="104"/>
      <c r="B73" s="46"/>
      <c r="C73" s="47"/>
      <c r="D73" s="46"/>
      <c r="E73" s="46"/>
      <c r="F73" s="47"/>
      <c r="G73" s="105">
        <f>SUM(G68:G72)</f>
        <v>5</v>
      </c>
      <c r="H73" s="85"/>
      <c r="I73" s="85"/>
      <c r="J73" s="37"/>
      <c r="K73" s="204"/>
      <c r="L73" s="205">
        <f>SUM(L68:L72)</f>
        <v>17133535</v>
      </c>
      <c r="M73" s="168"/>
      <c r="N73" s="190"/>
    </row>
    <row r="74" spans="1:14" s="2" customFormat="1" ht="48" customHeight="1" x14ac:dyDescent="0.25">
      <c r="A74" s="104"/>
      <c r="B74" s="271" t="s">
        <v>239</v>
      </c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163"/>
      <c r="N74" s="190"/>
    </row>
    <row r="75" spans="1:14" s="2" customFormat="1" ht="143.25" customHeight="1" x14ac:dyDescent="0.25">
      <c r="A75" s="104">
        <v>1</v>
      </c>
      <c r="B75" s="191" t="s">
        <v>240</v>
      </c>
      <c r="C75" s="191" t="s">
        <v>81</v>
      </c>
      <c r="D75" s="192" t="s">
        <v>78</v>
      </c>
      <c r="E75" s="192" t="s">
        <v>92</v>
      </c>
      <c r="F75" s="192" t="s">
        <v>24</v>
      </c>
      <c r="G75" s="193">
        <v>1</v>
      </c>
      <c r="H75" s="194">
        <v>44013</v>
      </c>
      <c r="I75" s="194" t="s">
        <v>177</v>
      </c>
      <c r="J75" s="114">
        <v>1</v>
      </c>
      <c r="K75" s="206">
        <v>2705295</v>
      </c>
      <c r="L75" s="195">
        <f t="shared" ref="L75" si="11">K75</f>
        <v>2705295</v>
      </c>
      <c r="M75" s="167" t="s">
        <v>168</v>
      </c>
      <c r="N75" s="207" t="s">
        <v>241</v>
      </c>
    </row>
    <row r="76" spans="1:14" s="2" customFormat="1" ht="38.25" customHeight="1" x14ac:dyDescent="0.25">
      <c r="A76" s="104"/>
      <c r="B76" s="46"/>
      <c r="C76" s="47"/>
      <c r="D76" s="46"/>
      <c r="E76" s="46"/>
      <c r="F76" s="47"/>
      <c r="G76" s="105">
        <f>SUM(G75:G75)</f>
        <v>1</v>
      </c>
      <c r="H76" s="85"/>
      <c r="I76" s="85"/>
      <c r="J76" s="37"/>
      <c r="K76" s="204"/>
      <c r="L76" s="205">
        <f>SUM(L75:L75)</f>
        <v>2705295</v>
      </c>
      <c r="M76" s="168"/>
      <c r="N76" s="190"/>
    </row>
    <row r="77" spans="1:14" s="2" customFormat="1" ht="48" customHeight="1" x14ac:dyDescent="0.25">
      <c r="A77" s="104"/>
      <c r="B77" s="271" t="s">
        <v>242</v>
      </c>
      <c r="C77" s="271"/>
      <c r="D77" s="271"/>
      <c r="E77" s="271"/>
      <c r="F77" s="271"/>
      <c r="G77" s="271"/>
      <c r="H77" s="271"/>
      <c r="I77" s="271"/>
      <c r="J77" s="271"/>
      <c r="K77" s="271"/>
      <c r="L77" s="271"/>
      <c r="M77" s="163"/>
      <c r="N77" s="190"/>
    </row>
    <row r="78" spans="1:14" s="2" customFormat="1" ht="208.5" customHeight="1" x14ac:dyDescent="0.25">
      <c r="A78" s="104">
        <v>1</v>
      </c>
      <c r="B78" s="191" t="s">
        <v>243</v>
      </c>
      <c r="C78" s="191" t="s">
        <v>81</v>
      </c>
      <c r="D78" s="213" t="s">
        <v>244</v>
      </c>
      <c r="E78" s="192" t="s">
        <v>106</v>
      </c>
      <c r="F78" s="192" t="s">
        <v>91</v>
      </c>
      <c r="G78" s="193">
        <v>1</v>
      </c>
      <c r="H78" s="194">
        <v>44013</v>
      </c>
      <c r="I78" s="194" t="s">
        <v>177</v>
      </c>
      <c r="J78" s="114">
        <v>1</v>
      </c>
      <c r="K78" s="195">
        <f t="shared" ref="K78" si="12">3502000*1.03</f>
        <v>3607060</v>
      </c>
      <c r="L78" s="195">
        <f t="shared" ref="L78" si="13">K78</f>
        <v>3607060</v>
      </c>
      <c r="M78" s="167" t="s">
        <v>168</v>
      </c>
      <c r="N78" s="207" t="s">
        <v>245</v>
      </c>
    </row>
    <row r="79" spans="1:14" s="2" customFormat="1" ht="38.25" customHeight="1" x14ac:dyDescent="0.25">
      <c r="A79" s="104"/>
      <c r="B79" s="46"/>
      <c r="C79" s="47"/>
      <c r="D79" s="46"/>
      <c r="E79" s="46"/>
      <c r="F79" s="47"/>
      <c r="G79" s="105">
        <f>SUM(G78:G78)</f>
        <v>1</v>
      </c>
      <c r="H79" s="85"/>
      <c r="I79" s="85"/>
      <c r="J79" s="37"/>
      <c r="K79" s="204"/>
      <c r="L79" s="205">
        <f>SUM(L78:L78)</f>
        <v>3607060</v>
      </c>
      <c r="M79" s="168"/>
      <c r="N79" s="190"/>
    </row>
    <row r="80" spans="1:14" s="2" customFormat="1" ht="48" customHeight="1" x14ac:dyDescent="0.25">
      <c r="A80" s="104"/>
      <c r="B80" s="271" t="s">
        <v>246</v>
      </c>
      <c r="C80" s="271"/>
      <c r="D80" s="271"/>
      <c r="E80" s="271"/>
      <c r="F80" s="271"/>
      <c r="G80" s="271"/>
      <c r="H80" s="271"/>
      <c r="I80" s="271"/>
      <c r="J80" s="271"/>
      <c r="K80" s="271"/>
      <c r="L80" s="271"/>
      <c r="M80" s="163"/>
      <c r="N80" s="190"/>
    </row>
    <row r="81" spans="1:14" s="2" customFormat="1" ht="208.5" customHeight="1" x14ac:dyDescent="0.25">
      <c r="A81" s="104">
        <v>1</v>
      </c>
      <c r="B81" s="191" t="s">
        <v>247</v>
      </c>
      <c r="C81" s="191" t="s">
        <v>81</v>
      </c>
      <c r="D81" s="213" t="s">
        <v>248</v>
      </c>
      <c r="E81" s="192" t="s">
        <v>106</v>
      </c>
      <c r="F81" s="192" t="s">
        <v>91</v>
      </c>
      <c r="G81" s="193">
        <v>1</v>
      </c>
      <c r="H81" s="194">
        <v>44013</v>
      </c>
      <c r="I81" s="194" t="s">
        <v>177</v>
      </c>
      <c r="J81" s="114">
        <v>1</v>
      </c>
      <c r="K81" s="195">
        <f t="shared" ref="K81" si="14">3502000*1.03</f>
        <v>3607060</v>
      </c>
      <c r="L81" s="195">
        <f t="shared" ref="L81" si="15">K81</f>
        <v>3607060</v>
      </c>
      <c r="M81" s="167" t="s">
        <v>168</v>
      </c>
      <c r="N81" s="207" t="s">
        <v>249</v>
      </c>
    </row>
    <row r="82" spans="1:14" s="2" customFormat="1" ht="38.25" customHeight="1" x14ac:dyDescent="0.25">
      <c r="A82" s="104"/>
      <c r="B82" s="46"/>
      <c r="C82" s="47"/>
      <c r="D82" s="46"/>
      <c r="E82" s="46"/>
      <c r="F82" s="47"/>
      <c r="G82" s="105">
        <f>SUM(G81:G81)</f>
        <v>1</v>
      </c>
      <c r="H82" s="85"/>
      <c r="I82" s="85"/>
      <c r="J82" s="37"/>
      <c r="K82" s="204"/>
      <c r="L82" s="214">
        <f>SUM(L81:L81)</f>
        <v>3607060</v>
      </c>
      <c r="M82" s="168"/>
      <c r="N82" s="215"/>
    </row>
    <row r="83" spans="1:14" ht="43.5" customHeight="1" x14ac:dyDescent="0.25">
      <c r="A83" s="310" t="s">
        <v>89</v>
      </c>
      <c r="B83" s="310"/>
      <c r="C83" s="310"/>
      <c r="D83" s="310"/>
      <c r="E83" s="310"/>
      <c r="F83" s="310"/>
      <c r="G83" s="119">
        <f>G18+G24+G28+G33+G38+G42+G55+G66+G73+G76+G79+G82</f>
        <v>44</v>
      </c>
      <c r="H83" s="271"/>
      <c r="I83" s="271"/>
      <c r="J83" s="271"/>
      <c r="K83" s="271"/>
      <c r="L83" s="216">
        <f>L76+L73+L66+L55+L42+L38+L33+L28+L24+L18+L79+L82</f>
        <v>140675340</v>
      </c>
      <c r="M83" s="175"/>
      <c r="N83" s="187"/>
    </row>
    <row r="84" spans="1:14" ht="17.25" customHeight="1" x14ac:dyDescent="0.25">
      <c r="A84" s="2"/>
      <c r="B84" s="110"/>
      <c r="C84" s="110"/>
      <c r="D84" s="217"/>
      <c r="E84" s="110"/>
      <c r="F84" s="110"/>
      <c r="G84" s="5"/>
      <c r="H84" s="218"/>
      <c r="I84" s="218"/>
      <c r="J84" s="219"/>
      <c r="K84" s="177"/>
      <c r="L84" s="177"/>
      <c r="M84" s="2"/>
      <c r="N84" s="187"/>
    </row>
    <row r="85" spans="1:14" ht="12.75" customHeight="1" x14ac:dyDescent="0.25">
      <c r="A85" s="2"/>
      <c r="B85" s="110"/>
      <c r="C85" s="110"/>
      <c r="D85" s="110"/>
      <c r="E85" s="110"/>
      <c r="F85" s="110"/>
      <c r="G85" s="5"/>
      <c r="H85" s="218"/>
      <c r="I85" s="218"/>
      <c r="J85" s="219"/>
      <c r="K85" s="220"/>
      <c r="L85" s="221"/>
      <c r="M85" s="2"/>
      <c r="N85" s="187"/>
    </row>
    <row r="86" spans="1:14" ht="69.75" customHeight="1" thickBot="1" x14ac:dyDescent="0.3">
      <c r="A86" s="1"/>
      <c r="B86" s="156"/>
      <c r="C86" s="156"/>
      <c r="D86" s="157"/>
      <c r="E86" s="158"/>
      <c r="F86" s="159"/>
      <c r="G86" s="5"/>
      <c r="H86" s="222"/>
      <c r="I86" s="222"/>
      <c r="J86" s="223"/>
      <c r="K86" s="224"/>
      <c r="L86" s="225"/>
      <c r="M86" s="226"/>
      <c r="N86" s="187"/>
    </row>
    <row r="87" spans="1:14" ht="92.25" customHeight="1" x14ac:dyDescent="0.25">
      <c r="A87" s="1"/>
      <c r="B87" s="300" t="s">
        <v>250</v>
      </c>
      <c r="C87" s="300"/>
      <c r="D87" s="300"/>
      <c r="E87" s="300"/>
      <c r="F87" s="300"/>
      <c r="G87" s="300"/>
      <c r="H87" s="300"/>
      <c r="I87" s="300"/>
      <c r="J87" s="300"/>
      <c r="K87" s="300"/>
      <c r="L87" s="300"/>
      <c r="M87" s="227"/>
      <c r="N87" s="187"/>
    </row>
    <row r="88" spans="1:14" ht="30" hidden="1" customHeight="1" x14ac:dyDescent="0.25">
      <c r="A88" s="1"/>
      <c r="B88" s="185"/>
      <c r="C88" s="3"/>
      <c r="D88" s="186"/>
      <c r="E88" s="186"/>
      <c r="F88" s="1"/>
      <c r="G88" s="228"/>
      <c r="H88" s="184"/>
      <c r="I88" s="184"/>
      <c r="J88" s="184"/>
      <c r="K88" s="229">
        <v>2335449298.8636365</v>
      </c>
      <c r="L88" s="184"/>
      <c r="M88" s="227"/>
      <c r="N88" s="187"/>
    </row>
    <row r="89" spans="1:14" ht="20.25" hidden="1" x14ac:dyDescent="0.25">
      <c r="K89" s="230"/>
    </row>
    <row r="90" spans="1:14" ht="55.5" hidden="1" customHeight="1" x14ac:dyDescent="0.25">
      <c r="K90" s="229">
        <f>L83</f>
        <v>140675340</v>
      </c>
    </row>
    <row r="91" spans="1:14" ht="18" hidden="1" x14ac:dyDescent="0.25">
      <c r="K91" s="231"/>
    </row>
    <row r="92" spans="1:14" ht="28.5" hidden="1" customHeight="1" x14ac:dyDescent="0.25">
      <c r="K92" s="231"/>
    </row>
    <row r="93" spans="1:14" ht="35.25" hidden="1" customHeight="1" x14ac:dyDescent="0.25">
      <c r="K93" s="232">
        <f>K88-K83</f>
        <v>2335449298.8636365</v>
      </c>
    </row>
    <row r="94" spans="1:14" ht="15.75" x14ac:dyDescent="0.25">
      <c r="K94" s="1"/>
    </row>
  </sheetData>
  <mergeCells count="23">
    <mergeCell ref="A10:A11"/>
    <mergeCell ref="B10:B11"/>
    <mergeCell ref="C10:F10"/>
    <mergeCell ref="G10:G11"/>
    <mergeCell ref="H10:K10"/>
    <mergeCell ref="B74:L74"/>
    <mergeCell ref="M10:M11"/>
    <mergeCell ref="N10:N11"/>
    <mergeCell ref="B12:L12"/>
    <mergeCell ref="B19:L19"/>
    <mergeCell ref="B25:L25"/>
    <mergeCell ref="B29:L29"/>
    <mergeCell ref="L10:L11"/>
    <mergeCell ref="B34:L34"/>
    <mergeCell ref="B39:L39"/>
    <mergeCell ref="B43:L43"/>
    <mergeCell ref="B56:L56"/>
    <mergeCell ref="B67:L67"/>
    <mergeCell ref="B77:L77"/>
    <mergeCell ref="B80:L80"/>
    <mergeCell ref="A83:F83"/>
    <mergeCell ref="H83:K83"/>
    <mergeCell ref="B87:L87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7</vt:i4>
      </vt:variant>
    </vt:vector>
  </HeadingPairs>
  <TitlesOfParts>
    <vt:vector size="13" baseType="lpstr">
      <vt:lpstr>LOGISTICA</vt:lpstr>
      <vt:lpstr>COMERCIALIZACION </vt:lpstr>
      <vt:lpstr>ADICIÓN VULNERABLES</vt:lpstr>
      <vt:lpstr>SALUD</vt:lpstr>
      <vt:lpstr>HOTELERIA</vt:lpstr>
      <vt:lpstr>SER ADM Y SER FINAN</vt:lpstr>
      <vt:lpstr>'COMERCIALIZACION '!Área_de_impresión</vt:lpstr>
      <vt:lpstr>HOTELERIA!Área_de_impresión</vt:lpstr>
      <vt:lpstr>'SER ADM Y SER FINAN'!Área_de_impresión</vt:lpstr>
      <vt:lpstr>'COMERCIALIZACION '!Títulos_a_imprimir</vt:lpstr>
      <vt:lpstr>HOTELERIA!Títulos_a_imprimir</vt:lpstr>
      <vt:lpstr>SALUD!Títulos_a_imprimir</vt:lpstr>
      <vt:lpstr>'SER ADM Y SER FINAN'!Títulos_a_imprimir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Jose Martinez Cantillo</dc:creator>
  <cp:lastModifiedBy>Natali Pantano</cp:lastModifiedBy>
  <dcterms:created xsi:type="dcterms:W3CDTF">2020-06-19T01:26:17Z</dcterms:created>
  <dcterms:modified xsi:type="dcterms:W3CDTF">2020-06-24T19:55:21Z</dcterms:modified>
</cp:coreProperties>
</file>