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1600" windowHeight="9000"/>
  </bookViews>
  <sheets>
    <sheet name="GENERAL" sheetId="10" r:id="rId1"/>
  </sheets>
  <definedNames>
    <definedName name="_xlnm._FilterDatabase" localSheetId="0" hidden="1">GENERAL!$A$2:$W$14</definedName>
  </definedNames>
  <calcPr calcId="191029"/>
</workbook>
</file>

<file path=xl/calcChain.xml><?xml version="1.0" encoding="utf-8"?>
<calcChain xmlns="http://schemas.openxmlformats.org/spreadsheetml/2006/main">
  <c r="T15" i="10" l="1"/>
  <c r="I5" i="10"/>
  <c r="I6" i="10"/>
  <c r="I7" i="10"/>
  <c r="I8" i="10"/>
  <c r="I9" i="10"/>
  <c r="I10" i="10"/>
  <c r="I11" i="10"/>
  <c r="I12" i="10"/>
  <c r="I13" i="10"/>
  <c r="I14" i="10"/>
  <c r="I4" i="10"/>
  <c r="U15" i="10" l="1"/>
  <c r="Q15" i="10"/>
  <c r="R15" i="10"/>
  <c r="S15" i="10"/>
  <c r="V15" i="10" s="1"/>
  <c r="M4" i="10" l="1"/>
  <c r="N4" i="10"/>
  <c r="O4" i="10"/>
  <c r="P4" i="10" s="1"/>
  <c r="U4" i="10" s="1"/>
  <c r="S4" i="10"/>
  <c r="V4" i="10" s="1"/>
  <c r="W4" i="10" s="1"/>
  <c r="T4" i="10"/>
  <c r="M5" i="10"/>
  <c r="N5" i="10"/>
  <c r="O5" i="10"/>
  <c r="P5" i="10" s="1"/>
  <c r="U5" i="10" s="1"/>
  <c r="S5" i="10"/>
  <c r="V5" i="10" s="1"/>
  <c r="W5" i="10" s="1"/>
  <c r="T5" i="10"/>
  <c r="M6" i="10"/>
  <c r="N6" i="10"/>
  <c r="O6" i="10"/>
  <c r="P6" i="10"/>
  <c r="U6" i="10" s="1"/>
  <c r="S6" i="10"/>
  <c r="V6" i="10" s="1"/>
  <c r="W6" i="10" s="1"/>
  <c r="T6" i="10"/>
  <c r="M7" i="10"/>
  <c r="N7" i="10"/>
  <c r="O7" i="10"/>
  <c r="P7" i="10" s="1"/>
  <c r="U7" i="10" s="1"/>
  <c r="S7" i="10"/>
  <c r="V7" i="10" s="1"/>
  <c r="W7" i="10" s="1"/>
  <c r="T7" i="10"/>
  <c r="M8" i="10"/>
  <c r="N8" i="10"/>
  <c r="O8" i="10"/>
  <c r="P8" i="10" s="1"/>
  <c r="U8" i="10" s="1"/>
  <c r="S8" i="10"/>
  <c r="V8" i="10" s="1"/>
  <c r="W8" i="10" s="1"/>
  <c r="T8" i="10"/>
  <c r="M9" i="10"/>
  <c r="N9" i="10"/>
  <c r="O9" i="10"/>
  <c r="P9" i="10" s="1"/>
  <c r="U9" i="10" s="1"/>
  <c r="S9" i="10"/>
  <c r="V9" i="10" s="1"/>
  <c r="W9" i="10" s="1"/>
  <c r="T9" i="10"/>
  <c r="M10" i="10"/>
  <c r="N10" i="10"/>
  <c r="O10" i="10"/>
  <c r="P10" i="10" s="1"/>
  <c r="U10" i="10" s="1"/>
  <c r="S10" i="10"/>
  <c r="V10" i="10" s="1"/>
  <c r="W10" i="10" s="1"/>
  <c r="T10" i="10"/>
  <c r="M11" i="10"/>
  <c r="N11" i="10"/>
  <c r="O11" i="10"/>
  <c r="P11" i="10" s="1"/>
  <c r="U11" i="10" s="1"/>
  <c r="S11" i="10"/>
  <c r="V11" i="10" s="1"/>
  <c r="W11" i="10" s="1"/>
  <c r="T11" i="10"/>
  <c r="M12" i="10"/>
  <c r="N12" i="10"/>
  <c r="O12" i="10"/>
  <c r="P12" i="10" s="1"/>
  <c r="U12" i="10" s="1"/>
  <c r="S12" i="10"/>
  <c r="V12" i="10" s="1"/>
  <c r="W12" i="10" s="1"/>
  <c r="T12" i="10"/>
  <c r="M13" i="10"/>
  <c r="N13" i="10"/>
  <c r="O13" i="10"/>
  <c r="P13" i="10" s="1"/>
  <c r="U13" i="10" s="1"/>
  <c r="S13" i="10"/>
  <c r="V13" i="10" s="1"/>
  <c r="W13" i="10" s="1"/>
  <c r="T13" i="10"/>
  <c r="M14" i="10"/>
  <c r="N14" i="10"/>
  <c r="O14" i="10"/>
  <c r="P14" i="10" s="1"/>
  <c r="U14" i="10" s="1"/>
  <c r="S14" i="10"/>
  <c r="V14" i="10" s="1"/>
  <c r="W14" i="10" s="1"/>
  <c r="T14" i="10"/>
  <c r="W15" i="10" l="1"/>
  <c r="V2" i="10"/>
  <c r="U2" i="10"/>
</calcChain>
</file>

<file path=xl/sharedStrings.xml><?xml version="1.0" encoding="utf-8"?>
<sst xmlns="http://schemas.openxmlformats.org/spreadsheetml/2006/main" count="61" uniqueCount="38">
  <si>
    <t>GRUPO / ITEM</t>
  </si>
  <si>
    <t>ELEMENTO</t>
  </si>
  <si>
    <t>U.M.</t>
  </si>
  <si>
    <t>ANÁLISIS CONTRATOS HISTÓRICOS</t>
  </si>
  <si>
    <t>ANALISIS DEL  MERCADO</t>
  </si>
  <si>
    <t>VR. HISTÓRICO DE REFERENCIA</t>
  </si>
  <si>
    <t>VR. DE MERCADO DE REFERENCIA</t>
  </si>
  <si>
    <t>PRECIO SECOP</t>
  </si>
  <si>
    <t>ENTIDAD</t>
  </si>
  <si>
    <t>NÚMERO DE CONTRATO</t>
  </si>
  <si>
    <t>FECHA</t>
  </si>
  <si>
    <t>VALOR</t>
  </si>
  <si>
    <t>CÓD.
CUPS</t>
  </si>
  <si>
    <r>
      <t xml:space="preserve">VR. 
</t>
    </r>
    <r>
      <rPr>
        <b/>
        <sz val="8"/>
        <color indexed="10"/>
        <rFont val="Arial Narrow"/>
        <family val="2"/>
      </rPr>
      <t>PRECIO TECHO (UNIT. CON IVA SI APLICA O NO)</t>
    </r>
  </si>
  <si>
    <t>VR. IPC PROYECTADO 2021 A 2022</t>
  </si>
  <si>
    <t>VR. IPC PROYECTADO 2022 A 2023</t>
  </si>
  <si>
    <t>ANALISIS GENERAL</t>
  </si>
  <si>
    <t>VR. DE REFERENCIA SECOP2</t>
  </si>
  <si>
    <t>VR. IPC PROYECTADO 2023 A 2024</t>
  </si>
  <si>
    <t>UN</t>
  </si>
  <si>
    <t>PERFIL LIPÍDICO TOTAL</t>
  </si>
  <si>
    <t>EXAMEN MÉDICO OCUPACIONAL (PERIÓDICO Y RETIRO)</t>
  </si>
  <si>
    <t>VISIOMETRÍA</t>
  </si>
  <si>
    <t>GLICEMIA</t>
  </si>
  <si>
    <t>CREATININA</t>
  </si>
  <si>
    <t>COLESTEROL TOTAL</t>
  </si>
  <si>
    <t>TRIGLICÉRIDOS</t>
  </si>
  <si>
    <t>CUADRO HEMÁTICO</t>
  </si>
  <si>
    <t>ELECTROCARDIOGRAMA</t>
  </si>
  <si>
    <t>OPTOMETRIA</t>
  </si>
  <si>
    <t>AUDIOMETRÍA</t>
  </si>
  <si>
    <t>COTIZACIÓN  1 IPS SALUD Y SEGURIDAD INTEGRAL</t>
  </si>
  <si>
    <t>COTIZACIÓN 2 SALUD OCUPACIONAL TOTAL SAS</t>
  </si>
  <si>
    <t>CONTRATO 1
AÑO 2021                              92-7-20055-21</t>
  </si>
  <si>
    <t xml:space="preserve">CONTRATO 2
AÑO 2022                               </t>
  </si>
  <si>
    <t>CONTRATO 3
AÑO 2023                                65-7-20176-23</t>
  </si>
  <si>
    <t>CENTRO DE DIAGNOSTICO Y TRATAMIENTO CENDIATRA SOCIEDAD POR ACCIONES SIMPLIFICADA</t>
  </si>
  <si>
    <t>81-7-20206-23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</si>
</sst>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&quot;$&quot;\ * #,##0.00_ ;_ &quot;$&quot;\ * \-#,##0.00_ ;_ &quot;$&quot;\ * &quot;-&quot;??_ ;_ @_ "/>
    <numFmt numFmtId="170" formatCode="_-&quot;$&quot;\ * #,##0.00_-;\-&quot;$&quot;\ * #,##0.00_-;_-&quot;$&quot;\ * &quot;-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Narrow"/>
      <family val="2"/>
    </font>
    <font>
      <sz val="11"/>
      <color theme="1"/>
      <name val="Calibri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8"/>
      <color indexed="10"/>
      <name val="Arial Narrow"/>
      <family val="2"/>
    </font>
    <font>
      <sz val="8"/>
      <color rgb="FFFF0000"/>
      <name val="Arial Narrow"/>
      <family val="2"/>
    </font>
    <font>
      <sz val="8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F3F8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7EF083"/>
        <bgColor indexed="64"/>
      </patternFill>
    </fill>
    <fill>
      <patternFill patternType="solid">
        <fgColor rgb="FFDBD84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68" fontId="1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2" applyFont="1" applyFill="1" applyProtection="1">
      <protection hidden="1"/>
    </xf>
    <xf numFmtId="0" fontId="7" fillId="0" borderId="0" xfId="2" applyFont="1" applyFill="1" applyProtection="1">
      <protection hidden="1"/>
    </xf>
    <xf numFmtId="9" fontId="6" fillId="5" borderId="1" xfId="2" applyNumberFormat="1" applyFont="1" applyFill="1" applyBorder="1" applyAlignment="1" applyProtection="1">
      <alignment vertical="center" wrapText="1"/>
      <protection locked="0" hidden="1"/>
    </xf>
    <xf numFmtId="0" fontId="7" fillId="0" borderId="1" xfId="2" applyFont="1" applyBorder="1" applyProtection="1">
      <protection hidden="1"/>
    </xf>
    <xf numFmtId="14" fontId="7" fillId="3" borderId="1" xfId="2" applyNumberFormat="1" applyFont="1" applyFill="1" applyBorder="1" applyAlignment="1">
      <alignment horizontal="center" vertical="center" wrapText="1"/>
    </xf>
    <xf numFmtId="0" fontId="7" fillId="3" borderId="1" xfId="2" applyFont="1" applyFill="1" applyBorder="1" applyAlignment="1" applyProtection="1">
      <alignment horizontal="center"/>
      <protection hidden="1"/>
    </xf>
    <xf numFmtId="166" fontId="11" fillId="3" borderId="1" xfId="7" applyFont="1" applyFill="1" applyBorder="1" applyAlignment="1">
      <alignment horizontal="center" vertical="center" wrapText="1"/>
    </xf>
    <xf numFmtId="166" fontId="12" fillId="3" borderId="1" xfId="7" applyFont="1" applyFill="1" applyBorder="1" applyAlignment="1">
      <alignment horizontal="center" vertical="center" wrapText="1"/>
    </xf>
    <xf numFmtId="169" fontId="6" fillId="4" borderId="1" xfId="2" applyNumberFormat="1" applyFont="1" applyFill="1" applyBorder="1" applyAlignment="1" applyProtection="1">
      <alignment horizontal="center" vertical="center" wrapText="1"/>
      <protection hidden="1"/>
    </xf>
    <xf numFmtId="0" fontId="11" fillId="3" borderId="1" xfId="0" applyFont="1" applyFill="1" applyBorder="1" applyAlignment="1">
      <alignment horizontal="center" vertical="center" wrapText="1"/>
    </xf>
    <xf numFmtId="0" fontId="13" fillId="3" borderId="1" xfId="2" applyFont="1" applyFill="1" applyBorder="1" applyAlignment="1" applyProtection="1">
      <alignment vertical="center" wrapText="1"/>
      <protection hidden="1"/>
    </xf>
    <xf numFmtId="0" fontId="13" fillId="3" borderId="1" xfId="2" applyFont="1" applyFill="1" applyBorder="1" applyAlignment="1" applyProtection="1">
      <alignment horizontal="center" vertical="center"/>
      <protection hidden="1"/>
    </xf>
    <xf numFmtId="14" fontId="13" fillId="3" borderId="1" xfId="2" applyNumberFormat="1" applyFont="1" applyFill="1" applyBorder="1" applyAlignment="1" applyProtection="1">
      <alignment horizontal="center" vertical="center"/>
      <protection hidden="1"/>
    </xf>
    <xf numFmtId="166" fontId="13" fillId="3" borderId="1" xfId="7" applyFont="1" applyFill="1" applyBorder="1" applyAlignment="1" applyProtection="1">
      <alignment vertical="center"/>
      <protection hidden="1"/>
    </xf>
    <xf numFmtId="166" fontId="12" fillId="3" borderId="1" xfId="7" applyFont="1" applyFill="1" applyBorder="1" applyAlignment="1">
      <alignment horizontal="center" vertical="center"/>
    </xf>
    <xf numFmtId="166" fontId="11" fillId="3" borderId="1" xfId="7" applyFont="1" applyFill="1" applyBorder="1" applyAlignment="1">
      <alignment horizontal="center" vertical="center"/>
    </xf>
    <xf numFmtId="168" fontId="7" fillId="3" borderId="1" xfId="1" applyNumberFormat="1" applyFont="1" applyFill="1" applyBorder="1" applyAlignment="1">
      <alignment horizontal="center" vertical="center"/>
    </xf>
    <xf numFmtId="169" fontId="7" fillId="3" borderId="1" xfId="0" applyNumberFormat="1" applyFont="1" applyFill="1" applyBorder="1" applyAlignment="1" applyProtection="1">
      <alignment vertical="center"/>
      <protection hidden="1"/>
    </xf>
    <xf numFmtId="164" fontId="12" fillId="3" borderId="1" xfId="0" applyNumberFormat="1" applyFont="1" applyFill="1" applyBorder="1" applyAlignment="1">
      <alignment horizontal="center" vertical="center" wrapText="1"/>
    </xf>
    <xf numFmtId="0" fontId="7" fillId="3" borderId="0" xfId="2" applyFont="1" applyFill="1" applyAlignment="1" applyProtection="1">
      <alignment vertical="center"/>
      <protection hidden="1"/>
    </xf>
    <xf numFmtId="0" fontId="3" fillId="3" borderId="0" xfId="2" applyFont="1" applyFill="1" applyAlignment="1" applyProtection="1">
      <alignment vertical="center"/>
      <protection hidden="1"/>
    </xf>
    <xf numFmtId="0" fontId="12" fillId="3" borderId="1" xfId="0" applyFont="1" applyFill="1" applyBorder="1" applyAlignment="1">
      <alignment horizontal="justify" vertical="center" wrapText="1"/>
    </xf>
    <xf numFmtId="0" fontId="0" fillId="3" borderId="1" xfId="0" applyFill="1" applyBorder="1" applyAlignment="1">
      <alignment wrapText="1"/>
    </xf>
    <xf numFmtId="41" fontId="7" fillId="3" borderId="1" xfId="5" applyFont="1" applyFill="1" applyBorder="1" applyAlignment="1" applyProtection="1">
      <alignment horizontal="center"/>
      <protection hidden="1"/>
    </xf>
    <xf numFmtId="0" fontId="7" fillId="3" borderId="0" xfId="2" applyFont="1" applyFill="1" applyProtection="1">
      <protection hidden="1"/>
    </xf>
    <xf numFmtId="0" fontId="3" fillId="3" borderId="0" xfId="2" applyFont="1" applyFill="1" applyProtection="1">
      <protection hidden="1"/>
    </xf>
    <xf numFmtId="166" fontId="13" fillId="3" borderId="1" xfId="7" applyFont="1" applyFill="1" applyBorder="1" applyAlignment="1">
      <alignment horizontal="center" vertical="center"/>
    </xf>
    <xf numFmtId="166" fontId="12" fillId="3" borderId="1" xfId="7" applyFont="1" applyFill="1" applyBorder="1" applyAlignment="1" applyProtection="1">
      <alignment vertical="center"/>
      <protection hidden="1"/>
    </xf>
    <xf numFmtId="0" fontId="11" fillId="3" borderId="1" xfId="0" applyFont="1" applyFill="1" applyBorder="1" applyAlignment="1">
      <alignment horizontal="left" vertical="center" wrapText="1"/>
    </xf>
    <xf numFmtId="0" fontId="6" fillId="10" borderId="1" xfId="2" applyFont="1" applyFill="1" applyBorder="1" applyAlignment="1" applyProtection="1">
      <protection hidden="1"/>
    </xf>
    <xf numFmtId="1" fontId="6" fillId="5" borderId="1" xfId="2" applyNumberFormat="1" applyFont="1" applyFill="1" applyBorder="1" applyAlignment="1" applyProtection="1">
      <alignment vertical="center" wrapText="1"/>
      <protection locked="0" hidden="1"/>
    </xf>
    <xf numFmtId="167" fontId="6" fillId="5" borderId="1" xfId="0" applyNumberFormat="1" applyFont="1" applyFill="1" applyBorder="1" applyAlignment="1">
      <alignment horizontal="right" vertical="center"/>
    </xf>
    <xf numFmtId="10" fontId="9" fillId="4" borderId="1" xfId="2" applyNumberFormat="1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14" fontId="11" fillId="3" borderId="1" xfId="0" applyNumberFormat="1" applyFont="1" applyFill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/>
      <protection hidden="1"/>
    </xf>
    <xf numFmtId="0" fontId="7" fillId="0" borderId="1" xfId="2" applyFont="1" applyBorder="1" applyAlignment="1" applyProtection="1">
      <alignment wrapText="1"/>
      <protection hidden="1"/>
    </xf>
    <xf numFmtId="0" fontId="7" fillId="0" borderId="1" xfId="2" applyFont="1" applyBorder="1" applyAlignment="1" applyProtection="1">
      <alignment horizontal="center"/>
      <protection hidden="1"/>
    </xf>
    <xf numFmtId="9" fontId="7" fillId="0" borderId="1" xfId="2" applyNumberFormat="1" applyFont="1" applyBorder="1" applyProtection="1">
      <protection hidden="1"/>
    </xf>
    <xf numFmtId="169" fontId="7" fillId="0" borderId="1" xfId="2" applyNumberFormat="1" applyFont="1" applyBorder="1" applyProtection="1">
      <protection hidden="1"/>
    </xf>
    <xf numFmtId="170" fontId="11" fillId="3" borderId="1" xfId="6" applyNumberFormat="1" applyFont="1" applyFill="1" applyBorder="1" applyAlignment="1">
      <alignment horizontal="center" vertical="center" wrapText="1"/>
    </xf>
    <xf numFmtId="170" fontId="13" fillId="3" borderId="1" xfId="6" applyNumberFormat="1" applyFont="1" applyFill="1" applyBorder="1" applyAlignment="1">
      <alignment horizontal="center"/>
    </xf>
    <xf numFmtId="170" fontId="12" fillId="3" borderId="1" xfId="6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170" fontId="7" fillId="0" borderId="1" xfId="2" applyNumberFormat="1" applyFont="1" applyBorder="1" applyProtection="1">
      <protection hidden="1"/>
    </xf>
    <xf numFmtId="164" fontId="7" fillId="0" borderId="1" xfId="2" applyNumberFormat="1" applyFont="1" applyBorder="1" applyProtection="1">
      <protection hidden="1"/>
    </xf>
    <xf numFmtId="166" fontId="7" fillId="0" borderId="1" xfId="7" applyFont="1" applyBorder="1" applyProtection="1">
      <protection hidden="1"/>
    </xf>
    <xf numFmtId="0" fontId="10" fillId="0" borderId="1" xfId="0" applyFont="1" applyBorder="1" applyAlignment="1">
      <alignment wrapText="1"/>
    </xf>
    <xf numFmtId="0" fontId="5" fillId="0" borderId="1" xfId="2" applyFont="1" applyBorder="1" applyAlignment="1" applyProtection="1">
      <alignment horizontal="center" vertical="center" wrapText="1"/>
      <protection hidden="1"/>
    </xf>
    <xf numFmtId="0" fontId="6" fillId="0" borderId="1" xfId="2" applyFont="1" applyBorder="1" applyAlignment="1" applyProtection="1">
      <alignment horizontal="center" vertical="center" wrapText="1"/>
      <protection hidden="1"/>
    </xf>
    <xf numFmtId="0" fontId="6" fillId="3" borderId="1" xfId="2" applyFont="1" applyFill="1" applyBorder="1" applyAlignment="1" applyProtection="1">
      <alignment horizontal="center" vertical="center" wrapText="1"/>
      <protection hidden="1"/>
    </xf>
    <xf numFmtId="0" fontId="6" fillId="6" borderId="1" xfId="2" applyFont="1" applyFill="1" applyBorder="1" applyAlignment="1" applyProtection="1">
      <alignment horizontal="center"/>
      <protection hidden="1"/>
    </xf>
    <xf numFmtId="9" fontId="6" fillId="7" borderId="1" xfId="2" applyNumberFormat="1" applyFont="1" applyFill="1" applyBorder="1" applyAlignment="1" applyProtection="1">
      <alignment horizontal="center" wrapText="1"/>
      <protection hidden="1"/>
    </xf>
    <xf numFmtId="9" fontId="7" fillId="7" borderId="1" xfId="2" applyNumberFormat="1" applyFont="1" applyFill="1" applyBorder="1" applyAlignment="1" applyProtection="1">
      <alignment horizontal="center" wrapText="1"/>
      <protection hidden="1"/>
    </xf>
    <xf numFmtId="9" fontId="6" fillId="4" borderId="1" xfId="2" applyNumberFormat="1" applyFont="1" applyFill="1" applyBorder="1" applyAlignment="1" applyProtection="1">
      <alignment horizontal="center" vertical="center" wrapText="1"/>
      <protection locked="0" hidden="1"/>
    </xf>
    <xf numFmtId="169" fontId="6" fillId="4" borderId="1" xfId="2" applyNumberFormat="1" applyFont="1" applyFill="1" applyBorder="1" applyAlignment="1" applyProtection="1">
      <alignment horizontal="center" vertical="center" wrapText="1"/>
      <protection hidden="1"/>
    </xf>
    <xf numFmtId="169" fontId="6" fillId="7" borderId="1" xfId="2" applyNumberFormat="1" applyFont="1" applyFill="1" applyBorder="1" applyAlignment="1" applyProtection="1">
      <alignment horizontal="center" vertical="center" wrapText="1"/>
      <protection hidden="1"/>
    </xf>
    <xf numFmtId="169" fontId="6" fillId="8" borderId="1" xfId="2" applyNumberFormat="1" applyFont="1" applyFill="1" applyBorder="1" applyAlignment="1" applyProtection="1">
      <alignment horizontal="center" vertical="center" wrapText="1"/>
      <protection hidden="1"/>
    </xf>
    <xf numFmtId="9" fontId="5" fillId="10" borderId="1" xfId="2" applyNumberFormat="1" applyFont="1" applyFill="1" applyBorder="1" applyAlignment="1" applyProtection="1">
      <alignment horizontal="center"/>
      <protection hidden="1"/>
    </xf>
    <xf numFmtId="169" fontId="6" fillId="9" borderId="1" xfId="2" applyNumberFormat="1" applyFont="1" applyFill="1" applyBorder="1" applyAlignment="1" applyProtection="1">
      <alignment horizontal="center" vertical="center" wrapText="1"/>
      <protection hidden="1"/>
    </xf>
    <xf numFmtId="9" fontId="5" fillId="2" borderId="1" xfId="2" applyNumberFormat="1" applyFont="1" applyFill="1" applyBorder="1" applyAlignment="1" applyProtection="1">
      <alignment horizontal="center"/>
      <protection hidden="1"/>
    </xf>
  </cellXfs>
  <cellStyles count="8">
    <cellStyle name="Millares" xfId="1" builtinId="3"/>
    <cellStyle name="Millares [0]" xfId="5" builtinId="6"/>
    <cellStyle name="Moneda" xfId="7" builtinId="4"/>
    <cellStyle name="Moneda [0]" xfId="6" builtinId="7"/>
    <cellStyle name="Normal" xfId="0" builtinId="0"/>
    <cellStyle name="Normal 10" xfId="2"/>
    <cellStyle name="Normal 2" xfId="3"/>
    <cellStyle name="Normal 3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7EF083"/>
      <color rgb="FF00FF00"/>
      <color rgb="FF99FF66"/>
      <color rgb="FFDBD848"/>
      <color rgb="FF0066FF"/>
      <color rgb="FF92F3F8"/>
      <color rgb="FFF3FB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Views>
    <sheetView tabSelected="1" topLeftCell="Q1" zoomScale="90" zoomScaleNormal="90" workbookViewId="0">
      <pane ySplit="3" topLeftCell="A7" activePane="bottomLeft" state="frozen"/>
      <selection activeCell="A3" sqref="A3"/>
      <selection pane="bottomLeft" activeCell="AB9" sqref="AB9"/>
    </sheetView>
  </sheetViews>
  <sheetFormatPr baseColWidth="10" defaultColWidth="11.42578125" defaultRowHeight="13.5" x14ac:dyDescent="0.25"/>
  <cols>
    <col min="1" max="1" width="7.7109375" style="38" customWidth="1"/>
    <col min="2" max="2" width="44.42578125" style="39" customWidth="1"/>
    <col min="3" max="3" width="9.85546875" style="6" customWidth="1"/>
    <col min="4" max="4" width="5.42578125" style="40" customWidth="1"/>
    <col min="5" max="5" width="25.5703125" style="40" customWidth="1"/>
    <col min="6" max="6" width="15.42578125" style="40" customWidth="1"/>
    <col min="7" max="7" width="14.5703125" style="40" customWidth="1"/>
    <col min="8" max="8" width="16.140625" style="40" customWidth="1"/>
    <col min="9" max="9" width="14.85546875" style="40" customWidth="1"/>
    <col min="10" max="10" width="17.85546875" style="41" customWidth="1"/>
    <col min="11" max="12" width="18.7109375" style="42" customWidth="1"/>
    <col min="13" max="15" width="20.85546875" style="42" customWidth="1"/>
    <col min="16" max="16" width="19.140625" style="4" customWidth="1"/>
    <col min="17" max="17" width="16" style="4" customWidth="1"/>
    <col min="18" max="18" width="15.42578125" style="4" customWidth="1"/>
    <col min="19" max="20" width="17" style="4" customWidth="1"/>
    <col min="21" max="21" width="14.42578125" style="4" customWidth="1"/>
    <col min="22" max="22" width="13.7109375" style="4" customWidth="1"/>
    <col min="23" max="23" width="16.7109375" style="4" customWidth="1"/>
    <col min="24" max="25" width="11.42578125" style="2"/>
    <col min="26" max="16384" width="11.42578125" style="1"/>
  </cols>
  <sheetData>
    <row r="1" spans="1:25" ht="39.75" customHeight="1" x14ac:dyDescent="0.25">
      <c r="A1" s="51" t="s">
        <v>0</v>
      </c>
      <c r="B1" s="52" t="s">
        <v>1</v>
      </c>
      <c r="C1" s="53" t="s">
        <v>12</v>
      </c>
      <c r="D1" s="52" t="s">
        <v>2</v>
      </c>
      <c r="E1" s="54" t="s">
        <v>7</v>
      </c>
      <c r="F1" s="54"/>
      <c r="G1" s="54"/>
      <c r="H1" s="54"/>
      <c r="I1" s="54"/>
      <c r="J1" s="55" t="s">
        <v>3</v>
      </c>
      <c r="K1" s="56"/>
      <c r="L1" s="56"/>
      <c r="M1" s="56"/>
      <c r="N1" s="56"/>
      <c r="O1" s="56"/>
      <c r="P1" s="56"/>
      <c r="Q1" s="63" t="s">
        <v>4</v>
      </c>
      <c r="R1" s="63"/>
      <c r="S1" s="63"/>
      <c r="T1" s="61" t="s">
        <v>16</v>
      </c>
      <c r="U1" s="61"/>
      <c r="V1" s="61"/>
      <c r="W1" s="30"/>
    </row>
    <row r="2" spans="1:25" ht="41.25" customHeight="1" x14ac:dyDescent="0.25">
      <c r="A2" s="51"/>
      <c r="B2" s="52"/>
      <c r="C2" s="53"/>
      <c r="D2" s="52"/>
      <c r="E2" s="3" t="s">
        <v>8</v>
      </c>
      <c r="F2" s="3" t="s">
        <v>9</v>
      </c>
      <c r="G2" s="3" t="s">
        <v>10</v>
      </c>
      <c r="H2" s="3" t="s">
        <v>11</v>
      </c>
      <c r="I2" s="3" t="s">
        <v>7</v>
      </c>
      <c r="J2" s="57" t="s">
        <v>33</v>
      </c>
      <c r="K2" s="58" t="s">
        <v>34</v>
      </c>
      <c r="L2" s="58" t="s">
        <v>35</v>
      </c>
      <c r="M2" s="9" t="s">
        <v>14</v>
      </c>
      <c r="N2" s="9" t="s">
        <v>15</v>
      </c>
      <c r="O2" s="9" t="s">
        <v>18</v>
      </c>
      <c r="P2" s="58" t="s">
        <v>5</v>
      </c>
      <c r="Q2" s="60" t="s">
        <v>31</v>
      </c>
      <c r="R2" s="60" t="s">
        <v>32</v>
      </c>
      <c r="S2" s="60" t="s">
        <v>6</v>
      </c>
      <c r="T2" s="62" t="s">
        <v>17</v>
      </c>
      <c r="U2" s="62" t="str">
        <f>P2</f>
        <v>VR. HISTÓRICO DE REFERENCIA</v>
      </c>
      <c r="V2" s="62" t="str">
        <f>S2</f>
        <v>VR. DE MERCADO DE REFERENCIA</v>
      </c>
      <c r="W2" s="59" t="s">
        <v>13</v>
      </c>
    </row>
    <row r="3" spans="1:25" ht="24.75" customHeight="1" x14ac:dyDescent="0.25">
      <c r="A3" s="51"/>
      <c r="B3" s="52"/>
      <c r="C3" s="53"/>
      <c r="D3" s="52"/>
      <c r="E3" s="3"/>
      <c r="F3" s="3"/>
      <c r="G3" s="31"/>
      <c r="H3" s="32"/>
      <c r="I3" s="3"/>
      <c r="J3" s="57"/>
      <c r="K3" s="58"/>
      <c r="L3" s="58"/>
      <c r="M3" s="33">
        <v>5.62E-2</v>
      </c>
      <c r="N3" s="33">
        <v>0.13120000000000001</v>
      </c>
      <c r="O3" s="33">
        <v>9.2799999999999994E-2</v>
      </c>
      <c r="P3" s="58"/>
      <c r="Q3" s="60"/>
      <c r="R3" s="60"/>
      <c r="S3" s="60"/>
      <c r="T3" s="62"/>
      <c r="U3" s="62"/>
      <c r="V3" s="62"/>
      <c r="W3" s="59"/>
    </row>
    <row r="4" spans="1:25" s="21" customFormat="1" ht="34.5" customHeight="1" x14ac:dyDescent="0.2">
      <c r="A4" s="34">
        <v>1</v>
      </c>
      <c r="B4" s="35" t="s">
        <v>20</v>
      </c>
      <c r="C4" s="46">
        <v>903818</v>
      </c>
      <c r="D4" s="36" t="s">
        <v>19</v>
      </c>
      <c r="E4" s="11"/>
      <c r="F4" s="12"/>
      <c r="G4" s="13"/>
      <c r="H4" s="14"/>
      <c r="I4" s="8">
        <f>H4</f>
        <v>0</v>
      </c>
      <c r="J4" s="15">
        <v>0</v>
      </c>
      <c r="K4" s="16">
        <v>0</v>
      </c>
      <c r="L4" s="14">
        <v>0</v>
      </c>
      <c r="M4" s="17">
        <f>IFERROR(J4*(1+$M$3)*(1+$N$3)*(1+$O$3),"")</f>
        <v>0</v>
      </c>
      <c r="N4" s="17">
        <f>IFERROR(K4*((1+$N$3)*(1+$O$3)),"")</f>
        <v>0</v>
      </c>
      <c r="O4" s="17">
        <f>IFERROR(L4*(1+$O$3),"")</f>
        <v>0</v>
      </c>
      <c r="P4" s="18">
        <f>+O4</f>
        <v>0</v>
      </c>
      <c r="Q4" s="19">
        <v>41000</v>
      </c>
      <c r="R4" s="43">
        <v>39000</v>
      </c>
      <c r="S4" s="18">
        <f t="shared" ref="S4:S14" si="0">MIN(Q4:R4)</f>
        <v>39000</v>
      </c>
      <c r="T4" s="18">
        <f t="shared" ref="T4:T14" si="1">+I4</f>
        <v>0</v>
      </c>
      <c r="U4" s="18">
        <f t="shared" ref="U4:U14" si="2">P4</f>
        <v>0</v>
      </c>
      <c r="V4" s="18">
        <f>S4</f>
        <v>39000</v>
      </c>
      <c r="W4" s="18">
        <f>+V4</f>
        <v>39000</v>
      </c>
      <c r="X4" s="20"/>
      <c r="Y4" s="20"/>
    </row>
    <row r="5" spans="1:25" s="26" customFormat="1" ht="24" x14ac:dyDescent="0.25">
      <c r="A5" s="34">
        <v>2</v>
      </c>
      <c r="B5" s="35" t="s">
        <v>21</v>
      </c>
      <c r="C5" s="46">
        <v>930105</v>
      </c>
      <c r="D5" s="36" t="s">
        <v>19</v>
      </c>
      <c r="E5" s="22"/>
      <c r="F5" s="23"/>
      <c r="G5" s="5"/>
      <c r="H5" s="24"/>
      <c r="I5" s="8">
        <f t="shared" ref="I5:I14" si="3">H5</f>
        <v>0</v>
      </c>
      <c r="J5" s="15">
        <v>28000</v>
      </c>
      <c r="K5" s="16">
        <v>0</v>
      </c>
      <c r="L5" s="14">
        <v>28000</v>
      </c>
      <c r="M5" s="17">
        <f>IFERROR(J5*(1+$M$3)*(1+$N$3)*(1+$O$3),"")</f>
        <v>36558.155626496002</v>
      </c>
      <c r="N5" s="17">
        <f>IFERROR(K5*((1+$N$3)*(1+$O$3)),"")</f>
        <v>0</v>
      </c>
      <c r="O5" s="17">
        <f>IFERROR(L5*(1+$O$3),"")</f>
        <v>30598.400000000001</v>
      </c>
      <c r="P5" s="18">
        <f t="shared" ref="P5:P14" si="4">+O5</f>
        <v>30598.400000000001</v>
      </c>
      <c r="Q5" s="19">
        <v>39600</v>
      </c>
      <c r="R5" s="43">
        <v>30000</v>
      </c>
      <c r="S5" s="18">
        <f t="shared" si="0"/>
        <v>30000</v>
      </c>
      <c r="T5" s="18">
        <f t="shared" si="1"/>
        <v>0</v>
      </c>
      <c r="U5" s="18">
        <f t="shared" si="2"/>
        <v>30598.400000000001</v>
      </c>
      <c r="V5" s="18">
        <f t="shared" ref="V5:V15" si="5">S5</f>
        <v>30000</v>
      </c>
      <c r="W5" s="18">
        <f t="shared" ref="W5:W14" si="6">+V5</f>
        <v>30000</v>
      </c>
      <c r="X5" s="25"/>
      <c r="Y5" s="25"/>
    </row>
    <row r="6" spans="1:25" s="26" customFormat="1" x14ac:dyDescent="0.25">
      <c r="A6" s="34">
        <v>3</v>
      </c>
      <c r="B6" s="35" t="s">
        <v>22</v>
      </c>
      <c r="C6" s="10">
        <v>950601</v>
      </c>
      <c r="D6" s="36" t="s">
        <v>19</v>
      </c>
      <c r="E6" s="29"/>
      <c r="F6" s="10"/>
      <c r="G6" s="37"/>
      <c r="H6" s="7"/>
      <c r="I6" s="8">
        <f t="shared" si="3"/>
        <v>0</v>
      </c>
      <c r="J6" s="27">
        <v>3000</v>
      </c>
      <c r="K6" s="16">
        <v>0</v>
      </c>
      <c r="L6" s="14">
        <v>5000</v>
      </c>
      <c r="M6" s="17">
        <f t="shared" ref="M6:M14" si="7">IFERROR(J6*(1+$M$3)*(1+$N$3)*(1+$O$3),"")</f>
        <v>3916.9452456959998</v>
      </c>
      <c r="N6" s="17">
        <f>IFERROR(K6*((1+$N$3)*(1+$O$3)),"")</f>
        <v>0</v>
      </c>
      <c r="O6" s="17">
        <f t="shared" ref="O6:O14" si="8">IFERROR(L6*(1+$O$3),"")</f>
        <v>5464</v>
      </c>
      <c r="P6" s="18">
        <f t="shared" si="4"/>
        <v>5464</v>
      </c>
      <c r="Q6" s="19">
        <v>10000</v>
      </c>
      <c r="R6" s="44">
        <v>10000</v>
      </c>
      <c r="S6" s="18">
        <f t="shared" si="0"/>
        <v>10000</v>
      </c>
      <c r="T6" s="18">
        <f t="shared" si="1"/>
        <v>0</v>
      </c>
      <c r="U6" s="18">
        <f t="shared" si="2"/>
        <v>5464</v>
      </c>
      <c r="V6" s="18">
        <f t="shared" si="5"/>
        <v>10000</v>
      </c>
      <c r="W6" s="18">
        <f t="shared" si="6"/>
        <v>10000</v>
      </c>
      <c r="X6" s="25"/>
      <c r="Y6" s="25"/>
    </row>
    <row r="7" spans="1:25" s="26" customFormat="1" ht="49.5" customHeight="1" x14ac:dyDescent="0.25">
      <c r="A7" s="34">
        <v>4</v>
      </c>
      <c r="B7" s="35" t="s">
        <v>23</v>
      </c>
      <c r="C7" s="46">
        <v>903841</v>
      </c>
      <c r="D7" s="36" t="s">
        <v>19</v>
      </c>
      <c r="E7" s="50" t="s">
        <v>36</v>
      </c>
      <c r="F7" s="10" t="s">
        <v>37</v>
      </c>
      <c r="G7" s="37">
        <v>45246</v>
      </c>
      <c r="H7" s="7">
        <v>8800</v>
      </c>
      <c r="I7" s="8">
        <f t="shared" si="3"/>
        <v>8800</v>
      </c>
      <c r="J7" s="27">
        <v>10000</v>
      </c>
      <c r="K7" s="16">
        <v>0</v>
      </c>
      <c r="L7" s="14">
        <v>10300</v>
      </c>
      <c r="M7" s="17">
        <f t="shared" si="7"/>
        <v>13056.484152319999</v>
      </c>
      <c r="N7" s="17">
        <f t="shared" ref="N7:N14" si="9">IFERROR(K7*((1+$N$3)*(1+$O$3)),"")</f>
        <v>0</v>
      </c>
      <c r="O7" s="17">
        <f t="shared" si="8"/>
        <v>11255.84</v>
      </c>
      <c r="P7" s="18">
        <f t="shared" si="4"/>
        <v>11255.84</v>
      </c>
      <c r="Q7" s="19">
        <v>15000</v>
      </c>
      <c r="R7" s="43">
        <v>12000</v>
      </c>
      <c r="S7" s="18">
        <f t="shared" si="0"/>
        <v>12000</v>
      </c>
      <c r="T7" s="18">
        <f t="shared" si="1"/>
        <v>8800</v>
      </c>
      <c r="U7" s="18">
        <f t="shared" si="2"/>
        <v>11255.84</v>
      </c>
      <c r="V7" s="18">
        <f t="shared" si="5"/>
        <v>12000</v>
      </c>
      <c r="W7" s="18">
        <f t="shared" si="6"/>
        <v>12000</v>
      </c>
      <c r="X7" s="25"/>
      <c r="Y7" s="25"/>
    </row>
    <row r="8" spans="1:25" s="26" customFormat="1" ht="54" customHeight="1" x14ac:dyDescent="0.25">
      <c r="A8" s="34">
        <v>5</v>
      </c>
      <c r="B8" s="35" t="s">
        <v>24</v>
      </c>
      <c r="C8" s="46">
        <v>903895</v>
      </c>
      <c r="D8" s="36" t="s">
        <v>19</v>
      </c>
      <c r="E8" s="50" t="s">
        <v>36</v>
      </c>
      <c r="F8" s="10" t="s">
        <v>37</v>
      </c>
      <c r="G8" s="37">
        <v>45246</v>
      </c>
      <c r="H8" s="7">
        <v>22000</v>
      </c>
      <c r="I8" s="8">
        <f t="shared" si="3"/>
        <v>22000</v>
      </c>
      <c r="J8" s="15">
        <v>10000</v>
      </c>
      <c r="K8" s="16">
        <v>0</v>
      </c>
      <c r="L8" s="28">
        <v>11000</v>
      </c>
      <c r="M8" s="17">
        <f t="shared" si="7"/>
        <v>13056.484152319999</v>
      </c>
      <c r="N8" s="17">
        <f t="shared" si="9"/>
        <v>0</v>
      </c>
      <c r="O8" s="17">
        <f t="shared" si="8"/>
        <v>12020.8</v>
      </c>
      <c r="P8" s="18">
        <f t="shared" si="4"/>
        <v>12020.8</v>
      </c>
      <c r="Q8" s="19">
        <v>13000</v>
      </c>
      <c r="R8" s="43">
        <v>12000</v>
      </c>
      <c r="S8" s="18">
        <f t="shared" si="0"/>
        <v>12000</v>
      </c>
      <c r="T8" s="18">
        <f t="shared" si="1"/>
        <v>22000</v>
      </c>
      <c r="U8" s="18">
        <f t="shared" si="2"/>
        <v>12020.8</v>
      </c>
      <c r="V8" s="18">
        <f t="shared" si="5"/>
        <v>12000</v>
      </c>
      <c r="W8" s="18">
        <f t="shared" si="6"/>
        <v>12000</v>
      </c>
      <c r="X8" s="25"/>
      <c r="Y8" s="25"/>
    </row>
    <row r="9" spans="1:25" s="26" customFormat="1" ht="50.25" customHeight="1" x14ac:dyDescent="0.25">
      <c r="A9" s="34">
        <v>6</v>
      </c>
      <c r="B9" s="35" t="s">
        <v>25</v>
      </c>
      <c r="C9" s="46">
        <v>903815</v>
      </c>
      <c r="D9" s="36" t="s">
        <v>19</v>
      </c>
      <c r="E9" s="50" t="s">
        <v>36</v>
      </c>
      <c r="F9" s="10" t="s">
        <v>37</v>
      </c>
      <c r="G9" s="37">
        <v>45246</v>
      </c>
      <c r="H9" s="7">
        <v>8000</v>
      </c>
      <c r="I9" s="8">
        <f t="shared" si="3"/>
        <v>8000</v>
      </c>
      <c r="J9" s="27">
        <v>10000</v>
      </c>
      <c r="K9" s="16">
        <v>0</v>
      </c>
      <c r="L9" s="14">
        <v>11000</v>
      </c>
      <c r="M9" s="17">
        <f t="shared" si="7"/>
        <v>13056.484152319999</v>
      </c>
      <c r="N9" s="17">
        <f t="shared" si="9"/>
        <v>0</v>
      </c>
      <c r="O9" s="17">
        <f t="shared" si="8"/>
        <v>12020.8</v>
      </c>
      <c r="P9" s="18">
        <f t="shared" si="4"/>
        <v>12020.8</v>
      </c>
      <c r="Q9" s="19">
        <v>13800</v>
      </c>
      <c r="R9" s="45">
        <v>12000</v>
      </c>
      <c r="S9" s="18">
        <f t="shared" si="0"/>
        <v>12000</v>
      </c>
      <c r="T9" s="18">
        <f t="shared" si="1"/>
        <v>8000</v>
      </c>
      <c r="U9" s="18">
        <f t="shared" si="2"/>
        <v>12020.8</v>
      </c>
      <c r="V9" s="18">
        <f t="shared" si="5"/>
        <v>12000</v>
      </c>
      <c r="W9" s="18">
        <f t="shared" si="6"/>
        <v>12000</v>
      </c>
      <c r="X9" s="25"/>
      <c r="Y9" s="25"/>
    </row>
    <row r="10" spans="1:25" s="26" customFormat="1" ht="52.5" customHeight="1" x14ac:dyDescent="0.25">
      <c r="A10" s="34">
        <v>7</v>
      </c>
      <c r="B10" s="35" t="s">
        <v>26</v>
      </c>
      <c r="C10" s="46">
        <v>903868</v>
      </c>
      <c r="D10" s="36" t="s">
        <v>19</v>
      </c>
      <c r="E10" s="50" t="s">
        <v>36</v>
      </c>
      <c r="F10" s="10" t="s">
        <v>37</v>
      </c>
      <c r="G10" s="37">
        <v>45246</v>
      </c>
      <c r="H10" s="7">
        <v>8000</v>
      </c>
      <c r="I10" s="8">
        <f t="shared" si="3"/>
        <v>8000</v>
      </c>
      <c r="J10" s="27">
        <v>10000</v>
      </c>
      <c r="K10" s="16">
        <v>0</v>
      </c>
      <c r="L10" s="14">
        <v>11000</v>
      </c>
      <c r="M10" s="17">
        <f t="shared" si="7"/>
        <v>13056.484152319999</v>
      </c>
      <c r="N10" s="17">
        <f t="shared" si="9"/>
        <v>0</v>
      </c>
      <c r="O10" s="17">
        <f t="shared" si="8"/>
        <v>12020.8</v>
      </c>
      <c r="P10" s="18">
        <f t="shared" si="4"/>
        <v>12020.8</v>
      </c>
      <c r="Q10" s="19">
        <v>13800</v>
      </c>
      <c r="R10" s="44">
        <v>10000</v>
      </c>
      <c r="S10" s="18">
        <f t="shared" si="0"/>
        <v>10000</v>
      </c>
      <c r="T10" s="18">
        <f t="shared" si="1"/>
        <v>8000</v>
      </c>
      <c r="U10" s="18">
        <f t="shared" si="2"/>
        <v>12020.8</v>
      </c>
      <c r="V10" s="18">
        <f t="shared" si="5"/>
        <v>10000</v>
      </c>
      <c r="W10" s="18">
        <f t="shared" si="6"/>
        <v>10000</v>
      </c>
      <c r="X10" s="25"/>
      <c r="Y10" s="25"/>
    </row>
    <row r="11" spans="1:25" s="26" customFormat="1" ht="21" customHeight="1" x14ac:dyDescent="0.25">
      <c r="A11" s="34">
        <v>8</v>
      </c>
      <c r="B11" s="35" t="s">
        <v>27</v>
      </c>
      <c r="C11" s="46">
        <v>902210</v>
      </c>
      <c r="D11" s="36" t="s">
        <v>19</v>
      </c>
      <c r="E11" s="29"/>
      <c r="F11" s="10"/>
      <c r="G11" s="37"/>
      <c r="H11" s="7"/>
      <c r="I11" s="8">
        <f t="shared" si="3"/>
        <v>0</v>
      </c>
      <c r="J11" s="15">
        <v>10300</v>
      </c>
      <c r="K11" s="16">
        <v>0</v>
      </c>
      <c r="L11" s="14">
        <v>11000</v>
      </c>
      <c r="M11" s="17">
        <f t="shared" si="7"/>
        <v>13448.1786768896</v>
      </c>
      <c r="N11" s="17">
        <f t="shared" si="9"/>
        <v>0</v>
      </c>
      <c r="O11" s="17">
        <f t="shared" si="8"/>
        <v>12020.8</v>
      </c>
      <c r="P11" s="18">
        <f t="shared" si="4"/>
        <v>12020.8</v>
      </c>
      <c r="Q11" s="19">
        <v>19000</v>
      </c>
      <c r="R11" s="43">
        <v>15000</v>
      </c>
      <c r="S11" s="18">
        <f t="shared" si="0"/>
        <v>15000</v>
      </c>
      <c r="T11" s="18">
        <f t="shared" si="1"/>
        <v>0</v>
      </c>
      <c r="U11" s="18">
        <f t="shared" si="2"/>
        <v>12020.8</v>
      </c>
      <c r="V11" s="18">
        <f t="shared" si="5"/>
        <v>15000</v>
      </c>
      <c r="W11" s="18">
        <f t="shared" si="6"/>
        <v>15000</v>
      </c>
      <c r="X11" s="25"/>
      <c r="Y11" s="25"/>
    </row>
    <row r="12" spans="1:25" s="26" customFormat="1" ht="53.25" customHeight="1" x14ac:dyDescent="0.25">
      <c r="A12" s="34">
        <v>9</v>
      </c>
      <c r="B12" s="35" t="s">
        <v>28</v>
      </c>
      <c r="C12" s="46">
        <v>895002</v>
      </c>
      <c r="D12" s="36" t="s">
        <v>19</v>
      </c>
      <c r="E12" s="50" t="s">
        <v>36</v>
      </c>
      <c r="F12" s="10" t="s">
        <v>37</v>
      </c>
      <c r="G12" s="37">
        <v>45246</v>
      </c>
      <c r="H12" s="7">
        <v>49200</v>
      </c>
      <c r="I12" s="8">
        <f t="shared" si="3"/>
        <v>49200</v>
      </c>
      <c r="J12" s="15">
        <v>0</v>
      </c>
      <c r="K12" s="16">
        <v>0</v>
      </c>
      <c r="L12" s="14">
        <v>0</v>
      </c>
      <c r="M12" s="17">
        <f t="shared" si="7"/>
        <v>0</v>
      </c>
      <c r="N12" s="17">
        <f t="shared" si="9"/>
        <v>0</v>
      </c>
      <c r="O12" s="17">
        <f t="shared" si="8"/>
        <v>0</v>
      </c>
      <c r="P12" s="18">
        <f t="shared" si="4"/>
        <v>0</v>
      </c>
      <c r="Q12" s="19">
        <v>31000</v>
      </c>
      <c r="R12" s="43">
        <v>35000</v>
      </c>
      <c r="S12" s="18">
        <f t="shared" si="0"/>
        <v>31000</v>
      </c>
      <c r="T12" s="18">
        <f t="shared" si="1"/>
        <v>49200</v>
      </c>
      <c r="U12" s="18">
        <f t="shared" si="2"/>
        <v>0</v>
      </c>
      <c r="V12" s="18">
        <f t="shared" si="5"/>
        <v>31000</v>
      </c>
      <c r="W12" s="18">
        <f t="shared" si="6"/>
        <v>31000</v>
      </c>
      <c r="X12" s="25"/>
      <c r="Y12" s="25"/>
    </row>
    <row r="13" spans="1:25" s="26" customFormat="1" ht="51" customHeight="1" x14ac:dyDescent="0.25">
      <c r="A13" s="34">
        <v>10</v>
      </c>
      <c r="B13" s="35" t="s">
        <v>29</v>
      </c>
      <c r="C13" s="46">
        <v>890207</v>
      </c>
      <c r="D13" s="36" t="s">
        <v>19</v>
      </c>
      <c r="E13" s="50" t="s">
        <v>36</v>
      </c>
      <c r="F13" s="10" t="s">
        <v>37</v>
      </c>
      <c r="G13" s="37">
        <v>45246</v>
      </c>
      <c r="H13" s="7">
        <v>13600</v>
      </c>
      <c r="I13" s="8">
        <f t="shared" si="3"/>
        <v>13600</v>
      </c>
      <c r="J13" s="7">
        <v>0</v>
      </c>
      <c r="K13" s="16">
        <v>0</v>
      </c>
      <c r="L13" s="14">
        <v>0</v>
      </c>
      <c r="M13" s="17">
        <f t="shared" si="7"/>
        <v>0</v>
      </c>
      <c r="N13" s="17">
        <f t="shared" si="9"/>
        <v>0</v>
      </c>
      <c r="O13" s="17">
        <f t="shared" si="8"/>
        <v>0</v>
      </c>
      <c r="P13" s="18">
        <f t="shared" si="4"/>
        <v>0</v>
      </c>
      <c r="Q13" s="19">
        <v>31000</v>
      </c>
      <c r="R13" s="43">
        <v>17000</v>
      </c>
      <c r="S13" s="18">
        <f t="shared" si="0"/>
        <v>17000</v>
      </c>
      <c r="T13" s="18">
        <f t="shared" si="1"/>
        <v>13600</v>
      </c>
      <c r="U13" s="18">
        <f t="shared" si="2"/>
        <v>0</v>
      </c>
      <c r="V13" s="18">
        <f t="shared" si="5"/>
        <v>17000</v>
      </c>
      <c r="W13" s="18">
        <f t="shared" si="6"/>
        <v>17000</v>
      </c>
      <c r="X13" s="25"/>
      <c r="Y13" s="25"/>
    </row>
    <row r="14" spans="1:25" s="26" customFormat="1" ht="53.25" customHeight="1" x14ac:dyDescent="0.25">
      <c r="A14" s="34">
        <v>11</v>
      </c>
      <c r="B14" s="35" t="s">
        <v>30</v>
      </c>
      <c r="C14" s="46">
        <v>954107</v>
      </c>
      <c r="D14" s="36" t="s">
        <v>19</v>
      </c>
      <c r="E14" s="50" t="s">
        <v>36</v>
      </c>
      <c r="F14" s="10" t="s">
        <v>37</v>
      </c>
      <c r="G14" s="37">
        <v>45246</v>
      </c>
      <c r="H14" s="7">
        <v>12800</v>
      </c>
      <c r="I14" s="8">
        <f t="shared" si="3"/>
        <v>12800</v>
      </c>
      <c r="J14" s="8">
        <v>0</v>
      </c>
      <c r="K14" s="16">
        <v>0</v>
      </c>
      <c r="L14" s="14">
        <v>0</v>
      </c>
      <c r="M14" s="17">
        <f t="shared" si="7"/>
        <v>0</v>
      </c>
      <c r="N14" s="17">
        <f t="shared" si="9"/>
        <v>0</v>
      </c>
      <c r="O14" s="17">
        <f t="shared" si="8"/>
        <v>0</v>
      </c>
      <c r="P14" s="18">
        <f t="shared" si="4"/>
        <v>0</v>
      </c>
      <c r="Q14" s="19">
        <v>19000</v>
      </c>
      <c r="R14" s="43">
        <v>15000</v>
      </c>
      <c r="S14" s="18">
        <f t="shared" si="0"/>
        <v>15000</v>
      </c>
      <c r="T14" s="18">
        <f t="shared" si="1"/>
        <v>12800</v>
      </c>
      <c r="U14" s="18">
        <f t="shared" si="2"/>
        <v>0</v>
      </c>
      <c r="V14" s="18">
        <f t="shared" si="5"/>
        <v>15000</v>
      </c>
      <c r="W14" s="18">
        <f t="shared" si="6"/>
        <v>15000</v>
      </c>
      <c r="X14" s="25"/>
      <c r="Y14" s="25"/>
    </row>
    <row r="15" spans="1:25" x14ac:dyDescent="0.25">
      <c r="C15" s="46"/>
      <c r="Q15" s="48">
        <f>SUM(Q4:Q14)</f>
        <v>246200</v>
      </c>
      <c r="R15" s="47">
        <f>SUM(R4:R14)</f>
        <v>207000</v>
      </c>
      <c r="S15" s="42">
        <f>SUM(S4:S14)</f>
        <v>203000</v>
      </c>
      <c r="T15" s="42">
        <f>SUM(T4:T14)</f>
        <v>122400</v>
      </c>
      <c r="U15" s="42">
        <f>SUM(U4:U14)</f>
        <v>95401.440000000017</v>
      </c>
      <c r="V15" s="49">
        <f t="shared" si="5"/>
        <v>203000</v>
      </c>
      <c r="W15" s="42">
        <f>SUM(W4:W14)</f>
        <v>203000</v>
      </c>
    </row>
  </sheetData>
  <autoFilter ref="A2:W14"/>
  <mergeCells count="19">
    <mergeCell ref="J1:P1"/>
    <mergeCell ref="J2:J3"/>
    <mergeCell ref="K2:K3"/>
    <mergeCell ref="L2:L3"/>
    <mergeCell ref="W2:W3"/>
    <mergeCell ref="R2:R3"/>
    <mergeCell ref="T1:V1"/>
    <mergeCell ref="T2:T3"/>
    <mergeCell ref="Q2:Q3"/>
    <mergeCell ref="S2:S3"/>
    <mergeCell ref="U2:U3"/>
    <mergeCell ref="V2:V3"/>
    <mergeCell ref="P2:P3"/>
    <mergeCell ref="Q1:S1"/>
    <mergeCell ref="A1:A3"/>
    <mergeCell ref="B1:B3"/>
    <mergeCell ref="C1:C3"/>
    <mergeCell ref="D1:D3"/>
    <mergeCell ref="E1:I1"/>
  </mergeCells>
  <conditionalFormatting sqref="C1:C1048576">
    <cfRule type="duplicateValues" dxfId="0" priority="1"/>
  </conditionalFormatting>
  <pageMargins left="0.7" right="0.7" top="0.75" bottom="0.75" header="0.3" footer="0.3"/>
  <pageSetup orientation="portrait" r:id="rId1"/>
  <ignoredErrors>
    <ignoredError sqref="V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2024-11-06T15:33:21Z</dcterms:modified>
</cp:coreProperties>
</file>