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24226"/>
  <mc:AlternateContent xmlns:mc="http://schemas.openxmlformats.org/markup-compatibility/2006">
    <mc:Choice Requires="x15">
      <x15ac:absPath xmlns:x15ac="http://schemas.microsoft.com/office/spreadsheetml/2010/11/ac" url="/Users/carolinazambrano/Documents/LENOVO MORADO/SENA/PROCESOS 2024/1-SOPORTES ADECUACIONES 3 CDPS/OBSERVACIONES /"/>
    </mc:Choice>
  </mc:AlternateContent>
  <xr:revisionPtr revIDLastSave="0" documentId="13_ncr:1_{F3C197DB-A30C-3E40-AA4E-8A6DE76998E4}" xr6:coauthVersionLast="47" xr6:coauthVersionMax="47" xr10:uidLastSave="{00000000-0000-0000-0000-000000000000}"/>
  <bookViews>
    <workbookView xWindow="0" yWindow="500" windowWidth="25600" windowHeight="14300" tabRatio="601" activeTab="3" xr2:uid="{00000000-000D-0000-FFFF-FFFF00000000}"/>
  </bookViews>
  <sheets>
    <sheet name="PRESUPUESTO" sheetId="23" r:id="rId1"/>
    <sheet name="1-APU ADEC BATERIA SANITARIA" sheetId="4" r:id="rId2"/>
    <sheet name="2-APU ADEC CUBIERTAS" sheetId="20" r:id="rId3"/>
    <sheet name="3-APU ADE AM+RECRE" sheetId="21" r:id="rId4"/>
  </sheets>
  <definedNames>
    <definedName name="_xlnm._FilterDatabase" localSheetId="1" hidden="1">'1-APU ADEC BATERIA SANITARIA'!$A$3:$G$4</definedName>
    <definedName name="_xlnm._FilterDatabase" localSheetId="0" hidden="1">PRESUPUESTO!$A$4:$H$4</definedName>
    <definedName name="_xlnm.Print_Area" localSheetId="1">'1-APU ADEC BATERIA SANITARIA'!$A$1:$G$1630</definedName>
    <definedName name="_xlnm.Print_Area" localSheetId="2">'2-APU ADEC CUBIERTAS'!$A$1:$G$1095</definedName>
    <definedName name="_xlnm.Print_Area" localSheetId="3">'3-APU ADE AM+RECRE'!$A$1:$G$1723</definedName>
    <definedName name="_xlnm.Print_Area" localSheetId="0">PRESUPUESTO!$A$1:$H$248</definedName>
    <definedName name="_xlnm.Print_Titles" localSheetId="0">PRESUPUESTO!#REF!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1690" i="21" l="1"/>
  <c r="A1690" i="21"/>
  <c r="F1428" i="21"/>
  <c r="B1428" i="21"/>
  <c r="A1428" i="21"/>
  <c r="B2" i="21"/>
  <c r="A2" i="21"/>
  <c r="B1060" i="20"/>
  <c r="B1031" i="20"/>
  <c r="B1001" i="20"/>
  <c r="B973" i="20"/>
  <c r="B946" i="20"/>
  <c r="B917" i="20"/>
  <c r="B881" i="20"/>
  <c r="B848" i="20"/>
  <c r="B818" i="20"/>
  <c r="B758" i="20"/>
  <c r="B726" i="20"/>
  <c r="B698" i="20"/>
  <c r="B664" i="20"/>
  <c r="B628" i="20"/>
  <c r="B596" i="20"/>
  <c r="B567" i="20"/>
  <c r="B535" i="20"/>
  <c r="B509" i="20"/>
  <c r="B477" i="20"/>
  <c r="B448" i="20"/>
  <c r="B420" i="20"/>
  <c r="B389" i="20"/>
  <c r="B360" i="20"/>
  <c r="B328" i="20"/>
  <c r="B292" i="20"/>
  <c r="B260" i="20"/>
  <c r="B222" i="20"/>
  <c r="B186" i="20"/>
  <c r="B157" i="20"/>
  <c r="B127" i="20"/>
  <c r="B96" i="20"/>
  <c r="B66" i="20"/>
  <c r="B36" i="20"/>
  <c r="B4" i="20"/>
  <c r="F908" i="20"/>
  <c r="F907" i="20"/>
  <c r="G901" i="20"/>
  <c r="G894" i="20"/>
  <c r="G893" i="20"/>
  <c r="G892" i="20"/>
  <c r="G891" i="20"/>
  <c r="G890" i="20"/>
  <c r="G889" i="20"/>
  <c r="G888" i="20"/>
  <c r="G887" i="20"/>
  <c r="G886" i="20"/>
  <c r="F885" i="20"/>
  <c r="G885" i="20" s="1"/>
  <c r="F1624" i="21"/>
  <c r="G1626" i="21" s="1"/>
  <c r="E1617" i="21" s="1"/>
  <c r="G1617" i="21" s="1"/>
  <c r="G1620" i="21" s="1"/>
  <c r="G1608" i="21"/>
  <c r="G1613" i="21" s="1"/>
  <c r="G1629" i="21" s="1"/>
  <c r="F417" i="4"/>
  <c r="B417" i="4"/>
  <c r="F448" i="20"/>
  <c r="F222" i="20"/>
  <c r="G896" i="20" l="1"/>
  <c r="G909" i="20"/>
  <c r="E900" i="20" s="1"/>
  <c r="G900" i="20" s="1"/>
  <c r="G903" i="20" s="1"/>
  <c r="E228" i="23"/>
  <c r="E227" i="23"/>
  <c r="E226" i="23"/>
  <c r="E221" i="23"/>
  <c r="D214" i="23"/>
  <c r="F2" i="21"/>
  <c r="F1060" i="20"/>
  <c r="F1031" i="20"/>
  <c r="F1001" i="20"/>
  <c r="F973" i="20"/>
  <c r="F946" i="20"/>
  <c r="F917" i="20"/>
  <c r="F881" i="20"/>
  <c r="F848" i="20"/>
  <c r="F818" i="20"/>
  <c r="F758" i="20"/>
  <c r="F726" i="20"/>
  <c r="F698" i="20"/>
  <c r="F664" i="20"/>
  <c r="F628" i="20"/>
  <c r="F567" i="20"/>
  <c r="F535" i="20"/>
  <c r="F509" i="20"/>
  <c r="F477" i="20"/>
  <c r="F420" i="20"/>
  <c r="F389" i="20"/>
  <c r="F360" i="20"/>
  <c r="F260" i="20"/>
  <c r="F186" i="20"/>
  <c r="F157" i="20"/>
  <c r="F127" i="20"/>
  <c r="F96" i="20"/>
  <c r="F66" i="20"/>
  <c r="F36" i="20"/>
  <c r="F4" i="20"/>
  <c r="F1112" i="4"/>
  <c r="F1078" i="4"/>
  <c r="F1141" i="4"/>
  <c r="F992" i="4"/>
  <c r="E1712" i="21"/>
  <c r="E1713" i="21" s="1"/>
  <c r="E1714" i="21" s="1"/>
  <c r="D1712" i="21"/>
  <c r="G1599" i="4"/>
  <c r="G1604" i="4" s="1"/>
  <c r="D1619" i="4"/>
  <c r="E1618" i="4"/>
  <c r="E1619" i="4" s="1"/>
  <c r="E1617" i="4" s="1"/>
  <c r="D1618" i="4"/>
  <c r="D1617" i="4"/>
  <c r="D1616" i="4"/>
  <c r="F1616" i="4" s="1"/>
  <c r="D1081" i="20"/>
  <c r="E1082" i="20"/>
  <c r="E1083" i="20" s="1"/>
  <c r="B1595" i="4"/>
  <c r="D1083" i="20"/>
  <c r="D1082" i="20"/>
  <c r="D1080" i="20"/>
  <c r="F1080" i="20" s="1"/>
  <c r="G1064" i="20"/>
  <c r="G1068" i="20" s="1"/>
  <c r="D1714" i="21"/>
  <c r="D1713" i="21"/>
  <c r="G912" i="20" l="1"/>
  <c r="F1712" i="21"/>
  <c r="F1618" i="4"/>
  <c r="F1619" i="4"/>
  <c r="F1617" i="4"/>
  <c r="F1082" i="20"/>
  <c r="E1081" i="20"/>
  <c r="F1081" i="20" s="1"/>
  <c r="F1083" i="20"/>
  <c r="G1620" i="4" l="1"/>
  <c r="G1084" i="20"/>
  <c r="F1714" i="21" l="1"/>
  <c r="F1713" i="21"/>
  <c r="D1711" i="21"/>
  <c r="F1711" i="21" s="1"/>
  <c r="G1694" i="21"/>
  <c r="G1699" i="21" s="1"/>
  <c r="G1715" i="21" l="1"/>
  <c r="D1681" i="21"/>
  <c r="D1680" i="21"/>
  <c r="D1652" i="21"/>
  <c r="D1651" i="21"/>
  <c r="F1681" i="21" l="1"/>
  <c r="F1680" i="21"/>
  <c r="G1577" i="4"/>
  <c r="G1579" i="4" s="1"/>
  <c r="F1585" i="4"/>
  <c r="F1584" i="4"/>
  <c r="F257" i="21"/>
  <c r="F256" i="21"/>
  <c r="G249" i="21"/>
  <c r="G243" i="21"/>
  <c r="F852" i="21"/>
  <c r="F851" i="21"/>
  <c r="G839" i="21"/>
  <c r="F838" i="21"/>
  <c r="G838" i="21" s="1"/>
  <c r="G837" i="21"/>
  <c r="F1539" i="21"/>
  <c r="F1538" i="21"/>
  <c r="G1522" i="21"/>
  <c r="G1527" i="21" s="1"/>
  <c r="F1569" i="21"/>
  <c r="F1568" i="21"/>
  <c r="G1570" i="21" s="1"/>
  <c r="E1561" i="21" s="1"/>
  <c r="G1552" i="21"/>
  <c r="G1557" i="21" s="1"/>
  <c r="G1383" i="21"/>
  <c r="G1376" i="21"/>
  <c r="G1375" i="21"/>
  <c r="G1374" i="21"/>
  <c r="G1373" i="21"/>
  <c r="G1372" i="21"/>
  <c r="G1371" i="21"/>
  <c r="G1370" i="21"/>
  <c r="G1369" i="21"/>
  <c r="G1368" i="21"/>
  <c r="G1367" i="21"/>
  <c r="F1389" i="21"/>
  <c r="F1390" i="21"/>
  <c r="F381" i="21"/>
  <c r="F380" i="21"/>
  <c r="F740" i="21"/>
  <c r="F739" i="21"/>
  <c r="G734" i="21"/>
  <c r="G728" i="21"/>
  <c r="G727" i="21"/>
  <c r="G726" i="21"/>
  <c r="G725" i="21"/>
  <c r="F1320" i="21"/>
  <c r="F1319" i="21"/>
  <c r="G1312" i="21"/>
  <c r="G1305" i="21"/>
  <c r="G1304" i="21"/>
  <c r="G1303" i="21"/>
  <c r="G1302" i="21"/>
  <c r="G1301" i="21"/>
  <c r="G1300" i="21"/>
  <c r="F1286" i="21"/>
  <c r="F1287" i="21"/>
  <c r="G1540" i="21" l="1"/>
  <c r="E1531" i="21" s="1"/>
  <c r="G1531" i="21" s="1"/>
  <c r="G1534" i="21" s="1"/>
  <c r="G741" i="21"/>
  <c r="E733" i="21" s="1"/>
  <c r="G733" i="21" s="1"/>
  <c r="G735" i="21" s="1"/>
  <c r="G1321" i="21"/>
  <c r="E1311" i="21" s="1"/>
  <c r="G1311" i="21" s="1"/>
  <c r="G1313" i="21" s="1"/>
  <c r="G1391" i="21"/>
  <c r="G840" i="21"/>
  <c r="G1377" i="21"/>
  <c r="G729" i="21"/>
  <c r="G853" i="21"/>
  <c r="E844" i="21" s="1"/>
  <c r="G844" i="21" s="1"/>
  <c r="G847" i="21" s="1"/>
  <c r="G1306" i="21"/>
  <c r="G1561" i="21"/>
  <c r="G1564" i="21" s="1"/>
  <c r="G1573" i="21" s="1"/>
  <c r="G258" i="21"/>
  <c r="E248" i="21" s="1"/>
  <c r="G248" i="21" s="1"/>
  <c r="G250" i="21" s="1"/>
  <c r="G262" i="21" s="1"/>
  <c r="G233" i="21" s="1"/>
  <c r="F170" i="23" s="1"/>
  <c r="G170" i="23" s="1"/>
  <c r="G1682" i="21"/>
  <c r="G1543" i="21"/>
  <c r="G744" i="21" l="1"/>
  <c r="G1324" i="21"/>
  <c r="E1673" i="21"/>
  <c r="G1673" i="21" s="1"/>
  <c r="G1675" i="21" s="1"/>
  <c r="G1686" i="21" s="1"/>
  <c r="G1661" i="21" s="1"/>
  <c r="F231" i="23" s="1"/>
  <c r="G231" i="23" s="1"/>
  <c r="E1382" i="21"/>
  <c r="G1382" i="21" s="1"/>
  <c r="G1384" i="21" s="1"/>
  <c r="G1395" i="21" s="1"/>
  <c r="G855" i="21"/>
  <c r="F1652" i="21"/>
  <c r="F1651" i="21"/>
  <c r="G1653" i="21" s="1"/>
  <c r="G1645" i="21"/>
  <c r="F1597" i="21"/>
  <c r="F1596" i="21"/>
  <c r="G1580" i="21"/>
  <c r="G1585" i="21" s="1"/>
  <c r="G1491" i="21"/>
  <c r="F1508" i="21"/>
  <c r="F1507" i="21"/>
  <c r="F1477" i="21"/>
  <c r="F1476" i="21"/>
  <c r="G1460" i="21"/>
  <c r="G1465" i="21" s="1"/>
  <c r="F1449" i="21"/>
  <c r="F1448" i="21"/>
  <c r="G1434" i="21"/>
  <c r="G1433" i="21"/>
  <c r="G1432" i="21"/>
  <c r="G1404" i="21"/>
  <c r="F1421" i="21"/>
  <c r="F1420" i="21"/>
  <c r="G1406" i="21"/>
  <c r="G1405" i="21"/>
  <c r="F1355" i="21"/>
  <c r="F1354" i="21"/>
  <c r="G1347" i="21"/>
  <c r="G1340" i="21"/>
  <c r="G1339" i="21"/>
  <c r="G1338" i="21"/>
  <c r="G1337" i="21"/>
  <c r="G1336" i="21"/>
  <c r="G1335" i="21"/>
  <c r="G1334" i="21"/>
  <c r="G1333" i="21"/>
  <c r="G1332" i="21"/>
  <c r="G1288" i="21"/>
  <c r="G1274" i="21"/>
  <c r="G1273" i="21"/>
  <c r="G1272" i="21"/>
  <c r="G1271" i="21"/>
  <c r="G1270" i="21"/>
  <c r="F1258" i="21"/>
  <c r="F1257" i="21"/>
  <c r="G1244" i="21"/>
  <c r="G1243" i="21"/>
  <c r="G1242" i="21"/>
  <c r="G1241" i="21"/>
  <c r="G1240" i="21"/>
  <c r="G1239" i="21"/>
  <c r="G1238" i="21"/>
  <c r="G1237" i="21"/>
  <c r="G1207" i="21"/>
  <c r="F1224" i="21"/>
  <c r="F1223" i="21"/>
  <c r="F1196" i="21"/>
  <c r="F1195" i="21"/>
  <c r="G1160" i="21"/>
  <c r="G1151" i="21"/>
  <c r="G1150" i="21"/>
  <c r="G1179" i="21"/>
  <c r="F1167" i="21"/>
  <c r="F1166" i="21"/>
  <c r="F1138" i="21"/>
  <c r="F1137" i="21"/>
  <c r="G1121" i="21"/>
  <c r="F1109" i="21"/>
  <c r="F1108" i="21"/>
  <c r="G1093" i="21"/>
  <c r="G1092" i="21"/>
  <c r="G1063" i="21"/>
  <c r="F1080" i="21"/>
  <c r="F1079" i="21"/>
  <c r="G1067" i="21"/>
  <c r="G1066" i="21"/>
  <c r="G1065" i="21"/>
  <c r="G1064" i="21"/>
  <c r="F1051" i="21"/>
  <c r="F1050" i="21"/>
  <c r="G1034" i="21"/>
  <c r="G1039" i="21" s="1"/>
  <c r="F1022" i="21"/>
  <c r="F1021" i="21"/>
  <c r="G1008" i="21"/>
  <c r="G1007" i="21"/>
  <c r="G1006" i="21"/>
  <c r="G1005" i="21"/>
  <c r="F993" i="21"/>
  <c r="F992" i="21"/>
  <c r="G980" i="21"/>
  <c r="G979" i="21"/>
  <c r="G978" i="21"/>
  <c r="G977" i="21"/>
  <c r="G976" i="21"/>
  <c r="F963" i="21"/>
  <c r="F962" i="21"/>
  <c r="G949" i="21"/>
  <c r="G948" i="21"/>
  <c r="G947" i="21"/>
  <c r="G946" i="21"/>
  <c r="F935" i="21"/>
  <c r="F934" i="21"/>
  <c r="G921" i="21"/>
  <c r="G920" i="21"/>
  <c r="G919" i="21"/>
  <c r="G918" i="21"/>
  <c r="A914" i="21"/>
  <c r="B914" i="21"/>
  <c r="F914" i="21"/>
  <c r="F906" i="21"/>
  <c r="F905" i="21"/>
  <c r="G893" i="21"/>
  <c r="G892" i="21"/>
  <c r="G891" i="21"/>
  <c r="G890" i="21"/>
  <c r="F879" i="21"/>
  <c r="F878" i="21"/>
  <c r="G866" i="21"/>
  <c r="F865" i="21"/>
  <c r="G865" i="21" s="1"/>
  <c r="G864" i="21"/>
  <c r="F826" i="21"/>
  <c r="F825" i="21"/>
  <c r="G813" i="21"/>
  <c r="F812" i="21"/>
  <c r="G812" i="21" s="1"/>
  <c r="G811" i="21"/>
  <c r="F799" i="21"/>
  <c r="F798" i="21"/>
  <c r="G786" i="21"/>
  <c r="G785" i="21"/>
  <c r="G784" i="21"/>
  <c r="F783" i="21"/>
  <c r="G783" i="21" s="1"/>
  <c r="G782" i="21"/>
  <c r="G781" i="21"/>
  <c r="F770" i="21"/>
  <c r="F769" i="21"/>
  <c r="G757" i="21"/>
  <c r="G756" i="21"/>
  <c r="G755" i="21"/>
  <c r="G754" i="21"/>
  <c r="G753" i="21"/>
  <c r="G752" i="21"/>
  <c r="G751" i="21"/>
  <c r="F713" i="21"/>
  <c r="F712" i="21"/>
  <c r="G707" i="21"/>
  <c r="G701" i="21"/>
  <c r="G700" i="21"/>
  <c r="G699" i="21"/>
  <c r="G698" i="21"/>
  <c r="F686" i="21"/>
  <c r="F685" i="21"/>
  <c r="G670" i="21"/>
  <c r="G669" i="21"/>
  <c r="F658" i="21"/>
  <c r="F657" i="21"/>
  <c r="G651" i="21"/>
  <c r="G641" i="21"/>
  <c r="G646" i="21" s="1"/>
  <c r="F629" i="21"/>
  <c r="F628" i="21"/>
  <c r="G622" i="21"/>
  <c r="G617" i="21"/>
  <c r="F599" i="21"/>
  <c r="F598" i="21"/>
  <c r="G592" i="21"/>
  <c r="G587" i="21"/>
  <c r="F569" i="21"/>
  <c r="F568" i="21"/>
  <c r="G557" i="21"/>
  <c r="F539" i="21"/>
  <c r="F538" i="21"/>
  <c r="G527" i="21"/>
  <c r="F509" i="21"/>
  <c r="F508" i="21"/>
  <c r="G497" i="21"/>
  <c r="F481" i="21"/>
  <c r="F480" i="21"/>
  <c r="G473" i="21"/>
  <c r="G468" i="21"/>
  <c r="G442" i="21"/>
  <c r="G430" i="21"/>
  <c r="F449" i="21"/>
  <c r="F448" i="21"/>
  <c r="F415" i="21"/>
  <c r="F414" i="21"/>
  <c r="G396" i="21"/>
  <c r="G397" i="21"/>
  <c r="G398" i="21"/>
  <c r="G399" i="21"/>
  <c r="G400" i="21"/>
  <c r="G401" i="21"/>
  <c r="G395" i="21"/>
  <c r="G374" i="21"/>
  <c r="G363" i="21"/>
  <c r="F348" i="21"/>
  <c r="F347" i="21"/>
  <c r="G341" i="21"/>
  <c r="G330" i="21"/>
  <c r="F315" i="21"/>
  <c r="F314" i="21"/>
  <c r="G308" i="21"/>
  <c r="G301" i="21"/>
  <c r="G300" i="21"/>
  <c r="G299" i="21"/>
  <c r="G298" i="21"/>
  <c r="F284" i="21"/>
  <c r="F283" i="21"/>
  <c r="G277" i="21"/>
  <c r="G270" i="21"/>
  <c r="G269" i="21"/>
  <c r="F223" i="21"/>
  <c r="F222" i="21"/>
  <c r="G217" i="21"/>
  <c r="G216" i="21"/>
  <c r="G207" i="21"/>
  <c r="G208" i="21"/>
  <c r="G206" i="21"/>
  <c r="F193" i="21"/>
  <c r="F192" i="21"/>
  <c r="G182" i="21"/>
  <c r="G183" i="21" s="1"/>
  <c r="G132" i="21"/>
  <c r="G123" i="21"/>
  <c r="G124" i="21"/>
  <c r="G125" i="21"/>
  <c r="G122" i="21"/>
  <c r="F139" i="21"/>
  <c r="F138" i="21"/>
  <c r="F168" i="21"/>
  <c r="F167" i="21"/>
  <c r="G161" i="21"/>
  <c r="G152" i="21"/>
  <c r="G151" i="21"/>
  <c r="F110" i="21"/>
  <c r="F109" i="21"/>
  <c r="G98" i="21"/>
  <c r="F81" i="21"/>
  <c r="F80" i="21"/>
  <c r="F23" i="21"/>
  <c r="F22" i="21"/>
  <c r="G16" i="21"/>
  <c r="G11" i="21"/>
  <c r="F52" i="21"/>
  <c r="F51" i="21"/>
  <c r="G156" i="21" l="1"/>
  <c r="G1081" i="21"/>
  <c r="G1478" i="21"/>
  <c r="E1469" i="21" s="1"/>
  <c r="G1469" i="21" s="1"/>
  <c r="G1472" i="21" s="1"/>
  <c r="G1481" i="21" s="1"/>
  <c r="G316" i="21"/>
  <c r="E307" i="21" s="1"/>
  <c r="G307" i="21" s="1"/>
  <c r="G309" i="21" s="1"/>
  <c r="G169" i="21"/>
  <c r="E160" i="21" s="1"/>
  <c r="G160" i="21" s="1"/>
  <c r="G163" i="21" s="1"/>
  <c r="G172" i="21" s="1"/>
  <c r="G1509" i="21"/>
  <c r="E1500" i="21" s="1"/>
  <c r="G1500" i="21" s="1"/>
  <c r="G1503" i="21" s="1"/>
  <c r="G1598" i="21"/>
  <c r="E1589" i="21" s="1"/>
  <c r="G1589" i="21" s="1"/>
  <c r="G1592" i="21" s="1"/>
  <c r="G1601" i="21" s="1"/>
  <c r="G800" i="21"/>
  <c r="G907" i="21"/>
  <c r="G1356" i="21"/>
  <c r="G1010" i="21"/>
  <c r="G24" i="21"/>
  <c r="E15" i="21" s="1"/>
  <c r="G15" i="21" s="1"/>
  <c r="G18" i="21" s="1"/>
  <c r="G27" i="21" s="1"/>
  <c r="G2" i="21" s="1"/>
  <c r="E1346" i="21"/>
  <c r="G1346" i="21" s="1"/>
  <c r="G1348" i="21" s="1"/>
  <c r="E1072" i="21"/>
  <c r="G1072" i="21" s="1"/>
  <c r="G1075" i="21" s="1"/>
  <c r="E1279" i="21"/>
  <c r="G1279" i="21" s="1"/>
  <c r="G1282" i="21" s="1"/>
  <c r="E1644" i="21"/>
  <c r="G1644" i="21" s="1"/>
  <c r="G1646" i="21" s="1"/>
  <c r="G1657" i="21" s="1"/>
  <c r="G111" i="21"/>
  <c r="E102" i="21" s="1"/>
  <c r="G102" i="21" s="1"/>
  <c r="G105" i="21" s="1"/>
  <c r="G114" i="21" s="1"/>
  <c r="G510" i="21"/>
  <c r="E501" i="21" s="1"/>
  <c r="G501" i="21" s="1"/>
  <c r="G504" i="21" s="1"/>
  <c r="G513" i="21" s="1"/>
  <c r="G994" i="21"/>
  <c r="G1450" i="21"/>
  <c r="E791" i="21"/>
  <c r="G791" i="21" s="1"/>
  <c r="G794" i="21" s="1"/>
  <c r="G674" i="21"/>
  <c r="G880" i="21"/>
  <c r="E871" i="21" s="1"/>
  <c r="G871" i="21" s="1"/>
  <c r="G874" i="21" s="1"/>
  <c r="E898" i="21"/>
  <c r="G898" i="21" s="1"/>
  <c r="G901" i="21" s="1"/>
  <c r="G540" i="21"/>
  <c r="E531" i="21" s="1"/>
  <c r="G531" i="21" s="1"/>
  <c r="G534" i="21" s="1"/>
  <c r="G543" i="21" s="1"/>
  <c r="G827" i="21"/>
  <c r="E818" i="21" s="1"/>
  <c r="G818" i="21" s="1"/>
  <c r="G821" i="21" s="1"/>
  <c r="G1023" i="21"/>
  <c r="G1097" i="21"/>
  <c r="G1068" i="21"/>
  <c r="G894" i="21"/>
  <c r="G1409" i="21"/>
  <c r="G570" i="21"/>
  <c r="E561" i="21" s="1"/>
  <c r="G561" i="21" s="1"/>
  <c r="G564" i="21" s="1"/>
  <c r="G573" i="21" s="1"/>
  <c r="G659" i="21"/>
  <c r="G1437" i="21"/>
  <c r="G1246" i="21"/>
  <c r="G923" i="21"/>
  <c r="G714" i="21"/>
  <c r="E706" i="21" s="1"/>
  <c r="G706" i="21" s="1"/>
  <c r="G708" i="21" s="1"/>
  <c r="G1052" i="21"/>
  <c r="G1110" i="21"/>
  <c r="G1259" i="21"/>
  <c r="G1341" i="21"/>
  <c r="G1422" i="21"/>
  <c r="G1275" i="21"/>
  <c r="G702" i="21"/>
  <c r="G787" i="21"/>
  <c r="G285" i="21"/>
  <c r="E276" i="21" s="1"/>
  <c r="G276" i="21" s="1"/>
  <c r="G278" i="21" s="1"/>
  <c r="G630" i="21"/>
  <c r="G867" i="21"/>
  <c r="G964" i="21"/>
  <c r="G758" i="21"/>
  <c r="G981" i="21"/>
  <c r="G936" i="21"/>
  <c r="G194" i="21"/>
  <c r="E187" i="21" s="1"/>
  <c r="G187" i="21" s="1"/>
  <c r="G188" i="21" s="1"/>
  <c r="G197" i="21" s="1"/>
  <c r="G482" i="21"/>
  <c r="E472" i="21" s="1"/>
  <c r="G472" i="21" s="1"/>
  <c r="G476" i="21" s="1"/>
  <c r="G485" i="21" s="1"/>
  <c r="G600" i="21"/>
  <c r="E591" i="21" s="1"/>
  <c r="G591" i="21" s="1"/>
  <c r="G594" i="21" s="1"/>
  <c r="G603" i="21" s="1"/>
  <c r="G687" i="21"/>
  <c r="E678" i="21" s="1"/>
  <c r="G678" i="21" s="1"/>
  <c r="G681" i="21" s="1"/>
  <c r="G771" i="21"/>
  <c r="E762" i="21" s="1"/>
  <c r="G762" i="21" s="1"/>
  <c r="G765" i="21" s="1"/>
  <c r="G951" i="21"/>
  <c r="G814" i="21"/>
  <c r="G271" i="21"/>
  <c r="G302" i="21"/>
  <c r="G127" i="21"/>
  <c r="G140" i="21"/>
  <c r="E131" i="21" s="1"/>
  <c r="G131" i="21" s="1"/>
  <c r="G134" i="21" s="1"/>
  <c r="G690" i="21" l="1"/>
  <c r="F162" i="23"/>
  <c r="G162" i="23" s="1"/>
  <c r="F182" i="23"/>
  <c r="G182" i="23" s="1"/>
  <c r="E985" i="21"/>
  <c r="G985" i="21" s="1"/>
  <c r="G988" i="21" s="1"/>
  <c r="G997" i="21" s="1"/>
  <c r="G803" i="21"/>
  <c r="G1291" i="21"/>
  <c r="E1413" i="21"/>
  <c r="G1413" i="21" s="1"/>
  <c r="G1416" i="21" s="1"/>
  <c r="G1425" i="21" s="1"/>
  <c r="E1250" i="21"/>
  <c r="G1250" i="21" s="1"/>
  <c r="G1253" i="21" s="1"/>
  <c r="G1262" i="21" s="1"/>
  <c r="G1084" i="21"/>
  <c r="E1101" i="21"/>
  <c r="G1101" i="21" s="1"/>
  <c r="G1104" i="21" s="1"/>
  <c r="G1113" i="21" s="1"/>
  <c r="E1043" i="21"/>
  <c r="G1043" i="21" s="1"/>
  <c r="G1046" i="21" s="1"/>
  <c r="G1055" i="21" s="1"/>
  <c r="E1014" i="21"/>
  <c r="G1014" i="21" s="1"/>
  <c r="G1017" i="21" s="1"/>
  <c r="G1026" i="21" s="1"/>
  <c r="E1441" i="21"/>
  <c r="G1441" i="21" s="1"/>
  <c r="G1444" i="21" s="1"/>
  <c r="G1453" i="21" s="1"/>
  <c r="E621" i="21"/>
  <c r="G621" i="21" s="1"/>
  <c r="G624" i="21" s="1"/>
  <c r="G633" i="21" s="1"/>
  <c r="E650" i="21"/>
  <c r="G650" i="21" s="1"/>
  <c r="G653" i="21" s="1"/>
  <c r="G662" i="21" s="1"/>
  <c r="E927" i="21"/>
  <c r="G927" i="21" s="1"/>
  <c r="G930" i="21" s="1"/>
  <c r="G939" i="21" s="1"/>
  <c r="G829" i="21"/>
  <c r="E955" i="21"/>
  <c r="G955" i="21" s="1"/>
  <c r="G958" i="21" s="1"/>
  <c r="G967" i="21" s="1"/>
  <c r="G882" i="21"/>
  <c r="G717" i="21"/>
  <c r="G1360" i="21"/>
  <c r="G774" i="21"/>
  <c r="G289" i="21"/>
  <c r="G320" i="21"/>
  <c r="G143" i="21"/>
  <c r="F1052" i="20" l="1"/>
  <c r="F1051" i="20"/>
  <c r="G1044" i="20"/>
  <c r="G1075" i="20"/>
  <c r="F1021" i="20"/>
  <c r="F1020" i="20"/>
  <c r="G985" i="20"/>
  <c r="G931" i="20"/>
  <c r="G923" i="20"/>
  <c r="G922" i="20"/>
  <c r="G951" i="20"/>
  <c r="G952" i="20"/>
  <c r="G950" i="20"/>
  <c r="F938" i="20"/>
  <c r="F937" i="20"/>
  <c r="F873" i="20"/>
  <c r="F872" i="20"/>
  <c r="G854" i="20"/>
  <c r="G853" i="20"/>
  <c r="F839" i="20"/>
  <c r="F838" i="20"/>
  <c r="G832" i="20"/>
  <c r="G824" i="20"/>
  <c r="G825" i="20"/>
  <c r="G823" i="20"/>
  <c r="F808" i="20"/>
  <c r="F807" i="20"/>
  <c r="G801" i="20"/>
  <c r="F779" i="20"/>
  <c r="F778" i="20"/>
  <c r="G772" i="20"/>
  <c r="F748" i="20"/>
  <c r="F747" i="20"/>
  <c r="G741" i="20"/>
  <c r="G732" i="20"/>
  <c r="G731" i="20"/>
  <c r="F718" i="20"/>
  <c r="F717" i="20"/>
  <c r="G711" i="20"/>
  <c r="G704" i="20"/>
  <c r="G703" i="20"/>
  <c r="G679" i="20"/>
  <c r="F687" i="20"/>
  <c r="F686" i="20"/>
  <c r="G644" i="20"/>
  <c r="G634" i="20"/>
  <c r="G635" i="20"/>
  <c r="G633" i="20"/>
  <c r="F653" i="20"/>
  <c r="F652" i="20"/>
  <c r="F620" i="20"/>
  <c r="F619" i="20"/>
  <c r="G612" i="20"/>
  <c r="G602" i="20"/>
  <c r="G601" i="20"/>
  <c r="F588" i="20"/>
  <c r="F587" i="20"/>
  <c r="G581" i="20"/>
  <c r="F559" i="20"/>
  <c r="F558" i="20"/>
  <c r="G551" i="20"/>
  <c r="G552" i="20"/>
  <c r="G541" i="20"/>
  <c r="G542" i="20"/>
  <c r="G543" i="20"/>
  <c r="G544" i="20"/>
  <c r="G540" i="20"/>
  <c r="F527" i="20"/>
  <c r="F526" i="20"/>
  <c r="G521" i="20"/>
  <c r="F499" i="20"/>
  <c r="F498" i="20"/>
  <c r="G491" i="20"/>
  <c r="G483" i="20"/>
  <c r="G482" i="20"/>
  <c r="F469" i="20"/>
  <c r="F468" i="20"/>
  <c r="G462" i="20"/>
  <c r="G454" i="20"/>
  <c r="G453" i="20"/>
  <c r="F440" i="20"/>
  <c r="F439" i="20"/>
  <c r="G433" i="20"/>
  <c r="G425" i="20"/>
  <c r="G424" i="20"/>
  <c r="F410" i="20"/>
  <c r="F409" i="20"/>
  <c r="G403" i="20"/>
  <c r="G395" i="20"/>
  <c r="G396" i="20"/>
  <c r="G394" i="20"/>
  <c r="F378" i="20"/>
  <c r="F377" i="20"/>
  <c r="G372" i="20"/>
  <c r="G365" i="20"/>
  <c r="G366" i="20"/>
  <c r="G364" i="20"/>
  <c r="F320" i="20"/>
  <c r="F319" i="20"/>
  <c r="G344" i="20"/>
  <c r="G335" i="20"/>
  <c r="G336" i="20"/>
  <c r="G337" i="20"/>
  <c r="G334" i="20"/>
  <c r="G333" i="20"/>
  <c r="G312" i="20"/>
  <c r="F352" i="20"/>
  <c r="F351" i="20"/>
  <c r="G298" i="20"/>
  <c r="G299" i="20"/>
  <c r="G300" i="20"/>
  <c r="G301" i="20"/>
  <c r="G302" i="20"/>
  <c r="G303" i="20"/>
  <c r="G304" i="20"/>
  <c r="G297" i="20"/>
  <c r="G277" i="20"/>
  <c r="G266" i="20"/>
  <c r="G265" i="20"/>
  <c r="F285" i="20"/>
  <c r="F284" i="20"/>
  <c r="F252" i="20"/>
  <c r="F251" i="20"/>
  <c r="G244" i="20"/>
  <c r="G228" i="20"/>
  <c r="G229" i="20"/>
  <c r="G230" i="20"/>
  <c r="G231" i="20"/>
  <c r="G232" i="20"/>
  <c r="G233" i="20"/>
  <c r="G234" i="20"/>
  <c r="G227" i="20"/>
  <c r="F212" i="20"/>
  <c r="F211" i="20"/>
  <c r="G205" i="20"/>
  <c r="G190" i="20"/>
  <c r="G191" i="20"/>
  <c r="G192" i="20"/>
  <c r="G193" i="20"/>
  <c r="G194" i="20"/>
  <c r="G195" i="20"/>
  <c r="G196" i="20"/>
  <c r="G197" i="20"/>
  <c r="G198" i="20"/>
  <c r="G189" i="20"/>
  <c r="F178" i="20"/>
  <c r="F177" i="20"/>
  <c r="G171" i="20"/>
  <c r="G163" i="20"/>
  <c r="G162" i="20"/>
  <c r="F149" i="20"/>
  <c r="F148" i="20"/>
  <c r="G141" i="20"/>
  <c r="G133" i="20"/>
  <c r="G132" i="20"/>
  <c r="G112" i="20"/>
  <c r="G113" i="20"/>
  <c r="G102" i="20"/>
  <c r="G103" i="20"/>
  <c r="G104" i="20"/>
  <c r="G105" i="20"/>
  <c r="G106" i="20"/>
  <c r="F119" i="20"/>
  <c r="F118" i="20"/>
  <c r="F88" i="20"/>
  <c r="F87" i="20"/>
  <c r="G80" i="20"/>
  <c r="G81" i="20"/>
  <c r="F58" i="20"/>
  <c r="F57" i="20"/>
  <c r="G50" i="20"/>
  <c r="G51" i="20"/>
  <c r="F26" i="20"/>
  <c r="F25" i="20"/>
  <c r="F26" i="4"/>
  <c r="F25" i="4"/>
  <c r="G367" i="20" l="1"/>
  <c r="G1053" i="20"/>
  <c r="E1043" i="20" s="1"/>
  <c r="G1043" i="20" s="1"/>
  <c r="G1045" i="20" s="1"/>
  <c r="G59" i="20"/>
  <c r="F1557" i="4" l="1"/>
  <c r="F1556" i="4"/>
  <c r="G1549" i="4"/>
  <c r="F1525" i="4"/>
  <c r="G1527" i="4" s="1"/>
  <c r="E1518" i="4" s="1"/>
  <c r="G1518" i="4" s="1"/>
  <c r="G1509" i="4"/>
  <c r="F1498" i="4"/>
  <c r="F1497" i="4"/>
  <c r="G1481" i="4"/>
  <c r="F1470" i="4"/>
  <c r="F1469" i="4"/>
  <c r="G1454" i="4"/>
  <c r="G1453" i="4"/>
  <c r="F1442" i="4"/>
  <c r="F1441" i="4"/>
  <c r="G1425" i="4"/>
  <c r="F1413" i="4"/>
  <c r="F1412" i="4"/>
  <c r="G1396" i="4"/>
  <c r="G1366" i="4"/>
  <c r="F1383" i="4"/>
  <c r="F1382" i="4"/>
  <c r="F1351" i="4"/>
  <c r="F1350" i="4"/>
  <c r="F1325" i="4"/>
  <c r="F1324" i="4"/>
  <c r="G1338" i="4"/>
  <c r="G1339" i="4"/>
  <c r="G1340" i="4"/>
  <c r="G1337" i="4"/>
  <c r="G1309" i="4"/>
  <c r="G1310" i="4"/>
  <c r="G1308" i="4"/>
  <c r="F1296" i="4"/>
  <c r="F1295" i="4"/>
  <c r="G1281" i="4"/>
  <c r="G1280" i="4"/>
  <c r="F1263" i="4"/>
  <c r="F1262" i="4"/>
  <c r="G1256" i="4"/>
  <c r="G1249" i="4"/>
  <c r="G1248" i="4"/>
  <c r="F1235" i="4"/>
  <c r="F1234" i="4"/>
  <c r="G1228" i="4"/>
  <c r="G1219" i="4"/>
  <c r="G1220" i="4"/>
  <c r="G1218" i="4"/>
  <c r="F1204" i="4"/>
  <c r="F1203" i="4"/>
  <c r="G1197" i="4"/>
  <c r="G1196" i="4"/>
  <c r="G1182" i="4"/>
  <c r="G1183" i="4"/>
  <c r="G1184" i="4"/>
  <c r="G1185" i="4"/>
  <c r="G1186" i="4"/>
  <c r="G1187" i="4"/>
  <c r="G1188" i="4"/>
  <c r="G1189" i="4"/>
  <c r="G1190" i="4"/>
  <c r="G1181" i="4"/>
  <c r="F1168" i="4"/>
  <c r="F1167" i="4"/>
  <c r="F1133" i="4"/>
  <c r="F1132" i="4"/>
  <c r="G1161" i="4"/>
  <c r="G1146" i="4"/>
  <c r="G1147" i="4"/>
  <c r="G1148" i="4"/>
  <c r="G1149" i="4"/>
  <c r="G1150" i="4"/>
  <c r="G1151" i="4"/>
  <c r="G1152" i="4"/>
  <c r="G1153" i="4"/>
  <c r="G1154" i="4"/>
  <c r="G1117" i="4"/>
  <c r="G1118" i="4"/>
  <c r="G1119" i="4"/>
  <c r="G1120" i="4"/>
  <c r="G1116" i="4"/>
  <c r="F1103" i="4"/>
  <c r="F1102" i="4"/>
  <c r="G1083" i="4"/>
  <c r="G1084" i="4"/>
  <c r="G1085" i="4"/>
  <c r="G1086" i="4"/>
  <c r="G1087" i="4"/>
  <c r="G1088" i="4"/>
  <c r="G1089" i="4"/>
  <c r="G1082" i="4"/>
  <c r="F1070" i="4"/>
  <c r="F1069" i="4"/>
  <c r="G1054" i="4"/>
  <c r="G1053" i="4"/>
  <c r="F1041" i="4"/>
  <c r="F1040" i="4"/>
  <c r="G1026" i="4"/>
  <c r="G1027" i="4"/>
  <c r="G1028" i="4"/>
  <c r="G1025" i="4"/>
  <c r="F1013" i="4"/>
  <c r="F1012" i="4"/>
  <c r="G996" i="4"/>
  <c r="F984" i="4"/>
  <c r="F983" i="4"/>
  <c r="G968" i="4"/>
  <c r="G969" i="4"/>
  <c r="G970" i="4"/>
  <c r="G967" i="4"/>
  <c r="F955" i="4"/>
  <c r="F954" i="4"/>
  <c r="G939" i="4"/>
  <c r="G940" i="4"/>
  <c r="G941" i="4"/>
  <c r="G938" i="4"/>
  <c r="F926" i="4"/>
  <c r="F925" i="4"/>
  <c r="G910" i="4"/>
  <c r="G911" i="4"/>
  <c r="G912" i="4"/>
  <c r="G913" i="4"/>
  <c r="G909" i="4"/>
  <c r="G881" i="4"/>
  <c r="G882" i="4"/>
  <c r="G883" i="4"/>
  <c r="G880" i="4"/>
  <c r="G851" i="4"/>
  <c r="G852" i="4"/>
  <c r="G853" i="4"/>
  <c r="G850" i="4"/>
  <c r="F838" i="4"/>
  <c r="F837" i="4"/>
  <c r="G822" i="4"/>
  <c r="G823" i="4"/>
  <c r="G824" i="4"/>
  <c r="G821" i="4"/>
  <c r="G796" i="4"/>
  <c r="G795" i="4"/>
  <c r="G794" i="4"/>
  <c r="G793" i="4"/>
  <c r="F809" i="4"/>
  <c r="F808" i="4"/>
  <c r="F781" i="4"/>
  <c r="F780" i="4"/>
  <c r="G768" i="4"/>
  <c r="G766" i="4"/>
  <c r="F897" i="4"/>
  <c r="F896" i="4"/>
  <c r="F867" i="4"/>
  <c r="F866" i="4"/>
  <c r="F754" i="4"/>
  <c r="F753" i="4"/>
  <c r="G741" i="4"/>
  <c r="G739" i="4"/>
  <c r="F728" i="4"/>
  <c r="F727" i="4"/>
  <c r="G715" i="4"/>
  <c r="G713" i="4"/>
  <c r="F701" i="4"/>
  <c r="F700" i="4"/>
  <c r="G688" i="4"/>
  <c r="G687" i="4"/>
  <c r="G686" i="4"/>
  <c r="G684" i="4"/>
  <c r="G683" i="4"/>
  <c r="F671" i="4"/>
  <c r="F670" i="4"/>
  <c r="G658" i="4"/>
  <c r="G657" i="4"/>
  <c r="G656" i="4"/>
  <c r="G655" i="4"/>
  <c r="G654" i="4"/>
  <c r="G653" i="4"/>
  <c r="G652" i="4"/>
  <c r="F639" i="4"/>
  <c r="F638" i="4"/>
  <c r="G633" i="4"/>
  <c r="G627" i="4"/>
  <c r="G626" i="4"/>
  <c r="G625" i="4"/>
  <c r="G624" i="4"/>
  <c r="F611" i="4"/>
  <c r="F610" i="4"/>
  <c r="G605" i="4"/>
  <c r="G597" i="4"/>
  <c r="G598" i="4"/>
  <c r="G599" i="4"/>
  <c r="G596" i="4"/>
  <c r="F584" i="4"/>
  <c r="F583" i="4"/>
  <c r="G573" i="4"/>
  <c r="F558" i="4"/>
  <c r="F557" i="4"/>
  <c r="G542" i="4"/>
  <c r="G541" i="4"/>
  <c r="F528" i="4"/>
  <c r="F527" i="4"/>
  <c r="F501" i="4"/>
  <c r="F500" i="4"/>
  <c r="G484" i="4"/>
  <c r="G485" i="4"/>
  <c r="G486" i="4"/>
  <c r="G487" i="4"/>
  <c r="G488" i="4"/>
  <c r="G483" i="4"/>
  <c r="F470" i="4"/>
  <c r="F469" i="4"/>
  <c r="G454" i="4"/>
  <c r="G453" i="4"/>
  <c r="F438" i="4"/>
  <c r="F437" i="4"/>
  <c r="G431" i="4"/>
  <c r="G421" i="4"/>
  <c r="F410" i="4"/>
  <c r="F409" i="4"/>
  <c r="F381" i="4"/>
  <c r="F380" i="4"/>
  <c r="F351" i="4"/>
  <c r="F350" i="4"/>
  <c r="F322" i="4"/>
  <c r="F321" i="4"/>
  <c r="F292" i="4"/>
  <c r="F291" i="4"/>
  <c r="G285" i="4"/>
  <c r="F263" i="4"/>
  <c r="F262" i="4"/>
  <c r="G256" i="4"/>
  <c r="F234" i="4"/>
  <c r="F233" i="4"/>
  <c r="G227" i="4"/>
  <c r="F205" i="4"/>
  <c r="F204" i="4"/>
  <c r="F176" i="4"/>
  <c r="F175" i="4"/>
  <c r="G168" i="4"/>
  <c r="F146" i="4"/>
  <c r="F145" i="4"/>
  <c r="F117" i="4"/>
  <c r="F116" i="4"/>
  <c r="F88" i="4"/>
  <c r="F87" i="4"/>
  <c r="F57" i="4"/>
  <c r="F56" i="4"/>
  <c r="G49" i="4"/>
  <c r="G1313" i="4" l="1"/>
  <c r="G702" i="4"/>
  <c r="G1499" i="4"/>
  <c r="E1490" i="4" s="1"/>
  <c r="G1490" i="4" s="1"/>
  <c r="G1192" i="4"/>
  <c r="G1091" i="4"/>
  <c r="G1029" i="4"/>
  <c r="G1284" i="4"/>
  <c r="G914" i="4"/>
  <c r="G58" i="4"/>
  <c r="G628" i="4"/>
  <c r="G659" i="4"/>
  <c r="G551" i="4"/>
  <c r="F147" i="4"/>
  <c r="G489" i="4"/>
  <c r="G80" i="4"/>
  <c r="G18" i="4"/>
  <c r="F488" i="21" l="1"/>
  <c r="B488" i="21"/>
  <c r="A488" i="21"/>
  <c r="G1706" i="21"/>
  <c r="G1428" i="21" l="1"/>
  <c r="F221" i="23" s="1"/>
  <c r="G221" i="23" s="1"/>
  <c r="G488" i="21"/>
  <c r="F179" i="23" s="1"/>
  <c r="G179" i="23" s="1"/>
  <c r="G1719" i="21"/>
  <c r="G1690" i="21" s="1"/>
  <c r="F233" i="23" l="1"/>
  <c r="G233" i="23" l="1"/>
  <c r="H232" i="23" s="1"/>
  <c r="F1203" i="21" l="1"/>
  <c r="B1203" i="21"/>
  <c r="A1203" i="21"/>
  <c r="A1233" i="21"/>
  <c r="B1233" i="21"/>
  <c r="F1233" i="21"/>
  <c r="G1225" i="21"/>
  <c r="E1216" i="21" s="1"/>
  <c r="G1208" i="21"/>
  <c r="F1175" i="21"/>
  <c r="B1175" i="21"/>
  <c r="A1175" i="21"/>
  <c r="F1146" i="21"/>
  <c r="B1146" i="21"/>
  <c r="A1146" i="21"/>
  <c r="B1117" i="21"/>
  <c r="F1117" i="21"/>
  <c r="A1117" i="21"/>
  <c r="F1400" i="21"/>
  <c r="B1400" i="21"/>
  <c r="A1400" i="21"/>
  <c r="A1456" i="21"/>
  <c r="B1456" i="21"/>
  <c r="F1456" i="21"/>
  <c r="G1216" i="21" l="1"/>
  <c r="G1219" i="21" s="1"/>
  <c r="G1212" i="21"/>
  <c r="G1228" i="21" l="1"/>
  <c r="G1203" i="21" s="1"/>
  <c r="F209" i="23" s="1"/>
  <c r="G209" i="23" s="1"/>
  <c r="G1400" i="21"/>
  <c r="F220" i="23" s="1"/>
  <c r="F1661" i="21"/>
  <c r="B1661" i="21"/>
  <c r="A1661" i="21"/>
  <c r="F1633" i="21"/>
  <c r="B1633" i="21"/>
  <c r="A1633" i="21"/>
  <c r="F1604" i="21"/>
  <c r="B1604" i="21"/>
  <c r="A1604" i="21"/>
  <c r="F1576" i="21"/>
  <c r="B1576" i="21"/>
  <c r="A1576" i="21"/>
  <c r="F1548" i="21"/>
  <c r="B1548" i="21"/>
  <c r="A1548" i="21"/>
  <c r="F1518" i="21"/>
  <c r="B1518" i="21"/>
  <c r="A1518" i="21"/>
  <c r="F1487" i="21"/>
  <c r="B1487" i="21"/>
  <c r="A1487" i="21"/>
  <c r="G1496" i="21"/>
  <c r="G1512" i="21" s="1"/>
  <c r="G1456" i="21"/>
  <c r="F223" i="23" s="1"/>
  <c r="G223" i="23" s="1"/>
  <c r="F1364" i="21"/>
  <c r="B1364" i="21"/>
  <c r="A1364" i="21"/>
  <c r="B1327" i="21"/>
  <c r="A1327" i="21"/>
  <c r="F1295" i="21"/>
  <c r="B1295" i="21"/>
  <c r="A1295" i="21"/>
  <c r="G220" i="23" l="1"/>
  <c r="H219" i="23" s="1"/>
  <c r="G1576" i="21"/>
  <c r="F227" i="23" s="1"/>
  <c r="G227" i="23" s="1"/>
  <c r="G1487" i="21"/>
  <c r="F224" i="23" s="1"/>
  <c r="G224" i="23" s="1"/>
  <c r="G1518" i="21"/>
  <c r="F225" i="23" s="1"/>
  <c r="G225" i="23" s="1"/>
  <c r="G1633" i="21"/>
  <c r="F230" i="23" s="1"/>
  <c r="G1548" i="21"/>
  <c r="F226" i="23" s="1"/>
  <c r="G226" i="23" s="1"/>
  <c r="G230" i="23" l="1"/>
  <c r="H229" i="23" s="1"/>
  <c r="G1295" i="21"/>
  <c r="G1327" i="21"/>
  <c r="G1364" i="21"/>
  <c r="F218" i="23" s="1"/>
  <c r="G218" i="23" s="1"/>
  <c r="F1266" i="21"/>
  <c r="B1266" i="21"/>
  <c r="A1266" i="21"/>
  <c r="G1155" i="21"/>
  <c r="G1139" i="21"/>
  <c r="E1130" i="21" s="1"/>
  <c r="F1088" i="21"/>
  <c r="B1088" i="21"/>
  <c r="A1088" i="21"/>
  <c r="F1059" i="21"/>
  <c r="B1059" i="21"/>
  <c r="A1059" i="21"/>
  <c r="F1030" i="21"/>
  <c r="B1030" i="21"/>
  <c r="A1030" i="21"/>
  <c r="F972" i="21"/>
  <c r="B972" i="21"/>
  <c r="A972" i="21"/>
  <c r="F942" i="21"/>
  <c r="B942" i="21"/>
  <c r="A942" i="21"/>
  <c r="F1001" i="21"/>
  <c r="B1001" i="21"/>
  <c r="A1001" i="21"/>
  <c r="F886" i="21"/>
  <c r="B886" i="21"/>
  <c r="A886" i="21"/>
  <c r="F860" i="21"/>
  <c r="B860" i="21"/>
  <c r="A860" i="21"/>
  <c r="F833" i="21"/>
  <c r="B833" i="21"/>
  <c r="A833" i="21"/>
  <c r="F807" i="21"/>
  <c r="B807" i="21"/>
  <c r="A807" i="21"/>
  <c r="F777" i="21"/>
  <c r="B777" i="21"/>
  <c r="A777" i="21"/>
  <c r="F747" i="21"/>
  <c r="B747" i="21"/>
  <c r="A747" i="21"/>
  <c r="F721" i="21"/>
  <c r="B721" i="21"/>
  <c r="A721" i="21"/>
  <c r="F694" i="21"/>
  <c r="B694" i="21"/>
  <c r="A694" i="21"/>
  <c r="F665" i="21"/>
  <c r="B665" i="21"/>
  <c r="A665" i="21"/>
  <c r="F637" i="21"/>
  <c r="B637" i="21"/>
  <c r="A637" i="21"/>
  <c r="F608" i="21"/>
  <c r="B608" i="21"/>
  <c r="A608" i="21"/>
  <c r="F578" i="21"/>
  <c r="B578" i="21"/>
  <c r="A578" i="21"/>
  <c r="F548" i="21"/>
  <c r="B548" i="21"/>
  <c r="A548" i="21"/>
  <c r="F518" i="21"/>
  <c r="B518" i="21"/>
  <c r="A518" i="21"/>
  <c r="F459" i="21"/>
  <c r="B459" i="21"/>
  <c r="A459" i="21"/>
  <c r="F425" i="21"/>
  <c r="B425" i="21"/>
  <c r="A425" i="21"/>
  <c r="F390" i="21"/>
  <c r="B390" i="21"/>
  <c r="A390" i="21"/>
  <c r="F358" i="21"/>
  <c r="B358" i="21"/>
  <c r="A358" i="21"/>
  <c r="F325" i="21"/>
  <c r="B325" i="21"/>
  <c r="A325" i="21"/>
  <c r="G436" i="21"/>
  <c r="G408" i="21"/>
  <c r="G367" i="21"/>
  <c r="G334" i="21"/>
  <c r="F294" i="21"/>
  <c r="B294" i="21"/>
  <c r="A294" i="21"/>
  <c r="F265" i="21"/>
  <c r="B265" i="21"/>
  <c r="A265" i="21"/>
  <c r="F233" i="21"/>
  <c r="B233" i="21"/>
  <c r="A233" i="21"/>
  <c r="F202" i="21"/>
  <c r="B202" i="21"/>
  <c r="A202" i="21"/>
  <c r="F178" i="21"/>
  <c r="B178" i="21"/>
  <c r="A178" i="21"/>
  <c r="F147" i="21"/>
  <c r="B147" i="21"/>
  <c r="A147" i="21"/>
  <c r="F118" i="21"/>
  <c r="B118" i="21"/>
  <c r="A118" i="21"/>
  <c r="F89" i="21"/>
  <c r="B89" i="21"/>
  <c r="A89" i="21"/>
  <c r="F60" i="21"/>
  <c r="B60" i="21"/>
  <c r="A60" i="21"/>
  <c r="G69" i="21"/>
  <c r="F31" i="21"/>
  <c r="B31" i="21"/>
  <c r="A31" i="21"/>
  <c r="G40" i="21"/>
  <c r="G1130" i="21" l="1"/>
  <c r="G1133" i="21" s="1"/>
  <c r="G1197" i="21"/>
  <c r="E1188" i="21" s="1"/>
  <c r="G1184" i="21"/>
  <c r="G1126" i="21"/>
  <c r="G1030" i="21"/>
  <c r="F204" i="23" s="1"/>
  <c r="G204" i="23" s="1"/>
  <c r="G1168" i="21"/>
  <c r="E1159" i="21" s="1"/>
  <c r="G1159" i="21" s="1"/>
  <c r="G416" i="21"/>
  <c r="E407" i="21" s="1"/>
  <c r="G608" i="21"/>
  <c r="F184" i="23" s="1"/>
  <c r="G184" i="23" s="1"/>
  <c r="G211" i="21"/>
  <c r="G349" i="21"/>
  <c r="E340" i="21" s="1"/>
  <c r="G368" i="21"/>
  <c r="G518" i="21"/>
  <c r="F180" i="23" s="1"/>
  <c r="G180" i="23" s="1"/>
  <c r="G89" i="21"/>
  <c r="G178" i="21"/>
  <c r="G450" i="21"/>
  <c r="G224" i="21"/>
  <c r="E215" i="21" s="1"/>
  <c r="G637" i="21"/>
  <c r="F186" i="23" s="1"/>
  <c r="G186" i="23" s="1"/>
  <c r="G335" i="21"/>
  <c r="G459" i="21"/>
  <c r="F178" i="23" s="1"/>
  <c r="G178" i="23" s="1"/>
  <c r="G578" i="21"/>
  <c r="F183" i="23" s="1"/>
  <c r="G183" i="23" s="1"/>
  <c r="G382" i="21"/>
  <c r="E373" i="21" s="1"/>
  <c r="G402" i="21"/>
  <c r="G548" i="21"/>
  <c r="F181" i="23" s="1"/>
  <c r="G181" i="23" s="1"/>
  <c r="G82" i="21"/>
  <c r="G53" i="21"/>
  <c r="F190" i="23" l="1"/>
  <c r="G190" i="23" s="1"/>
  <c r="F168" i="23"/>
  <c r="G168" i="23" s="1"/>
  <c r="F185" i="23"/>
  <c r="G185" i="23" s="1"/>
  <c r="H177" i="23" s="1"/>
  <c r="F165" i="23"/>
  <c r="G165" i="23" s="1"/>
  <c r="E441" i="21"/>
  <c r="G441" i="21" s="1"/>
  <c r="G443" i="21" s="1"/>
  <c r="G454" i="21" s="1"/>
  <c r="G425" i="21" s="1"/>
  <c r="F176" i="23" s="1"/>
  <c r="G176" i="23" s="1"/>
  <c r="E44" i="21"/>
  <c r="G44" i="21" s="1"/>
  <c r="G47" i="21" s="1"/>
  <c r="G56" i="21" s="1"/>
  <c r="G31" i="21" s="1"/>
  <c r="F163" i="23" s="1"/>
  <c r="G163" i="23" s="1"/>
  <c r="E73" i="21"/>
  <c r="G73" i="21" s="1"/>
  <c r="G76" i="21" s="1"/>
  <c r="G85" i="21" s="1"/>
  <c r="G60" i="21" s="1"/>
  <c r="F164" i="23" s="1"/>
  <c r="G164" i="23" s="1"/>
  <c r="G1188" i="21"/>
  <c r="G1191" i="21" s="1"/>
  <c r="G1200" i="21" s="1"/>
  <c r="G1175" i="21" s="1"/>
  <c r="G1162" i="21"/>
  <c r="G1171" i="21" s="1"/>
  <c r="G1146" i="21" s="1"/>
  <c r="G1142" i="21"/>
  <c r="G1117" i="21" s="1"/>
  <c r="G407" i="21"/>
  <c r="G409" i="21" s="1"/>
  <c r="G419" i="21" s="1"/>
  <c r="G390" i="21" s="1"/>
  <c r="F175" i="23" s="1"/>
  <c r="G175" i="23" s="1"/>
  <c r="G373" i="21"/>
  <c r="G375" i="21" s="1"/>
  <c r="G386" i="21" s="1"/>
  <c r="G358" i="21" s="1"/>
  <c r="F174" i="23" s="1"/>
  <c r="G174" i="23" s="1"/>
  <c r="G340" i="21"/>
  <c r="G342" i="21" s="1"/>
  <c r="G353" i="21" s="1"/>
  <c r="G325" i="21" s="1"/>
  <c r="F173" i="23" s="1"/>
  <c r="G173" i="23" s="1"/>
  <c r="G215" i="21"/>
  <c r="G218" i="21" s="1"/>
  <c r="G227" i="21" s="1"/>
  <c r="G202" i="21" s="1"/>
  <c r="F169" i="23" s="1"/>
  <c r="G169" i="23" s="1"/>
  <c r="G1088" i="21"/>
  <c r="F206" i="23" s="1"/>
  <c r="G206" i="23" s="1"/>
  <c r="G1059" i="21"/>
  <c r="G265" i="21"/>
  <c r="G665" i="21"/>
  <c r="F188" i="23" s="1"/>
  <c r="G188" i="23" s="1"/>
  <c r="G1266" i="21"/>
  <c r="F212" i="23" s="1"/>
  <c r="G212" i="23" s="1"/>
  <c r="G1233" i="21"/>
  <c r="G1001" i="21"/>
  <c r="F203" i="23" s="1"/>
  <c r="G203" i="23" s="1"/>
  <c r="G972" i="21"/>
  <c r="F202" i="23" s="1"/>
  <c r="G202" i="23" s="1"/>
  <c r="G942" i="21"/>
  <c r="F201" i="23" s="1"/>
  <c r="G201" i="23" s="1"/>
  <c r="G294" i="21"/>
  <c r="G860" i="21"/>
  <c r="F198" i="23" s="1"/>
  <c r="G198" i="23" s="1"/>
  <c r="G721" i="21"/>
  <c r="F192" i="23" s="1"/>
  <c r="G192" i="23" s="1"/>
  <c r="G118" i="21"/>
  <c r="F166" i="23" s="1"/>
  <c r="G166" i="23" s="1"/>
  <c r="G694" i="21"/>
  <c r="F191" i="23" s="1"/>
  <c r="G191" i="23" s="1"/>
  <c r="G833" i="21"/>
  <c r="F197" i="23" s="1"/>
  <c r="G197" i="23" s="1"/>
  <c r="G777" i="21"/>
  <c r="F195" i="23" s="1"/>
  <c r="G195" i="23" s="1"/>
  <c r="G914" i="21"/>
  <c r="F200" i="23" s="1"/>
  <c r="G200" i="23" s="1"/>
  <c r="G807" i="21"/>
  <c r="F196" i="23" s="1"/>
  <c r="G196" i="23" s="1"/>
  <c r="G910" i="21"/>
  <c r="G886" i="21" s="1"/>
  <c r="F199" i="23" s="1"/>
  <c r="G199" i="23" s="1"/>
  <c r="G747" i="21"/>
  <c r="F194" i="23" s="1"/>
  <c r="G194" i="23" s="1"/>
  <c r="G147" i="21"/>
  <c r="F207" i="23" l="1"/>
  <c r="G207" i="23" s="1"/>
  <c r="F208" i="23"/>
  <c r="G208" i="23" s="1"/>
  <c r="F205" i="23"/>
  <c r="G205" i="23" s="1"/>
  <c r="F216" i="23"/>
  <c r="G216" i="23" s="1"/>
  <c r="F172" i="23"/>
  <c r="G172" i="23" s="1"/>
  <c r="F211" i="23"/>
  <c r="G211" i="23" s="1"/>
  <c r="F189" i="23"/>
  <c r="F167" i="23"/>
  <c r="G167" i="23" s="1"/>
  <c r="G189" i="23" l="1"/>
  <c r="H187" i="23" s="1"/>
  <c r="H193" i="23"/>
  <c r="G1022" i="20" l="1"/>
  <c r="G1014" i="20"/>
  <c r="G1008" i="20"/>
  <c r="D991" i="20"/>
  <c r="F991" i="20" s="1"/>
  <c r="D990" i="20"/>
  <c r="F990" i="20" s="1"/>
  <c r="G980" i="20"/>
  <c r="D965" i="20"/>
  <c r="F965" i="20" s="1"/>
  <c r="D964" i="20"/>
  <c r="G959" i="20"/>
  <c r="G958" i="20"/>
  <c r="G939" i="20"/>
  <c r="E930" i="20" s="1"/>
  <c r="G930" i="20" s="1"/>
  <c r="G840" i="20"/>
  <c r="G795" i="20"/>
  <c r="G780" i="20"/>
  <c r="G766" i="20"/>
  <c r="G749" i="20"/>
  <c r="G705" i="20"/>
  <c r="G688" i="20"/>
  <c r="G673" i="20"/>
  <c r="G638" i="20"/>
  <c r="G575" i="20"/>
  <c r="G515" i="20"/>
  <c r="G514" i="20"/>
  <c r="G513" i="20"/>
  <c r="G500" i="20"/>
  <c r="G456" i="20"/>
  <c r="G411" i="20"/>
  <c r="G379" i="20"/>
  <c r="G353" i="20"/>
  <c r="G321" i="20"/>
  <c r="G305" i="20"/>
  <c r="G306" i="20" s="1"/>
  <c r="G286" i="20"/>
  <c r="G270" i="20"/>
  <c r="G269" i="20"/>
  <c r="G268" i="20"/>
  <c r="G267" i="20"/>
  <c r="G253" i="20"/>
  <c r="E243" i="20" s="1"/>
  <c r="G243" i="20" s="1"/>
  <c r="G237" i="20"/>
  <c r="G236" i="20"/>
  <c r="G235" i="20"/>
  <c r="G213" i="20"/>
  <c r="E204" i="20" s="1"/>
  <c r="G204" i="20" s="1"/>
  <c r="G206" i="20" s="1"/>
  <c r="G165" i="20"/>
  <c r="G150" i="20"/>
  <c r="E140" i="20" s="1"/>
  <c r="G140" i="20" s="1"/>
  <c r="G120" i="20"/>
  <c r="E111" i="20" s="1"/>
  <c r="F101" i="20"/>
  <c r="G101" i="20" s="1"/>
  <c r="F100" i="20"/>
  <c r="G100" i="20" s="1"/>
  <c r="G89" i="20"/>
  <c r="E79" i="20" s="1"/>
  <c r="G74" i="20"/>
  <c r="E49" i="20"/>
  <c r="G49" i="20" s="1"/>
  <c r="G52" i="20" s="1"/>
  <c r="G44" i="20"/>
  <c r="G19" i="20"/>
  <c r="G18" i="20"/>
  <c r="G12" i="20"/>
  <c r="G271" i="20" l="1"/>
  <c r="G107" i="20"/>
  <c r="G516" i="20"/>
  <c r="E276" i="20"/>
  <c r="G276" i="20" s="1"/>
  <c r="G278" i="20" s="1"/>
  <c r="E311" i="20"/>
  <c r="G311" i="20" s="1"/>
  <c r="G313" i="20" s="1"/>
  <c r="E678" i="20"/>
  <c r="G678" i="20" s="1"/>
  <c r="G680" i="20" s="1"/>
  <c r="G692" i="20" s="1"/>
  <c r="G664" i="20" s="1"/>
  <c r="F114" i="23" s="1"/>
  <c r="G114" i="23" s="1"/>
  <c r="E343" i="20"/>
  <c r="G343" i="20" s="1"/>
  <c r="G345" i="20" s="1"/>
  <c r="E371" i="20"/>
  <c r="G371" i="20" s="1"/>
  <c r="G373" i="20" s="1"/>
  <c r="G382" i="20" s="1"/>
  <c r="G360" i="20" s="1"/>
  <c r="F139" i="23" s="1"/>
  <c r="G139" i="23" s="1"/>
  <c r="E740" i="20"/>
  <c r="G740" i="20" s="1"/>
  <c r="G742" i="20" s="1"/>
  <c r="E771" i="20"/>
  <c r="G771" i="20" s="1"/>
  <c r="G773" i="20" s="1"/>
  <c r="G784" i="20" s="1"/>
  <c r="G758" i="20" s="1"/>
  <c r="F122" i="23" s="1"/>
  <c r="G122" i="23" s="1"/>
  <c r="E490" i="20"/>
  <c r="G490" i="20" s="1"/>
  <c r="G492" i="20" s="1"/>
  <c r="E831" i="20"/>
  <c r="G831" i="20" s="1"/>
  <c r="G833" i="20" s="1"/>
  <c r="F964" i="20"/>
  <c r="G966" i="20" s="1"/>
  <c r="E402" i="20"/>
  <c r="G402" i="20" s="1"/>
  <c r="G404" i="20" s="1"/>
  <c r="G1088" i="20"/>
  <c r="G1060" i="20" s="1"/>
  <c r="F155" i="23" s="1"/>
  <c r="G932" i="20"/>
  <c r="G992" i="20"/>
  <c r="E984" i="20" s="1"/>
  <c r="G621" i="20"/>
  <c r="E611" i="20" s="1"/>
  <c r="G111" i="20"/>
  <c r="G114" i="20" s="1"/>
  <c r="G245" i="20"/>
  <c r="G606" i="20"/>
  <c r="G826" i="20"/>
  <c r="G79" i="20"/>
  <c r="G82" i="20" s="1"/>
  <c r="G93" i="20" s="1"/>
  <c r="G66" i="20" s="1"/>
  <c r="F75" i="23" s="1"/>
  <c r="G75" i="23" s="1"/>
  <c r="G925" i="20"/>
  <c r="G1057" i="20"/>
  <c r="G1031" i="20" s="1"/>
  <c r="F153" i="23" s="1"/>
  <c r="G153" i="23" s="1"/>
  <c r="G470" i="20"/>
  <c r="E461" i="20" s="1"/>
  <c r="G528" i="20"/>
  <c r="E520" i="20" s="1"/>
  <c r="G654" i="20"/>
  <c r="G719" i="20"/>
  <c r="E710" i="20" s="1"/>
  <c r="G27" i="20"/>
  <c r="E17" i="20" s="1"/>
  <c r="G135" i="20"/>
  <c r="G485" i="20"/>
  <c r="G589" i="20"/>
  <c r="E580" i="20" s="1"/>
  <c r="G859" i="20"/>
  <c r="G441" i="20"/>
  <c r="E432" i="20" s="1"/>
  <c r="G874" i="20"/>
  <c r="E864" i="20" s="1"/>
  <c r="G953" i="20"/>
  <c r="G735" i="20"/>
  <c r="G142" i="20"/>
  <c r="G338" i="20"/>
  <c r="G63" i="20"/>
  <c r="G36" i="20" s="1"/>
  <c r="F74" i="23" s="1"/>
  <c r="G74" i="23" s="1"/>
  <c r="G238" i="20"/>
  <c r="G560" i="20"/>
  <c r="G427" i="20"/>
  <c r="G545" i="20"/>
  <c r="G809" i="20"/>
  <c r="E800" i="20" s="1"/>
  <c r="G397" i="20"/>
  <c r="G179" i="20"/>
  <c r="E170" i="20" s="1"/>
  <c r="G1001" i="20"/>
  <c r="F152" i="23" s="1"/>
  <c r="G152" i="23" s="1"/>
  <c r="E1013" i="20"/>
  <c r="G199" i="20"/>
  <c r="G217" i="20" s="1"/>
  <c r="G186" i="20" s="1"/>
  <c r="F1505" i="4"/>
  <c r="B1505" i="4"/>
  <c r="A1505" i="4"/>
  <c r="G1521" i="4"/>
  <c r="G1514" i="4"/>
  <c r="F1477" i="4"/>
  <c r="B1477" i="4"/>
  <c r="A1477" i="4"/>
  <c r="G1486" i="4"/>
  <c r="G1530" i="4" l="1"/>
  <c r="G155" i="23"/>
  <c r="H154" i="23" s="1"/>
  <c r="F93" i="23"/>
  <c r="G93" i="23" s="1"/>
  <c r="F135" i="23"/>
  <c r="G135" i="23" s="1"/>
  <c r="F79" i="23"/>
  <c r="G79" i="23" s="1"/>
  <c r="F111" i="23"/>
  <c r="G111" i="23" s="1"/>
  <c r="F104" i="23"/>
  <c r="G104" i="23" s="1"/>
  <c r="H151" i="23"/>
  <c r="F146" i="23"/>
  <c r="F142" i="23"/>
  <c r="G142" i="23" s="1"/>
  <c r="F92" i="23"/>
  <c r="G92" i="23" s="1"/>
  <c r="F132" i="23"/>
  <c r="G132" i="23" s="1"/>
  <c r="F117" i="23"/>
  <c r="G117" i="23" s="1"/>
  <c r="F85" i="23"/>
  <c r="G85" i="23" s="1"/>
  <c r="G289" i="20"/>
  <c r="G260" i="20" s="1"/>
  <c r="G844" i="20"/>
  <c r="G818" i="20" s="1"/>
  <c r="F125" i="23" s="1"/>
  <c r="G125" i="23" s="1"/>
  <c r="E550" i="20"/>
  <c r="G550" i="20" s="1"/>
  <c r="G553" i="20" s="1"/>
  <c r="G564" i="20" s="1"/>
  <c r="G535" i="20" s="1"/>
  <c r="E643" i="20"/>
  <c r="G643" i="20" s="1"/>
  <c r="G645" i="20" s="1"/>
  <c r="G658" i="20" s="1"/>
  <c r="G628" i="20" s="1"/>
  <c r="F113" i="23" s="1"/>
  <c r="G113" i="23" s="1"/>
  <c r="E957" i="20"/>
  <c r="G957" i="20" s="1"/>
  <c r="G960" i="20" s="1"/>
  <c r="G969" i="20" s="1"/>
  <c r="G946" i="20" s="1"/>
  <c r="F148" i="23" s="1"/>
  <c r="G148" i="23" s="1"/>
  <c r="G1013" i="20"/>
  <c r="G1015" i="20" s="1"/>
  <c r="G1026" i="20" s="1"/>
  <c r="G984" i="20"/>
  <c r="G986" i="20" s="1"/>
  <c r="G995" i="20" s="1"/>
  <c r="G973" i="20" s="1"/>
  <c r="F149" i="23" s="1"/>
  <c r="G149" i="23" s="1"/>
  <c r="G864" i="20"/>
  <c r="G866" i="20" s="1"/>
  <c r="G878" i="20" s="1"/>
  <c r="G848" i="20" s="1"/>
  <c r="G800" i="20"/>
  <c r="G802" i="20" s="1"/>
  <c r="G813" i="20" s="1"/>
  <c r="G787" i="20" s="1"/>
  <c r="G710" i="20"/>
  <c r="G712" i="20" s="1"/>
  <c r="G723" i="20" s="1"/>
  <c r="G698" i="20" s="1"/>
  <c r="G943" i="20"/>
  <c r="G917" i="20" s="1"/>
  <c r="F134" i="23" s="1"/>
  <c r="G134" i="23" s="1"/>
  <c r="G753" i="20"/>
  <c r="G726" i="20" s="1"/>
  <c r="F116" i="23" s="1"/>
  <c r="G116" i="23" s="1"/>
  <c r="G611" i="20"/>
  <c r="G613" i="20" s="1"/>
  <c r="G625" i="20" s="1"/>
  <c r="G596" i="20" s="1"/>
  <c r="F112" i="23" s="1"/>
  <c r="G112" i="23" s="1"/>
  <c r="G580" i="20"/>
  <c r="G582" i="20" s="1"/>
  <c r="G593" i="20" s="1"/>
  <c r="G567" i="20" s="1"/>
  <c r="F99" i="23" s="1"/>
  <c r="G99" i="23" s="1"/>
  <c r="G520" i="20"/>
  <c r="G522" i="20" s="1"/>
  <c r="G531" i="20" s="1"/>
  <c r="G509" i="20" s="1"/>
  <c r="G461" i="20"/>
  <c r="G463" i="20" s="1"/>
  <c r="G474" i="20" s="1"/>
  <c r="G448" i="20" s="1"/>
  <c r="F89" i="23" s="1"/>
  <c r="G89" i="23" s="1"/>
  <c r="G432" i="20"/>
  <c r="G434" i="20" s="1"/>
  <c r="G445" i="20" s="1"/>
  <c r="G420" i="20" s="1"/>
  <c r="G415" i="20"/>
  <c r="G389" i="20" s="1"/>
  <c r="G325" i="20"/>
  <c r="G292" i="20" s="1"/>
  <c r="G257" i="20"/>
  <c r="G222" i="20" s="1"/>
  <c r="G504" i="20"/>
  <c r="G477" i="20" s="1"/>
  <c r="G170" i="20"/>
  <c r="G172" i="20" s="1"/>
  <c r="G183" i="20" s="1"/>
  <c r="G157" i="20" s="1"/>
  <c r="G154" i="20"/>
  <c r="G127" i="20" s="1"/>
  <c r="G17" i="20"/>
  <c r="G20" i="20" s="1"/>
  <c r="G31" i="20" s="1"/>
  <c r="G4" i="20" s="1"/>
  <c r="G881" i="20"/>
  <c r="F131" i="23" s="1"/>
  <c r="G131" i="23" s="1"/>
  <c r="G122" i="20"/>
  <c r="G96" i="20" s="1"/>
  <c r="F76" i="23" s="1"/>
  <c r="G76" i="23" s="1"/>
  <c r="G357" i="20"/>
  <c r="G328" i="20" s="1"/>
  <c r="G1505" i="4"/>
  <c r="F62" i="23" s="1"/>
  <c r="G62" i="23" s="1"/>
  <c r="G1493" i="4"/>
  <c r="G1502" i="4" s="1"/>
  <c r="G1477" i="4" s="1"/>
  <c r="F61" i="23" s="1"/>
  <c r="G61" i="23" s="1"/>
  <c r="F129" i="23" l="1"/>
  <c r="G129" i="23" s="1"/>
  <c r="F150" i="23"/>
  <c r="G150" i="23" s="1"/>
  <c r="H147" i="23" s="1"/>
  <c r="G146" i="23"/>
  <c r="H145" i="23" s="1"/>
  <c r="F100" i="23"/>
  <c r="G100" i="23" s="1"/>
  <c r="F124" i="23"/>
  <c r="G124" i="23" s="1"/>
  <c r="F77" i="23"/>
  <c r="G77" i="23" s="1"/>
  <c r="F101" i="23"/>
  <c r="G101" i="23" s="1"/>
  <c r="F78" i="23"/>
  <c r="G78" i="23" s="1"/>
  <c r="F214" i="23"/>
  <c r="G214" i="23" s="1"/>
  <c r="F82" i="23"/>
  <c r="G82" i="23" s="1"/>
  <c r="F120" i="23"/>
  <c r="G120" i="23" s="1"/>
  <c r="F107" i="23"/>
  <c r="G107" i="23" s="1"/>
  <c r="F97" i="23"/>
  <c r="G97" i="23" s="1"/>
  <c r="F128" i="23"/>
  <c r="G128" i="23" s="1"/>
  <c r="F81" i="23"/>
  <c r="G81" i="23" s="1"/>
  <c r="F106" i="23"/>
  <c r="G106" i="23" s="1"/>
  <c r="F137" i="23"/>
  <c r="G137" i="23" s="1"/>
  <c r="F213" i="23"/>
  <c r="G213" i="23" s="1"/>
  <c r="F119" i="23"/>
  <c r="G119" i="23" s="1"/>
  <c r="F96" i="23"/>
  <c r="G96" i="23" s="1"/>
  <c r="F171" i="23"/>
  <c r="F217" i="23"/>
  <c r="F115" i="23"/>
  <c r="G115" i="23" s="1"/>
  <c r="F144" i="23"/>
  <c r="G144" i="23" s="1"/>
  <c r="F90" i="23"/>
  <c r="G90" i="23" s="1"/>
  <c r="F87" i="23"/>
  <c r="G87" i="23" s="1"/>
  <c r="F143" i="23"/>
  <c r="G143" i="23" s="1"/>
  <c r="F133" i="23"/>
  <c r="F126" i="23"/>
  <c r="G126" i="23" s="1"/>
  <c r="F83" i="23"/>
  <c r="G83" i="23" s="1"/>
  <c r="F108" i="23"/>
  <c r="G108" i="23" s="1"/>
  <c r="F102" i="23"/>
  <c r="G102" i="23" s="1"/>
  <c r="F110" i="23"/>
  <c r="G110" i="23" s="1"/>
  <c r="F136" i="23"/>
  <c r="G136" i="23" s="1"/>
  <c r="F105" i="23"/>
  <c r="G105" i="23" s="1"/>
  <c r="F118" i="23"/>
  <c r="G118" i="23" s="1"/>
  <c r="F94" i="23"/>
  <c r="G94" i="23" s="1"/>
  <c r="F80" i="23"/>
  <c r="G80" i="23" s="1"/>
  <c r="F127" i="23"/>
  <c r="G127" i="23" s="1"/>
  <c r="F88" i="23"/>
  <c r="F95" i="23"/>
  <c r="G95" i="23" s="1"/>
  <c r="F140" i="23"/>
  <c r="F123" i="23"/>
  <c r="G123" i="23" s="1"/>
  <c r="F103" i="23"/>
  <c r="G103" i="23" s="1"/>
  <c r="F86" i="23"/>
  <c r="G86" i="23" s="1"/>
  <c r="F73" i="23"/>
  <c r="G73" i="23" s="1"/>
  <c r="F1449" i="4"/>
  <c r="B1449" i="4"/>
  <c r="A1449" i="4"/>
  <c r="F1421" i="4"/>
  <c r="B1421" i="4"/>
  <c r="A1421" i="4"/>
  <c r="G1430" i="4"/>
  <c r="F1595" i="4"/>
  <c r="G217" i="23" l="1"/>
  <c r="H215" i="23" s="1"/>
  <c r="G88" i="23"/>
  <c r="H84" i="23" s="1"/>
  <c r="G171" i="23"/>
  <c r="H161" i="23" s="1"/>
  <c r="G133" i="23"/>
  <c r="H130" i="23" s="1"/>
  <c r="G140" i="23"/>
  <c r="H138" i="23" s="1"/>
  <c r="H141" i="23"/>
  <c r="H98" i="23"/>
  <c r="H91" i="23"/>
  <c r="H210" i="23"/>
  <c r="H72" i="23"/>
  <c r="H109" i="23"/>
  <c r="H121" i="23"/>
  <c r="G1443" i="4"/>
  <c r="E1434" i="4" s="1"/>
  <c r="G1471" i="4"/>
  <c r="E1462" i="4" s="1"/>
  <c r="G1462" i="4" s="1"/>
  <c r="G1465" i="4" s="1"/>
  <c r="G1458" i="4"/>
  <c r="H156" i="23" l="1"/>
  <c r="G1434" i="4"/>
  <c r="G1437" i="4" s="1"/>
  <c r="G1446" i="4" s="1"/>
  <c r="G1421" i="4" s="1"/>
  <c r="F59" i="23" s="1"/>
  <c r="G59" i="23" s="1"/>
  <c r="G1474" i="4"/>
  <c r="G1449" i="4" s="1"/>
  <c r="F60" i="23" s="1"/>
  <c r="G60" i="23" s="1"/>
  <c r="B1112" i="4" l="1"/>
  <c r="A1112" i="4"/>
  <c r="B1078" i="4"/>
  <c r="A1078" i="4"/>
  <c r="G1134" i="4"/>
  <c r="E1125" i="4" s="1"/>
  <c r="G1125" i="4" s="1"/>
  <c r="G1128" i="4" s="1"/>
  <c r="F1244" i="4"/>
  <c r="B1244" i="4"/>
  <c r="A1244" i="4"/>
  <c r="F1214" i="4"/>
  <c r="B1214" i="4"/>
  <c r="A1214" i="4"/>
  <c r="F1177" i="4"/>
  <c r="B1177" i="4"/>
  <c r="A1177" i="4"/>
  <c r="B1141" i="4"/>
  <c r="A1141" i="4"/>
  <c r="G1221" i="4"/>
  <c r="F1145" i="4"/>
  <c r="G1145" i="4" s="1"/>
  <c r="G1104" i="4" l="1"/>
  <c r="G1121" i="4"/>
  <c r="G1137" i="4" s="1"/>
  <c r="G1112" i="4" s="1"/>
  <c r="F46" i="23" s="1"/>
  <c r="G46" i="23" s="1"/>
  <c r="G1169" i="4"/>
  <c r="E1160" i="4" s="1"/>
  <c r="G1160" i="4" s="1"/>
  <c r="G1163" i="4" s="1"/>
  <c r="G1199" i="4"/>
  <c r="G1236" i="4"/>
  <c r="E1227" i="4" s="1"/>
  <c r="G1205" i="4"/>
  <c r="G1264" i="4"/>
  <c r="E1255" i="4" s="1"/>
  <c r="G1250" i="4"/>
  <c r="G1222" i="4"/>
  <c r="G1156" i="4"/>
  <c r="G1255" i="4" l="1"/>
  <c r="G1257" i="4" s="1"/>
  <c r="G1268" i="4" s="1"/>
  <c r="G1244" i="4" s="1"/>
  <c r="F51" i="23" s="1"/>
  <c r="G51" i="23" s="1"/>
  <c r="G1227" i="4"/>
  <c r="G1229" i="4" s="1"/>
  <c r="G1240" i="4" s="1"/>
  <c r="G1214" i="4" s="1"/>
  <c r="F50" i="23" s="1"/>
  <c r="G50" i="23" s="1"/>
  <c r="E1095" i="4"/>
  <c r="G1208" i="4"/>
  <c r="G1177" i="4" s="1"/>
  <c r="F49" i="23" s="1"/>
  <c r="G49" i="23" s="1"/>
  <c r="G1172" i="4"/>
  <c r="G1141" i="4" s="1"/>
  <c r="F48" i="23" s="1"/>
  <c r="G48" i="23" s="1"/>
  <c r="H47" i="23" l="1"/>
  <c r="G1095" i="4"/>
  <c r="G1098" i="4" s="1"/>
  <c r="G1107" i="4" s="1"/>
  <c r="G1078" i="4" s="1"/>
  <c r="F45" i="23" s="1"/>
  <c r="G1611" i="4"/>
  <c r="A1595" i="4"/>
  <c r="G1586" i="4"/>
  <c r="G1590" i="4" s="1"/>
  <c r="F1566" i="4"/>
  <c r="B1566" i="4"/>
  <c r="A1566" i="4"/>
  <c r="G1558" i="4"/>
  <c r="E1548" i="4" s="1"/>
  <c r="G1548" i="4" s="1"/>
  <c r="F1537" i="4"/>
  <c r="B1537" i="4"/>
  <c r="A1537" i="4"/>
  <c r="G1401" i="4"/>
  <c r="F1392" i="4"/>
  <c r="B1392" i="4"/>
  <c r="A1392" i="4"/>
  <c r="G1371" i="4"/>
  <c r="F1362" i="4"/>
  <c r="B1362" i="4"/>
  <c r="A1362" i="4"/>
  <c r="F1333" i="4"/>
  <c r="B1333" i="4"/>
  <c r="A1333" i="4"/>
  <c r="F1304" i="4"/>
  <c r="B1304" i="4"/>
  <c r="A1304" i="4"/>
  <c r="F1276" i="4"/>
  <c r="B1276" i="4"/>
  <c r="A1276" i="4"/>
  <c r="F1049" i="4"/>
  <c r="B1049" i="4"/>
  <c r="A1049" i="4"/>
  <c r="F1021" i="4"/>
  <c r="B1021" i="4"/>
  <c r="A1021" i="4"/>
  <c r="G1001" i="4"/>
  <c r="B992" i="4"/>
  <c r="A992" i="4"/>
  <c r="F963" i="4"/>
  <c r="B963" i="4"/>
  <c r="A963" i="4"/>
  <c r="F934" i="4"/>
  <c r="B934" i="4"/>
  <c r="A934" i="4"/>
  <c r="F905" i="4"/>
  <c r="B905" i="4"/>
  <c r="A905" i="4"/>
  <c r="F876" i="4"/>
  <c r="B876" i="4"/>
  <c r="A876" i="4"/>
  <c r="F846" i="4"/>
  <c r="B846" i="4"/>
  <c r="A846" i="4"/>
  <c r="F817" i="4"/>
  <c r="B817" i="4"/>
  <c r="A817" i="4"/>
  <c r="F789" i="4"/>
  <c r="B789" i="4"/>
  <c r="A789" i="4"/>
  <c r="F767" i="4"/>
  <c r="G767" i="4" s="1"/>
  <c r="G769" i="4" s="1"/>
  <c r="F762" i="4"/>
  <c r="B762" i="4"/>
  <c r="A762" i="4"/>
  <c r="F740" i="4"/>
  <c r="G740" i="4" s="1"/>
  <c r="G742" i="4" s="1"/>
  <c r="F735" i="4"/>
  <c r="B735" i="4"/>
  <c r="A735" i="4"/>
  <c r="F714" i="4"/>
  <c r="G714" i="4" s="1"/>
  <c r="F709" i="4"/>
  <c r="B709" i="4"/>
  <c r="A709" i="4"/>
  <c r="F685" i="4"/>
  <c r="G685" i="4" s="1"/>
  <c r="G689" i="4" s="1"/>
  <c r="F679" i="4"/>
  <c r="B679" i="4"/>
  <c r="A679" i="4"/>
  <c r="F648" i="4"/>
  <c r="B648" i="4"/>
  <c r="A648" i="4"/>
  <c r="F620" i="4"/>
  <c r="B620" i="4"/>
  <c r="A620" i="4"/>
  <c r="F592" i="4"/>
  <c r="B592" i="4"/>
  <c r="A592" i="4"/>
  <c r="G574" i="4"/>
  <c r="F569" i="4"/>
  <c r="B569" i="4"/>
  <c r="A569" i="4"/>
  <c r="G559" i="4"/>
  <c r="F537" i="4"/>
  <c r="B537" i="4"/>
  <c r="A537" i="4"/>
  <c r="F516" i="4"/>
  <c r="G516" i="4" s="1"/>
  <c r="F515" i="4"/>
  <c r="G515" i="4" s="1"/>
  <c r="F514" i="4"/>
  <c r="G514" i="4" s="1"/>
  <c r="F510" i="4"/>
  <c r="B510" i="4"/>
  <c r="A510" i="4"/>
  <c r="F479" i="4"/>
  <c r="B479" i="4"/>
  <c r="A479" i="4"/>
  <c r="F449" i="4"/>
  <c r="B449" i="4"/>
  <c r="A449" i="4"/>
  <c r="G426" i="4"/>
  <c r="A417" i="4"/>
  <c r="G393" i="4"/>
  <c r="G398" i="4" s="1"/>
  <c r="F389" i="4"/>
  <c r="B389" i="4"/>
  <c r="A389" i="4"/>
  <c r="G369" i="4"/>
  <c r="F360" i="4"/>
  <c r="B360" i="4"/>
  <c r="A360" i="4"/>
  <c r="G339" i="4"/>
  <c r="F330" i="4"/>
  <c r="B330" i="4"/>
  <c r="A330" i="4"/>
  <c r="G310" i="4"/>
  <c r="F301" i="4"/>
  <c r="B301" i="4"/>
  <c r="A301" i="4"/>
  <c r="G280" i="4"/>
  <c r="F271" i="4"/>
  <c r="B271" i="4"/>
  <c r="A271" i="4"/>
  <c r="G251" i="4"/>
  <c r="F242" i="4"/>
  <c r="B242" i="4"/>
  <c r="A242" i="4"/>
  <c r="G222" i="4"/>
  <c r="F213" i="4"/>
  <c r="B213" i="4"/>
  <c r="A213" i="4"/>
  <c r="G193" i="4"/>
  <c r="F184" i="4"/>
  <c r="B184" i="4"/>
  <c r="A184" i="4"/>
  <c r="G163" i="4"/>
  <c r="F154" i="4"/>
  <c r="B154" i="4"/>
  <c r="A154" i="4"/>
  <c r="G134" i="4"/>
  <c r="F125" i="4"/>
  <c r="B125" i="4"/>
  <c r="A125" i="4"/>
  <c r="G105" i="4"/>
  <c r="F96" i="4"/>
  <c r="B96" i="4"/>
  <c r="A96" i="4"/>
  <c r="G75" i="4"/>
  <c r="F66" i="4"/>
  <c r="B66" i="4"/>
  <c r="A66" i="4"/>
  <c r="G44" i="4"/>
  <c r="F35" i="4"/>
  <c r="B35" i="4"/>
  <c r="A35" i="4"/>
  <c r="G13" i="4"/>
  <c r="F4" i="4"/>
  <c r="B4" i="4"/>
  <c r="G45" i="23" l="1"/>
  <c r="H44" i="23" s="1"/>
  <c r="G1566" i="4"/>
  <c r="F65" i="23" s="1"/>
  <c r="G65" i="23" s="1"/>
  <c r="F517" i="4"/>
  <c r="G517" i="4" s="1"/>
  <c r="G518" i="4" s="1"/>
  <c r="G1624" i="4"/>
  <c r="G1595" i="4" s="1"/>
  <c r="F67" i="23" s="1"/>
  <c r="G89" i="4"/>
  <c r="G235" i="4"/>
  <c r="G585" i="4"/>
  <c r="G868" i="4"/>
  <c r="E859" i="4" s="1"/>
  <c r="G502" i="4"/>
  <c r="E493" i="4" s="1"/>
  <c r="G493" i="4" s="1"/>
  <c r="G458" i="4"/>
  <c r="G985" i="4"/>
  <c r="E976" i="4" s="1"/>
  <c r="G1071" i="4"/>
  <c r="E1062" i="4" s="1"/>
  <c r="G1414" i="4"/>
  <c r="G1550" i="4"/>
  <c r="G1562" i="4" s="1"/>
  <c r="G839" i="4"/>
  <c r="E830" i="4" s="1"/>
  <c r="G956" i="4"/>
  <c r="E947" i="4" s="1"/>
  <c r="G529" i="4"/>
  <c r="G1341" i="4"/>
  <c r="G206" i="4"/>
  <c r="E197" i="4" s="1"/>
  <c r="G197" i="4" s="1"/>
  <c r="G1352" i="4"/>
  <c r="E1345" i="4" s="1"/>
  <c r="G1345" i="4" s="1"/>
  <c r="G1346" i="4" s="1"/>
  <c r="G640" i="4"/>
  <c r="E632" i="4" s="1"/>
  <c r="G632" i="4" s="1"/>
  <c r="G634" i="4" s="1"/>
  <c r="E550" i="4"/>
  <c r="G550" i="4" s="1"/>
  <c r="G1384" i="4"/>
  <c r="G27" i="4"/>
  <c r="E17" i="4" s="1"/>
  <c r="G17" i="4" s="1"/>
  <c r="G21" i="4" s="1"/>
  <c r="G177" i="4"/>
  <c r="E167" i="4" s="1"/>
  <c r="G439" i="4"/>
  <c r="E430" i="4" s="1"/>
  <c r="G430" i="4" s="1"/>
  <c r="G1058" i="4"/>
  <c r="G293" i="4"/>
  <c r="G118" i="4"/>
  <c r="G264" i="4"/>
  <c r="G729" i="4"/>
  <c r="E720" i="4" s="1"/>
  <c r="G1042" i="4"/>
  <c r="E1033" i="4" s="1"/>
  <c r="G826" i="4"/>
  <c r="G1014" i="4"/>
  <c r="E1005" i="4" s="1"/>
  <c r="G855" i="4"/>
  <c r="G972" i="4"/>
  <c r="G782" i="4"/>
  <c r="E773" i="4" s="1"/>
  <c r="G898" i="4"/>
  <c r="E889" i="4" s="1"/>
  <c r="G1297" i="4"/>
  <c r="E1288" i="4" s="1"/>
  <c r="G755" i="4"/>
  <c r="E746" i="4" s="1"/>
  <c r="G352" i="4"/>
  <c r="E343" i="4" s="1"/>
  <c r="G343" i="4" s="1"/>
  <c r="G411" i="4"/>
  <c r="E402" i="4" s="1"/>
  <c r="G402" i="4" s="1"/>
  <c r="G943" i="4"/>
  <c r="G471" i="4"/>
  <c r="E462" i="4" s="1"/>
  <c r="G323" i="4"/>
  <c r="G382" i="4"/>
  <c r="E373" i="4" s="1"/>
  <c r="G373" i="4" s="1"/>
  <c r="G885" i="4"/>
  <c r="G927" i="4"/>
  <c r="E918" i="4" s="1"/>
  <c r="G546" i="4"/>
  <c r="G1326" i="4"/>
  <c r="E1317" i="4" s="1"/>
  <c r="G600" i="4"/>
  <c r="G716" i="4"/>
  <c r="G797" i="4"/>
  <c r="G612" i="4"/>
  <c r="E604" i="4" s="1"/>
  <c r="G604" i="4" s="1"/>
  <c r="G606" i="4" s="1"/>
  <c r="G672" i="4"/>
  <c r="E663" i="4" s="1"/>
  <c r="G663" i="4" s="1"/>
  <c r="G666" i="4" s="1"/>
  <c r="E693" i="4"/>
  <c r="G810" i="4"/>
  <c r="E801" i="4" s="1"/>
  <c r="G147" i="4"/>
  <c r="G67" i="23" l="1"/>
  <c r="H66" i="23" s="1"/>
  <c r="E1405" i="4"/>
  <c r="G1405" i="4" s="1"/>
  <c r="G1408" i="4" s="1"/>
  <c r="G1417" i="4" s="1"/>
  <c r="G1392" i="4" s="1"/>
  <c r="F58" i="23" s="1"/>
  <c r="G58" i="23" s="1"/>
  <c r="G1537" i="4"/>
  <c r="F64" i="23" s="1"/>
  <c r="E1375" i="4"/>
  <c r="G1375" i="4" s="1"/>
  <c r="G1378" i="4" s="1"/>
  <c r="G1387" i="4" s="1"/>
  <c r="G1362" i="4" s="1"/>
  <c r="F57" i="23" s="1"/>
  <c r="G57" i="23" s="1"/>
  <c r="G1317" i="4"/>
  <c r="G1320" i="4" s="1"/>
  <c r="G1329" i="4" s="1"/>
  <c r="G1304" i="4" s="1"/>
  <c r="F54" i="23" s="1"/>
  <c r="G54" i="23" s="1"/>
  <c r="G1288" i="4"/>
  <c r="G1291" i="4" s="1"/>
  <c r="G1300" i="4" s="1"/>
  <c r="G1276" i="4" s="1"/>
  <c r="F53" i="23" s="1"/>
  <c r="G1062" i="4"/>
  <c r="G1065" i="4" s="1"/>
  <c r="G1074" i="4" s="1"/>
  <c r="G1049" i="4" s="1"/>
  <c r="F43" i="23" s="1"/>
  <c r="G43" i="23" s="1"/>
  <c r="G1033" i="4"/>
  <c r="G1036" i="4" s="1"/>
  <c r="G1045" i="4" s="1"/>
  <c r="G1021" i="4" s="1"/>
  <c r="F42" i="23" s="1"/>
  <c r="G42" i="23" s="1"/>
  <c r="G1005" i="4"/>
  <c r="G1008" i="4" s="1"/>
  <c r="G1017" i="4" s="1"/>
  <c r="G992" i="4" s="1"/>
  <c r="F41" i="23" s="1"/>
  <c r="G41" i="23" s="1"/>
  <c r="G801" i="4"/>
  <c r="G804" i="4" s="1"/>
  <c r="G813" i="4" s="1"/>
  <c r="G789" i="4" s="1"/>
  <c r="F34" i="23" s="1"/>
  <c r="G34" i="23" s="1"/>
  <c r="G976" i="4"/>
  <c r="G979" i="4" s="1"/>
  <c r="G947" i="4"/>
  <c r="G950" i="4" s="1"/>
  <c r="G959" i="4" s="1"/>
  <c r="G934" i="4" s="1"/>
  <c r="F39" i="23" s="1"/>
  <c r="G39" i="23" s="1"/>
  <c r="G918" i="4"/>
  <c r="G921" i="4" s="1"/>
  <c r="G930" i="4" s="1"/>
  <c r="G905" i="4" s="1"/>
  <c r="F38" i="23" s="1"/>
  <c r="G38" i="23" s="1"/>
  <c r="G889" i="4"/>
  <c r="G892" i="4" s="1"/>
  <c r="G901" i="4" s="1"/>
  <c r="G876" i="4" s="1"/>
  <c r="F37" i="23" s="1"/>
  <c r="G37" i="23" s="1"/>
  <c r="G859" i="4"/>
  <c r="G862" i="4" s="1"/>
  <c r="G871" i="4" s="1"/>
  <c r="G846" i="4" s="1"/>
  <c r="F36" i="23" s="1"/>
  <c r="G36" i="23" s="1"/>
  <c r="G830" i="4"/>
  <c r="G833" i="4" s="1"/>
  <c r="G842" i="4" s="1"/>
  <c r="G817" i="4" s="1"/>
  <c r="F35" i="23" s="1"/>
  <c r="G35" i="23" s="1"/>
  <c r="G773" i="4"/>
  <c r="G776" i="4" s="1"/>
  <c r="G784" i="4" s="1"/>
  <c r="G762" i="4" s="1"/>
  <c r="F33" i="23" s="1"/>
  <c r="G33" i="23" s="1"/>
  <c r="G746" i="4"/>
  <c r="G749" i="4" s="1"/>
  <c r="G757" i="4" s="1"/>
  <c r="G735" i="4" s="1"/>
  <c r="F32" i="23" s="1"/>
  <c r="G32" i="23" s="1"/>
  <c r="G720" i="4"/>
  <c r="G723" i="4" s="1"/>
  <c r="G731" i="4" s="1"/>
  <c r="G709" i="4" s="1"/>
  <c r="F31" i="23" s="1"/>
  <c r="G31" i="23" s="1"/>
  <c r="G693" i="4"/>
  <c r="E578" i="4"/>
  <c r="G578" i="4" s="1"/>
  <c r="G579" i="4" s="1"/>
  <c r="G588" i="4" s="1"/>
  <c r="G569" i="4" s="1"/>
  <c r="F25" i="23" s="1"/>
  <c r="G25" i="23" s="1"/>
  <c r="G167" i="4"/>
  <c r="G171" i="4" s="1"/>
  <c r="G346" i="4"/>
  <c r="G355" i="4" s="1"/>
  <c r="G330" i="4" s="1"/>
  <c r="F16" i="23" s="1"/>
  <c r="G16" i="23" s="1"/>
  <c r="G376" i="4"/>
  <c r="G385" i="4" s="1"/>
  <c r="G360" i="4" s="1"/>
  <c r="F17" i="23" s="1"/>
  <c r="G17" i="23" s="1"/>
  <c r="E284" i="4"/>
  <c r="G553" i="4"/>
  <c r="G562" i="4" s="1"/>
  <c r="E522" i="4"/>
  <c r="G496" i="4"/>
  <c r="G505" i="4" s="1"/>
  <c r="G479" i="4" s="1"/>
  <c r="F22" i="23" s="1"/>
  <c r="G22" i="23" s="1"/>
  <c r="G462" i="4"/>
  <c r="G465" i="4" s="1"/>
  <c r="G474" i="4" s="1"/>
  <c r="G433" i="4"/>
  <c r="G442" i="4" s="1"/>
  <c r="G405" i="4"/>
  <c r="G414" i="4" s="1"/>
  <c r="G389" i="4" s="1"/>
  <c r="F18" i="23" s="1"/>
  <c r="G18" i="23" s="1"/>
  <c r="E314" i="4"/>
  <c r="E226" i="4"/>
  <c r="E255" i="4"/>
  <c r="E138" i="4"/>
  <c r="E109" i="4"/>
  <c r="G109" i="4" s="1"/>
  <c r="G112" i="4" s="1"/>
  <c r="G121" i="4" s="1"/>
  <c r="G96" i="4" s="1"/>
  <c r="F8" i="23" s="1"/>
  <c r="G8" i="23" s="1"/>
  <c r="E79" i="4"/>
  <c r="G79" i="4" s="1"/>
  <c r="G83" i="4" s="1"/>
  <c r="G92" i="4" s="1"/>
  <c r="G66" i="4" s="1"/>
  <c r="F7" i="23" s="1"/>
  <c r="G7" i="23" s="1"/>
  <c r="E48" i="4"/>
  <c r="G48" i="4" s="1"/>
  <c r="G52" i="4" s="1"/>
  <c r="G61" i="4" s="1"/>
  <c r="G35" i="4" s="1"/>
  <c r="G1355" i="4"/>
  <c r="G1333" i="4" s="1"/>
  <c r="F55" i="23" s="1"/>
  <c r="G55" i="23" s="1"/>
  <c r="G30" i="4"/>
  <c r="G4" i="4" s="1"/>
  <c r="F5" i="23" s="1"/>
  <c r="G5" i="23" s="1"/>
  <c r="G675" i="4"/>
  <c r="G648" i="4" s="1"/>
  <c r="F29" i="23" s="1"/>
  <c r="G29" i="23" s="1"/>
  <c r="G643" i="4"/>
  <c r="G620" i="4" s="1"/>
  <c r="F27" i="23" s="1"/>
  <c r="G27" i="23" s="1"/>
  <c r="G615" i="4"/>
  <c r="G592" i="4" s="1"/>
  <c r="F26" i="23" s="1"/>
  <c r="G26" i="23" s="1"/>
  <c r="G53" i="23" l="1"/>
  <c r="H52" i="23" s="1"/>
  <c r="G64" i="23"/>
  <c r="H63" i="23" s="1"/>
  <c r="F6" i="23"/>
  <c r="G6" i="23" s="1"/>
  <c r="H56" i="23"/>
  <c r="G988" i="4"/>
  <c r="G963" i="4" s="1"/>
  <c r="F40" i="23" s="1"/>
  <c r="G40" i="23" s="1"/>
  <c r="G696" i="4"/>
  <c r="G705" i="4" s="1"/>
  <c r="G679" i="4" s="1"/>
  <c r="F30" i="23" s="1"/>
  <c r="G180" i="4"/>
  <c r="G154" i="4" s="1"/>
  <c r="F10" i="23" s="1"/>
  <c r="G10" i="23" s="1"/>
  <c r="G522" i="4"/>
  <c r="G523" i="4" s="1"/>
  <c r="G532" i="4" s="1"/>
  <c r="G510" i="4" s="1"/>
  <c r="F23" i="23" s="1"/>
  <c r="G23" i="23" s="1"/>
  <c r="G284" i="4"/>
  <c r="G287" i="4" s="1"/>
  <c r="G296" i="4" s="1"/>
  <c r="G271" i="4" s="1"/>
  <c r="F14" i="23" s="1"/>
  <c r="G14" i="23" s="1"/>
  <c r="G255" i="4"/>
  <c r="G258" i="4" s="1"/>
  <c r="G267" i="4" s="1"/>
  <c r="G242" i="4" s="1"/>
  <c r="F13" i="23" s="1"/>
  <c r="G13" i="23" s="1"/>
  <c r="G226" i="4"/>
  <c r="G229" i="4" s="1"/>
  <c r="G238" i="4" s="1"/>
  <c r="G213" i="4" s="1"/>
  <c r="F12" i="23" s="1"/>
  <c r="G12" i="23" s="1"/>
  <c r="G138" i="4"/>
  <c r="G141" i="4" s="1"/>
  <c r="G150" i="4" s="1"/>
  <c r="G125" i="4" s="1"/>
  <c r="F9" i="23" s="1"/>
  <c r="G9" i="23" s="1"/>
  <c r="G417" i="4"/>
  <c r="F19" i="23" s="1"/>
  <c r="G19" i="23" s="1"/>
  <c r="G449" i="4"/>
  <c r="F21" i="23" s="1"/>
  <c r="G21" i="23" s="1"/>
  <c r="G314" i="4"/>
  <c r="G317" i="4" s="1"/>
  <c r="G326" i="4" s="1"/>
  <c r="G301" i="4" s="1"/>
  <c r="F15" i="23" s="1"/>
  <c r="G15" i="23" s="1"/>
  <c r="G537" i="4"/>
  <c r="F24" i="23" s="1"/>
  <c r="G24" i="23" s="1"/>
  <c r="G30" i="23" l="1"/>
  <c r="H28" i="23" s="1"/>
  <c r="H20" i="23"/>
  <c r="G200" i="4" l="1"/>
  <c r="G209" i="4" l="1"/>
  <c r="G184" i="4" s="1"/>
  <c r="F11" i="23" s="1"/>
  <c r="G11" i="23" l="1"/>
  <c r="H4" i="23" s="1"/>
  <c r="H68" i="23" s="1"/>
  <c r="G1604" i="21" l="1"/>
  <c r="F228" i="23" s="1"/>
  <c r="G228" i="23" l="1"/>
  <c r="H222" i="23" s="1"/>
  <c r="H234" i="23" s="1"/>
  <c r="H238" i="23" s="1"/>
  <c r="H241" i="23" l="1"/>
  <c r="H243" i="23" s="1"/>
  <c r="H240" i="23"/>
  <c r="H242" i="23" l="1"/>
  <c r="H244" i="23" s="1"/>
</calcChain>
</file>

<file path=xl/sharedStrings.xml><?xml version="1.0" encoding="utf-8"?>
<sst xmlns="http://schemas.openxmlformats.org/spreadsheetml/2006/main" count="5994" uniqueCount="483">
  <si>
    <t>CAPITULO</t>
  </si>
  <si>
    <t>ITEM</t>
  </si>
  <si>
    <t>DESCRIPCION</t>
  </si>
  <si>
    <t>UND</t>
  </si>
  <si>
    <t>CANTIDAD</t>
  </si>
  <si>
    <t>VR. UNITARIO</t>
  </si>
  <si>
    <t>VALOR TOTAL</t>
  </si>
  <si>
    <t>SUBTOTAL CAPITULO</t>
  </si>
  <si>
    <t>PRELIMINARES</t>
  </si>
  <si>
    <t>M2</t>
  </si>
  <si>
    <t>ML</t>
  </si>
  <si>
    <t>1,9,1</t>
  </si>
  <si>
    <t>1,9,2</t>
  </si>
  <si>
    <t>1,9,3</t>
  </si>
  <si>
    <t>GLB</t>
  </si>
  <si>
    <t>1,9,4</t>
  </si>
  <si>
    <t>M3</t>
  </si>
  <si>
    <t>1,9,5</t>
  </si>
  <si>
    <t>1,9,6</t>
  </si>
  <si>
    <t>ESTRUCTURA EN CONCRETO Y MORTERO</t>
  </si>
  <si>
    <t>INSTALACIONES HIDRAULICAS Y SANITARIAS</t>
  </si>
  <si>
    <t>3,9,1</t>
  </si>
  <si>
    <t>3,9,2</t>
  </si>
  <si>
    <t>3,9,3</t>
  </si>
  <si>
    <t>3,9,4</t>
  </si>
  <si>
    <t>3,9,5</t>
  </si>
  <si>
    <t>3,9,6</t>
  </si>
  <si>
    <t>PISOS Y ENCHAPES</t>
  </si>
  <si>
    <t>CARPINTERIA METALICA</t>
  </si>
  <si>
    <t>ASEO Y VARIOS</t>
  </si>
  <si>
    <t xml:space="preserve">Aseo general de las áreas intervenidas. </t>
  </si>
  <si>
    <t>VERIFICACION TECNICA</t>
  </si>
  <si>
    <t>COSTO DIRECTO TOTAL</t>
  </si>
  <si>
    <t>ADMINISTRACION</t>
  </si>
  <si>
    <t>UTILIDAD</t>
  </si>
  <si>
    <t>COSTO TOTAL</t>
  </si>
  <si>
    <t>IVA DEL 19% DE LA UTILIDAD</t>
  </si>
  <si>
    <t xml:space="preserve"> APU ADECUACIONES Y MEJORAS DE  BATERIAS SANITARIAS CASA DE PASO CENTRO AGROPECUARIO REGIONAL CAUCA</t>
  </si>
  <si>
    <t>UNIDAD</t>
  </si>
  <si>
    <t>VALOR</t>
  </si>
  <si>
    <t xml:space="preserve"> I.-MATERIALES</t>
  </si>
  <si>
    <t>Nombre</t>
  </si>
  <si>
    <t>Unidad</t>
  </si>
  <si>
    <t>Valor Unitario</t>
  </si>
  <si>
    <t>Cantidad</t>
  </si>
  <si>
    <t>Vr.Parcial</t>
  </si>
  <si>
    <t>Sub-total  Mat.</t>
  </si>
  <si>
    <t>2.-EQUIPOS Y HERRAMIENTA</t>
  </si>
  <si>
    <t>Valor</t>
  </si>
  <si>
    <t>Rendimiento</t>
  </si>
  <si>
    <t>herramienta menor</t>
  </si>
  <si>
    <t>5% M.O.</t>
  </si>
  <si>
    <t>volqueta capacidad de 6 m3, con disposicion de escombros en lugar certificado</t>
  </si>
  <si>
    <t>viaje</t>
  </si>
  <si>
    <t>Sub-total  Equ.</t>
  </si>
  <si>
    <t>3.-MANO DE OBRA</t>
  </si>
  <si>
    <t>JORNAL</t>
  </si>
  <si>
    <t>PRESTAC</t>
  </si>
  <si>
    <t>TARIFA/H</t>
  </si>
  <si>
    <t>RENDIMIENTO</t>
  </si>
  <si>
    <t>VR.UNITARIO</t>
  </si>
  <si>
    <t>Oficial de Obra</t>
  </si>
  <si>
    <t>Ayudante de Obra</t>
  </si>
  <si>
    <t>Sub-total  MdeO</t>
  </si>
  <si>
    <t>COSTO DIRECTO APU</t>
  </si>
  <si>
    <t>Herramienta menor</t>
  </si>
  <si>
    <t xml:space="preserve">Herrramienta y Equipo Menor(% M.O) </t>
  </si>
  <si>
    <t>tierra amarilla</t>
  </si>
  <si>
    <t xml:space="preserve">saltarin </t>
  </si>
  <si>
    <t>hora</t>
  </si>
  <si>
    <t>MORTERO 1:3</t>
  </si>
  <si>
    <t>malla co  vena</t>
  </si>
  <si>
    <t>Concreto de 3000 psi</t>
  </si>
  <si>
    <t>Encofrado para columna en concreto</t>
  </si>
  <si>
    <t xml:space="preserve">acero de 1/2" </t>
  </si>
  <si>
    <t>KG</t>
  </si>
  <si>
    <t xml:space="preserve">acero de y de 3/8" </t>
  </si>
  <si>
    <t xml:space="preserve">Alambre No 18 </t>
  </si>
  <si>
    <t>Adhesivo Epoxico De Anclaje Estructural De Rápido Curado 300ml</t>
  </si>
  <si>
    <t>Und</t>
  </si>
  <si>
    <t>Concreto 25000PSI</t>
  </si>
  <si>
    <t>acero de 1/2"</t>
  </si>
  <si>
    <t xml:space="preserve">Formaleta en madera </t>
  </si>
  <si>
    <t>alamabre No 18</t>
  </si>
  <si>
    <t>$hora</t>
  </si>
  <si>
    <t>Concreto 3000 PSI</t>
  </si>
  <si>
    <t>m3</t>
  </si>
  <si>
    <t>Malla 15X15Cm 4.0Mm (Xx-084) 6X2.35M</t>
  </si>
  <si>
    <t>und</t>
  </si>
  <si>
    <t>Vibrador</t>
  </si>
  <si>
    <t>HORA</t>
  </si>
  <si>
    <t>Mortero 1:3</t>
  </si>
  <si>
    <t>concreto de 3000 PSI</t>
  </si>
  <si>
    <t>acero de 3/8"</t>
  </si>
  <si>
    <t>alambre No 18</t>
  </si>
  <si>
    <t>formaleta en madera</t>
  </si>
  <si>
    <t xml:space="preserve">vibrador </t>
  </si>
  <si>
    <t>Tapón Roscado Presión PVC de 1/2"</t>
  </si>
  <si>
    <t>Codo 90° Presión de 1/2"</t>
  </si>
  <si>
    <t xml:space="preserve">Tubería  PVC D= 1/2" RDE 13.5 - 315 PSI </t>
  </si>
  <si>
    <t>m</t>
  </si>
  <si>
    <t>Adaptador Macho Presión de 1/2"</t>
  </si>
  <si>
    <t>Soldadura Líquida PVC  1/4 de galon</t>
  </si>
  <si>
    <t>Cinta teflón 10 m</t>
  </si>
  <si>
    <t>Limpiador PVC  1/4 de galon</t>
  </si>
  <si>
    <t>Glb</t>
  </si>
  <si>
    <t>codo  pvc 1 " x 90</t>
  </si>
  <si>
    <t>soldadura pvc 1/4 galon</t>
  </si>
  <si>
    <t xml:space="preserve">tubo hidraulico de 1 " </t>
  </si>
  <si>
    <t>ml</t>
  </si>
  <si>
    <t xml:space="preserve">limpiador pvc 1/4 </t>
  </si>
  <si>
    <t>galon</t>
  </si>
  <si>
    <t xml:space="preserve">TEE 1 " </t>
  </si>
  <si>
    <t>union de 1 "</t>
  </si>
  <si>
    <t>limpiador pvc 1/4 galon</t>
  </si>
  <si>
    <t xml:space="preserve">tubo hidraulico de 1 1/4" </t>
  </si>
  <si>
    <t>cheque p/d red white 1 "</t>
  </si>
  <si>
    <t>cinta teflon  ROLLO DE 10 MTS</t>
  </si>
  <si>
    <t>adaptador macho presion de 1"</t>
  </si>
  <si>
    <t>tuerca racord de 1"</t>
  </si>
  <si>
    <t>CODO  2" CXC</t>
  </si>
  <si>
    <t>limpiador PVC 1/4 de galon</t>
  </si>
  <si>
    <t>Soldadura PVC 1/4 de galon</t>
  </si>
  <si>
    <t>TUBO SANITARIO DE 2"</t>
  </si>
  <si>
    <t>Soldaura liquida PVC 1/4 de galon</t>
  </si>
  <si>
    <t>Limpiador PVC 1/4 de galon</t>
  </si>
  <si>
    <t>Tubo Sanitrio Pvc liso 2"</t>
  </si>
  <si>
    <t>union sanitaria 2"</t>
  </si>
  <si>
    <t>Tubo Sanitrio Pvc liso 3"</t>
  </si>
  <si>
    <t>union sanitaria de 3"</t>
  </si>
  <si>
    <t>Soldaura liquida PVC  1/4 de galon</t>
  </si>
  <si>
    <t>Tubo Sanitrio Pvc liso 4"</t>
  </si>
  <si>
    <t>union sanitaria de 4"</t>
  </si>
  <si>
    <t>Sifon sanitario de 2" 35* CXE</t>
  </si>
  <si>
    <t>Soldadura PVC  1/4 de galon</t>
  </si>
  <si>
    <t>Rejilla con sosco de3" a  2"</t>
  </si>
  <si>
    <t>Sifon sanitario de 3" 35* CXE</t>
  </si>
  <si>
    <t>Rejilla con sosco de 4 a  3"</t>
  </si>
  <si>
    <t>Ducha con brazo cudrada,  mono control en acero inoxidable, incluye materiales para su intalacion</t>
  </si>
  <si>
    <t>unidad</t>
  </si>
  <si>
    <t>LAVAMANOS DE INCRUSTAR INSTITUCIONAL BLANCO</t>
  </si>
  <si>
    <t>GRIFERIA PUSH INSTITUCIONAL PARA PARA LAVAMANOS</t>
  </si>
  <si>
    <t>KIT INSTALACION LAVAMANOS CON DESAGUE SENCILLO</t>
  </si>
  <si>
    <t>CEMENTO BLANCO</t>
  </si>
  <si>
    <t xml:space="preserve">Válvula 1/2 Regulación Plástica  con accesorios
</t>
  </si>
  <si>
    <t>Taza Báltica Entrada Superior Con Fluxómetro Palanca</t>
  </si>
  <si>
    <t>brida de 4"</t>
  </si>
  <si>
    <t>ENCHAPE DE PISO DE 40X 40  USO INSTITUCIONAL BLANCO RECTANGULAR PRIMERA CALIDAD</t>
  </si>
  <si>
    <t>PEGANTE PISO CERAMICO PRIMERA CALIDAD</t>
  </si>
  <si>
    <t>FRAGUA PARA JUNTAS</t>
  </si>
  <si>
    <t>ENCHAPE DE PARED BLANCO RECTANGULAR PRIMERA CALIDAD</t>
  </si>
  <si>
    <t>m2</t>
  </si>
  <si>
    <t>Wipe</t>
  </si>
  <si>
    <t>kg</t>
  </si>
  <si>
    <t>Pegante ceramica</t>
  </si>
  <si>
    <t>piragua en aluminio</t>
  </si>
  <si>
    <t>PUERTA EN ACERO 0,65 m x 1,65 m INCLUYE PASADORES Y ACCESORIOS DE INSTALACION</t>
  </si>
  <si>
    <t>DIVISION EN ACERO INOXIDABLE CALIBRE 18 INCLUYE ACCESORIOS</t>
  </si>
  <si>
    <t xml:space="preserve">Volqueta de 6m3 </t>
  </si>
  <si>
    <t xml:space="preserve">viaje </t>
  </si>
  <si>
    <t>RENDIM</t>
  </si>
  <si>
    <t>VUNITARIO</t>
  </si>
  <si>
    <t>Andamio tubular sección completa</t>
  </si>
  <si>
    <t>d</t>
  </si>
  <si>
    <t>UNID</t>
  </si>
  <si>
    <t xml:space="preserve">Herramienta menor </t>
  </si>
  <si>
    <t>Tuberia PVC Conduit 1/2"</t>
  </si>
  <si>
    <t>Curva Conduit 90° PVC 1/2"</t>
  </si>
  <si>
    <t xml:space="preserve">Unión PVC 1 1/2" </t>
  </si>
  <si>
    <t>Soldadura Líquida PVC</t>
  </si>
  <si>
    <t xml:space="preserve">gal </t>
  </si>
  <si>
    <t>Limpiador PVC</t>
  </si>
  <si>
    <t>Placa Fibrocemento 10mm 244x122cm</t>
  </si>
  <si>
    <t>Cinta Malla Fibra de Vidrio 90mt x 50mm 75g/m2</t>
  </si>
  <si>
    <t>ROLLO</t>
  </si>
  <si>
    <t>MASILLA PLASTICA TEC PANEL</t>
  </si>
  <si>
    <t>GALON</t>
  </si>
  <si>
    <t>Tornillo corto 7 x 7/16"</t>
  </si>
  <si>
    <t>Tornillo largo 6 x 1"</t>
  </si>
  <si>
    <t>Paral 89 de 2.44m</t>
  </si>
  <si>
    <t>Canal 90 de 2.44m</t>
  </si>
  <si>
    <t xml:space="preserve">MASILLA JUNTA INVIS.BOARD </t>
  </si>
  <si>
    <t>PINTURA TIPO 1 DOS MANOS</t>
  </si>
  <si>
    <t>Lija de Agua #180</t>
  </si>
  <si>
    <t>PLIEGO</t>
  </si>
  <si>
    <t>CUN</t>
  </si>
  <si>
    <t>LIJA DE AGUA No 180</t>
  </si>
  <si>
    <t xml:space="preserve">Pintura tipo 1 lavable </t>
  </si>
  <si>
    <t>Rodillo de felpa</t>
  </si>
  <si>
    <t>ESTUCO PLASTICO PARA INTERIOR Y EXTERIOR</t>
  </si>
  <si>
    <t>LIJA  180</t>
  </si>
  <si>
    <t>MUROS -ESTUCO Y PINTURA</t>
  </si>
  <si>
    <t>Terminal PVC 1/2"</t>
  </si>
  <si>
    <t>Tubo PVC 1/2" x 3m</t>
  </si>
  <si>
    <t>Caja 2x4 PVC</t>
  </si>
  <si>
    <t>Conector tipo solder #12</t>
  </si>
  <si>
    <t>Cinta de marcacion colores</t>
  </si>
  <si>
    <t>glb</t>
  </si>
  <si>
    <t>Accesorios y tornilleria</t>
  </si>
  <si>
    <t>INSTALACIONES ELECTRICAS</t>
  </si>
  <si>
    <t xml:space="preserve">Cable cobre thhn-thwn#12 </t>
  </si>
  <si>
    <t>Toma doble gfci</t>
  </si>
  <si>
    <t>Persiana en aluminio color blanco</t>
  </si>
  <si>
    <t>CIERRA PUERTAS HIDRAULICO</t>
  </si>
  <si>
    <t>PUERTA EN  ALUMINIO BLANCO Y VIDRIO TEMPLADO OPALIZADO 1 m x 2,14 m 
INCLUYE PASADORES Y ACCESORIOS</t>
  </si>
  <si>
    <t xml:space="preserve">Ventana en alumnio incluye vidrio de 4mm  fija </t>
  </si>
  <si>
    <t>banca en  acero  acero inoxidable AISI Tipo 304 Calibre 20</t>
  </si>
  <si>
    <t>ADECUACIONES  ELECTRICAS</t>
  </si>
  <si>
    <t>ADECUACIONES  HIDRAULICAS Y SANITARIAS</t>
  </si>
  <si>
    <t>ADECUACIONES ESTRUCTURA EN CONCRETO Y MORTERO</t>
  </si>
  <si>
    <t>ADECUACIONES MUROS -ESTUCO Y PINTURA</t>
  </si>
  <si>
    <t>ADECUACIONES PISOS Y ENCHAPES</t>
  </si>
  <si>
    <t>ADECUACIONES CARPINTERIA METALICA</t>
  </si>
  <si>
    <t>APUS CUBIERTAS</t>
  </si>
  <si>
    <t>1,1-2,2</t>
  </si>
  <si>
    <t>Subtotal  Mat.</t>
  </si>
  <si>
    <t>volqueta capacidad de 6 m3, con disposición de escombros en lugar certificado</t>
  </si>
  <si>
    <t>Subtotal  Equ.</t>
  </si>
  <si>
    <t>Subtotal  MdeO</t>
  </si>
  <si>
    <t>1,2-</t>
  </si>
  <si>
    <t>1,3-</t>
  </si>
  <si>
    <t>Soldadura 1/8" de electrodo E‐6013 (60.000 psi)</t>
  </si>
  <si>
    <t>Anticorrosivo tipo Premium PINTUCO</t>
  </si>
  <si>
    <t>gal</t>
  </si>
  <si>
    <t>Esmalte sintético a base de aceite Ref.Pintulux PINTUCO,acabadobrillante;</t>
  </si>
  <si>
    <t>Disolvente Thinner  2103</t>
  </si>
  <si>
    <t>C 150x50x17-1.5mm, Fy = 345 MPa
Separación (S) 1.00 m
REGLAMENTO NSR-10 / AISI S100-12</t>
  </si>
  <si>
    <t xml:space="preserve">tuerca con arandela galvanizada </t>
  </si>
  <si>
    <t xml:space="preserve">varilla de 1/2" </t>
  </si>
  <si>
    <t>Equipo de soldadura</t>
  </si>
  <si>
    <t xml:space="preserve">   d</t>
  </si>
  <si>
    <t>1,5-4,2-6,3</t>
  </si>
  <si>
    <t>Teja ondulada  termo acústica con asfalto modificado 0,82x12</t>
  </si>
  <si>
    <t>Tornillo Autoperforante Fijador de Ala 14 - 14 x 1-¼” con Arandela EPDM tipo Sombrilla de 25 mm</t>
  </si>
  <si>
    <t>1,6-4,3</t>
  </si>
  <si>
    <t>lima tesa para  teja termoacústica Longitud 2m</t>
  </si>
  <si>
    <t xml:space="preserve">Tornillos Autoperforantes 8/18"x1/2" Zinc Hexagonal Metal Tecks </t>
  </si>
  <si>
    <t>1,7-3,2-4,6-5,2-7,4</t>
  </si>
  <si>
    <t>Angulo 20 x 20 x 0.38mm 2.44m</t>
  </si>
  <si>
    <t>Lamina PVC 8 mm</t>
  </si>
  <si>
    <t>cornisa para PVC x 5,95</t>
  </si>
  <si>
    <t>Omegas c. raso.</t>
  </si>
  <si>
    <t>Perfil perimetral para cielo raso</t>
  </si>
  <si>
    <t>Tornillo cabeza auto perf</t>
  </si>
  <si>
    <t>Tornillo cabeza lenteja punta aguda</t>
  </si>
  <si>
    <t>Tornillos estándar no 6x1</t>
  </si>
  <si>
    <t>unión lamina  PVC x5,95</t>
  </si>
  <si>
    <t>Vigueta c. raso</t>
  </si>
  <si>
    <t>1,8-3,3-4,7-5,9-6,6-7,5</t>
  </si>
  <si>
    <t>Curva emt de 3/4"</t>
  </si>
  <si>
    <t>terminal emt de 3/4"</t>
  </si>
  <si>
    <t>union emt de 3/4"</t>
  </si>
  <si>
    <t>interruptor doble</t>
  </si>
  <si>
    <t>tubería emt de 3/4 de 3ml</t>
  </si>
  <si>
    <t>cable calibre 12   incluye polo a tierra</t>
  </si>
  <si>
    <t xml:space="preserve">cinta aislante 3ml </t>
  </si>
  <si>
    <t>caja emt octagonal</t>
  </si>
  <si>
    <t>1,9-3,4-4,8-5,91-7,9</t>
  </si>
  <si>
    <t>Led Panel Rectangular 30x120 Cm 40w Luz Blanca</t>
  </si>
  <si>
    <t>Accesorios fijación según norma NSR-10</t>
  </si>
  <si>
    <t>1,9,1-3,5-4,9-5,9,2-6,7</t>
  </si>
  <si>
    <t>APAGADRO DOBLE POLO A TIERRA 15 AMP</t>
  </si>
  <si>
    <t>CAJA EMT 2*4</t>
  </si>
  <si>
    <t>CONECTOR DE EMPLAME</t>
  </si>
  <si>
    <t>CHAZOS  TORINILLO Y ACCESORIO</t>
  </si>
  <si>
    <t>CABLE ELECTRICO AWG 12</t>
  </si>
  <si>
    <t>TUBERIA EMT 3/4"</t>
  </si>
  <si>
    <t>UNION EMT DE 3/4"</t>
  </si>
  <si>
    <t>CURVA EMT DE 3/4"</t>
  </si>
  <si>
    <t>1,9,2-4,9,1-6,5</t>
  </si>
  <si>
    <t>Canal en lamina calibre 20 incluye anticorrosivo</t>
  </si>
  <si>
    <t>Pintura de Aceite (esmalte)</t>
  </si>
  <si>
    <t>galón</t>
  </si>
  <si>
    <t>Thiner</t>
  </si>
  <si>
    <t>Anticorrosivo</t>
  </si>
  <si>
    <t xml:space="preserve">cadena plástica eslabonada negra </t>
  </si>
  <si>
    <t>2,1-3,1-5,8-7,2-8,1-9,1-10,1</t>
  </si>
  <si>
    <t>Gancho para cubierta</t>
  </si>
  <si>
    <t>amarra para cubierta</t>
  </si>
  <si>
    <t>paternit</t>
  </si>
  <si>
    <t>Galón</t>
  </si>
  <si>
    <t>2,3-7,3-9,2</t>
  </si>
  <si>
    <t>teja fibro cemento</t>
  </si>
  <si>
    <t>gancho</t>
  </si>
  <si>
    <t>amarra</t>
  </si>
  <si>
    <t>2,4-8,2-3,4</t>
  </si>
  <si>
    <t>PINTURA TIPO 1 EXTERIORES PARA CUBIERTAS COLOR AZUL</t>
  </si>
  <si>
    <t xml:space="preserve">BROCHA POPULAR MONA 3" </t>
  </si>
  <si>
    <t>2,5-</t>
  </si>
  <si>
    <t>PINTURA TIPO 1 BLANCO BASE</t>
  </si>
  <si>
    <t>2,6-9,4</t>
  </si>
  <si>
    <t>profilan</t>
  </si>
  <si>
    <t>brocha</t>
  </si>
  <si>
    <t>III.- MANO DE OBRA</t>
  </si>
  <si>
    <t>4,4-5,1</t>
  </si>
  <si>
    <t>4,5-6,2</t>
  </si>
  <si>
    <t>Guadua inmunizada</t>
  </si>
  <si>
    <t>Arandela</t>
  </si>
  <si>
    <t>Tuercas</t>
  </si>
  <si>
    <t xml:space="preserve">profinal </t>
  </si>
  <si>
    <t xml:space="preserve">Equipo </t>
  </si>
  <si>
    <t>MORTERO LISTO 1:2</t>
  </si>
  <si>
    <t xml:space="preserve">VIDRIO </t>
  </si>
  <si>
    <t>MALLA CON VENA 53X200 C24</t>
  </si>
  <si>
    <t>ESTUCO</t>
  </si>
  <si>
    <t>EQUIPOS</t>
  </si>
  <si>
    <t>pintura blanca epoxi-poliamida, de 50% en sólidos, de dos componentes que proporcione buena adherencia y flexibilidad</t>
  </si>
  <si>
    <t>Lámpara Led Sobreponer Antipolvo 70w</t>
  </si>
  <si>
    <t xml:space="preserve">Accesorios fijación según norma </t>
  </si>
  <si>
    <t>Caballete fijo fibro cemento</t>
  </si>
  <si>
    <t>Amarra para caballete</t>
  </si>
  <si>
    <t xml:space="preserve">                                                                                                   </t>
  </si>
  <si>
    <t xml:space="preserve">Anticorrosivo tipo Premiun </t>
  </si>
  <si>
    <t xml:space="preserve">Esmalte sintético a base de aceite </t>
  </si>
  <si>
    <t>PRESUPUESTO ADECUACIONES  Y MEJORAS DE CUBIERTAS  CENTRO AGROPECUARIO REGIONAL CAUCA</t>
  </si>
  <si>
    <t>Demolición e alfajía en concreto.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un equipo especializado para garantizar la seguridad y eficiencia del trabajo.</t>
  </si>
  <si>
    <t>4,9,1</t>
  </si>
  <si>
    <t>5,9,1</t>
  </si>
  <si>
    <t>5,9,2</t>
  </si>
  <si>
    <t xml:space="preserve">CUBIERTA  LABORATORIO DE CACAO, CENTRO AGROPECUARIO REGIONAL CAUCA  </t>
  </si>
  <si>
    <t xml:space="preserve">CUBIERTA AMBIENTE DE FORMACION KIOSCO OCTAGONAL, CENTRO AGROPECUARIO REGIONAL CAUCA  </t>
  </si>
  <si>
    <t xml:space="preserve">CUBIERTA AMBIENTE DE FORMACION  AGROPECUARIO  1,CENTRO AGROPECUARIO REGIONAL CAUCA  </t>
  </si>
  <si>
    <t>CUBIERTA BLOQUE DEL GIMNASIO, BAÑOS Y AMBIENTE DE MUSICA, CENTRO AGROPECUARIO REGIONAL CAUCA</t>
  </si>
  <si>
    <t xml:space="preserve">CUBIERTA  AUDITORIO GRANJA, CENTRO AGROPECUARIO REGIONAL CAUCA  </t>
  </si>
  <si>
    <t xml:space="preserve">CUBIERTA ADMINISTRACION  DE LA GRANJA, CENTRO AGROPECUARIO REGIONAL CAUCA  </t>
  </si>
  <si>
    <t xml:space="preserve">CUBIERTA AMBIENTE DE FORMACION  AGROPECUARIO 3, CENTRO AGROPECUARIO REGIONAL CAUCA  </t>
  </si>
  <si>
    <t xml:space="preserve">CUBIERTA ENFERMERIA, CENTRO AGROPECUARIO REGIONAL CAUCA  </t>
  </si>
  <si>
    <t xml:space="preserve">CUBIERTA SENDERO PEATONAL , CENTRO AGROPECUARIO REGIONAL CAUCA  </t>
  </si>
  <si>
    <t xml:space="preserve">acero de 3/8 cada 0,2 </t>
  </si>
  <si>
    <t>alambre  negro</t>
  </si>
  <si>
    <t>tabla</t>
  </si>
  <si>
    <t>Suministro e instalación de porton con  Marco y hoja en Lamina Coll Rolled calibre 20,  tres naves, Pintura electrostática, cerradura de sobreponer de tres pasadores cada nave , escudo tipo colonial en coll rolled mate con tratamiento anticorrosivo, bisagras capsula, Apta para uso exterior e interior con perforaciones para instalacion y llenado de mezcla,  (3,25m ancho x 2,70 de alto), apertuta izquierda y pasadores</t>
  </si>
  <si>
    <t>puerta Marco y hoja en Lamina Coll Rolled calibre 20, Pintura electrostática, cerradura de sobreponer INAFER de tres pasadores, escudo tipo colonial INAFER en coll rolled mate con tratamiento anticorrosivo, bisagras capsula, Apta para uso exterior e interior: con perforaciones para instalacion y llenado de mezcla,  (1,25 m ancho x 2,32 de alto), apertuta derecha.</t>
  </si>
  <si>
    <t>Disolvente</t>
  </si>
  <si>
    <t>Lija de agua No. 180</t>
  </si>
  <si>
    <t>Silicona tubo 200x300 ml</t>
  </si>
  <si>
    <t>soldadura Eléctrica 004 kg de 3/32"</t>
  </si>
  <si>
    <t>Vidrio de 4mm</t>
  </si>
  <si>
    <t xml:space="preserve"> vidrio espejo 3mm incluye accesorios para su instalación </t>
  </si>
  <si>
    <t>Desmonte de ventanas o reja  de 0,9*0,35  ml</t>
  </si>
  <si>
    <t>4,9,2</t>
  </si>
  <si>
    <t>4,9,3</t>
  </si>
  <si>
    <t>4,9,4</t>
  </si>
  <si>
    <t>4,9,5</t>
  </si>
  <si>
    <t>4,9,6</t>
  </si>
  <si>
    <t>4,9,7</t>
  </si>
  <si>
    <t>Barra de seguridad  en u plegable para bateria sateria sanitaria, en acero inoxidable soporte carga se 150kg, incluye accesorios de fijacion.</t>
  </si>
  <si>
    <t>Silla de seguridad plegable para ducha , ergonimica para persona con movilidad reducida, aguante mayor a 300 kg, acero inoxidable,</t>
  </si>
  <si>
    <t>Baranda de seguridad en u pared pared 40" largo 1 mt alto 0,08 mts, en acero inoxidable  resistencia 150 kg,</t>
  </si>
  <si>
    <t>UNIDA</t>
  </si>
  <si>
    <t xml:space="preserve"> ADECUACIONES GENERALES  BATERIAS SANITARIAS CASA DE PASO CENTRO AGROPECUARIO REGIONAL CAUCA</t>
  </si>
  <si>
    <t>Adecuaciones  bloque de bienestar al aprendiz baterías sanitarias del gimnasio</t>
  </si>
  <si>
    <t>Adecuaciones  bloque de bienestar al aprendiz, baterías sanitarias</t>
  </si>
  <si>
    <t xml:space="preserve">CUBIERTA Bloque AMBIENTE  PEDAGOGICO E INGLES, CENTRO AGROPECUARIO REGIONAL CAUCA  </t>
  </si>
  <si>
    <t xml:space="preserve"> ADECUACIÓN DE LA INFRAESTRUCTURA FÍSICA DE LOS AMBIENTES DE FORMACIÓN Y DE ÁREAS RECREATIVAS Y/O DEPORTIVAS Del CENTRO AGROPECUARIO DEL SENA REGIONAL CAUCA</t>
  </si>
  <si>
    <t xml:space="preserve">CUBIERTA  CASA DE PASO  CENTRO AGROPECUARIO REGIONAL CAUCA  </t>
  </si>
  <si>
    <t>COSTO INDIRECTOS+COSTOS DIRECTOS</t>
  </si>
  <si>
    <t xml:space="preserve">Oficial de ObraY </t>
  </si>
  <si>
    <t> 72152402</t>
  </si>
  <si>
    <t>CODIGO UNSPSC</t>
  </si>
  <si>
    <t>TARIFA/H CON PRESTACIONES</t>
  </si>
  <si>
    <t>G5% M.O.</t>
  </si>
  <si>
    <t>Ensayos generales de laboratorio</t>
  </si>
  <si>
    <t>Diseñador Estructural</t>
  </si>
  <si>
    <t>Diseñador Arquitectónico</t>
  </si>
  <si>
    <t>Diseñador Hidrosanitario y del sistema Contraincendios</t>
  </si>
  <si>
    <t>Diseñador Sistema Eléctrico</t>
  </si>
  <si>
    <t>41100000
72101500
81101505
81101508
81101516
81101702
81101900
81111706
81151901</t>
  </si>
  <si>
    <t>Revisión y ajustes técnicos a los prediseños. Incluye todos los estudios técnicos necesarios para el cumplimiento normativo de acuerdo al uso del espacio a intervenir, verificación de la distribución arquitectónica, requerimientos de tipo estructural, eléctricos, hidrosanitario, sistema de gas y alternativas de sistemas contra incendios si da lugar. 
Revisión en sitio y verificación con alcance donde se tendrán Estudios y Diseños(Diseño arquitectónico, cortes, fachadas, detalles de puertas y ventanas, Diseño estructural de reforzamiento y elementos no estructurales, Diseño hidrosanitario con planos, isométricos y memorias de calculo, Diseños instalaciones de gas con planos, isométricos y memorial de calculo,  Diseño eléctrico con planos, memorias y cuadros de cargas, cumpliendo con la normatividad técnica), presupuesto con memorias de calculo de obra, APU, programación de obra y especificaciones técnicas de la segunda fase de la casa de paso con un área proyectada 101 m2 que incluirían baños de movilidad reducida, lavandería, cocina, área de esparcimiento y áreas complementarias. Se debe realizar por cuenta del contratista las reparaciones necesarias que se deriven de la ejecución de esta actividad, se deben utilizar el mismo tipo de materiales y acoabados.</t>
  </si>
  <si>
    <t>Desmonte de cubierta de teja de fibro cemento existente. La actividad incluye el uso de andamios certificados y personal capacitado con equipos de protección personal (EPP) y con certificación vigente en trabajo seguro en alturas. Todo el material retirado será gestionado de acuerdo con las regulaciones ambientales locales, asegurando la disposición temporal y final en sitio autorizado donde se debe incluir su aprovechamiento. Se debe coordinar con el equipo ambiental el manejo de los residuos y con SST para garantizar la seguridad y la eficiencia de la actividad a desarrollar.</t>
  </si>
  <si>
    <t>Reposición de panel Led de empotrar de 120 cm X 30 cm ( 40W ) Luz Fría. Incluye suministro e instalación junto con todos los accesorios y/o materiales adicionales y necesarios para garantizar su correcto funcionamiento e instalación. Todos los materiales deben tener certificación RETIE.</t>
  </si>
  <si>
    <t>Demolición de muro bahareque encementado paneles de aproximadamente 2,5 m * 2,14 m con estructura en guadua y de muro en ladrillo sócalo de 2,5 m * 0,6 m. Incluye cargue, trasporte de escombros en volqueta a sitio autorizado y descargue en sitio autorizado como disposición final, actividad que garantizará que lo residuos queden por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</si>
  <si>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Relleno y compactación manual con material seleccionado proveniente de la excavación. El proceso incluye el trasiego del material y su instalación en capas no superiores a 0,10 m de espesor, garantizando que cada capa sea compactada manualmente para asegurar una correcta estabilidad del terreno. La compactación debe alcanzar, como mínimo, el 90% de la densidad máxima según el ensayo de próctor modificado. Se deberá utilizar material adecuado y seleccionado de la misma excavación, cumpliendo con las especificaciones técnicas exigidas para su uso. Todo el proceso debe ejecutarse bajo las normas técnicas vigentes y asegurando que el relleno final garantice las condiciones de soporte necesarias para las actividades subsiguientes.</t>
  </si>
  <si>
    <t>Relleno con material de limo amarillo o de relleno estructural. Incluye suministro e instalación de material, riego con capas no superiores a los 0,15 m, compactación mecánica con saltarín y control de nivelación de la superficie. La compactación debe alcanzar, como mínimo, el 90% de la densidad máxima según el ensayo de próctor modificado. Todo el proceso debe ejecutarse bajo las normas técnicas vigentes y asegurando que el relleno final garantice las condiciones de soporte necesarias para las actividades subsiguientes.</t>
  </si>
  <si>
    <t>Suministro e instalación de mortero de nivelación en proporción 1:3 con espesor mínimo de 0.04m.</t>
  </si>
  <si>
    <t>Instalación de Lavamanos incrustable tipo institucional. Incluye grifería tipo push institucional de mesa, kit de instalación y desagüe, válvula reguladora; se deberá suministrar e instalar todo tipo de accesorios que garanticen su puesta en funcionamiento. La entidad suministra el lavamanos.</t>
  </si>
  <si>
    <t>Suministro e instalación de silla de seguridad plegable para ducha, ergonómica y diseñada para personas con movilidad reducida, con una capacidad de carga superior a 300 kg, fabricada en acero inoxidable. Incluye adecuación de la superficie para su instalación y se deben suministrar todos los accesorios y elementos de fijación necesarios que permita garantizar su seguridad.</t>
  </si>
  <si>
    <t>Suministro e instalación de barra de seguridad en U plegable para personas con discapacidad, fabricada en acero inoxidable con capacidad de soporte de hasta 150 kg. Incluye adecuación de la superficie para su instalación y se deben suministrar todos los accesorios y elementos de fijación necesarios que permita garantizar su seguridad.</t>
  </si>
  <si>
    <t xml:space="preserve">Suministro y aplicación de pintura vinilo tipo 1 sobre muros a 3 manos. Incluye adecuación de la superficie para garantizar adherencia de la pintura, rasqueteado, retiro de grasa, material particulado, lijado y limpieza de manera previa a la pintura, se deben cubrir de manera uniforme filos y carteras.  </t>
  </si>
  <si>
    <t>Reposición de piso en cerámica para uso institucional, tráfico 5. Incluye instalación del piso, el suministro e instalación de material de pega, fragua, dilatadores plásticos y todos los elementos complementarios y herramientas necesarias para su correcta instalación. La entidad suministra la cerámica.</t>
  </si>
  <si>
    <t>Reposición de revoque en muros utilizando mortero 1:3; espesor de 0,03 m. Incluye adecuación utilizando malla con vena para corregir fisuras. Se deberá aplomar, escuadrar y nivelar donde sea necesario. Además, se debe garantizar un buen remate en los filos y bordes. Para asegurar la uniformidad de la superficie y bordes, se trabajará con plantilla adecuada. (suministro e instalación de todos los materiales).</t>
  </si>
  <si>
    <t>Reposición de pedestal en concreto reforzado de 3000 psi (210 kg/cm2) dimensiones de 0.20 m x 0.20 m, altura de 0,6 m. Se debe incorporar refuerzo con 4 varillas longitudinales de diámetro 1/2", las cuales deben estar ancladas a la viga de cimentación utilizando adhesivo epóxico para anclajes y para pega de concreto viejo con el nuevo, utilizar estribos para cortante de 3/8" cada 10 cm. (suministro e instalación de todos los materiales).</t>
  </si>
  <si>
    <t>Reposición de mesón en concreto reforzado de 2.500 psi, con espesor de 0,1 m, ancho de 0,60 m y altura de 0,8 m. Se debe construir un entrepaño a 0,4 m de altura libre, con apoyos laterales fundidos en concreto. Todos los elementos de concreto deberán estar reforzados con acero de 1/2" a cada 0,1 m en ambas direcciones. Se deberá garantizar la nivelación y espesores uniformes de la placa superior y del entrepaño, así como los plomos en los apoyos laterales. La actividad incluye formaleta, desencofrante, y todos los materiales necesarios y herramientas para su correcta ejecución. (suministro e instalación de todos los materiales). (suministro e instalación de todos los materiales).</t>
  </si>
  <si>
    <t>Reposición de contrapiso en concreto de 3.000 psi, con espesor de 0,1 m. Incluye la conformación de la superficie previa a su fundición, garantizando el espesor mínimo especificado. Se deberá prever e instalar todas las tuberías o instalaciones necesarias (hidráulicas, sanitarias o eléctricas) antes de proceder con la fundición. Incluye malla electrosoldada grafil 4 mm @ 0,15 m en ambas direcciones; se debe garantizar ubicación al tercio de la altura desde la superficie superior. (suministro e instalación de todos los materiales).</t>
  </si>
  <si>
    <t>Reposición de caja de inspección de 0.40 m x 0.40 m con altura variable entre 0.40 m y 0.70 m, construida en concreto de 3000 psi, con medidas interiores libres. Los muros tendrán un espesor de 0.10 m e incluirán refuerzo de acero de 3/8” con separación cada 0.10 m. La caja contará con cañuelas y una tapa de concreto con espesor de 0.10 m. Se incluye formaleta y todos los materiales y elementos necesarios para la correcta construcción y funcionamiento de la caja de inspección. (suministro e instalación de todos los materiales).</t>
  </si>
  <si>
    <t>Reposición de caja de inspección de 0.50 m x 0.50 m con altura variable entre 0.50 m y 0.80 m, construida en concreto de 3000 psi, con medidas interiores libres. Los muros tendrán un espesor de 0.10 m e incluirán refuerzo de acero de 3/8” con separación cada 0.10 m. La caja contará con cañuelas y una tapa de concreto con espesor de 0.10 m. Se incluye formaleta y todos los materiales y elementos necesarios para la correcta construcción y funcionamiento de la caja de inspección. (suministro e instalación de todos los materiales).</t>
  </si>
  <si>
    <t>Reubicación de punto hidráulico con tubería de PVC presión 1/2" RDE 21 para el servicio de dos lavamanos. La actividad incluye la instalación de accesorios y tubería adicional de 1/2" para asegurar su correcto funcionamiento. Además, se suministrará y utilizará limpiador, soldadura de PVC y todos los accesorios necesarios para la correcta instalación y puesta en funcionamiento del sistema. (suministro e instalación de todos los materiales).</t>
  </si>
  <si>
    <t>Reubicación de punto hidráulico con tubería de PVC presión 1" RDE 21 para el servicio de dos lavamanos. La actividad incluye la instalación de accesorios y tubería adicional de 1" para asegurar su correcto funcionamiento. Además, se suministrará y utilizará limpiador, soldadura de PVC y todos los accesorios necesarios para la correcta instalación y puesta en funcionamiento del sistema. (suministro e instalación de todos los materiales).</t>
  </si>
  <si>
    <t>Reposición de tubería PVC presión de 1/2", que incluye todos los accesorios, limpiador y soldadura necesarios para su instalación. La actividad contempla la realización de regatas y los resanes y/o reparaciones pertinentes, garantizando que el acabado final en la zona afectada sea del mismo tipo, con materiales de calidad igual o superior a los existentes, y en colores y modelos similares. (suministro e instalación de todos los materiales).</t>
  </si>
  <si>
    <t>Reposición de tubería PVC presión de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</si>
  <si>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tubería PVC presión de 1 1/4"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</si>
  <si>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Llave de paso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</si>
  <si>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Reubicación de punto Sanitario de 2". La actividad incluye la instalación de accesorios y tubería adicional de 2" (hasta 1 m), para asegurar su correcto funcionamiento. Además, se suministrará y utilizará limpiador, soldadura de PVC y todos los accesorios necesarios para la correcta instalación y puesta en funcionamiento del sistema sanitario. (suministro e instalación de todos los materiales).</t>
  </si>
  <si>
    <t>Reposición de tubería sanitaria de 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</si>
  <si>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tubería sanitaria de 3".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</si>
  <si>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tubería sanitaria de 4".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</si>
  <si>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Reubicación de punto sanitario de 2”, que incluye la instalación de tubería adicional de 2" (hasta 1 m), suministro e instalación de rejilla con soporto de reducción de 3” a 2”, sifón de 2”, limpiador, soldadura de PVC, y todos los accesorios y elementos necesarios para asegurar la correcta instalación y puesta en funcionamiento del sistema sanitario. (suministro e instalación de todos los materiales).</t>
  </si>
  <si>
    <t>Reubicación de punto sanitario de 3”, que incluye la instalación de tubería adicional de 3" (hasta 1 m), suministro e instalación de rejilla con soporto de reducción de 4” a 3”, sifón de 3”, limpiador, soldadura de PVC, y todos los accesorios y elementos necesarios para asegurar la correcta instalación y puesta en funcionamiento del sistema sanitario. (suministro e instalación de todos los materiales).</t>
  </si>
  <si>
    <t>Reposición de ducha regadera en acero inoxidable efecto espejo, acabado brillante. Incluye tubo metálico con acabado en Cromo de brazo 30cm, con racor de enrosque en bronce. Diseño con bordes ultradelgados con chorro tipo lluvia. (suministro e instalación de todos los materiales).</t>
  </si>
  <si>
    <t>Reposición de sanitario blanco. Incluye el suministro e instalación de Kit Taza Báltica Plus con entrada superior, acompañado de fluxómetro Flushout de 3.5 L, grifería y todos los accesorios complementarios necesarios para garantizar una instalación adecuada y el correcto funcionamiento del sanitario. (suministro e instalación de todos los materiales).</t>
  </si>
  <si>
    <t>Reubicación de salida para tomacorriente doble 120V, protección de falla a tierra 15 AMP. Incluye suministro e instalación de toma (GFCI) en color blanco, se debe suministrar en caso de ser necesario tubería y cableado eléctrico hasta 10 m, se deben suministrar todo tipo de accesorios, realizar las regatas, resanes y/o reparaciones garantizando el mismo tipo de acabado de la zona afectada, con materiales de la misma calidad o superiores a los existentes y en colores y modelos similares. (suministro e instalación de todos los materiales).</t>
  </si>
  <si>
    <t>Adecuación de línea de conducción eléctrica, que incluye el suministro e instalación de conductor eléctrico calibre 10 AWG libre de halógenos y ducto para la salida de punto de iluminación o toma corriente. Se deben suministrar todos los accesorios necesarios, realizar las regatas, resanes y/o reparaciones, garantizando que el acabado final sea del mismo tipo que el de la zona afectada, utilizando materiales de calidad igual o superior a los existentes, y en colores y modelos similares. Todos los materiales suministrados deben contar con certificación RETIE, y la ejecución de los trabajos deberá cumplir con las normativas RETIE y NTC 2050. (suministro e instalación de todos los materiales).</t>
  </si>
  <si>
    <t>Instalación de muro interno de 12 cm de espesor en sistema board con doble cara de láminas de fibrocemento. La actividad incluye el suministro e instalación de perfilería metálica galvanizada, cinta malla, sellador elástico antihongos para juntas, y la reparación de fisuras entre placas. Se contempla la construcción de una estructura metálica con un espacio máximo de 0.3 m entre montantes, y doble soporte en los puntos donde se instale grifería. La instalación abarca todos los accesorios necesarios, así como los acondicionamientos correspondientes en muros y pisos para garantizar una correcta instalación y fijación. Adicionalmente, se realizarán los resanes y/o reparaciones en las áreas de influencia intervenidas, asegurando que el acabado final sea del mismo tipo que el de la zona afectada, utilizando materiales de calidad igual o superior a los existentes, y en colores y modelos similares. (suministro e instalación de todos los materiales).</t>
  </si>
  <si>
    <t>Instalación muro interno 10 cm de espesor en sistema board con doble cara de láminas de fibrocemento. La actividad incluye el suministro e instalación de perfilería metálica galvanizada, cinta malla, sellador elástico antihongos para juntas, y la reparación de fisuras entre placas. Se contempla la construcción de una estructura metálica con un espacio máximo de 0.3 m entre montantes, y doble soporte en los puntos donde se instale grifería. La instalación abarca todos los accesorios necesarios, así como los acondicionamientos correspondientes en muros y pisos para garantizar una correcta instalación y fijación. Adicionalmente, se realizarán los resanes y/o reparaciones en las áreas de influencia intervenidas, asegurando que el acabado final sea del mismo tipo que el de la zona afectada, utilizando materiales de calidad igual o superior a los existentes, y en colores y modelos similares. (suministro e instalación de todos los materiales).</t>
  </si>
  <si>
    <t>Suministro y aplicación de pintura vinilo tipo 1 sobre muros a 3 manos. Incluye adecuación de la superficie para garantizar adherencia de la pintura, rasqueteado, retiro de grasa, material particulado, lijado y limpieza de manera previa a la pintura, se deben cubrir de manera uniforme filos y carteras.  (suministro e instalación de todos los materiales).</t>
  </si>
  <si>
    <t>Reposición de correas de perlin 2 PAG C 150x50x17-1.5 mm, con resistencia de diseño Fy = 345 MPa. La separación entre correas (S) será de 1.00 m, y el arriostramiento se realizará de acuerdo con la normativa NSR-10 / AISI S100-12, utilizando materiales y condiciones técnicas conforme a la normativa colombiana. La actividad incluye el tratamiento anticorrosivo y la aplicación de pintura en esmalte a base de aceite para asegurar una protección duradera contra la corrosión. Además, se llevará a cabo el alistamiento de la superficie, que comprende el retiro de polvo, grasa, óxido y cualquier material o partícula que impida la adherencia de la pintura. (suministro e instalación de todos los materiales).</t>
  </si>
  <si>
    <t>Reposición de cielorraso tipo lámina panel (PVC-FOIL ALUM), compuesto por láminas de PVC reforzadas con lámina de aluminio, diseñado para garantizar una mayor resistencia térmica y actuar como barrera contra la humedad. El sistema incluirá perfil de ensamble para asegurar una unión firme entre los elementos y su fijación a la estructura principal. Las láminas tendrán módulos con una longitud entre 3 m y 4 m, un ancho de 0.25 m, y un espesor de 1 cm.
La instalación incluirá perfilería galvanizada para la estructura, junto con todos los accesorios de montaje necesarios, tales como: omegas, ángulos, viguetas, tornillos, chazos, clavos, alambre galvanizado de refuerzo, varillas roscadas, guayas de acero y cualquier otro accesorio complementario y de remate para los bordes, asegurando tanto su correcta instalación como su estética final.
Las láminas deben contar con una superficie de acabado liso y estar compuestas en un 80% de PVC de primera calidad. El proceso incluirá el uso de andamios certificados y personal capacitado con equipos de protección personal (EPP), así como la correspondiente certificación vigente en trabajo seguro en alturas. (suministro e instalación de todos los materiales).</t>
  </si>
  <si>
    <t>Reposición de elementos de fijación para cubierta en fibrocemento, incluye reemplazo de elementos de fijación (ganchos y amarras) que garanticen el aseguramiento de la teja a la estructura de cubierta, se debe realizar la alineación y rectificación de la teja por desplazamientos ocasionados por agentes atmosféricos, dentro del alcance incluye limpieza de las tejas, reparación de fisuras y corrección de filtraciones con material sellante para goteras en zona de amarras, se deberá realizar todo tipo de acciones correctivas para eliminar las goteras.  El proceso incluye el uso de andamios certificados y de personal capacitado con equipos de protección personal (EPP) y con certificación vigente en trabajo seguro en alturas. (suministro e instalación de todos los materiales).</t>
  </si>
  <si>
    <t>Reposición de teja de fibrocemento, incluye suministro e instalación, se debe dar cumpliendo con los requisitos exigidos en la norma técnica colombiana NTC 4694, categoría C, clase 6. Las tejas de fibrocemento deben ser de alta calidad, lo que permite ofrecer especificaciones de alta durabilidad, resistencia a la intemperie y bajo mantenimiento, siendo ideales para aplicaciones residenciales, comerciales e industriales. El proceso de instalación incluye la fijación adecuada de las tejas sobre la estructura de soporte, garantizando que las pendientes sean adecuadas para no se generar estanqueidad y la estructura cuente con estabilidad. Además, se aplicarán tratamientos y recubrimientos necesarios para asegurar la durabilidad de la cubierta y se deberán realizar las actividades necesarias complementarias que eviten el paso del agua entre muros, tejas y otros elementos de la edificación. El equipo encargado de la instalación utilizará equipos de protección personal (EPP) y cumplirá con las normas de seguridad vigentes. Se recomienda coordinar con el proveedor para verificar las especificaciones técnicas del producto y asegurar que sean acordes con las necesidades del proyecto. (suministro e instalación de todos los materiales).</t>
  </si>
  <si>
    <t>Aplicación de pintura sobre teja en fibro cemento en color blanco y/o por el definido por la entidad sobre la cara superior, cubrimiento en dos capas que deberá garantizar protección contra la intemperie y proporcionar reflejo térmico que permitirá espacios más frescos en las áreas intervenidas; la pintura debe ser de altas especificaciones técnicas y de uso para exterioriores, de alta duración y con resistencia a la intemperie. La actividad  incluye el uso de andamios certificados y el personal utilizado debe estar dotado con los elementos y equipos de protección personal (EPP) adecuados, además deberán contar con certificación vigente en trabajo seguro en alturas. (suministro e instalación de todos los materiales).</t>
  </si>
  <si>
    <t>Aplicación de pintura tipo 1 color blanco y/o en el color definido por la entidad, aplicación sobre la cara inferior de la teja en fibro cemento, lo que permitirá aumentar la reflexión de la luz natural o artificial, con el fin de mejorar la iluminación general del espacio sin necesidad de aumentar la cantidad de luminarias , se debe garantizar el cubrimiento en mínimo dos 2 capas de pintura. La actividad  incluye el uso de andamios certificados y el personal utilizado debe estar dotado con los elementos y equipos de protección personal (EPP) adecuados, además deberán contar con certificación vigente en trabajo seguro en alturas. (suministro e instalación de todos los materiales).</t>
  </si>
  <si>
    <t>Aplicación de Pintura para madera en exteriores a base solvente incoloro para aplicación sobre elementos de guadua, dentro del proceso incluye inmunización del elemento, adecuación y alistamiento de la superficie previo a la pintura (retiro de pintura existente, aplicación de tintilla para dar uniformidad en el color, limpieza, retiro de grasas, polvo y partículas que impidan la adherencia de la pintura). La actividad  incluye el uso de andamios certificados y el personal utilizado debe estar dotado con los elementos y equipos de protección personal (EPP) adecuados, además deberán contar con certificación vigente en trabajo seguro en alturas. (suministro e instalación de todos los materiales).</t>
  </si>
  <si>
    <t>Reposición de panel Led de empotrar de 120 cm X 30 cm ( 40W ) Luz Fría. Incluye suministro e instalación junto con todos los accesorios y/o materiales adicionales y necesarios para garantizar su correcto funcionamiento e instalación. Todos los materiales deben tener certificación RETIE. (suministro e instalación de todos los materiales).</t>
  </si>
  <si>
    <t>Suministro y aplicación de estuco acrílico sobre muros. Incluye adecuación y/o acondicionamiento y/o alistamiento de superficie, filos y carteras, se debe garantizar uniformidad, nivelación y excelente acabado. Usar personal con certificado vigente de trabajo seguro en alturas, uso de andamios certificados, equipo y elementos en general adecuados para la actividad y para el trabajo seguro en alturas debidamente acreditados para la actividad y con su debido certificado de calidad. (suministro e instalación de todos los materiales).</t>
  </si>
  <si>
    <t>Reposición de tubería PVC presión de 1/2"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</si>
  <si>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Lavamanos incrustable tipo institucional. Incluye grifería tipo push institucional de mesa, kit de instalación y desagüe, válvula reguladora; se deberá suministrar e instalar todo tipo de accesorios que garanticen su puesta en funcionamiento. (suministro e instalación de todos los materiales).</t>
  </si>
  <si>
    <t>Baranda de seguridad discapacitados en U para pared 40"; largo 1 m, diámetro 1 1/4”, en acero inoxidable  resistencia 150 kg. Incluye adecuación de la superficie para su instalación y se deben suministrar todos los accesorios y elementos de fijación necesarios que permita garantizar su seguridad. (suministro e instalación de todos los materiales).</t>
  </si>
  <si>
    <r>
      <rPr>
        <b/>
        <sz val="11"/>
        <color rgb="FF000000"/>
        <rFont val="Calibri (Cuerpo)_x0000_"/>
      </rPr>
      <t>Adecuación de salida de luminaria para lámpara LED:</t>
    </r>
    <r>
      <rPr>
        <sz val="11"/>
        <color rgb="FF000000"/>
        <rFont val="Calibri (Cuerpo)_x0000_"/>
      </rPr>
      <t xml:space="preserve">
Se debe realizar la reposición de hasta 3 metros lineales (ml) de cableado eléctrico, así como el reemplazo del aparato eléctrico (interruptor doble o sencillo según necesidad).
Se debe sustituir la tubería aérea existente por tubería galvanizada Diámetro 3/4” EMT, asegurando su fijación a la estructura existente con una distancia no mayor a 0.9 metros entre puntos de fijación y de acuerdo con las especificaciones del RETIE.
El proceso incluye el suministro e instalación de todos los accesorios y materiales adicionales necesarios para garantizar el correcto funcionamiento del sistema de iluminación.
Todos los materiales empleados deben contar con la certificación RETIE, cumpliendo con los requisitos normativos de seguridad y calidad.
(suministro e instalación de todos los materiales).</t>
    </r>
  </si>
  <si>
    <t>Desmonte y retiro de puertas  en aluminio y divisiones con sus respectivos marcos,   remoción cuidadosa para ser reutilizadas en otras áreas del  centro de formación,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</si>
  <si>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ventanas en madera  , incluye marco, remoción cuidadosa para ser reutilizadas en otras áreas del  centro de formación,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</si>
  <si>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mezanine en madera,  remoción cuidadosa para reutilizar el material otras áreas del  centro de formación,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</si>
  <si>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Excavación manual en material común, incluye manipulación y acopio en sitio autorizado .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</si>
  <si>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de alfajía en concreto.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</si>
  <si>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correas tipo cercha metálica  .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</si>
  <si>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cubierta de teja existente, incluyendo la remoción cuidadosa de las tejas pues el 70% de las tejas se deben recuperar, para ser reutilizada en otras áreas de centro, incluye retiro de  correas y  de guadua en mal  de la cubierta; conforme a las normativas colombianas de seguridad y manejo ambiental.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</si>
  <si>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cubierta de teja de teja de barro, estructura de guadua de cubierta incluye correas, vigas de cubierta, pie de amigos en guadua; conforme a las normativas colombianas de seguridad y manejo ambiental.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</si>
  <si>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Excavación manual en material común, incluye manipulación y acopio en sitio autorizado.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</si>
  <si>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y retiro de puertas  en aluminio y divisiones con sus respectivos marcos,   remoción cuidadosa para ser reutilizadas en otras áreas del  centro de formación.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</si>
  <si>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de  mesón en concreto fundido de 0,6m *0,1 m, estructura de soporte y lavamanos, (Incluye Retiro de escombros en volqueta, incluye cargue y transporte para botar fuera de las instalaciones del Sena )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</si>
  <si>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puntos hidráulicos y  sanitarios con la tubería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</si>
  <si>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sanitario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</si>
  <si>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</si>
  <si>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de enchape de pared  con repello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</si>
  <si>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instalaciones eléctricas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</si>
  <si>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Retiro de escombros  en volqueta incluye cargue y transporte para botar fuera de las instalaciones del Sena . Es responsabilidad del contratista que se boten los escombros en el sitio autorizado por las autoridades Municipales.  Incluye el suministro o alquiler de la volqueta.</t>
  </si>
  <si>
    <t>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</si>
  <si>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y retiro de puertas  metálica  marcos,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</si>
  <si>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y retiro de portón  metálico  marcos,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</si>
  <si>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puntos hidráulicos y  sanitarios con la tubería (Incluye Retiro de escombros en volqueta, cargue y transporte para botar fuera de las instalaciones del Sena. Es responsabilidad del contratista que se boten los escombros en el sitio autorizado por las autoridades Municipales. )</t>
  </si>
  <si>
    <t>Desmonte de sanitario, orinal o  lavamos  (Incluye Retiro de escombros en volqueta,  cargue y transporte para botar fuera de las instalaciones del Sena. Es responsabilidad del contratista que se boten los escombros en el sitio autorizado por las autoridades Municipales.)</t>
  </si>
  <si>
    <t>Demolición baldosín cerámico, mortero de nivelación y  primario -(Incluye Retiro de escombros en volqueta,  cargue y transporte para botar fuera de las instalaciones del Sena. Es responsabilidad del contratista que se boten los escombros en el sitio autorizado por las autoridades Municipales.)</t>
  </si>
  <si>
    <t>Demolición   de enchape de pared  con repello (Incluye Retiro de escombros en volqueta, cargue y transporte para botar fuera de las instalaciones del Sena. Es responsabilidad del contratista que se boten los escombros en el sitio autorizado por las autoridades Municipales.)</t>
  </si>
  <si>
    <t>Demolición  de repello -(Incluye Retiro de escombros en volqueta, incluye cargue y transporte para botar fuera de las instalaciones del Sena). Es responsabilidad del contratista que se boten los escombros en el sitio autorizado por las autoridades Municipales.)</t>
  </si>
  <si>
    <t>Demolición de revoque. Incluye Retiro de escombros en volqueta, incluye cargue y transporte para botar fuera de las instalaciones del Sena. Disposición final por fuera de las instalaciones del Sena</t>
  </si>
  <si>
    <t>Reposición de enchape de pared en formato rectangular de primera calidad, color blanco. La actividad incluye el suministro e instalación del material de pega, fragua, y todos los materiales necesarios para garantizar su correcta instalación. (suministro e instalación de todos los materiales).</t>
  </si>
  <si>
    <t>Mano de obra para la reposición de enchape sobre mesón. Incluye adecuación de superficie, el suministro e instalación de piragua en aluminio, material de pega, fragua y de todo los materiales complementarios que se requieran para su instalación. La entidad suministrará el enchape.</t>
  </si>
  <si>
    <t>Reposición de puerta en acero inoxidable de 0.65 m x 1.65 m, en acero inoxidable AISI Tipo 304, calibre 18. La actividad incluye la adecuación y/o acondicionamiento de la superficie del muro para su correcta instalación. Se contempla el suministro e instalación de pasador de cierre en acero inoxidable, pivote en acero inoxidable, tabiques separadores en lámina de acero inoxidable AISI Tipo 304, calibre 18, antimagnético y resistente a la corrosión. La puerta tendrá un entamborado de 1" de ancho con relleno interno en lámina de icopor, e incluirá todos los accesorios necesarios para su correcta instalación, además de perchero en acero inoxidable. (suministro e instalación de todos los materiales).</t>
  </si>
  <si>
    <t>Suministro e instalación de división en acero compuesta por tabiques separadores en lámina de acero inoxidable AISI Tipo 304, calibre 18, antimagnético y resistente a la corrosión, con entamborado de 1” de ancho y relleno interno en lámina de icopor. La actividad incluye la adecuación y/o acondicionamiento de la superficie del muro para garantizar una correcta instalación. Además, se suministrarán e instalarán todos los accesorios necesarios para su correcta fijación, incluyendo un perchero en acero inoxidable. (Suministro e instalación de todos los materiales).</t>
  </si>
  <si>
    <t>Reposición de  ventana con Persianas en aluminio blanco. Incluye la adecuación y/o acondicionamiento de la superficie del muro para garantizar una correcta instalación.  Además, se suministrarán e instalarán todos los accesorios necesarios para su correcta fijación. (Suministro e instalación de todos los materiales).</t>
  </si>
  <si>
    <t>Reposición de puerta en aluminio blanco de 1 m x 2.14 m entamborada, debe contar con soporte intermedio, en vidrio templado opalizado de 6mm. Incluye la adecuación y/o acondicionamiento de la superficie del muro para garantizar una correcta instalación, se debe instalar brazo neumático, con arco  y demás accesorios que garanticen su perfecta instalación. (Suministro e instalación de todos los materiales).</t>
  </si>
  <si>
    <t>Reposición de ventana en aluminio blanco. Incluye la adecuación y/o acondicionamiento de la superficie del muro para garantizar una correcta instalación. Además, se suministrarán e instalarán empaques y todos los accesorios necesarios para su correcta fijación. (Suministro e instalación de todos los materiales).</t>
  </si>
  <si>
    <t>Suministro e instalación de banca en acero inoxidable AISI Tipo 304 Calibre 20, antimagnético y resistente a la corrosión, entamborado de 1” de ancho con relleno interno en lámina de icopor. Incluye la adecuación y/o acondicionamiento de la superficie para garantizar una correcta instalación y/o empotramiento. Además, se suministrarán e instalarán empaques y todos los accesorios necesarios para su correcta fijación. (Suministro e instalación de todos los materiales).</t>
  </si>
  <si>
    <t>Revisión y ajustes técnicos a los prediseños. Incluye valoración técnica, todos los estudios que sean necesarios para garantizar el cumpliento normativo de acuerdo al uso de cada espacio a intervenir, se deberán realizar los ajustes que sean necesarios con el alcance  arquitectónico, reforzamiento estructural que sea necesario, mejoramiento de los sistemas eléctricos, hidrosanitarios y planteamiento técnico de sistemas efectivos contraincendios. (Debe realizar entrega de planos, presupuesto, APUs, memorias de cálculo, memoriales de responsabilidad de los diseñadores y cronograma de obra). Se debe realizar por cuenta del contratista las reparaciones necesarias que se deriven de la ejecución de esta actividad, se deben utilizar el mismo tipo de materiales y acoabados.</t>
  </si>
  <si>
    <t>Reposición de puerta en acero inoxidable de 1 m x 1.65 m, en acero inoxidable AISI Tipo 304, calibre 18. La actividad incluye la adecuación y/o acondicionamiento de la superficie del muro para su correcta instalación. Se contempla el suministro e instalación de pasador de cierre en acero inoxidable, pivote en acero inoxidable, tabiques separadores en lámina de acero inoxidable AISI Tipo 304, calibre 18, antimagnético y resistente a la corrosión. La puerta tendrá un entamborado de 1" de ancho con relleno interno en lámina de icopor, e incluirá todos los accesorios necesarios para su correcta instalación, además de perchero en acero inoxidable. (Suministro e instalación de todos los materiales).</t>
  </si>
  <si>
    <t>Desmonte de cielorraso en board y canales, remoción cuidadosa para evitar daños a las instalaciones eléctricas; conforme a las normativas colombianas de seguridad y manejo ambiental.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</si>
  <si>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Reposición de piso en cerámica de 0.40 m x 0.40 m, debe ser para uso institucional, con clasificación de tráfico 5 y propiedades antideslizantes, en color blanco. La actividad incluye el suministro e instalación de material de pega, fragua, dilatadores plásticos, y todos los elementos complementarios y herramientas necesarias para asegurar una correcta instalación. (Suministro e instalación de todos los materiales).</t>
  </si>
  <si>
    <t>Reposición de portón de 3.25 m de largo x 2.7 m de alto, con apertura hacia la izquierda. El portón debe incluir pasadores horizontales, verticales, superiores e inferiores, y contar con un marco y hojas fabricados en lámina cold rolled calibre 20, tratada químicamente para desengrase, desoxidación y fosfatado. La estructura deberá estar protegida con anticorrosivo y tener un acabado final en pintura electrostática, en color blanco o el definido por la entidad contratante.
El portón contará con tres naves, cada una equipada con una cerradura de sobreponer de tres pasadores. Se incluirá un escudo tipo colonial fabricado en cold rolled mate con tratamiento anticorrosivo. Las bisagras armillar (tipo cápsula).
La instalación deberá contemplar la adecuación para el llenado con mezcla, asegurando su estabilidad y correcto funcionamiento. (Suministro e instalación de todos los materiales).</t>
  </si>
  <si>
    <t>Reposición de portón de 1,25 m de largo x 2.32 m de alto, con apertura hacia la derecha. El portón debe incluir pasadores horizontales, verticales, superiores e inferiores, y contar con un marco y hojas fabricados en lámina cold rolled calibre 20, tratada químicamente para desengrase, desoxidación y fosfatado. La estructura deberá estar protegida con anticorrosivo y tener un acabado final en pintura electrostática, en color blanco o el definido por la entidad contratante.
El portón contará con tres naves, cada una equipada con una cerradura de sobreponer de tres pasadores. Se incluirá un escudo tipo colonial fabricado en cold rolled mate con tratamiento anticorrosivo. Las bisagras armillar (tipo cápsula).
La instalación deberá contemplar la adecuación para el llenado con mezcla, asegurando su estabilidad y correcto funcionamiento. (Suministro e instalación de todos los materiales).</t>
  </si>
  <si>
    <t>Adecuación e instalación de espejo 3mm empotrado. Incluye todo tipo de accesorios para su adecuada instalación. (Suministro e instalación de todos los materiales).</t>
  </si>
  <si>
    <t>Lavado y limpieza de la parte inferior de la cubierta termoacústica, asegurando que durante el proceso no se genere ninguna afectación al material. Se deberán tomar todas las medidas necesarias para la gestión segura de los riesgos eléctricos asociados a las luminarias instaladas en la zona, garantizando la protección de los sistemas eléctricos y la seguridad del personal.</t>
  </si>
  <si>
    <t>Suministro y aplicación de pintura en esmalte a tres capas para estructura metálica, con base en anticorrosivo. La actividad incluye la adecuación de la superficie para garantizar la correcta adherencia de la pintura, lo que involucra el retiro de grasa, material particulado, así como el lijado y limpieza previa antes de la aplicación de la pintura. (Suministro e instalación de todos los materiales).</t>
  </si>
  <si>
    <t>Reposición de ventana en lámina de acero con reja de seguridad. La actividad incluye la adecuación y/o acondicionamiento necesario para garantizar su correcta instalación. Se deberá aplicar anticorrosivo en dos capas y pintura en esmalte a dos manos. La ventana incluirá vidrio de 4 mm. (Suministro e instalación de todos los materiales).</t>
  </si>
  <si>
    <t>Adecuación de salida eléctrica, incluye interruptor y caja 2”*4”, tubería  EMT DE 3/4", conductores de cobre libres de halógenos #12 AWG, PE, HF, FR, LS, CT, aparato eléctrico correspondiente y demás accesorios para su correcta instalación. salida hasta una distancian de 2 m. (Suministro e instalación de todos los materiales).</t>
  </si>
  <si>
    <t>Desmonte   de cielorraso en board y canales, remoción cuidadosa para evitar daños a las instalaciones eléctricas; conforme a las normativas colombianas de seguridad y manejo ambiental.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</si>
  <si>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Reposición de cubierta con teja termoacústica trapezoidal, fabricada con una composición interna a base de asfalto modificado y foil de aluminio, lámina en color azul. La fabricación de las tejas deberá cumplir con las normativas nacionales de calidad para cubiertas y techos en materiales plásticos, asegurando su idoneidad estructural y funcional. Se deberá aportar el certificado de calidad del producto.
La actividad incluye la adecuación de la estructura de la cubierta para garantizar una fijación segura de las tejas, además del suministro e instalación de todos los accesorios y elementos de fijación necesarios para una instalación eficiente y segura. Se deberán seguir estrictamente las recomendaciones del fabricante tanto para la instalación como para los accesorios requeridos.
El proceso incluye el uso de andamios certificados y personal capacitado, deberá utilizar equipos de protección personal (EPP) y con certificación vigente en trabajo seguro en alturas. (Suministro e instalación de todos los materiales).</t>
  </si>
  <si>
    <t>Reposición de caballete para teja termo acústica trapezoidal, fabricada con una composición interna a base de asfalto modificado y foil de aluminio, lámina en color azul. La fabricación de las tejas deberá cumplir con las normativas nacionales de calidad para cubiertas y techos en materiales plásticos, asegurando su idoneidad estructural y funcional. Se deberá aportar el certificado de calidad del producto.
La actividad incluye la adecuación de la estructura de la cubierta para garantizar una fijación segura de los caballetes, además del suministro e instalación de todos los accesorios y elementos de fijación necesarios para una instalación eficiente y segura. Se deberán seguir estrictamente las recomendaciones del fabricante tanto para la instalación como para los accesorios requeridos.
El proceso incluye el uso de andamios certificados y personal capacitado, deberá utilizar equipos de protección personal (EPP) y con certificación vigente en trabajo seguro en alturas. (Suministro e instalación de todos los materiales).</t>
  </si>
  <si>
    <t>Reposición de canal en lámina de acero galvanizado de 0,3 m x 0,4 m x 0,3 m, calibre N° 20. La actividad incluye la adecuación de las pendientes hacia los bajantes, los cuales estarán ubicados cada 7 metros lineales. Las uniones del canal se deberán realizar mediante soldadura eléctrica 6011, utilizando electrodo revestido de 3/32″, aplicando el proceso punto a punto sin perforar la lámina durante la soldadura.
Se aplicará un revestimiento en pintura que incluye un tratamiento base para asegurar su adherencia, seguido de un acabado en pintura de esmalte.
El canal deberá estar equipado con bajante (espigo) de 4" y una cadena plástica eslabonada negra de tres líneas hasta la conexión con el canal de piso.
Para la ejecución del trabajo, se utilizarán andamios certificados y personal capacitado, deberá utilizar equipos de protección personal (EPP) y con certificación vigente en trabajo seguro en alturas. (Suministro e instalación de todos los materiales).</t>
  </si>
  <si>
    <t>Adecuación de superficie. La actividad incluye el rasqueteo y retiro de la capa de pintura en mal estado, además del tratamiento de carteras y filos, seguido por el lijado y lavado de la superficie. Los trabajos se realizarán hasta una altura de 2,5 metros.
Para la ejecución del trabajo se utilizarán andamios certificados y personal capacitado, deberá utilizar equipos de protección personal (EPP) y con certificación vigente en trabajo seguro en alturas. (Suministro e instalación de todos los materiales).</t>
  </si>
  <si>
    <t>Reposición de lámpara existente por panel LED sobreponer antipolvo de 70W, luz fría. La actividad incluye la adecuación del punto eléctrico para su correcta puesta en funcionamiento, junto con el suministro de todos los accesorios y materiales adicionales que se requieran. Todos los materiales deberán contar con certificación RETIE.
En caso de ser necesario, se utilizarán andamios certificados y personal capacitado, deberá utilizar equipos de protección personal (EPP) y con certificación vigente en trabajo seguro en alturas. (Suministro e instalación de todos los materiales).</t>
  </si>
  <si>
    <t>Reposición de caballete en fibrocemento, fabricado conforme a la norma técnica colombiana NTC 4694, categoría C, clase 6, garantizando resistencia y durabilidad. Se deberá aportar el certificado de calidad del producto.
La actividad incluye la adecuación de la estructura de la cubierta para garantizar el aseguramiento de los caballetes. Para la ejecución de este trabajo, se utilizarán andamios certificados y personal capacitado, deberá utilizar equipos de protección personal (EPP) y con certificación vigente en trabajo seguro en alturas. (Suministro e instalación de todos los materiales).</t>
  </si>
  <si>
    <t>Reposición de guadua para cubierta, se deberá adecuar el elemento antes de su instalación, se deberá Inmunizar por inmersión, cepa seleccionada de 10 cm de diámetro, pintada con  pintura para madera de exteriores, incluye cortes, ensambles y empalmes, se deben incluir elementos de fijación (tuercas, arandelas y perno en varilla roscada de 3/8"). El proceso incluye el uso de andamios certificados y personal capacitado, deberá utilizar equipos de protección personal (EPP) y con certificación vigente en trabajo seguro en alturas. (Suministro e instalación de todos los materiales).</t>
  </si>
  <si>
    <t>Mediacaña en mortero altura 0,1 m, ancho de 0.1 m, espesor mínimo 18 mm. Incluye dilatación en vidrio, adecuación del muro para garantizar un solo plomo con el acabado existente. La concavidad debe ser uniforme a lo largo del elemento. (suministro e instalación de todos los materiales).</t>
  </si>
  <si>
    <t>Reparación de fisuras, adecuación de superficie; incluye retiro de mortero de la zona afectada, instalación de malla con vena ancho de 15 cm a cada lado de la fisura, mortero proporción 1:3, el empalme debe ser adecuado dejando 3 mm por debajo del espesor total del revoque colindante para garantizar emparejamiento con estuco que permita un excelente acabado. (suministro e instalación de todos los materiales)</t>
  </si>
  <si>
    <t>Suministro y aplicación de pintura blanca epoxi-poliamida, de 50% en sólidos, de dos componentes que proporcione buena adherencia y flexibilidad, resistente al agua, ácidos débiles, sales, álcalis, derivados del petróleo y disolventes aromáticos; aplicación mínima de dos capas, espesor por capa de 100 micras. Incluye adecuación de la superficie para garantizar la adherencia de la pintura, se debe garantizar el uso andamios certificados, personal con certificación vigente de trabajo seguro en alturas, equipos y elementos de protección adecuados para el desarrollo de la actividad.</t>
  </si>
  <si>
    <t>Suministro e instalación  de lima tesa para teja termo acústica. composición interna a base de asfalto modificado y foil de aluminio, lámina en color azul. La fabricación de las tejas deberá cumplir con las normativas nacionales de calidad para cubiertas y techos en materiales plásticos, asegurando su idoneidad estructural y funcional. Se deberá aportar el certificado de calidad del producto. 
La actividad incluye la adecuación de la estructura de la cubierta para garantizar una fijación segura de la lima tesa, además del suministro e instalación de todos los accesorios y elementos de fijación necesarios para una instalación eficiente y segura. Se deberán seguir estrictamente las recomendaciones del fabricante tanto para la instalación como para los accesorios requeridos.
El proceso incluye el uso de andamios certificados y personal capacitado, equipado con equipos de protección personal (EPP) y con certificación vigente en trabajo seguro en alturas. (Suministro e instalación de todos los materiales).</t>
  </si>
  <si>
    <t>Suministro e instalación de piso en concreto de 3000 psi, nivelado, espesor de 0.15 m, con malla en varilla de 3/8" cada 0,2 en las dos direcciones, con dilataciones cada 3 m en ambas direcciones. El refuerzo se debera instalar a un tercio desde la superficie superior. Incluye la adecuación de la superficie y se deberá verificar la instalación de redes de manera previa (hidrosanitarias y eléctricas). (Suministro e instalación de todos los materiales).</t>
  </si>
  <si>
    <t>Adecuación de salida de luminaria para lámpara LED:
Se debe realizar la reposición de hasta 3 metros lineales (ml) de cableado eléctrico, así como el reemplazo del aparato eléctrico (interruptor doble o sencillo según necesidad).
Se debe sustituir la tubería aérea existente por tubería galvanizada Diámetro 3/4” EMT, asegurando su fijación a la estructura existente con una distancia no mayor a 0.9 metros entre puntos de fijación y de acuerdo con las especificaciones del RETIE.
El proceso incluye el suministro e instalación de todos los accesorios y materiales adicionales necesarios para garantizar el correcto funcionamiento del sistema de iluminación.
Todos los materiales empleados deben contar con la certificación RETIE, cumpliendo con los requisitos normativos de seguridad y calidad.
(suministro e instalación de todos los materiales).</t>
  </si>
  <si>
    <t>Adecuación de salida de luminaria para lámpara LED:
Se debe realizar la reposición de hasta 3 metros lineales (ml) de cableado eléctrico, así como el reemplazo del aparato eléctrico (interruptor doble o sencillo según necesidad).
Se debe sustituir la tubería aérea existente por tubería galvanizada Diámetro 3/4” EMT, asegurando su fijación a la estructura existente con una distancia no mayor a 0.9 metros entre puntos de fijación y de acuerdo con las especificaciones del RETIE.
El proceso incluye el suministro e instalación de todos los accesorios y materiales adicionales necesarios para garantizar el correcto funcionamiento del sistema de iluminación.
Todos los materiales empleados deben contar con la certificación RETIE, cumpliendo con los requisitos normativos de seguridad y calidad. (suministro e instalación de todos los materiales).</t>
  </si>
  <si>
    <t>Demolición de muro en muro tendinoso  altura  1,54 y sócalo en ladrillo altura 0,6 .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</si>
  <si>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6,8-11,3</t>
  </si>
  <si>
    <t>Revisión y ajustes técnicos a los prediseños. Incluye valoración técnica, todos los estudios que sean necesarios para garantizar el cumpliento normativo de acuerdo al uso de cada espacio a intervenir, se deberán realizar los ajustes que sean necesarios con el alcance  arquitectónico, reforzamiento estructural que sea necesario, mejoramiento de los sistemas eléctricos, hidrosanitarios y planteamiento técnico de sistemas efectivos contraincendios. (Debe realizar entrega de planos, presupuesto, APUs, memorias de cálculo, memoriales de responsabilidad de los diseñadores y cronograma de obra). Se debe realizar por cuenta del contratista las reparaciones necesarias que se deriven de la ejecución de esta actividad, se deben utilizar el mismo tipo de materiales y acabados.</t>
  </si>
  <si>
    <t xml:space="preserve">       Elaboró:</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</si>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</sst>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0_-;\-&quot;$&quot;* #,##0_-;_-&quot;$&quot;* &quot;-&quot;_-;_-@_-"/>
    <numFmt numFmtId="43" formatCode="_-* #,##0.00_-;\-* #,##0.00_-;_-* &quot;-&quot;??_-;_-@_-"/>
    <numFmt numFmtId="164" formatCode="_-&quot;$&quot;\ * #,##0.00_-;\-&quot;$&quot;\ * #,##0.00_-;_-&quot;$&quot;\ * &quot;-&quot;??_-;_-@_-"/>
    <numFmt numFmtId="165" formatCode="_ * #,##0.00_ ;_ * \-#,##0.00_ ;_ * &quot;-&quot;??_ ;_ @_ "/>
    <numFmt numFmtId="166" formatCode="_ * #,##0_ ;_ * \-#,##0_ ;_ * &quot;-&quot;_ ;_ @_ "/>
    <numFmt numFmtId="167" formatCode="_(&quot;$&quot;\ * #,##0.00_);_(&quot;$&quot;\ * \(#,##0.00\);_(&quot;$&quot;\ * &quot;-&quot;??_);_(@_)"/>
    <numFmt numFmtId="168" formatCode="_ &quot;$&quot;\ * #,##0.00_ ;_ &quot;$&quot;\ * \-#,##0.00_ ;_ &quot;$&quot;\ * &quot;-&quot;??_ ;_ @_ "/>
    <numFmt numFmtId="169" formatCode="0.000"/>
    <numFmt numFmtId="170" formatCode="_(* #,##0_);_(* \(#,##0\);_(* &quot;-&quot;??_);_(@_)"/>
    <numFmt numFmtId="171" formatCode="&quot;$ &quot;#,##0.00_-"/>
    <numFmt numFmtId="172" formatCode="_(&quot;$&quot;\ * #,##0_);_(&quot;$&quot;\ * \(#,##0\);_(&quot;$&quot;\ * &quot;-&quot;??_);_(@_)"/>
    <numFmt numFmtId="173" formatCode="#,##0.00_ ;\-#,##0.00\ "/>
    <numFmt numFmtId="174" formatCode="[$$-240A]#,##0.00;\-[$$-240A]#,##0.00"/>
  </numFmts>
  <fonts count="55">
    <font>
      <sz val="10"/>
      <name val="Arial"/>
      <charset val="134"/>
    </font>
    <font>
      <sz val="11"/>
      <color theme="1"/>
      <name val="Calibri"/>
      <family val="2"/>
      <scheme val="minor"/>
    </font>
    <font>
      <sz val="10"/>
      <name val="Calibri"/>
      <family val="2"/>
      <scheme val="minor"/>
    </font>
    <font>
      <b/>
      <sz val="10"/>
      <name val="Calibri"/>
      <family val="2"/>
      <scheme val="minor"/>
    </font>
    <font>
      <sz val="10"/>
      <color theme="1"/>
      <name val="Calibri"/>
      <family val="2"/>
      <scheme val="minor"/>
    </font>
    <font>
      <sz val="10"/>
      <color rgb="FF000000"/>
      <name val="Calibri"/>
      <family val="2"/>
      <scheme val="minor"/>
    </font>
    <font>
      <sz val="18"/>
      <name val="Arial"/>
      <family val="2"/>
    </font>
    <font>
      <sz val="10"/>
      <name val="Arial"/>
      <family val="2"/>
    </font>
    <font>
      <b/>
      <sz val="12"/>
      <color rgb="FF000000"/>
      <name val="Calibri"/>
      <family val="2"/>
      <scheme val="minor"/>
    </font>
    <font>
      <b/>
      <sz val="12"/>
      <name val="Calibri"/>
      <family val="2"/>
      <scheme val="minor"/>
    </font>
    <font>
      <sz val="10"/>
      <color rgb="FF000000"/>
      <name val="Calibri"/>
      <family val="2"/>
    </font>
    <font>
      <sz val="10"/>
      <color theme="1"/>
      <name val="Calibri"/>
      <family val="2"/>
    </font>
    <font>
      <sz val="12"/>
      <color rgb="FF000000"/>
      <name val="Calibri"/>
      <family val="2"/>
    </font>
    <font>
      <sz val="11"/>
      <color theme="1"/>
      <name val="Calibri"/>
      <family val="2"/>
      <scheme val="minor"/>
    </font>
    <font>
      <sz val="10"/>
      <color indexed="8"/>
      <name val="MS Sans Serif"/>
      <charset val="134"/>
    </font>
    <font>
      <sz val="11"/>
      <color rgb="FF000000"/>
      <name val="Calibri"/>
      <family val="2"/>
    </font>
    <font>
      <sz val="11"/>
      <color rgb="FF000000"/>
      <name val="Calibri"/>
      <family val="2"/>
    </font>
    <font>
      <sz val="11"/>
      <color theme="1"/>
      <name val="Calibri"/>
      <family val="2"/>
      <scheme val="minor"/>
    </font>
    <font>
      <sz val="12"/>
      <color rgb="FF000000"/>
      <name val="Calibri"/>
      <family val="2"/>
    </font>
    <font>
      <sz val="8.25"/>
      <color rgb="FF000000"/>
      <name val="Arial"/>
      <family val="2"/>
    </font>
    <font>
      <sz val="8.25"/>
      <color rgb="FF000000"/>
      <name val="Arial"/>
      <family val="2"/>
    </font>
    <font>
      <sz val="16"/>
      <name val="Arial"/>
      <family val="2"/>
    </font>
    <font>
      <b/>
      <sz val="16"/>
      <name val="Arial"/>
      <family val="2"/>
    </font>
    <font>
      <b/>
      <sz val="16"/>
      <name val="Calibri"/>
      <family val="2"/>
      <scheme val="minor"/>
    </font>
    <font>
      <b/>
      <sz val="10"/>
      <name val="Calibri"/>
      <family val="2"/>
    </font>
    <font>
      <b/>
      <sz val="10"/>
      <color rgb="FF000000"/>
      <name val="Calibri"/>
      <family val="2"/>
    </font>
    <font>
      <sz val="10"/>
      <name val="Calibri"/>
      <family val="2"/>
    </font>
    <font>
      <sz val="18"/>
      <name val="Calibri"/>
      <family val="2"/>
      <scheme val="minor"/>
    </font>
    <font>
      <b/>
      <sz val="16"/>
      <color rgb="FF000000"/>
      <name val="Calibri"/>
      <family val="2"/>
      <scheme val="minor"/>
    </font>
    <font>
      <b/>
      <sz val="10"/>
      <color rgb="FF000000"/>
      <name val="Calibri"/>
      <family val="2"/>
      <scheme val="minor"/>
    </font>
    <font>
      <sz val="16"/>
      <color rgb="FF000000"/>
      <name val="Calibri"/>
      <family val="2"/>
      <scheme val="minor"/>
    </font>
    <font>
      <sz val="16"/>
      <name val="Calibri"/>
      <family val="2"/>
      <scheme val="minor"/>
    </font>
    <font>
      <b/>
      <sz val="10"/>
      <color theme="1"/>
      <name val="Calibri"/>
      <family val="2"/>
    </font>
    <font>
      <b/>
      <sz val="11"/>
      <color theme="1"/>
      <name val="Calibri"/>
      <family val="2"/>
    </font>
    <font>
      <b/>
      <sz val="10"/>
      <color indexed="8"/>
      <name val="Calibri"/>
      <family val="2"/>
    </font>
    <font>
      <sz val="10"/>
      <color indexed="8"/>
      <name val="Calibri"/>
      <family val="2"/>
    </font>
    <font>
      <b/>
      <u/>
      <sz val="10"/>
      <color indexed="8"/>
      <name val="Calibri"/>
      <family val="2"/>
    </font>
    <font>
      <u/>
      <sz val="10"/>
      <color indexed="8"/>
      <name val="Calibri"/>
      <family val="2"/>
    </font>
    <font>
      <sz val="10"/>
      <color theme="0" tint="-0.34998626667073579"/>
      <name val="Calibri"/>
      <family val="2"/>
    </font>
    <font>
      <b/>
      <sz val="10"/>
      <color theme="0" tint="-0.34998626667073579"/>
      <name val="Calibri"/>
      <family val="2"/>
    </font>
    <font>
      <b/>
      <sz val="11"/>
      <color rgb="FF000000"/>
      <name val="Calibri"/>
      <family val="2"/>
    </font>
    <font>
      <sz val="11"/>
      <name val="Calibri"/>
      <family val="2"/>
    </font>
    <font>
      <sz val="11"/>
      <color theme="1"/>
      <name val="Calibri"/>
      <family val="2"/>
    </font>
    <font>
      <b/>
      <sz val="11"/>
      <name val="Calibri"/>
      <family val="2"/>
    </font>
    <font>
      <b/>
      <sz val="11"/>
      <color indexed="8"/>
      <name val="Calibri"/>
      <family val="2"/>
    </font>
    <font>
      <sz val="11"/>
      <color indexed="8"/>
      <name val="Calibri"/>
      <family val="2"/>
    </font>
    <font>
      <b/>
      <u/>
      <sz val="11"/>
      <color indexed="8"/>
      <name val="Calibri"/>
      <family val="2"/>
    </font>
    <font>
      <u/>
      <sz val="11"/>
      <color indexed="8"/>
      <name val="Calibri"/>
      <family val="2"/>
    </font>
    <font>
      <sz val="11"/>
      <color theme="0" tint="-0.34998626667073579"/>
      <name val="Calibri"/>
      <family val="2"/>
    </font>
    <font>
      <b/>
      <sz val="11"/>
      <color theme="0" tint="-0.34998626667073579"/>
      <name val="Calibri"/>
      <family val="2"/>
    </font>
    <font>
      <sz val="11"/>
      <name val="Calibri (Cuerpo)_x0000_"/>
    </font>
    <font>
      <b/>
      <sz val="11"/>
      <name val="Calibri (Cuerpo)_x0000_"/>
    </font>
    <font>
      <sz val="11"/>
      <color theme="1"/>
      <name val="Calibri (Cuerpo)_x0000_"/>
    </font>
    <font>
      <b/>
      <sz val="11"/>
      <color rgb="FF000000"/>
      <name val="Calibri (Cuerpo)_x0000_"/>
    </font>
    <font>
      <sz val="11"/>
      <color rgb="FF000000"/>
      <name val="Calibri (Cuerpo)_x0000_"/>
    </font>
  </fonts>
  <fills count="15">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6" tint="-0.249977111117893"/>
        <bgColor indexed="64"/>
      </patternFill>
    </fill>
    <fill>
      <patternFill patternType="solid">
        <fgColor rgb="FF92D050"/>
        <bgColor indexed="64"/>
      </patternFill>
    </fill>
    <fill>
      <patternFill patternType="solid">
        <fgColor theme="6" tint="0.59999389629810485"/>
        <bgColor indexed="64"/>
      </patternFill>
    </fill>
    <fill>
      <patternFill patternType="solid">
        <fgColor rgb="FF99B0B5"/>
        <bgColor indexed="64"/>
      </patternFill>
    </fill>
    <fill>
      <patternFill patternType="solid">
        <fgColor theme="0" tint="-0.499984740745262"/>
        <bgColor indexed="64"/>
      </patternFill>
    </fill>
    <fill>
      <patternFill patternType="solid">
        <fgColor rgb="FFC00000"/>
        <bgColor indexed="64"/>
      </patternFill>
    </fill>
    <fill>
      <patternFill patternType="solid">
        <fgColor theme="0" tint="-0.249977111117893"/>
        <bgColor indexed="64"/>
      </patternFill>
    </fill>
    <fill>
      <patternFill patternType="solid">
        <fgColor theme="6" tint="0.39988402966399123"/>
        <bgColor indexed="64"/>
      </patternFill>
    </fill>
    <fill>
      <patternFill patternType="solid">
        <fgColor theme="4" tint="0.39997558519241921"/>
        <bgColor indexed="64"/>
      </patternFill>
    </fill>
    <fill>
      <patternFill patternType="solid">
        <fgColor rgb="FFFFFFFF"/>
        <bgColor indexed="64"/>
      </patternFill>
    </fill>
    <fill>
      <patternFill patternType="solid">
        <fgColor theme="0"/>
        <bgColor rgb="FF000000"/>
      </patternFill>
    </fill>
  </fills>
  <borders count="69">
    <border>
      <left/>
      <right/>
      <top/>
      <bottom/>
      <diagonal/>
    </border>
    <border>
      <left style="medium">
        <color auto="1"/>
      </left>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medium">
        <color auto="1"/>
      </right>
      <top style="medium">
        <color auto="1"/>
      </top>
      <bottom style="medium">
        <color auto="1"/>
      </bottom>
      <diagonal/>
    </border>
    <border>
      <left style="medium">
        <color auto="1"/>
      </left>
      <right/>
      <top/>
      <bottom style="medium">
        <color auto="1"/>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rgb="FF000000"/>
      </right>
      <top style="thin">
        <color rgb="FF000000"/>
      </top>
      <bottom style="thin">
        <color auto="1"/>
      </bottom>
      <diagonal/>
    </border>
    <border>
      <left style="thin">
        <color auto="1"/>
      </left>
      <right/>
      <top style="thin">
        <color auto="1"/>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rgb="FF000000"/>
      </top>
      <bottom style="thin">
        <color rgb="FF000000"/>
      </bottom>
      <diagonal/>
    </border>
    <border>
      <left style="medium">
        <color indexed="64"/>
      </left>
      <right style="thin">
        <color auto="1"/>
      </right>
      <top style="thin">
        <color auto="1"/>
      </top>
      <bottom/>
      <diagonal/>
    </border>
    <border>
      <left/>
      <right style="medium">
        <color auto="1"/>
      </right>
      <top style="thin">
        <color auto="1"/>
      </top>
      <bottom style="thin">
        <color auto="1"/>
      </bottom>
      <diagonal/>
    </border>
    <border>
      <left style="thin">
        <color auto="1"/>
      </left>
      <right style="medium">
        <color indexed="64"/>
      </right>
      <top style="thin">
        <color auto="1"/>
      </top>
      <bottom/>
      <diagonal/>
    </border>
    <border>
      <left/>
      <right style="medium">
        <color indexed="64"/>
      </right>
      <top/>
      <bottom style="thin">
        <color auto="1"/>
      </bottom>
      <diagonal/>
    </border>
    <border>
      <left/>
      <right/>
      <top style="medium">
        <color auto="1"/>
      </top>
      <bottom/>
      <diagonal/>
    </border>
    <border>
      <left style="medium">
        <color indexed="64"/>
      </left>
      <right style="thin">
        <color indexed="64"/>
      </right>
      <top/>
      <bottom style="thin">
        <color indexed="64"/>
      </bottom>
      <diagonal/>
    </border>
    <border>
      <left style="thin">
        <color auto="1"/>
      </left>
      <right style="medium">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auto="1"/>
      </right>
      <top style="thin">
        <color auto="1"/>
      </top>
      <bottom/>
      <diagonal/>
    </border>
  </borders>
  <cellStyleXfs count="348">
    <xf numFmtId="0" fontId="0" fillId="0" borderId="0"/>
    <xf numFmtId="165" fontId="7" fillId="0" borderId="0" applyFont="0" applyFill="0" applyBorder="0" applyAlignment="0" applyProtection="0"/>
    <xf numFmtId="164"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12" fillId="0" borderId="0"/>
    <xf numFmtId="0" fontId="12" fillId="0" borderId="0"/>
    <xf numFmtId="0" fontId="18" fillId="0" borderId="0"/>
    <xf numFmtId="0" fontId="12" fillId="0" borderId="0"/>
    <xf numFmtId="0" fontId="18" fillId="0" borderId="0"/>
    <xf numFmtId="0" fontId="18" fillId="0" borderId="0"/>
    <xf numFmtId="0" fontId="7" fillId="0" borderId="0"/>
    <xf numFmtId="0" fontId="7" fillId="0" borderId="0"/>
    <xf numFmtId="0" fontId="7" fillId="0" borderId="0"/>
    <xf numFmtId="0" fontId="7" fillId="0" borderId="0"/>
    <xf numFmtId="0" fontId="19" fillId="0" borderId="0"/>
    <xf numFmtId="0" fontId="19" fillId="0" borderId="0"/>
    <xf numFmtId="0" fontId="20" fillId="0" borderId="0"/>
    <xf numFmtId="0" fontId="17" fillId="0" borderId="0"/>
    <xf numFmtId="0" fontId="17" fillId="0" borderId="0"/>
    <xf numFmtId="0" fontId="17" fillId="0" borderId="0"/>
    <xf numFmtId="0" fontId="17" fillId="0" borderId="0"/>
    <xf numFmtId="0" fontId="13"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3" fillId="0" borderId="0"/>
    <xf numFmtId="0" fontId="17" fillId="0" borderId="0"/>
    <xf numFmtId="0" fontId="17" fillId="0" borderId="0"/>
    <xf numFmtId="0" fontId="13"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3" fillId="0" borderId="0"/>
    <xf numFmtId="0" fontId="20" fillId="0" borderId="0"/>
    <xf numFmtId="0" fontId="12" fillId="0" borderId="0"/>
    <xf numFmtId="0" fontId="12" fillId="0" borderId="0"/>
    <xf numFmtId="0" fontId="18" fillId="0" borderId="0"/>
    <xf numFmtId="0" fontId="12" fillId="0" borderId="0"/>
    <xf numFmtId="0" fontId="18" fillId="0" borderId="0"/>
    <xf numFmtId="0" fontId="18" fillId="0" borderId="0"/>
    <xf numFmtId="0" fontId="14" fillId="0" borderId="0"/>
    <xf numFmtId="0" fontId="14" fillId="0" borderId="0"/>
    <xf numFmtId="0" fontId="12" fillId="0" borderId="0"/>
    <xf numFmtId="0" fontId="12" fillId="0" borderId="0"/>
    <xf numFmtId="0" fontId="18" fillId="0" borderId="0"/>
    <xf numFmtId="0" fontId="18" fillId="0" borderId="0"/>
    <xf numFmtId="0" fontId="17" fillId="0" borderId="0"/>
    <xf numFmtId="0" fontId="17" fillId="0" borderId="0"/>
    <xf numFmtId="0" fontId="17" fillId="0" borderId="0"/>
    <xf numFmtId="0" fontId="13"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3" fillId="0" borderId="0"/>
    <xf numFmtId="0" fontId="15" fillId="0" borderId="0"/>
    <xf numFmtId="0" fontId="16"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5" fillId="0" borderId="0" applyFont="0" applyFill="0" applyBorder="0" applyAlignment="0" applyProtection="0"/>
    <xf numFmtId="9" fontId="1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7"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12" fillId="0" borderId="0"/>
    <xf numFmtId="0" fontId="12" fillId="0" borderId="0"/>
    <xf numFmtId="0" fontId="12"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9" fontId="15" fillId="0" borderId="0" applyFont="0" applyFill="0" applyBorder="0" applyAlignment="0" applyProtection="0"/>
  </cellStyleXfs>
  <cellXfs count="828">
    <xf numFmtId="0" fontId="0" fillId="0" borderId="0" xfId="0"/>
    <xf numFmtId="0" fontId="5" fillId="0" borderId="11" xfId="0" applyFont="1" applyBorder="1" applyAlignment="1">
      <alignment horizontal="center" vertical="center"/>
    </xf>
    <xf numFmtId="0" fontId="6" fillId="0" borderId="0" xfId="0" applyFont="1" applyAlignment="1">
      <alignment vertical="center"/>
    </xf>
    <xf numFmtId="0" fontId="6" fillId="2" borderId="0" xfId="0" applyFont="1" applyFill="1" applyAlignment="1">
      <alignment vertical="center"/>
    </xf>
    <xf numFmtId="0" fontId="6" fillId="2" borderId="0" xfId="0" applyFont="1" applyFill="1" applyAlignment="1">
      <alignment vertical="top"/>
    </xf>
    <xf numFmtId="0" fontId="6" fillId="0" borderId="0" xfId="0" applyFont="1" applyAlignment="1">
      <alignment vertical="top"/>
    </xf>
    <xf numFmtId="0" fontId="6"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xf numFmtId="0" fontId="5" fillId="2" borderId="11" xfId="0" applyFont="1" applyFill="1" applyBorder="1" applyAlignment="1">
      <alignment horizontal="center" vertical="center"/>
    </xf>
    <xf numFmtId="4" fontId="5" fillId="0" borderId="11" xfId="0" applyNumberFormat="1" applyFont="1" applyBorder="1" applyAlignment="1">
      <alignment horizontal="center" vertical="center"/>
    </xf>
    <xf numFmtId="0" fontId="6" fillId="2" borderId="0" xfId="0" applyFont="1" applyFill="1" applyAlignment="1">
      <alignment vertical="center" wrapText="1"/>
    </xf>
    <xf numFmtId="4" fontId="5" fillId="2" borderId="11" xfId="0" applyNumberFormat="1" applyFont="1" applyFill="1" applyBorder="1" applyAlignment="1">
      <alignment horizontal="center" vertical="center"/>
    </xf>
    <xf numFmtId="0" fontId="21" fillId="0" borderId="0" xfId="0" applyFont="1"/>
    <xf numFmtId="4" fontId="6" fillId="0" borderId="0" xfId="0" applyNumberFormat="1" applyFont="1"/>
    <xf numFmtId="4" fontId="6" fillId="0" borderId="0" xfId="0" applyNumberFormat="1" applyFont="1" applyAlignment="1">
      <alignment vertical="center"/>
    </xf>
    <xf numFmtId="0" fontId="6" fillId="0" borderId="0" xfId="0" applyFont="1" applyAlignment="1">
      <alignment horizontal="center" vertical="top"/>
    </xf>
    <xf numFmtId="0" fontId="21" fillId="0" borderId="0" xfId="0" applyFont="1" applyAlignment="1">
      <alignment vertical="top"/>
    </xf>
    <xf numFmtId="0" fontId="6" fillId="2" borderId="0" xfId="0" applyFont="1" applyFill="1" applyAlignment="1">
      <alignment horizontal="center" vertical="top"/>
    </xf>
    <xf numFmtId="0" fontId="6" fillId="2" borderId="0" xfId="0" applyFont="1" applyFill="1" applyAlignment="1">
      <alignment horizontal="center" vertical="center"/>
    </xf>
    <xf numFmtId="0" fontId="21" fillId="2" borderId="0" xfId="0" applyFont="1" applyFill="1" applyAlignment="1">
      <alignment vertical="top"/>
    </xf>
    <xf numFmtId="0" fontId="9" fillId="6" borderId="47" xfId="134" applyFont="1" applyFill="1" applyBorder="1" applyAlignment="1" applyProtection="1">
      <alignment horizontal="center" vertical="center" wrapText="1"/>
      <protection locked="0" hidden="1"/>
    </xf>
    <xf numFmtId="0" fontId="9" fillId="6" borderId="47" xfId="134" applyFont="1" applyFill="1" applyBorder="1" applyAlignment="1" applyProtection="1">
      <alignment horizontal="center" vertical="center"/>
      <protection locked="0" hidden="1"/>
    </xf>
    <xf numFmtId="4" fontId="23" fillId="6" borderId="48" xfId="134" applyNumberFormat="1" applyFont="1" applyFill="1" applyBorder="1" applyAlignment="1" applyProtection="1">
      <alignment horizontal="center" vertical="center" wrapText="1"/>
      <protection locked="0" hidden="1"/>
    </xf>
    <xf numFmtId="0" fontId="9" fillId="6" borderId="64" xfId="134" applyFont="1" applyFill="1" applyBorder="1" applyAlignment="1" applyProtection="1">
      <alignment horizontal="center" vertical="center" wrapText="1"/>
      <protection locked="0" hidden="1"/>
    </xf>
    <xf numFmtId="0" fontId="9" fillId="6" borderId="64" xfId="134" applyFont="1" applyFill="1" applyBorder="1" applyAlignment="1" applyProtection="1">
      <alignment horizontal="center" vertical="center"/>
      <protection locked="0" hidden="1"/>
    </xf>
    <xf numFmtId="0" fontId="23" fillId="6" borderId="16" xfId="134" applyFont="1" applyFill="1" applyBorder="1" applyAlignment="1" applyProtection="1">
      <alignment horizontal="center" vertical="center" wrapText="1"/>
      <protection locked="0" hidden="1"/>
    </xf>
    <xf numFmtId="0" fontId="9" fillId="6" borderId="47" xfId="134" applyFont="1" applyFill="1" applyBorder="1" applyAlignment="1" applyProtection="1">
      <alignment horizontal="right" vertical="center"/>
      <protection locked="0" hidden="1"/>
    </xf>
    <xf numFmtId="164" fontId="5" fillId="2" borderId="11" xfId="0" applyNumberFormat="1" applyFont="1" applyFill="1" applyBorder="1" applyAlignment="1">
      <alignment horizontal="right" vertical="center"/>
    </xf>
    <xf numFmtId="0" fontId="9" fillId="6" borderId="64" xfId="134" applyFont="1" applyFill="1" applyBorder="1" applyAlignment="1" applyProtection="1">
      <alignment horizontal="right" vertical="center"/>
      <protection locked="0" hidden="1"/>
    </xf>
    <xf numFmtId="0" fontId="9" fillId="6" borderId="64" xfId="134" applyFont="1" applyFill="1" applyBorder="1" applyAlignment="1" applyProtection="1">
      <alignment horizontal="right" vertical="center" wrapText="1"/>
      <protection locked="0" hidden="1"/>
    </xf>
    <xf numFmtId="0" fontId="5" fillId="2" borderId="27" xfId="0" applyFont="1" applyFill="1" applyBorder="1" applyAlignment="1">
      <alignment horizontal="center" vertical="center"/>
    </xf>
    <xf numFmtId="164" fontId="5" fillId="2" borderId="27" xfId="0" applyNumberFormat="1" applyFont="1" applyFill="1" applyBorder="1" applyAlignment="1">
      <alignment horizontal="right" vertical="center"/>
    </xf>
    <xf numFmtId="0" fontId="27" fillId="0" borderId="0" xfId="0" applyFont="1"/>
    <xf numFmtId="0" fontId="2" fillId="0" borderId="0" xfId="0" applyFont="1" applyAlignment="1">
      <alignment horizontal="center" vertical="center"/>
    </xf>
    <xf numFmtId="0" fontId="2" fillId="0" borderId="0" xfId="134" applyFont="1" applyAlignment="1" applyProtection="1">
      <alignment vertical="center"/>
      <protection locked="0" hidden="1"/>
    </xf>
    <xf numFmtId="0" fontId="8" fillId="11" borderId="11" xfId="0" applyFont="1" applyFill="1" applyBorder="1" applyAlignment="1">
      <alignment horizontal="center" vertical="center" wrapText="1"/>
    </xf>
    <xf numFmtId="0" fontId="8" fillId="11" borderId="11" xfId="0" applyFont="1" applyFill="1" applyBorder="1" applyAlignment="1">
      <alignment vertical="center" wrapText="1"/>
    </xf>
    <xf numFmtId="0" fontId="8" fillId="11" borderId="11" xfId="0" applyFont="1" applyFill="1" applyBorder="1" applyAlignment="1">
      <alignment horizontal="right" vertical="center" wrapText="1"/>
    </xf>
    <xf numFmtId="4" fontId="23" fillId="6" borderId="45" xfId="0" applyNumberFormat="1" applyFont="1" applyFill="1" applyBorder="1" applyAlignment="1">
      <alignment vertical="center"/>
    </xf>
    <xf numFmtId="0" fontId="27" fillId="0" borderId="0" xfId="0" applyFont="1" applyAlignment="1">
      <alignment vertical="center"/>
    </xf>
    <xf numFmtId="0" fontId="5" fillId="2" borderId="11" xfId="0" applyFont="1" applyFill="1" applyBorder="1" applyAlignment="1">
      <alignment horizontal="center" vertical="center" wrapText="1"/>
    </xf>
    <xf numFmtId="0" fontId="5" fillId="2" borderId="11" xfId="0" applyFont="1" applyFill="1" applyBorder="1" applyAlignment="1">
      <alignment vertical="center" wrapText="1"/>
    </xf>
    <xf numFmtId="164" fontId="4" fillId="2" borderId="11" xfId="2" applyFont="1" applyFill="1" applyBorder="1" applyAlignment="1" applyProtection="1">
      <alignment horizontal="right" vertical="center"/>
      <protection hidden="1"/>
    </xf>
    <xf numFmtId="4" fontId="23" fillId="2" borderId="45" xfId="0" applyNumberFormat="1" applyFont="1" applyFill="1" applyBorder="1" applyAlignment="1">
      <alignment vertical="center"/>
    </xf>
    <xf numFmtId="0" fontId="27" fillId="2" borderId="0" xfId="0" applyFont="1" applyFill="1" applyAlignment="1">
      <alignment vertical="center"/>
    </xf>
    <xf numFmtId="4" fontId="28" fillId="2" borderId="45" xfId="0" applyNumberFormat="1" applyFont="1" applyFill="1" applyBorder="1" applyAlignment="1">
      <alignment vertical="center" wrapText="1"/>
    </xf>
    <xf numFmtId="4" fontId="3" fillId="2" borderId="45" xfId="0" applyNumberFormat="1" applyFont="1" applyFill="1" applyBorder="1" applyAlignment="1">
      <alignment vertical="center"/>
    </xf>
    <xf numFmtId="4" fontId="29" fillId="2" borderId="45" xfId="0" applyNumberFormat="1" applyFont="1" applyFill="1" applyBorder="1" applyAlignment="1">
      <alignment vertical="center" wrapText="1"/>
    </xf>
    <xf numFmtId="4" fontId="30" fillId="2" borderId="45" xfId="0" applyNumberFormat="1" applyFont="1" applyFill="1" applyBorder="1" applyAlignment="1">
      <alignment vertical="center" wrapText="1"/>
    </xf>
    <xf numFmtId="165" fontId="31" fillId="2" borderId="45" xfId="0" applyNumberFormat="1" applyFont="1" applyFill="1" applyBorder="1" applyAlignment="1">
      <alignment vertical="center"/>
    </xf>
    <xf numFmtId="164" fontId="23" fillId="2" borderId="45" xfId="0" applyNumberFormat="1" applyFont="1" applyFill="1" applyBorder="1" applyAlignment="1">
      <alignment vertical="center"/>
    </xf>
    <xf numFmtId="0" fontId="5" fillId="2" borderId="27" xfId="0" applyFont="1" applyFill="1" applyBorder="1" applyAlignment="1">
      <alignment horizontal="center" vertical="center" wrapText="1"/>
    </xf>
    <xf numFmtId="0" fontId="8" fillId="11" borderId="6" xfId="0" applyFont="1" applyFill="1" applyBorder="1" applyAlignment="1">
      <alignment horizontal="center" vertical="center" wrapText="1"/>
    </xf>
    <xf numFmtId="0" fontId="8" fillId="11" borderId="6" xfId="0" applyFont="1" applyFill="1" applyBorder="1" applyAlignment="1">
      <alignment vertical="center" wrapText="1"/>
    </xf>
    <xf numFmtId="0" fontId="8" fillId="11" borderId="6" xfId="0" applyFont="1" applyFill="1" applyBorder="1" applyAlignment="1">
      <alignment horizontal="right" vertical="center" wrapText="1"/>
    </xf>
    <xf numFmtId="164" fontId="23" fillId="6" borderId="6" xfId="0" applyNumberFormat="1" applyFont="1" applyFill="1" applyBorder="1" applyAlignment="1">
      <alignment vertical="center"/>
    </xf>
    <xf numFmtId="0" fontId="27" fillId="0" borderId="0" xfId="0" applyFont="1" applyAlignment="1">
      <alignment vertical="top"/>
    </xf>
    <xf numFmtId="165" fontId="23" fillId="0" borderId="45" xfId="0" applyNumberFormat="1" applyFont="1" applyBorder="1" applyAlignment="1">
      <alignment vertical="center"/>
    </xf>
    <xf numFmtId="165" fontId="23" fillId="2" borderId="45" xfId="0" applyNumberFormat="1" applyFont="1" applyFill="1" applyBorder="1" applyAlignment="1">
      <alignment vertical="center"/>
    </xf>
    <xf numFmtId="164" fontId="23" fillId="6" borderId="45" xfId="0" applyNumberFormat="1" applyFont="1" applyFill="1" applyBorder="1" applyAlignment="1">
      <alignment vertical="center"/>
    </xf>
    <xf numFmtId="0" fontId="2" fillId="2" borderId="11" xfId="0" applyFont="1" applyFill="1" applyBorder="1" applyAlignment="1">
      <alignment horizontal="center" vertical="center" wrapText="1"/>
    </xf>
    <xf numFmtId="0" fontId="29" fillId="2" borderId="11" xfId="0" applyFont="1" applyFill="1" applyBorder="1" applyAlignment="1">
      <alignment horizontal="center" vertical="center" wrapText="1"/>
    </xf>
    <xf numFmtId="164" fontId="23" fillId="2" borderId="58" xfId="0" applyNumberFormat="1" applyFont="1" applyFill="1" applyBorder="1" applyAlignment="1">
      <alignment vertical="center"/>
    </xf>
    <xf numFmtId="164" fontId="23" fillId="6" borderId="62" xfId="0" applyNumberFormat="1" applyFont="1" applyFill="1" applyBorder="1" applyAlignment="1">
      <alignment vertical="center"/>
    </xf>
    <xf numFmtId="164" fontId="4" fillId="2" borderId="11" xfId="116" applyFont="1" applyFill="1" applyBorder="1" applyAlignment="1" applyProtection="1">
      <alignment horizontal="right" vertical="center"/>
      <protection hidden="1"/>
    </xf>
    <xf numFmtId="0" fontId="27" fillId="0" borderId="0" xfId="0" applyFont="1" applyAlignment="1">
      <alignment horizontal="center" vertical="center"/>
    </xf>
    <xf numFmtId="0" fontId="27" fillId="0" borderId="0" xfId="0" applyFont="1" applyAlignment="1">
      <alignment horizontal="right"/>
    </xf>
    <xf numFmtId="0" fontId="31" fillId="0" borderId="0" xfId="0" applyFont="1"/>
    <xf numFmtId="0" fontId="27" fillId="0" borderId="0" xfId="0" applyFont="1" applyAlignment="1">
      <alignment vertical="center" wrapText="1"/>
    </xf>
    <xf numFmtId="0" fontId="27" fillId="0" borderId="0" xfId="0" applyFont="1" applyAlignment="1">
      <alignment horizontal="right" vertical="center"/>
    </xf>
    <xf numFmtId="4" fontId="31" fillId="0" borderId="0" xfId="0" applyNumberFormat="1" applyFont="1"/>
    <xf numFmtId="0" fontId="26" fillId="0" borderId="0" xfId="0" applyFont="1"/>
    <xf numFmtId="0" fontId="32" fillId="4" borderId="1" xfId="160" applyFont="1" applyFill="1" applyBorder="1" applyAlignment="1">
      <alignment horizontal="center" vertical="center" wrapText="1"/>
    </xf>
    <xf numFmtId="169" fontId="11" fillId="4" borderId="3" xfId="176" applyNumberFormat="1" applyFont="1" applyFill="1" applyBorder="1" applyAlignment="1">
      <alignment horizontal="center"/>
    </xf>
    <xf numFmtId="42" fontId="11" fillId="4" borderId="5" xfId="176" applyNumberFormat="1" applyFont="1" applyFill="1" applyBorder="1" applyAlignment="1">
      <alignment horizontal="center"/>
    </xf>
    <xf numFmtId="0" fontId="24" fillId="2" borderId="6" xfId="160" applyFont="1" applyFill="1" applyBorder="1" applyAlignment="1">
      <alignment horizontal="center" vertical="center" wrapText="1"/>
    </xf>
    <xf numFmtId="169" fontId="24" fillId="2" borderId="6" xfId="160" applyNumberFormat="1" applyFont="1" applyFill="1" applyBorder="1" applyAlignment="1">
      <alignment horizontal="center" vertical="center" wrapText="1"/>
    </xf>
    <xf numFmtId="174" fontId="34" fillId="12" borderId="16" xfId="176" applyNumberFormat="1" applyFont="1" applyFill="1" applyBorder="1" applyAlignment="1">
      <alignment horizontal="center" vertical="center"/>
    </xf>
    <xf numFmtId="0" fontId="24" fillId="0" borderId="7" xfId="160" applyFont="1" applyBorder="1" applyAlignment="1">
      <alignment horizontal="left" vertical="center" wrapText="1" indent="1"/>
    </xf>
    <xf numFmtId="0" fontId="24" fillId="0" borderId="7" xfId="160" applyFont="1" applyBorder="1" applyAlignment="1">
      <alignment horizontal="center" vertical="center" wrapText="1"/>
    </xf>
    <xf numFmtId="42" fontId="24" fillId="0" borderId="7" xfId="160" applyNumberFormat="1" applyFont="1" applyBorder="1" applyAlignment="1">
      <alignment horizontal="left" vertical="center" wrapText="1"/>
    </xf>
    <xf numFmtId="169" fontId="24" fillId="0" borderId="7" xfId="160" applyNumberFormat="1" applyFont="1" applyBorder="1" applyAlignment="1">
      <alignment horizontal="right" vertical="center" wrapText="1"/>
    </xf>
    <xf numFmtId="42" fontId="24" fillId="0" borderId="7" xfId="160" applyNumberFormat="1" applyFont="1" applyBorder="1" applyAlignment="1">
      <alignment horizontal="right" vertical="center" wrapText="1"/>
    </xf>
    <xf numFmtId="0" fontId="34" fillId="0" borderId="11" xfId="176" applyFont="1" applyBorder="1" applyAlignment="1">
      <alignment horizontal="center" vertical="center"/>
    </xf>
    <xf numFmtId="42" fontId="34" fillId="0" borderId="11" xfId="176" applyNumberFormat="1" applyFont="1" applyBorder="1" applyAlignment="1">
      <alignment horizontal="right" vertical="center"/>
    </xf>
    <xf numFmtId="169" fontId="34" fillId="0" borderId="11" xfId="176" applyNumberFormat="1" applyFont="1" applyBorder="1" applyAlignment="1">
      <alignment horizontal="right" vertical="center"/>
    </xf>
    <xf numFmtId="0" fontId="10" fillId="0" borderId="15" xfId="0" applyFont="1" applyBorder="1" applyAlignment="1">
      <alignment horizontal="center" vertical="center"/>
    </xf>
    <xf numFmtId="42" fontId="10" fillId="0" borderId="15" xfId="0" applyNumberFormat="1" applyFont="1" applyBorder="1" applyAlignment="1">
      <alignment horizontal="center" vertical="center"/>
    </xf>
    <xf numFmtId="169" fontId="10" fillId="0" borderId="15" xfId="0" applyNumberFormat="1" applyFont="1" applyBorder="1" applyAlignment="1">
      <alignment horizontal="right" vertical="center"/>
    </xf>
    <xf numFmtId="0" fontId="35" fillId="0" borderId="7" xfId="176" applyFont="1" applyBorder="1" applyAlignment="1">
      <alignment horizontal="left" indent="1"/>
    </xf>
    <xf numFmtId="0" fontId="35" fillId="0" borderId="7" xfId="176" applyFont="1" applyBorder="1" applyAlignment="1">
      <alignment horizontal="left" vertical="center" indent="1"/>
    </xf>
    <xf numFmtId="0" fontId="35" fillId="0" borderId="7" xfId="176" applyFont="1" applyBorder="1" applyAlignment="1">
      <alignment horizontal="center" vertical="center"/>
    </xf>
    <xf numFmtId="42" fontId="35" fillId="0" borderId="7" xfId="43" applyNumberFormat="1" applyFont="1" applyFill="1" applyBorder="1" applyAlignment="1">
      <alignment horizontal="left" vertical="center"/>
    </xf>
    <xf numFmtId="169" fontId="34" fillId="6" borderId="11" xfId="176" applyNumberFormat="1" applyFont="1" applyFill="1" applyBorder="1" applyAlignment="1">
      <alignment horizontal="right"/>
    </xf>
    <xf numFmtId="42" fontId="34" fillId="6" borderId="11" xfId="176" applyNumberFormat="1" applyFont="1" applyFill="1" applyBorder="1" applyAlignment="1">
      <alignment horizontal="right" vertical="center"/>
    </xf>
    <xf numFmtId="0" fontId="35" fillId="0" borderId="0" xfId="176" applyFont="1" applyAlignment="1">
      <alignment horizontal="left" indent="1"/>
    </xf>
    <xf numFmtId="0" fontId="35" fillId="0" borderId="0" xfId="176" applyFont="1" applyAlignment="1">
      <alignment horizontal="left" vertical="center" indent="1"/>
    </xf>
    <xf numFmtId="0" fontId="35" fillId="0" borderId="0" xfId="176" applyFont="1" applyAlignment="1">
      <alignment horizontal="center" vertical="center"/>
    </xf>
    <xf numFmtId="42" fontId="35" fillId="0" borderId="0" xfId="43" applyNumberFormat="1" applyFont="1" applyFill="1" applyBorder="1" applyAlignment="1">
      <alignment horizontal="left" vertical="center"/>
    </xf>
    <xf numFmtId="169" fontId="35" fillId="0" borderId="0" xfId="176" applyNumberFormat="1" applyFont="1" applyAlignment="1">
      <alignment horizontal="right" vertical="center"/>
    </xf>
    <xf numFmtId="42" fontId="35" fillId="0" borderId="0" xfId="176" applyNumberFormat="1" applyFont="1" applyAlignment="1">
      <alignment horizontal="right" vertical="center"/>
    </xf>
    <xf numFmtId="40" fontId="26" fillId="0" borderId="15" xfId="134" applyNumberFormat="1" applyFont="1" applyBorder="1" applyAlignment="1">
      <alignment horizontal="center"/>
    </xf>
    <xf numFmtId="169" fontId="26" fillId="0" borderId="15" xfId="134" applyNumberFormat="1" applyFont="1" applyBorder="1" applyAlignment="1">
      <alignment horizontal="right"/>
    </xf>
    <xf numFmtId="42" fontId="35" fillId="0" borderId="11" xfId="177" applyNumberFormat="1" applyFont="1" applyBorder="1" applyAlignment="1">
      <alignment horizontal="right" vertical="center"/>
    </xf>
    <xf numFmtId="0" fontId="26" fillId="0" borderId="13" xfId="0" applyFont="1" applyBorder="1"/>
    <xf numFmtId="0" fontId="26" fillId="0" borderId="14" xfId="0" applyFont="1" applyBorder="1"/>
    <xf numFmtId="169" fontId="26" fillId="0" borderId="15" xfId="0" applyNumberFormat="1" applyFont="1" applyBorder="1" applyAlignment="1">
      <alignment horizontal="right"/>
    </xf>
    <xf numFmtId="40" fontId="26" fillId="0" borderId="15" xfId="0" applyNumberFormat="1" applyFont="1" applyBorder="1" applyAlignment="1">
      <alignment horizontal="center"/>
    </xf>
    <xf numFmtId="42" fontId="26" fillId="0" borderId="15" xfId="0" applyNumberFormat="1" applyFont="1" applyBorder="1" applyAlignment="1">
      <alignment horizontal="center"/>
    </xf>
    <xf numFmtId="42" fontId="35" fillId="0" borderId="11" xfId="176" applyNumberFormat="1" applyFont="1" applyBorder="1" applyAlignment="1">
      <alignment horizontal="right" vertical="center"/>
    </xf>
    <xf numFmtId="0" fontId="34" fillId="0" borderId="7" xfId="176" applyFont="1" applyBorder="1" applyAlignment="1">
      <alignment horizontal="left" indent="1"/>
    </xf>
    <xf numFmtId="0" fontId="26" fillId="0" borderId="7" xfId="134" applyFont="1" applyBorder="1" applyAlignment="1">
      <alignment horizontal="left" indent="1"/>
    </xf>
    <xf numFmtId="0" fontId="26" fillId="0" borderId="7" xfId="134" applyFont="1" applyBorder="1" applyAlignment="1">
      <alignment horizontal="center"/>
    </xf>
    <xf numFmtId="42" fontId="26" fillId="0" borderId="7" xfId="134" applyNumberFormat="1" applyFont="1" applyBorder="1"/>
    <xf numFmtId="0" fontId="34" fillId="0" borderId="0" xfId="176" applyFont="1" applyAlignment="1">
      <alignment horizontal="left" indent="1"/>
    </xf>
    <xf numFmtId="0" fontId="26" fillId="0" borderId="0" xfId="134" applyFont="1" applyAlignment="1">
      <alignment horizontal="left" indent="1"/>
    </xf>
    <xf numFmtId="0" fontId="26" fillId="0" borderId="0" xfId="134" applyFont="1" applyAlignment="1">
      <alignment horizontal="center"/>
    </xf>
    <xf numFmtId="42" fontId="26" fillId="0" borderId="0" xfId="134" applyNumberFormat="1" applyFont="1"/>
    <xf numFmtId="3" fontId="26" fillId="0" borderId="11" xfId="0" applyNumberFormat="1" applyFont="1" applyBorder="1"/>
    <xf numFmtId="0" fontId="26" fillId="0" borderId="11" xfId="0" applyFont="1" applyBorder="1"/>
    <xf numFmtId="0" fontId="26" fillId="0" borderId="11" xfId="0" applyFont="1" applyBorder="1" applyAlignment="1">
      <alignment horizontal="center"/>
    </xf>
    <xf numFmtId="170" fontId="26" fillId="0" borderId="7" xfId="19" applyNumberFormat="1" applyFont="1" applyFill="1" applyBorder="1" applyAlignment="1">
      <alignment horizontal="left" indent="1"/>
    </xf>
    <xf numFmtId="170" fontId="35" fillId="0" borderId="7" xfId="19" applyNumberFormat="1" applyFont="1" applyFill="1" applyBorder="1" applyAlignment="1">
      <alignment horizontal="left" indent="1"/>
    </xf>
    <xf numFmtId="9" fontId="35" fillId="0" borderId="7" xfId="200" applyFont="1" applyFill="1" applyBorder="1" applyAlignment="1">
      <alignment horizontal="center"/>
    </xf>
    <xf numFmtId="42" fontId="26" fillId="0" borderId="7" xfId="19" applyNumberFormat="1" applyFont="1" applyFill="1" applyBorder="1" applyAlignment="1">
      <alignment horizontal="right"/>
    </xf>
    <xf numFmtId="42" fontId="34" fillId="6" borderId="11" xfId="177" applyNumberFormat="1" applyFont="1" applyFill="1" applyBorder="1" applyAlignment="1">
      <alignment horizontal="right" vertical="center"/>
    </xf>
    <xf numFmtId="170" fontId="26" fillId="0" borderId="0" xfId="19" applyNumberFormat="1" applyFont="1" applyFill="1" applyBorder="1" applyAlignment="1">
      <alignment horizontal="left" indent="1"/>
    </xf>
    <xf numFmtId="170" fontId="35" fillId="0" borderId="0" xfId="19" applyNumberFormat="1" applyFont="1" applyFill="1" applyBorder="1" applyAlignment="1">
      <alignment horizontal="left" indent="1"/>
    </xf>
    <xf numFmtId="9" fontId="35" fillId="0" borderId="0" xfId="200" applyFont="1" applyFill="1" applyBorder="1" applyAlignment="1">
      <alignment horizontal="center"/>
    </xf>
    <xf numFmtId="42" fontId="26" fillId="0" borderId="0" xfId="19" applyNumberFormat="1" applyFont="1" applyFill="1" applyBorder="1" applyAlignment="1">
      <alignment horizontal="right"/>
    </xf>
    <xf numFmtId="0" fontId="35" fillId="0" borderId="0" xfId="176" applyFont="1" applyAlignment="1">
      <alignment horizontal="center"/>
    </xf>
    <xf numFmtId="42" fontId="35" fillId="0" borderId="0" xfId="176" applyNumberFormat="1" applyFont="1"/>
    <xf numFmtId="169" fontId="35" fillId="0" borderId="0" xfId="176" applyNumberFormat="1" applyFont="1" applyAlignment="1">
      <alignment horizontal="right"/>
    </xf>
    <xf numFmtId="0" fontId="35" fillId="0" borderId="0" xfId="176" applyFont="1" applyAlignment="1">
      <alignment horizontal="left" vertical="center"/>
    </xf>
    <xf numFmtId="0" fontId="36" fillId="0" borderId="0" xfId="176" applyFont="1" applyAlignment="1">
      <alignment horizontal="left" vertical="center"/>
    </xf>
    <xf numFmtId="0" fontId="37" fillId="0" borderId="0" xfId="176" applyFont="1" applyAlignment="1">
      <alignment horizontal="left" vertical="center"/>
    </xf>
    <xf numFmtId="0" fontId="37" fillId="0" borderId="0" xfId="176" applyFont="1" applyAlignment="1">
      <alignment horizontal="center" vertical="center"/>
    </xf>
    <xf numFmtId="173" fontId="34" fillId="7" borderId="16" xfId="176" applyNumberFormat="1" applyFont="1" applyFill="1" applyBorder="1" applyAlignment="1">
      <alignment horizontal="center" vertical="center"/>
    </xf>
    <xf numFmtId="0" fontId="38" fillId="3" borderId="0" xfId="176" applyFont="1" applyFill="1" applyAlignment="1">
      <alignment horizontal="left" indent="1"/>
    </xf>
    <xf numFmtId="0" fontId="39" fillId="3" borderId="0" xfId="176" applyFont="1" applyFill="1" applyAlignment="1">
      <alignment horizontal="left" vertical="center" indent="1"/>
    </xf>
    <xf numFmtId="0" fontId="39" fillId="3" borderId="0" xfId="176" applyFont="1" applyFill="1" applyAlignment="1">
      <alignment horizontal="left" indent="1"/>
    </xf>
    <xf numFmtId="0" fontId="39" fillId="3" borderId="0" xfId="176" applyFont="1" applyFill="1" applyAlignment="1">
      <alignment horizontal="center" vertical="center"/>
    </xf>
    <xf numFmtId="42" fontId="39" fillId="3" borderId="0" xfId="176" applyNumberFormat="1" applyFont="1" applyFill="1" applyAlignment="1">
      <alignment horizontal="right" vertical="center"/>
    </xf>
    <xf numFmtId="169" fontId="39" fillId="3" borderId="0" xfId="176" applyNumberFormat="1" applyFont="1" applyFill="1" applyAlignment="1">
      <alignment horizontal="right" vertical="center"/>
    </xf>
    <xf numFmtId="0" fontId="38" fillId="2" borderId="0" xfId="176" applyFont="1" applyFill="1" applyAlignment="1">
      <alignment horizontal="left" indent="1"/>
    </xf>
    <xf numFmtId="0" fontId="39" fillId="2" borderId="0" xfId="176" applyFont="1" applyFill="1" applyAlignment="1">
      <alignment horizontal="left" vertical="center" indent="1"/>
    </xf>
    <xf numFmtId="0" fontId="39" fillId="2" borderId="0" xfId="176" applyFont="1" applyFill="1" applyAlignment="1">
      <alignment horizontal="left" indent="1"/>
    </xf>
    <xf numFmtId="0" fontId="39" fillId="2" borderId="0" xfId="176" applyFont="1" applyFill="1" applyAlignment="1">
      <alignment horizontal="center" vertical="center"/>
    </xf>
    <xf numFmtId="42" fontId="39" fillId="2" borderId="0" xfId="176" applyNumberFormat="1" applyFont="1" applyFill="1" applyAlignment="1">
      <alignment horizontal="right" vertical="center"/>
    </xf>
    <xf numFmtId="169" fontId="39" fillId="2" borderId="0" xfId="176" applyNumberFormat="1" applyFont="1" applyFill="1" applyAlignment="1">
      <alignment horizontal="right" vertical="center"/>
    </xf>
    <xf numFmtId="0" fontId="26" fillId="2" borderId="0" xfId="0" applyFont="1" applyFill="1"/>
    <xf numFmtId="42" fontId="34" fillId="7" borderId="16" xfId="176" applyNumberFormat="1" applyFont="1" applyFill="1" applyBorder="1" applyAlignment="1">
      <alignment horizontal="center" vertical="center"/>
    </xf>
    <xf numFmtId="0" fontId="35" fillId="2" borderId="0" xfId="176" applyFont="1" applyFill="1" applyAlignment="1">
      <alignment horizontal="left" vertical="center"/>
    </xf>
    <xf numFmtId="0" fontId="36" fillId="2" borderId="0" xfId="176" applyFont="1" applyFill="1" applyAlignment="1">
      <alignment horizontal="left" vertical="center"/>
    </xf>
    <xf numFmtId="0" fontId="37" fillId="2" borderId="0" xfId="176" applyFont="1" applyFill="1" applyAlignment="1">
      <alignment horizontal="left" vertical="center"/>
    </xf>
    <xf numFmtId="0" fontId="37" fillId="2" borderId="0" xfId="176" applyFont="1" applyFill="1" applyAlignment="1">
      <alignment horizontal="center" vertical="center"/>
    </xf>
    <xf numFmtId="0" fontId="34" fillId="2" borderId="0" xfId="176" applyFont="1" applyFill="1" applyAlignment="1">
      <alignment horizontal="center" vertical="center"/>
    </xf>
    <xf numFmtId="42" fontId="34" fillId="2" borderId="0" xfId="176" applyNumberFormat="1" applyFont="1" applyFill="1" applyAlignment="1">
      <alignment horizontal="center" vertical="center"/>
    </xf>
    <xf numFmtId="42" fontId="26" fillId="0" borderId="15" xfId="134" applyNumberFormat="1" applyFont="1" applyBorder="1" applyAlignment="1">
      <alignment horizontal="center"/>
    </xf>
    <xf numFmtId="0" fontId="34" fillId="0" borderId="0" xfId="176" applyFont="1" applyAlignment="1">
      <alignment horizontal="center" vertical="center"/>
    </xf>
    <xf numFmtId="42" fontId="34" fillId="0" borderId="0" xfId="176" applyNumberFormat="1" applyFont="1" applyAlignment="1">
      <alignment horizontal="center" vertical="center"/>
    </xf>
    <xf numFmtId="169" fontId="10" fillId="2" borderId="15" xfId="0" applyNumberFormat="1" applyFont="1" applyFill="1" applyBorder="1" applyAlignment="1">
      <alignment horizontal="right" vertical="center"/>
    </xf>
    <xf numFmtId="0" fontId="32" fillId="4" borderId="1" xfId="151" applyFont="1" applyFill="1" applyBorder="1" applyAlignment="1">
      <alignment horizontal="center" vertical="center" wrapText="1"/>
    </xf>
    <xf numFmtId="169" fontId="11" fillId="4" borderId="3" xfId="177" applyNumberFormat="1" applyFont="1" applyFill="1" applyBorder="1" applyAlignment="1">
      <alignment horizontal="center"/>
    </xf>
    <xf numFmtId="42" fontId="11" fillId="4" borderId="5" xfId="177" applyNumberFormat="1" applyFont="1" applyFill="1" applyBorder="1" applyAlignment="1">
      <alignment horizontal="center"/>
    </xf>
    <xf numFmtId="0" fontId="24" fillId="2" borderId="6" xfId="151" applyFont="1" applyFill="1" applyBorder="1" applyAlignment="1">
      <alignment horizontal="center" vertical="center" wrapText="1"/>
    </xf>
    <xf numFmtId="169" fontId="24" fillId="2" borderId="6" xfId="151" applyNumberFormat="1" applyFont="1" applyFill="1" applyBorder="1" applyAlignment="1">
      <alignment horizontal="center" vertical="center" wrapText="1"/>
    </xf>
    <xf numFmtId="0" fontId="34" fillId="0" borderId="11" xfId="177" applyFont="1" applyBorder="1" applyAlignment="1">
      <alignment horizontal="center" vertical="center"/>
    </xf>
    <xf numFmtId="0" fontId="35" fillId="0" borderId="7" xfId="177" applyFont="1" applyBorder="1" applyAlignment="1">
      <alignment horizontal="left" indent="1"/>
    </xf>
    <xf numFmtId="169" fontId="34" fillId="6" borderId="11" xfId="177" applyNumberFormat="1" applyFont="1" applyFill="1" applyBorder="1" applyAlignment="1">
      <alignment horizontal="right"/>
    </xf>
    <xf numFmtId="3" fontId="26" fillId="0" borderId="11" xfId="134" applyNumberFormat="1" applyFont="1" applyBorder="1"/>
    <xf numFmtId="0" fontId="35" fillId="2" borderId="0" xfId="177" applyFont="1" applyFill="1" applyAlignment="1">
      <alignment horizontal="left" vertical="center"/>
    </xf>
    <xf numFmtId="0" fontId="36" fillId="2" borderId="0" xfId="177" applyFont="1" applyFill="1" applyAlignment="1">
      <alignment horizontal="left" vertical="center"/>
    </xf>
    <xf numFmtId="0" fontId="37" fillId="2" borderId="0" xfId="177" applyFont="1" applyFill="1" applyAlignment="1">
      <alignment horizontal="left" vertical="center"/>
    </xf>
    <xf numFmtId="0" fontId="37" fillId="2" borderId="0" xfId="177" applyFont="1" applyFill="1" applyAlignment="1">
      <alignment horizontal="center" vertical="center"/>
    </xf>
    <xf numFmtId="0" fontId="26" fillId="0" borderId="11" xfId="134" applyFont="1" applyBorder="1" applyAlignment="1">
      <alignment horizontal="center"/>
    </xf>
    <xf numFmtId="169" fontId="35" fillId="0" borderId="11" xfId="176" applyNumberFormat="1" applyFont="1" applyBorder="1" applyAlignment="1">
      <alignment horizontal="right" vertical="center"/>
    </xf>
    <xf numFmtId="0" fontId="35" fillId="0" borderId="11" xfId="176" applyFont="1" applyBorder="1" applyAlignment="1">
      <alignment horizontal="center" vertical="center"/>
    </xf>
    <xf numFmtId="0" fontId="10" fillId="0" borderId="11" xfId="0" applyFont="1" applyBorder="1" applyAlignment="1">
      <alignment horizontal="center" vertical="center"/>
    </xf>
    <xf numFmtId="42" fontId="10" fillId="0" borderId="11" xfId="0" applyNumberFormat="1" applyFont="1" applyBorder="1" applyAlignment="1">
      <alignment horizontal="center" vertical="center"/>
    </xf>
    <xf numFmtId="169" fontId="10" fillId="0" borderId="11" xfId="0" applyNumberFormat="1" applyFont="1" applyBorder="1" applyAlignment="1">
      <alignment horizontal="right" vertical="center"/>
    </xf>
    <xf numFmtId="0" fontId="10" fillId="0" borderId="43" xfId="0" applyFont="1" applyBorder="1" applyAlignment="1">
      <alignment horizontal="center" vertical="center"/>
    </xf>
    <xf numFmtId="42" fontId="10" fillId="0" borderId="43" xfId="0" applyNumberFormat="1" applyFont="1" applyBorder="1" applyAlignment="1">
      <alignment horizontal="center" vertical="center"/>
    </xf>
    <xf numFmtId="0" fontId="35" fillId="8" borderId="0" xfId="176" applyFont="1" applyFill="1" applyAlignment="1">
      <alignment horizontal="left" vertical="center"/>
    </xf>
    <xf numFmtId="0" fontId="36" fillId="8" borderId="0" xfId="176" applyFont="1" applyFill="1" applyAlignment="1">
      <alignment horizontal="left" vertical="center"/>
    </xf>
    <xf numFmtId="0" fontId="37" fillId="8" borderId="0" xfId="176" applyFont="1" applyFill="1" applyAlignment="1">
      <alignment horizontal="left" vertical="center"/>
    </xf>
    <xf numFmtId="0" fontId="37" fillId="8" borderId="0" xfId="176" applyFont="1" applyFill="1" applyAlignment="1">
      <alignment horizontal="center" vertical="center"/>
    </xf>
    <xf numFmtId="0" fontId="34" fillId="8" borderId="0" xfId="176" applyFont="1" applyFill="1" applyAlignment="1">
      <alignment horizontal="center" vertical="center"/>
    </xf>
    <xf numFmtId="42" fontId="34" fillId="8" borderId="0" xfId="176" applyNumberFormat="1" applyFont="1" applyFill="1" applyAlignment="1">
      <alignment horizontal="center" vertical="center"/>
    </xf>
    <xf numFmtId="0" fontId="32" fillId="4" borderId="17" xfId="160" applyFont="1" applyFill="1" applyBorder="1" applyAlignment="1">
      <alignment horizontal="center" vertical="center" wrapText="1"/>
    </xf>
    <xf numFmtId="169" fontId="11" fillId="4" borderId="19" xfId="176" applyNumberFormat="1" applyFont="1" applyFill="1" applyBorder="1" applyAlignment="1">
      <alignment horizontal="center"/>
    </xf>
    <xf numFmtId="42" fontId="11" fillId="4" borderId="21" xfId="176" applyNumberFormat="1" applyFont="1" applyFill="1" applyBorder="1" applyAlignment="1">
      <alignment horizontal="center"/>
    </xf>
    <xf numFmtId="0" fontId="35" fillId="2" borderId="11" xfId="176" applyFont="1" applyFill="1" applyBorder="1" applyAlignment="1">
      <alignment horizontal="center" vertical="center"/>
    </xf>
    <xf numFmtId="42" fontId="35" fillId="2" borderId="11" xfId="176" applyNumberFormat="1" applyFont="1" applyFill="1" applyBorder="1" applyAlignment="1">
      <alignment horizontal="right" vertical="center"/>
    </xf>
    <xf numFmtId="42" fontId="26" fillId="0" borderId="11" xfId="27" applyNumberFormat="1" applyFont="1" applyFill="1" applyBorder="1"/>
    <xf numFmtId="42" fontId="35" fillId="0" borderId="7" xfId="27" applyNumberFormat="1" applyFont="1" applyFill="1" applyBorder="1" applyAlignment="1">
      <alignment horizontal="left" vertical="center"/>
    </xf>
    <xf numFmtId="42" fontId="35" fillId="0" borderId="0" xfId="27" applyNumberFormat="1" applyFont="1" applyFill="1" applyBorder="1" applyAlignment="1">
      <alignment horizontal="left" vertical="center"/>
    </xf>
    <xf numFmtId="42" fontId="34" fillId="7" borderId="11" xfId="176" applyNumberFormat="1" applyFont="1" applyFill="1" applyBorder="1" applyAlignment="1">
      <alignment horizontal="center" vertical="center"/>
    </xf>
    <xf numFmtId="0" fontId="38" fillId="0" borderId="0" xfId="176" applyFont="1" applyAlignment="1">
      <alignment horizontal="left" indent="1"/>
    </xf>
    <xf numFmtId="0" fontId="39" fillId="0" borderId="0" xfId="176" applyFont="1" applyAlignment="1">
      <alignment horizontal="left" vertical="center" indent="1"/>
    </xf>
    <xf numFmtId="0" fontId="39" fillId="0" borderId="0" xfId="176" applyFont="1" applyAlignment="1">
      <alignment horizontal="left" indent="1"/>
    </xf>
    <xf numFmtId="0" fontId="39" fillId="0" borderId="0" xfId="176" applyFont="1" applyAlignment="1">
      <alignment horizontal="center" vertical="center"/>
    </xf>
    <xf numFmtId="42" fontId="39" fillId="0" borderId="0" xfId="176" applyNumberFormat="1" applyFont="1" applyAlignment="1">
      <alignment horizontal="right" vertical="center"/>
    </xf>
    <xf numFmtId="169" fontId="39" fillId="0" borderId="0" xfId="176" applyNumberFormat="1" applyFont="1" applyAlignment="1">
      <alignment horizontal="right" vertical="center"/>
    </xf>
    <xf numFmtId="0" fontId="26" fillId="3" borderId="0" xfId="134" applyFont="1" applyFill="1"/>
    <xf numFmtId="42" fontId="35" fillId="0" borderId="7" xfId="36" applyNumberFormat="1" applyFont="1" applyFill="1" applyBorder="1" applyAlignment="1">
      <alignment horizontal="left" vertical="center"/>
    </xf>
    <xf numFmtId="42" fontId="35" fillId="0" borderId="0" xfId="36" applyNumberFormat="1" applyFont="1" applyFill="1" applyBorder="1" applyAlignment="1">
      <alignment horizontal="left" vertical="center"/>
    </xf>
    <xf numFmtId="42" fontId="26" fillId="0" borderId="11" xfId="36" applyNumberFormat="1" applyFont="1" applyFill="1" applyBorder="1"/>
    <xf numFmtId="2" fontId="26" fillId="0" borderId="11" xfId="0" applyNumberFormat="1" applyFont="1" applyBorder="1" applyAlignment="1">
      <alignment horizontal="right"/>
    </xf>
    <xf numFmtId="0" fontId="26" fillId="2" borderId="11" xfId="0" applyFont="1" applyFill="1" applyBorder="1"/>
    <xf numFmtId="0" fontId="26" fillId="2" borderId="11" xfId="0" applyFont="1" applyFill="1" applyBorder="1" applyAlignment="1">
      <alignment horizontal="center"/>
    </xf>
    <xf numFmtId="3" fontId="26" fillId="2" borderId="11" xfId="0" applyNumberFormat="1" applyFont="1" applyFill="1" applyBorder="1"/>
    <xf numFmtId="171" fontId="10" fillId="0" borderId="11" xfId="171" applyNumberFormat="1" applyFont="1" applyBorder="1"/>
    <xf numFmtId="0" fontId="11" fillId="0" borderId="15" xfId="0" applyFont="1" applyBorder="1" applyAlignment="1">
      <alignment horizontal="center" vertical="center" wrapText="1"/>
    </xf>
    <xf numFmtId="2" fontId="10" fillId="2" borderId="11" xfId="138" applyNumberFormat="1" applyFont="1" applyFill="1" applyBorder="1" applyAlignment="1">
      <alignment horizontal="right" vertical="top" wrapText="1"/>
    </xf>
    <xf numFmtId="169" fontId="10" fillId="2" borderId="11" xfId="138" applyNumberFormat="1" applyFont="1" applyFill="1" applyBorder="1" applyAlignment="1">
      <alignment horizontal="right" vertical="top" wrapText="1"/>
    </xf>
    <xf numFmtId="165" fontId="26" fillId="0" borderId="11" xfId="1" applyFont="1" applyBorder="1" applyAlignment="1" applyProtection="1">
      <alignment horizontal="right"/>
      <protection hidden="1"/>
    </xf>
    <xf numFmtId="0" fontId="41" fillId="0" borderId="0" xfId="0" applyFont="1"/>
    <xf numFmtId="0" fontId="33" fillId="4" borderId="1" xfId="160" applyFont="1" applyFill="1" applyBorder="1" applyAlignment="1">
      <alignment horizontal="center" vertical="center" wrapText="1"/>
    </xf>
    <xf numFmtId="169" fontId="42" fillId="4" borderId="3" xfId="176" applyNumberFormat="1" applyFont="1" applyFill="1" applyBorder="1" applyAlignment="1">
      <alignment horizontal="center"/>
    </xf>
    <xf numFmtId="42" fontId="42" fillId="4" borderId="5" xfId="176" applyNumberFormat="1" applyFont="1" applyFill="1" applyBorder="1" applyAlignment="1">
      <alignment horizontal="center"/>
    </xf>
    <xf numFmtId="0" fontId="43" fillId="2" borderId="6" xfId="160" applyFont="1" applyFill="1" applyBorder="1" applyAlignment="1">
      <alignment horizontal="center" vertical="center" wrapText="1"/>
    </xf>
    <xf numFmtId="169" fontId="43" fillId="2" borderId="6" xfId="160" applyNumberFormat="1" applyFont="1" applyFill="1" applyBorder="1" applyAlignment="1">
      <alignment horizontal="center" vertical="center" wrapText="1"/>
    </xf>
    <xf numFmtId="174" fontId="44" fillId="12" borderId="16" xfId="176" applyNumberFormat="1" applyFont="1" applyFill="1" applyBorder="1" applyAlignment="1">
      <alignment horizontal="center" vertical="center"/>
    </xf>
    <xf numFmtId="0" fontId="43" fillId="0" borderId="7" xfId="160" applyFont="1" applyBorder="1" applyAlignment="1">
      <alignment horizontal="left" vertical="center" wrapText="1" indent="1"/>
    </xf>
    <xf numFmtId="0" fontId="43" fillId="0" borderId="7" xfId="160" applyFont="1" applyBorder="1" applyAlignment="1">
      <alignment horizontal="center" vertical="center" wrapText="1"/>
    </xf>
    <xf numFmtId="42" fontId="43" fillId="0" borderId="7" xfId="160" applyNumberFormat="1" applyFont="1" applyBorder="1" applyAlignment="1">
      <alignment horizontal="left" vertical="center" wrapText="1"/>
    </xf>
    <xf numFmtId="169" fontId="43" fillId="0" borderId="7" xfId="160" applyNumberFormat="1" applyFont="1" applyBorder="1" applyAlignment="1">
      <alignment horizontal="right" vertical="center" wrapText="1"/>
    </xf>
    <xf numFmtId="42" fontId="43" fillId="0" borderId="7" xfId="160" applyNumberFormat="1" applyFont="1" applyBorder="1" applyAlignment="1">
      <alignment horizontal="right" vertical="center" wrapText="1"/>
    </xf>
    <xf numFmtId="0" fontId="44" fillId="0" borderId="11" xfId="176" applyFont="1" applyBorder="1" applyAlignment="1">
      <alignment horizontal="center" vertical="center"/>
    </xf>
    <xf numFmtId="42" fontId="44" fillId="0" borderId="11" xfId="176" applyNumberFormat="1" applyFont="1" applyBorder="1" applyAlignment="1">
      <alignment horizontal="right" vertical="center"/>
    </xf>
    <xf numFmtId="169" fontId="44" fillId="0" borderId="11" xfId="176" applyNumberFormat="1" applyFont="1" applyBorder="1" applyAlignment="1">
      <alignment horizontal="right" vertical="center"/>
    </xf>
    <xf numFmtId="0" fontId="15" fillId="0" borderId="15" xfId="0" applyFont="1" applyBorder="1" applyAlignment="1">
      <alignment horizontal="center" vertical="center"/>
    </xf>
    <xf numFmtId="42" fontId="15" fillId="0" borderId="15" xfId="0" applyNumberFormat="1" applyFont="1" applyBorder="1" applyAlignment="1">
      <alignment horizontal="center" vertical="center"/>
    </xf>
    <xf numFmtId="169" fontId="15" fillId="0" borderId="15" xfId="0" applyNumberFormat="1" applyFont="1" applyBorder="1" applyAlignment="1">
      <alignment horizontal="right" vertical="center"/>
    </xf>
    <xf numFmtId="0" fontId="45" fillId="0" borderId="7" xfId="176" applyFont="1" applyBorder="1" applyAlignment="1">
      <alignment horizontal="left" indent="1"/>
    </xf>
    <xf numFmtId="0" fontId="45" fillId="0" borderId="7" xfId="176" applyFont="1" applyBorder="1" applyAlignment="1">
      <alignment horizontal="left" vertical="center" indent="1"/>
    </xf>
    <xf numFmtId="0" fontId="45" fillId="0" borderId="7" xfId="176" applyFont="1" applyBorder="1" applyAlignment="1">
      <alignment horizontal="center" vertical="center"/>
    </xf>
    <xf numFmtId="42" fontId="45" fillId="0" borderId="7" xfId="43" applyNumberFormat="1" applyFont="1" applyFill="1" applyBorder="1" applyAlignment="1">
      <alignment horizontal="left" vertical="center"/>
    </xf>
    <xf numFmtId="169" fontId="44" fillId="6" borderId="11" xfId="176" applyNumberFormat="1" applyFont="1" applyFill="1" applyBorder="1" applyAlignment="1">
      <alignment horizontal="right"/>
    </xf>
    <xf numFmtId="42" fontId="44" fillId="6" borderId="11" xfId="176" applyNumberFormat="1" applyFont="1" applyFill="1" applyBorder="1" applyAlignment="1">
      <alignment horizontal="right" vertical="center"/>
    </xf>
    <xf numFmtId="0" fontId="45" fillId="0" borderId="0" xfId="176" applyFont="1" applyAlignment="1">
      <alignment horizontal="left" indent="1"/>
    </xf>
    <xf numFmtId="0" fontId="45" fillId="0" borderId="0" xfId="176" applyFont="1" applyAlignment="1">
      <alignment horizontal="left" vertical="center" indent="1"/>
    </xf>
    <xf numFmtId="0" fontId="45" fillId="0" borderId="0" xfId="176" applyFont="1" applyAlignment="1">
      <alignment horizontal="center" vertical="center"/>
    </xf>
    <xf numFmtId="42" fontId="45" fillId="0" borderId="0" xfId="43" applyNumberFormat="1" applyFont="1" applyFill="1" applyBorder="1" applyAlignment="1">
      <alignment horizontal="left" vertical="center"/>
    </xf>
    <xf numFmtId="169" fontId="45" fillId="0" borderId="0" xfId="176" applyNumberFormat="1" applyFont="1" applyAlignment="1">
      <alignment horizontal="right" vertical="center"/>
    </xf>
    <xf numFmtId="42" fontId="45" fillId="0" borderId="0" xfId="176" applyNumberFormat="1" applyFont="1" applyAlignment="1">
      <alignment horizontal="right" vertical="center"/>
    </xf>
    <xf numFmtId="40" fontId="41" fillId="0" borderId="15" xfId="134" applyNumberFormat="1" applyFont="1" applyBorder="1" applyAlignment="1">
      <alignment horizontal="center"/>
    </xf>
    <xf numFmtId="171" fontId="15" fillId="0" borderId="11" xfId="171" applyNumberFormat="1" applyFont="1" applyBorder="1"/>
    <xf numFmtId="169" fontId="41" fillId="0" borderId="15" xfId="134" applyNumberFormat="1" applyFont="1" applyBorder="1" applyAlignment="1">
      <alignment horizontal="right"/>
    </xf>
    <xf numFmtId="42" fontId="45" fillId="0" borderId="11" xfId="177" applyNumberFormat="1" applyFont="1" applyBorder="1" applyAlignment="1">
      <alignment horizontal="right" vertical="center"/>
    </xf>
    <xf numFmtId="169" fontId="41" fillId="0" borderId="15" xfId="0" applyNumberFormat="1" applyFont="1" applyBorder="1" applyAlignment="1">
      <alignment horizontal="right"/>
    </xf>
    <xf numFmtId="40" fontId="41" fillId="0" borderId="15" xfId="0" applyNumberFormat="1" applyFont="1" applyBorder="1" applyAlignment="1">
      <alignment horizontal="center"/>
    </xf>
    <xf numFmtId="42" fontId="41" fillId="0" borderId="15" xfId="0" applyNumberFormat="1" applyFont="1" applyBorder="1" applyAlignment="1">
      <alignment horizontal="center"/>
    </xf>
    <xf numFmtId="42" fontId="45" fillId="0" borderId="11" xfId="176" applyNumberFormat="1" applyFont="1" applyBorder="1" applyAlignment="1">
      <alignment horizontal="right" vertical="center"/>
    </xf>
    <xf numFmtId="0" fontId="44" fillId="0" borderId="7" xfId="176" applyFont="1" applyBorder="1" applyAlignment="1">
      <alignment horizontal="left" indent="1"/>
    </xf>
    <xf numFmtId="0" fontId="41" fillId="0" borderId="7" xfId="134" applyFont="1" applyBorder="1" applyAlignment="1">
      <alignment horizontal="left" indent="1"/>
    </xf>
    <xf numFmtId="0" fontId="41" fillId="0" borderId="7" xfId="134" applyFont="1" applyBorder="1" applyAlignment="1">
      <alignment horizontal="center"/>
    </xf>
    <xf numFmtId="42" fontId="41" fillId="0" borderId="7" xfId="134" applyNumberFormat="1" applyFont="1" applyBorder="1"/>
    <xf numFmtId="0" fontId="44" fillId="0" borderId="0" xfId="176" applyFont="1" applyAlignment="1">
      <alignment horizontal="left" indent="1"/>
    </xf>
    <xf numFmtId="0" fontId="41" fillId="0" borderId="0" xfId="134" applyFont="1" applyAlignment="1">
      <alignment horizontal="left" indent="1"/>
    </xf>
    <xf numFmtId="0" fontId="41" fillId="0" borderId="0" xfId="134" applyFont="1" applyAlignment="1">
      <alignment horizontal="center"/>
    </xf>
    <xf numFmtId="42" fontId="41" fillId="0" borderId="0" xfId="134" applyNumberFormat="1" applyFont="1"/>
    <xf numFmtId="3" fontId="41" fillId="0" borderId="11" xfId="0" applyNumberFormat="1" applyFont="1" applyBorder="1"/>
    <xf numFmtId="0" fontId="41" fillId="0" borderId="11" xfId="0" applyFont="1" applyBorder="1"/>
    <xf numFmtId="0" fontId="41" fillId="0" borderId="11" xfId="0" applyFont="1" applyBorder="1" applyAlignment="1">
      <alignment horizontal="center"/>
    </xf>
    <xf numFmtId="170" fontId="41" fillId="0" borderId="7" xfId="19" applyNumberFormat="1" applyFont="1" applyFill="1" applyBorder="1" applyAlignment="1">
      <alignment horizontal="left" indent="1"/>
    </xf>
    <xf numFmtId="170" fontId="45" fillId="0" borderId="7" xfId="19" applyNumberFormat="1" applyFont="1" applyFill="1" applyBorder="1" applyAlignment="1">
      <alignment horizontal="left" indent="1"/>
    </xf>
    <xf numFmtId="9" fontId="45" fillId="0" borderId="7" xfId="200" applyFont="1" applyFill="1" applyBorder="1" applyAlignment="1">
      <alignment horizontal="center"/>
    </xf>
    <xf numFmtId="42" fontId="41" fillId="0" borderId="7" xfId="19" applyNumberFormat="1" applyFont="1" applyFill="1" applyBorder="1" applyAlignment="1">
      <alignment horizontal="right"/>
    </xf>
    <xf numFmtId="42" fontId="44" fillId="6" borderId="11" xfId="177" applyNumberFormat="1" applyFont="1" applyFill="1" applyBorder="1" applyAlignment="1">
      <alignment horizontal="right" vertical="center"/>
    </xf>
    <xf numFmtId="170" fontId="41" fillId="0" borderId="0" xfId="19" applyNumberFormat="1" applyFont="1" applyFill="1" applyBorder="1" applyAlignment="1">
      <alignment horizontal="left" indent="1"/>
    </xf>
    <xf numFmtId="170" fontId="45" fillId="0" borderId="0" xfId="19" applyNumberFormat="1" applyFont="1" applyFill="1" applyBorder="1" applyAlignment="1">
      <alignment horizontal="left" indent="1"/>
    </xf>
    <xf numFmtId="9" fontId="45" fillId="0" borderId="0" xfId="200" applyFont="1" applyFill="1" applyBorder="1" applyAlignment="1">
      <alignment horizontal="center"/>
    </xf>
    <xf numFmtId="42" fontId="41" fillId="0" borderId="0" xfId="19" applyNumberFormat="1" applyFont="1" applyFill="1" applyBorder="1" applyAlignment="1">
      <alignment horizontal="right"/>
    </xf>
    <xf numFmtId="0" fontId="45" fillId="0" borderId="0" xfId="176" applyFont="1" applyAlignment="1">
      <alignment horizontal="center"/>
    </xf>
    <xf numFmtId="42" fontId="45" fillId="0" borderId="0" xfId="176" applyNumberFormat="1" applyFont="1"/>
    <xf numFmtId="169" fontId="45" fillId="0" borderId="0" xfId="176" applyNumberFormat="1" applyFont="1" applyAlignment="1">
      <alignment horizontal="right"/>
    </xf>
    <xf numFmtId="0" fontId="45" fillId="0" borderId="0" xfId="176" applyFont="1" applyAlignment="1">
      <alignment horizontal="left" vertical="center"/>
    </xf>
    <xf numFmtId="0" fontId="46" fillId="0" borderId="0" xfId="176" applyFont="1" applyAlignment="1">
      <alignment horizontal="left" vertical="center"/>
    </xf>
    <xf numFmtId="0" fontId="47" fillId="0" borderId="0" xfId="176" applyFont="1" applyAlignment="1">
      <alignment horizontal="left" vertical="center"/>
    </xf>
    <xf numFmtId="0" fontId="47" fillId="0" borderId="0" xfId="176" applyFont="1" applyAlignment="1">
      <alignment horizontal="center" vertical="center"/>
    </xf>
    <xf numFmtId="0" fontId="44" fillId="7" borderId="1" xfId="176" applyFont="1" applyFill="1" applyBorder="1" applyAlignment="1">
      <alignment vertical="center"/>
    </xf>
    <xf numFmtId="0" fontId="44" fillId="7" borderId="4" xfId="176" applyFont="1" applyFill="1" applyBorder="1" applyAlignment="1">
      <alignment vertical="center"/>
    </xf>
    <xf numFmtId="173" fontId="44" fillId="7" borderId="16" xfId="176" applyNumberFormat="1" applyFont="1" applyFill="1" applyBorder="1" applyAlignment="1">
      <alignment horizontal="center" vertical="center"/>
    </xf>
    <xf numFmtId="0" fontId="48" fillId="3" borderId="0" xfId="176" applyFont="1" applyFill="1" applyAlignment="1">
      <alignment horizontal="left" indent="1"/>
    </xf>
    <xf numFmtId="0" fontId="49" fillId="3" borderId="0" xfId="176" applyFont="1" applyFill="1" applyAlignment="1">
      <alignment horizontal="left" vertical="center" indent="1"/>
    </xf>
    <xf numFmtId="0" fontId="49" fillId="3" borderId="0" xfId="176" applyFont="1" applyFill="1" applyAlignment="1">
      <alignment horizontal="left" indent="1"/>
    </xf>
    <xf numFmtId="0" fontId="49" fillId="3" borderId="0" xfId="176" applyFont="1" applyFill="1" applyAlignment="1">
      <alignment horizontal="center" vertical="center"/>
    </xf>
    <xf numFmtId="42" fontId="49" fillId="3" borderId="0" xfId="176" applyNumberFormat="1" applyFont="1" applyFill="1" applyAlignment="1">
      <alignment horizontal="right" vertical="center"/>
    </xf>
    <xf numFmtId="169" fontId="49" fillId="3" borderId="0" xfId="176" applyNumberFormat="1" applyFont="1" applyFill="1" applyAlignment="1">
      <alignment horizontal="right" vertical="center"/>
    </xf>
    <xf numFmtId="0" fontId="48" fillId="2" borderId="0" xfId="176" applyFont="1" applyFill="1" applyAlignment="1">
      <alignment horizontal="left" indent="1"/>
    </xf>
    <xf numFmtId="0" fontId="49" fillId="2" borderId="0" xfId="176" applyFont="1" applyFill="1" applyAlignment="1">
      <alignment horizontal="left" vertical="center" indent="1"/>
    </xf>
    <xf numFmtId="0" fontId="49" fillId="2" borderId="0" xfId="176" applyFont="1" applyFill="1" applyAlignment="1">
      <alignment horizontal="left" indent="1"/>
    </xf>
    <xf numFmtId="0" fontId="49" fillId="2" borderId="0" xfId="176" applyFont="1" applyFill="1" applyAlignment="1">
      <alignment horizontal="center" vertical="center"/>
    </xf>
    <xf numFmtId="42" fontId="49" fillId="2" borderId="0" xfId="176" applyNumberFormat="1" applyFont="1" applyFill="1" applyAlignment="1">
      <alignment horizontal="right" vertical="center"/>
    </xf>
    <xf numFmtId="169" fontId="49" fillId="2" borderId="0" xfId="176" applyNumberFormat="1" applyFont="1" applyFill="1" applyAlignment="1">
      <alignment horizontal="right" vertical="center"/>
    </xf>
    <xf numFmtId="0" fontId="41" fillId="2" borderId="0" xfId="0" applyFont="1" applyFill="1"/>
    <xf numFmtId="173" fontId="44" fillId="6" borderId="11" xfId="177" applyNumberFormat="1" applyFont="1" applyFill="1" applyBorder="1" applyAlignment="1">
      <alignment horizontal="right" vertical="center"/>
    </xf>
    <xf numFmtId="169" fontId="41" fillId="0" borderId="15" xfId="0" applyNumberFormat="1" applyFont="1" applyBorder="1" applyAlignment="1">
      <alignment horizontal="right" vertical="center"/>
    </xf>
    <xf numFmtId="4" fontId="41" fillId="0" borderId="11" xfId="0" applyNumberFormat="1" applyFont="1" applyBorder="1" applyAlignment="1">
      <alignment horizontal="center"/>
    </xf>
    <xf numFmtId="42" fontId="44" fillId="7" borderId="16" xfId="176" applyNumberFormat="1" applyFont="1" applyFill="1" applyBorder="1" applyAlignment="1">
      <alignment horizontal="center" vertical="center"/>
    </xf>
    <xf numFmtId="0" fontId="45" fillId="2" borderId="0" xfId="176" applyFont="1" applyFill="1" applyAlignment="1">
      <alignment horizontal="left" vertical="center"/>
    </xf>
    <xf numFmtId="0" fontId="46" fillId="2" borderId="0" xfId="176" applyFont="1" applyFill="1" applyAlignment="1">
      <alignment horizontal="left" vertical="center"/>
    </xf>
    <xf numFmtId="0" fontId="47" fillId="2" borderId="0" xfId="176" applyFont="1" applyFill="1" applyAlignment="1">
      <alignment horizontal="left" vertical="center"/>
    </xf>
    <xf numFmtId="0" fontId="47" fillId="2" borderId="0" xfId="176" applyFont="1" applyFill="1" applyAlignment="1">
      <alignment horizontal="center" vertical="center"/>
    </xf>
    <xf numFmtId="0" fontId="44" fillId="2" borderId="0" xfId="176" applyFont="1" applyFill="1" applyAlignment="1">
      <alignment horizontal="center" vertical="center"/>
    </xf>
    <xf numFmtId="42" fontId="44" fillId="2" borderId="0" xfId="176" applyNumberFormat="1" applyFont="1" applyFill="1" applyAlignment="1">
      <alignment horizontal="center" vertical="center"/>
    </xf>
    <xf numFmtId="0" fontId="45" fillId="2" borderId="7" xfId="176" applyFont="1" applyFill="1" applyBorder="1" applyAlignment="1">
      <alignment horizontal="left" indent="1"/>
    </xf>
    <xf numFmtId="170" fontId="41" fillId="2" borderId="7" xfId="19" applyNumberFormat="1" applyFont="1" applyFill="1" applyBorder="1" applyAlignment="1">
      <alignment horizontal="left" indent="1"/>
    </xf>
    <xf numFmtId="170" fontId="45" fillId="2" borderId="7" xfId="19" applyNumberFormat="1" applyFont="1" applyFill="1" applyBorder="1" applyAlignment="1">
      <alignment horizontal="left" indent="1"/>
    </xf>
    <xf numFmtId="0" fontId="45" fillId="2" borderId="0" xfId="176" applyFont="1" applyFill="1" applyAlignment="1">
      <alignment horizontal="left" indent="1"/>
    </xf>
    <xf numFmtId="170" fontId="41" fillId="2" borderId="0" xfId="19" applyNumberFormat="1" applyFont="1" applyFill="1" applyBorder="1" applyAlignment="1">
      <alignment horizontal="left" indent="1"/>
    </xf>
    <xf numFmtId="170" fontId="45" fillId="2" borderId="0" xfId="19" applyNumberFormat="1" applyFont="1" applyFill="1" applyBorder="1" applyAlignment="1">
      <alignment horizontal="left" indent="1"/>
    </xf>
    <xf numFmtId="42" fontId="41" fillId="0" borderId="15" xfId="134" applyNumberFormat="1" applyFont="1" applyBorder="1" applyAlignment="1">
      <alignment horizontal="center"/>
    </xf>
    <xf numFmtId="0" fontId="44" fillId="0" borderId="0" xfId="176" applyFont="1" applyAlignment="1">
      <alignment horizontal="center" vertical="center"/>
    </xf>
    <xf numFmtId="42" fontId="44" fillId="0" borderId="0" xfId="176" applyNumberFormat="1" applyFont="1" applyAlignment="1">
      <alignment horizontal="center" vertical="center"/>
    </xf>
    <xf numFmtId="0" fontId="41" fillId="9" borderId="0" xfId="0" applyFont="1" applyFill="1" applyAlignment="1">
      <alignment vertical="center" wrapText="1"/>
    </xf>
    <xf numFmtId="169" fontId="15" fillId="2" borderId="15" xfId="0" applyNumberFormat="1" applyFont="1" applyFill="1" applyBorder="1" applyAlignment="1">
      <alignment horizontal="right" vertical="center"/>
    </xf>
    <xf numFmtId="0" fontId="33" fillId="4" borderId="1" xfId="151" applyFont="1" applyFill="1" applyBorder="1" applyAlignment="1">
      <alignment horizontal="center" vertical="center" wrapText="1"/>
    </xf>
    <xf numFmtId="169" fontId="42" fillId="4" borderId="3" xfId="177" applyNumberFormat="1" applyFont="1" applyFill="1" applyBorder="1" applyAlignment="1">
      <alignment horizontal="center"/>
    </xf>
    <xf numFmtId="42" fontId="42" fillId="4" borderId="5" xfId="177" applyNumberFormat="1" applyFont="1" applyFill="1" applyBorder="1" applyAlignment="1">
      <alignment horizontal="center"/>
    </xf>
    <xf numFmtId="0" fontId="43" fillId="2" borderId="6" xfId="151" applyFont="1" applyFill="1" applyBorder="1" applyAlignment="1">
      <alignment horizontal="center" vertical="center" wrapText="1"/>
    </xf>
    <xf numFmtId="169" fontId="43" fillId="2" borderId="6" xfId="151" applyNumberFormat="1" applyFont="1" applyFill="1" applyBorder="1" applyAlignment="1">
      <alignment horizontal="center" vertical="center" wrapText="1"/>
    </xf>
    <xf numFmtId="0" fontId="44" fillId="0" borderId="11" xfId="177" applyFont="1" applyBorder="1" applyAlignment="1">
      <alignment horizontal="center" vertical="center"/>
    </xf>
    <xf numFmtId="42" fontId="44" fillId="0" borderId="11" xfId="177" applyNumberFormat="1" applyFont="1" applyBorder="1" applyAlignment="1">
      <alignment horizontal="right" vertical="center"/>
    </xf>
    <xf numFmtId="169" fontId="44" fillId="0" borderId="11" xfId="177" applyNumberFormat="1" applyFont="1" applyBorder="1" applyAlignment="1">
      <alignment horizontal="right" vertical="center"/>
    </xf>
    <xf numFmtId="0" fontId="45" fillId="0" borderId="11" xfId="177" applyFont="1" applyBorder="1" applyAlignment="1">
      <alignment horizontal="center" vertical="center"/>
    </xf>
    <xf numFmtId="169" fontId="45" fillId="0" borderId="11" xfId="177" applyNumberFormat="1" applyFont="1" applyBorder="1" applyAlignment="1">
      <alignment horizontal="right" vertical="center"/>
    </xf>
    <xf numFmtId="0" fontId="15" fillId="0" borderId="15" xfId="134" applyFont="1" applyBorder="1" applyAlignment="1">
      <alignment horizontal="center" vertical="center"/>
    </xf>
    <xf numFmtId="169" fontId="15" fillId="0" borderId="15" xfId="134" applyNumberFormat="1" applyFont="1" applyBorder="1" applyAlignment="1">
      <alignment horizontal="right" vertical="center"/>
    </xf>
    <xf numFmtId="0" fontId="45" fillId="0" borderId="7" xfId="177" applyFont="1" applyBorder="1" applyAlignment="1">
      <alignment horizontal="left" indent="1"/>
    </xf>
    <xf numFmtId="0" fontId="45" fillId="0" borderId="7" xfId="177" applyFont="1" applyBorder="1" applyAlignment="1">
      <alignment horizontal="left" vertical="center" indent="1"/>
    </xf>
    <xf numFmtId="0" fontId="45" fillId="0" borderId="7" xfId="177" applyFont="1" applyBorder="1" applyAlignment="1">
      <alignment horizontal="center" vertical="center"/>
    </xf>
    <xf numFmtId="42" fontId="45" fillId="0" borderId="7" xfId="34" applyNumberFormat="1" applyFont="1" applyFill="1" applyBorder="1" applyAlignment="1">
      <alignment horizontal="left" vertical="center"/>
    </xf>
    <xf numFmtId="169" fontId="44" fillId="6" borderId="11" xfId="177" applyNumberFormat="1" applyFont="1" applyFill="1" applyBorder="1" applyAlignment="1">
      <alignment horizontal="right"/>
    </xf>
    <xf numFmtId="0" fontId="45" fillId="0" borderId="0" xfId="177" applyFont="1" applyAlignment="1">
      <alignment horizontal="left" indent="1"/>
    </xf>
    <xf numFmtId="0" fontId="45" fillId="0" borderId="0" xfId="177" applyFont="1" applyAlignment="1">
      <alignment horizontal="left" vertical="center" indent="1"/>
    </xf>
    <xf numFmtId="0" fontId="45" fillId="0" borderId="0" xfId="177" applyFont="1" applyAlignment="1">
      <alignment horizontal="center" vertical="center"/>
    </xf>
    <xf numFmtId="42" fontId="45" fillId="0" borderId="0" xfId="34" applyNumberFormat="1" applyFont="1" applyFill="1" applyBorder="1" applyAlignment="1">
      <alignment horizontal="left" vertical="center"/>
    </xf>
    <xf numFmtId="169" fontId="45" fillId="0" borderId="0" xfId="177" applyNumberFormat="1" applyFont="1" applyAlignment="1">
      <alignment horizontal="right" vertical="center"/>
    </xf>
    <xf numFmtId="42" fontId="45" fillId="0" borderId="0" xfId="177" applyNumberFormat="1" applyFont="1" applyAlignment="1">
      <alignment horizontal="right" vertical="center"/>
    </xf>
    <xf numFmtId="0" fontId="44" fillId="0" borderId="7" xfId="177" applyFont="1" applyBorder="1" applyAlignment="1">
      <alignment horizontal="left" indent="1"/>
    </xf>
    <xf numFmtId="0" fontId="44" fillId="0" borderId="0" xfId="177" applyFont="1" applyAlignment="1">
      <alignment horizontal="left" indent="1"/>
    </xf>
    <xf numFmtId="3" fontId="41" fillId="0" borderId="11" xfId="134" applyNumberFormat="1" applyFont="1" applyBorder="1"/>
    <xf numFmtId="0" fontId="45" fillId="0" borderId="0" xfId="177" applyFont="1" applyAlignment="1">
      <alignment horizontal="center"/>
    </xf>
    <xf numFmtId="42" fontId="45" fillId="0" borderId="0" xfId="177" applyNumberFormat="1" applyFont="1"/>
    <xf numFmtId="169" fontId="45" fillId="0" borderId="0" xfId="177" applyNumberFormat="1" applyFont="1" applyAlignment="1">
      <alignment horizontal="right"/>
    </xf>
    <xf numFmtId="0" fontId="45" fillId="0" borderId="0" xfId="177" applyFont="1" applyAlignment="1">
      <alignment horizontal="left" vertical="center"/>
    </xf>
    <xf numFmtId="0" fontId="46" fillId="0" borderId="0" xfId="177" applyFont="1" applyAlignment="1">
      <alignment horizontal="left" vertical="center"/>
    </xf>
    <xf numFmtId="0" fontId="47" fillId="0" borderId="0" xfId="177" applyFont="1" applyAlignment="1">
      <alignment horizontal="left" vertical="center"/>
    </xf>
    <xf numFmtId="0" fontId="47" fillId="0" borderId="0" xfId="177" applyFont="1" applyAlignment="1">
      <alignment horizontal="center" vertical="center"/>
    </xf>
    <xf numFmtId="42" fontId="44" fillId="7" borderId="16" xfId="177" applyNumberFormat="1" applyFont="1" applyFill="1" applyBorder="1" applyAlignment="1">
      <alignment horizontal="center" vertical="center"/>
    </xf>
    <xf numFmtId="0" fontId="45" fillId="2" borderId="0" xfId="177" applyFont="1" applyFill="1" applyAlignment="1">
      <alignment horizontal="left" vertical="center"/>
    </xf>
    <xf numFmtId="0" fontId="46" fillId="2" borderId="0" xfId="177" applyFont="1" applyFill="1" applyAlignment="1">
      <alignment horizontal="left" vertical="center"/>
    </xf>
    <xf numFmtId="0" fontId="47" fillId="2" borderId="0" xfId="177" applyFont="1" applyFill="1" applyAlignment="1">
      <alignment horizontal="left" vertical="center"/>
    </xf>
    <xf numFmtId="0" fontId="47" fillId="2" borderId="0" xfId="177" applyFont="1" applyFill="1" applyAlignment="1">
      <alignment horizontal="center" vertical="center"/>
    </xf>
    <xf numFmtId="0" fontId="44" fillId="2" borderId="0" xfId="177" applyFont="1" applyFill="1" applyAlignment="1">
      <alignment horizontal="center" vertical="center"/>
    </xf>
    <xf numFmtId="42" fontId="44" fillId="2" borderId="0" xfId="177" applyNumberFormat="1" applyFont="1" applyFill="1" applyAlignment="1">
      <alignment horizontal="center" vertical="center"/>
    </xf>
    <xf numFmtId="0" fontId="42" fillId="0" borderId="15" xfId="0" applyFont="1" applyBorder="1" applyAlignment="1">
      <alignment horizontal="center" vertical="center" wrapText="1"/>
    </xf>
    <xf numFmtId="40" fontId="41" fillId="0" borderId="39" xfId="134" applyNumberFormat="1" applyFont="1" applyBorder="1" applyAlignment="1">
      <alignment horizontal="center"/>
    </xf>
    <xf numFmtId="169" fontId="41" fillId="0" borderId="39" xfId="134" applyNumberFormat="1" applyFont="1" applyBorder="1" applyAlignment="1">
      <alignment horizontal="right"/>
    </xf>
    <xf numFmtId="0" fontId="44" fillId="2" borderId="19" xfId="177" applyFont="1" applyFill="1" applyBorder="1" applyAlignment="1">
      <alignment horizontal="center" vertical="center"/>
    </xf>
    <xf numFmtId="42" fontId="44" fillId="2" borderId="21" xfId="177" applyNumberFormat="1" applyFont="1" applyFill="1" applyBorder="1" applyAlignment="1">
      <alignment horizontal="center" vertical="center"/>
    </xf>
    <xf numFmtId="0" fontId="15" fillId="0" borderId="15" xfId="171" applyFont="1" applyBorder="1"/>
    <xf numFmtId="0" fontId="15" fillId="0" borderId="15" xfId="171" applyFont="1" applyBorder="1" applyAlignment="1">
      <alignment horizontal="center"/>
    </xf>
    <xf numFmtId="171" fontId="15" fillId="0" borderId="15" xfId="171" applyNumberFormat="1" applyFont="1" applyBorder="1"/>
    <xf numFmtId="0" fontId="41" fillId="0" borderId="11" xfId="134" applyFont="1" applyBorder="1" applyAlignment="1">
      <alignment horizontal="center"/>
    </xf>
    <xf numFmtId="169" fontId="45" fillId="0" borderId="11" xfId="176" applyNumberFormat="1" applyFont="1" applyBorder="1" applyAlignment="1">
      <alignment horizontal="right" vertical="center"/>
    </xf>
    <xf numFmtId="0" fontId="45" fillId="0" borderId="11" xfId="176" applyFont="1" applyBorder="1" applyAlignment="1">
      <alignment horizontal="center" vertical="center"/>
    </xf>
    <xf numFmtId="42" fontId="41" fillId="0" borderId="11" xfId="26" applyNumberFormat="1" applyFont="1" applyFill="1" applyBorder="1"/>
    <xf numFmtId="0" fontId="42" fillId="0" borderId="15" xfId="0" applyFont="1" applyBorder="1" applyAlignment="1">
      <alignment vertical="center" wrapText="1"/>
    </xf>
    <xf numFmtId="0" fontId="15" fillId="0" borderId="11" xfId="0" applyFont="1" applyBorder="1" applyAlignment="1">
      <alignment horizontal="center" vertical="center"/>
    </xf>
    <xf numFmtId="169" fontId="15" fillId="0" borderId="11" xfId="0" applyNumberFormat="1" applyFont="1" applyBorder="1" applyAlignment="1">
      <alignment horizontal="right" vertical="center"/>
    </xf>
    <xf numFmtId="0" fontId="15" fillId="0" borderId="43" xfId="0" applyFont="1" applyBorder="1" applyAlignment="1">
      <alignment horizontal="center" vertical="center"/>
    </xf>
    <xf numFmtId="42" fontId="15" fillId="0" borderId="43" xfId="0" applyNumberFormat="1" applyFont="1" applyBorder="1" applyAlignment="1">
      <alignment horizontal="center" vertical="center"/>
    </xf>
    <xf numFmtId="169" fontId="15" fillId="0" borderId="43" xfId="0" applyNumberFormat="1" applyFont="1" applyBorder="1" applyAlignment="1">
      <alignment horizontal="right" vertical="center"/>
    </xf>
    <xf numFmtId="42" fontId="44" fillId="0" borderId="6" xfId="176" applyNumberFormat="1" applyFont="1" applyBorder="1" applyAlignment="1">
      <alignment horizontal="right" vertical="center"/>
    </xf>
    <xf numFmtId="2" fontId="15" fillId="0" borderId="15" xfId="0" applyNumberFormat="1" applyFont="1" applyBorder="1" applyAlignment="1">
      <alignment horizontal="right" vertical="center"/>
    </xf>
    <xf numFmtId="0" fontId="45" fillId="8" borderId="0" xfId="176" applyFont="1" applyFill="1" applyAlignment="1">
      <alignment horizontal="left" vertical="center"/>
    </xf>
    <xf numFmtId="0" fontId="46" fillId="8" borderId="0" xfId="176" applyFont="1" applyFill="1" applyAlignment="1">
      <alignment horizontal="left" vertical="center"/>
    </xf>
    <xf numFmtId="0" fontId="47" fillId="8" borderId="0" xfId="176" applyFont="1" applyFill="1" applyAlignment="1">
      <alignment horizontal="left" vertical="center"/>
    </xf>
    <xf numFmtId="0" fontId="47" fillId="8" borderId="0" xfId="176" applyFont="1" applyFill="1" applyAlignment="1">
      <alignment horizontal="center" vertical="center"/>
    </xf>
    <xf numFmtId="0" fontId="44" fillId="8" borderId="0" xfId="176" applyFont="1" applyFill="1" applyAlignment="1">
      <alignment horizontal="center" vertical="center"/>
    </xf>
    <xf numFmtId="42" fontId="44" fillId="8" borderId="0" xfId="176" applyNumberFormat="1" applyFont="1" applyFill="1" applyAlignment="1">
      <alignment horizontal="center" vertical="center"/>
    </xf>
    <xf numFmtId="0" fontId="33" fillId="4" borderId="17" xfId="160" applyFont="1" applyFill="1" applyBorder="1" applyAlignment="1">
      <alignment horizontal="center" vertical="center" wrapText="1"/>
    </xf>
    <xf numFmtId="169" fontId="42" fillId="4" borderId="19" xfId="176" applyNumberFormat="1" applyFont="1" applyFill="1" applyBorder="1" applyAlignment="1">
      <alignment horizontal="center"/>
    </xf>
    <xf numFmtId="42" fontId="42" fillId="4" borderId="21" xfId="176" applyNumberFormat="1" applyFont="1" applyFill="1" applyBorder="1" applyAlignment="1">
      <alignment horizontal="center"/>
    </xf>
    <xf numFmtId="0" fontId="45" fillId="2" borderId="11" xfId="176" applyFont="1" applyFill="1" applyBorder="1" applyAlignment="1">
      <alignment horizontal="center" vertical="center"/>
    </xf>
    <xf numFmtId="2" fontId="15" fillId="2" borderId="11" xfId="138" applyNumberFormat="1" applyFont="1" applyFill="1" applyBorder="1" applyAlignment="1">
      <alignment horizontal="right" vertical="top" wrapText="1"/>
    </xf>
    <xf numFmtId="169" fontId="15" fillId="2" borderId="11" xfId="138" applyNumberFormat="1" applyFont="1" applyFill="1" applyBorder="1" applyAlignment="1">
      <alignment horizontal="right" vertical="top" wrapText="1"/>
    </xf>
    <xf numFmtId="42" fontId="45" fillId="2" borderId="11" xfId="176" applyNumberFormat="1" applyFont="1" applyFill="1" applyBorder="1" applyAlignment="1">
      <alignment horizontal="right" vertical="center"/>
    </xf>
    <xf numFmtId="0" fontId="15" fillId="2" borderId="25" xfId="138" applyFont="1" applyFill="1" applyBorder="1" applyAlignment="1">
      <alignment horizontal="left" vertical="top" wrapText="1"/>
    </xf>
    <xf numFmtId="0" fontId="15" fillId="2" borderId="7" xfId="138" applyFont="1" applyFill="1" applyBorder="1" applyAlignment="1">
      <alignment horizontal="left" vertical="top" wrapText="1"/>
    </xf>
    <xf numFmtId="0" fontId="15" fillId="2" borderId="26" xfId="138" applyFont="1" applyFill="1" applyBorder="1" applyAlignment="1">
      <alignment horizontal="left" vertical="top" wrapText="1"/>
    </xf>
    <xf numFmtId="0" fontId="45" fillId="2" borderId="27" xfId="176" applyFont="1" applyFill="1" applyBorder="1" applyAlignment="1">
      <alignment horizontal="center" vertical="center"/>
    </xf>
    <xf numFmtId="42" fontId="41" fillId="0" borderId="11" xfId="27" applyNumberFormat="1" applyFont="1" applyFill="1" applyBorder="1"/>
    <xf numFmtId="0" fontId="44" fillId="2" borderId="19" xfId="176" applyFont="1" applyFill="1" applyBorder="1" applyAlignment="1">
      <alignment horizontal="center" vertical="center"/>
    </xf>
    <xf numFmtId="42" fontId="44" fillId="2" borderId="21" xfId="176" applyNumberFormat="1" applyFont="1" applyFill="1" applyBorder="1" applyAlignment="1">
      <alignment horizontal="center" vertical="center"/>
    </xf>
    <xf numFmtId="42" fontId="45" fillId="0" borderId="7" xfId="27" applyNumberFormat="1" applyFont="1" applyFill="1" applyBorder="1" applyAlignment="1">
      <alignment horizontal="left" vertical="center"/>
    </xf>
    <xf numFmtId="42" fontId="45" fillId="0" borderId="0" xfId="27" applyNumberFormat="1" applyFont="1" applyFill="1" applyBorder="1" applyAlignment="1">
      <alignment horizontal="left" vertical="center"/>
    </xf>
    <xf numFmtId="42" fontId="44" fillId="7" borderId="11" xfId="176" applyNumberFormat="1" applyFont="1" applyFill="1" applyBorder="1" applyAlignment="1">
      <alignment horizontal="center" vertical="center"/>
    </xf>
    <xf numFmtId="0" fontId="41" fillId="2" borderId="0" xfId="0" applyFont="1" applyFill="1" applyAlignment="1">
      <alignment vertical="center" wrapText="1"/>
    </xf>
    <xf numFmtId="169" fontId="45" fillId="0" borderId="11" xfId="177" applyNumberFormat="1" applyFont="1" applyBorder="1" applyAlignment="1">
      <alignment horizontal="right"/>
    </xf>
    <xf numFmtId="169" fontId="45" fillId="0" borderId="11" xfId="177" applyNumberFormat="1" applyFont="1" applyBorder="1"/>
    <xf numFmtId="42" fontId="41" fillId="0" borderId="39" xfId="134" applyNumberFormat="1" applyFont="1" applyBorder="1" applyAlignment="1">
      <alignment horizontal="center"/>
    </xf>
    <xf numFmtId="0" fontId="48" fillId="0" borderId="0" xfId="176" applyFont="1" applyAlignment="1">
      <alignment horizontal="left" indent="1"/>
    </xf>
    <xf numFmtId="0" fontId="49" fillId="0" borderId="0" xfId="176" applyFont="1" applyAlignment="1">
      <alignment horizontal="left" vertical="center" indent="1"/>
    </xf>
    <xf numFmtId="0" fontId="49" fillId="0" borderId="0" xfId="176" applyFont="1" applyAlignment="1">
      <alignment horizontal="left" indent="1"/>
    </xf>
    <xf numFmtId="0" fontId="49" fillId="0" borderId="0" xfId="176" applyFont="1" applyAlignment="1">
      <alignment horizontal="center" vertical="center"/>
    </xf>
    <xf numFmtId="42" fontId="49" fillId="0" borderId="0" xfId="176" applyNumberFormat="1" applyFont="1" applyAlignment="1">
      <alignment horizontal="right" vertical="center"/>
    </xf>
    <xf numFmtId="169" fontId="49" fillId="0" borderId="0" xfId="176" applyNumberFormat="1" applyFont="1" applyAlignment="1">
      <alignment horizontal="right" vertical="center"/>
    </xf>
    <xf numFmtId="42" fontId="45" fillId="0" borderId="7" xfId="29" applyNumberFormat="1" applyFont="1" applyFill="1" applyBorder="1" applyAlignment="1">
      <alignment horizontal="left" vertical="center"/>
    </xf>
    <xf numFmtId="42" fontId="45" fillId="0" borderId="0" xfId="29" applyNumberFormat="1" applyFont="1" applyFill="1" applyBorder="1" applyAlignment="1">
      <alignment horizontal="left" vertical="center"/>
    </xf>
    <xf numFmtId="42" fontId="41" fillId="0" borderId="11" xfId="29" applyNumberFormat="1" applyFont="1" applyFill="1" applyBorder="1"/>
    <xf numFmtId="0" fontId="41" fillId="0" borderId="11" xfId="134" applyFont="1" applyBorder="1"/>
    <xf numFmtId="0" fontId="42" fillId="0" borderId="11" xfId="134" applyFont="1" applyBorder="1" applyAlignment="1">
      <alignment horizontal="center"/>
    </xf>
    <xf numFmtId="0" fontId="41" fillId="3" borderId="0" xfId="134" applyFont="1" applyFill="1"/>
    <xf numFmtId="42" fontId="45" fillId="0" borderId="7" xfId="36" applyNumberFormat="1" applyFont="1" applyFill="1" applyBorder="1" applyAlignment="1">
      <alignment horizontal="left" vertical="center"/>
    </xf>
    <xf numFmtId="42" fontId="45" fillId="0" borderId="0" xfId="36" applyNumberFormat="1" applyFont="1" applyFill="1" applyBorder="1" applyAlignment="1">
      <alignment horizontal="left" vertical="center"/>
    </xf>
    <xf numFmtId="42" fontId="41" fillId="0" borderId="11" xfId="36" applyNumberFormat="1" applyFont="1" applyFill="1" applyBorder="1"/>
    <xf numFmtId="173" fontId="43" fillId="5" borderId="6" xfId="160" applyNumberFormat="1" applyFont="1" applyFill="1" applyBorder="1" applyAlignment="1">
      <alignment horizontal="right" vertical="center" wrapText="1"/>
    </xf>
    <xf numFmtId="2" fontId="41" fillId="0" borderId="11" xfId="0" applyNumberFormat="1" applyFont="1" applyBorder="1" applyAlignment="1">
      <alignment horizontal="right"/>
    </xf>
    <xf numFmtId="169" fontId="44" fillId="6" borderId="10" xfId="176" applyNumberFormat="1" applyFont="1" applyFill="1" applyBorder="1" applyAlignment="1">
      <alignment horizontal="right"/>
    </xf>
    <xf numFmtId="171" fontId="15" fillId="0" borderId="0" xfId="171" applyNumberFormat="1" applyFont="1"/>
    <xf numFmtId="2" fontId="41" fillId="0" borderId="11" xfId="0" applyNumberFormat="1" applyFont="1" applyBorder="1" applyAlignment="1">
      <alignment horizontal="center"/>
    </xf>
    <xf numFmtId="0" fontId="11" fillId="4" borderId="1" xfId="141" applyFont="1" applyFill="1" applyBorder="1" applyAlignment="1">
      <alignment horizontal="left" vertical="center" wrapText="1" indent="1"/>
    </xf>
    <xf numFmtId="0" fontId="24" fillId="8" borderId="53" xfId="141" applyFont="1" applyFill="1" applyBorder="1" applyAlignment="1">
      <alignment horizontal="center" vertical="center" wrapText="1"/>
    </xf>
    <xf numFmtId="169" fontId="24" fillId="2" borderId="54" xfId="141" applyNumberFormat="1" applyFont="1" applyFill="1" applyBorder="1" applyAlignment="1">
      <alignment horizontal="center" vertical="center" wrapText="1"/>
    </xf>
    <xf numFmtId="0" fontId="24" fillId="0" borderId="0" xfId="141" applyFont="1" applyAlignment="1">
      <alignment horizontal="left" vertical="center" wrapText="1" indent="1"/>
    </xf>
    <xf numFmtId="0" fontId="24" fillId="0" borderId="0" xfId="141" applyFont="1" applyAlignment="1">
      <alignment horizontal="center" vertical="center" wrapText="1"/>
    </xf>
    <xf numFmtId="42" fontId="24" fillId="0" borderId="0" xfId="141" applyNumberFormat="1" applyFont="1" applyAlignment="1">
      <alignment horizontal="left" vertical="center" wrapText="1"/>
    </xf>
    <xf numFmtId="169" fontId="24" fillId="0" borderId="0" xfId="141" applyNumberFormat="1" applyFont="1" applyAlignment="1">
      <alignment horizontal="right" vertical="center" wrapText="1"/>
    </xf>
    <xf numFmtId="42" fontId="24" fillId="0" borderId="0" xfId="141" applyNumberFormat="1" applyFont="1" applyAlignment="1">
      <alignment horizontal="right" vertical="center" wrapText="1"/>
    </xf>
    <xf numFmtId="0" fontId="10" fillId="0" borderId="0" xfId="0" applyFont="1" applyAlignment="1">
      <alignment vertical="center" wrapText="1"/>
    </xf>
    <xf numFmtId="169" fontId="10" fillId="2" borderId="11" xfId="0" applyNumberFormat="1" applyFont="1" applyFill="1" applyBorder="1" applyAlignment="1">
      <alignment horizontal="right" vertical="center"/>
    </xf>
    <xf numFmtId="42" fontId="35" fillId="0" borderId="7" xfId="26" applyNumberFormat="1" applyFont="1" applyFill="1" applyBorder="1" applyAlignment="1">
      <alignment horizontal="left" vertical="center"/>
    </xf>
    <xf numFmtId="42" fontId="35" fillId="0" borderId="0" xfId="26" applyNumberFormat="1" applyFont="1" applyFill="1" applyBorder="1" applyAlignment="1">
      <alignment horizontal="left" vertical="center"/>
    </xf>
    <xf numFmtId="40" fontId="26" fillId="0" borderId="12" xfId="0" applyNumberFormat="1" applyFont="1" applyBorder="1"/>
    <xf numFmtId="169" fontId="26" fillId="2" borderId="15" xfId="0" applyNumberFormat="1" applyFont="1" applyFill="1" applyBorder="1" applyAlignment="1">
      <alignment horizontal="right"/>
    </xf>
    <xf numFmtId="0" fontId="26" fillId="3" borderId="0" xfId="0" applyFont="1" applyFill="1"/>
    <xf numFmtId="0" fontId="32" fillId="4" borderId="1" xfId="141" applyFont="1" applyFill="1" applyBorder="1" applyAlignment="1">
      <alignment horizontal="center" vertical="center" wrapText="1"/>
    </xf>
    <xf numFmtId="0" fontId="24" fillId="2" borderId="6" xfId="141" applyFont="1" applyFill="1" applyBorder="1" applyAlignment="1">
      <alignment horizontal="center" vertical="center" wrapText="1"/>
    </xf>
    <xf numFmtId="169" fontId="24" fillId="2" borderId="6" xfId="141" applyNumberFormat="1" applyFont="1" applyFill="1" applyBorder="1" applyAlignment="1">
      <alignment horizontal="center" vertical="center" wrapText="1"/>
    </xf>
    <xf numFmtId="0" fontId="24" fillId="0" borderId="7" xfId="141" applyFont="1" applyBorder="1" applyAlignment="1">
      <alignment horizontal="left" vertical="center" wrapText="1" indent="1"/>
    </xf>
    <xf numFmtId="0" fontId="24" fillId="0" borderId="7" xfId="141" applyFont="1" applyBorder="1" applyAlignment="1">
      <alignment horizontal="center" vertical="center" wrapText="1"/>
    </xf>
    <xf numFmtId="42" fontId="24" fillId="0" borderId="7" xfId="141" applyNumberFormat="1" applyFont="1" applyBorder="1" applyAlignment="1">
      <alignment horizontal="left" vertical="center" wrapText="1"/>
    </xf>
    <xf numFmtId="169" fontId="24" fillId="0" borderId="7" xfId="141" applyNumberFormat="1" applyFont="1" applyBorder="1" applyAlignment="1">
      <alignment horizontal="right" vertical="center" wrapText="1"/>
    </xf>
    <xf numFmtId="42" fontId="24" fillId="0" borderId="7" xfId="141" applyNumberFormat="1" applyFont="1" applyBorder="1" applyAlignment="1">
      <alignment horizontal="right" vertical="center" wrapText="1"/>
    </xf>
    <xf numFmtId="0" fontId="10" fillId="2" borderId="15" xfId="0" applyFont="1" applyFill="1" applyBorder="1" applyAlignment="1">
      <alignment horizontal="center" vertical="center"/>
    </xf>
    <xf numFmtId="0" fontId="24" fillId="8" borderId="6" xfId="141" applyFont="1" applyFill="1" applyBorder="1" applyAlignment="1">
      <alignment horizontal="center" vertical="center" wrapText="1"/>
    </xf>
    <xf numFmtId="0" fontId="10" fillId="0" borderId="0" xfId="0" applyFont="1" applyAlignment="1">
      <alignment horizontal="left" vertical="center" wrapText="1" indent="1"/>
    </xf>
    <xf numFmtId="0" fontId="26" fillId="0" borderId="0" xfId="0" applyFont="1" applyAlignment="1">
      <alignment horizontal="left" indent="1"/>
    </xf>
    <xf numFmtId="0" fontId="10" fillId="0" borderId="0" xfId="0" applyFont="1" applyAlignment="1">
      <alignment horizontal="center" vertical="center"/>
    </xf>
    <xf numFmtId="42" fontId="10" fillId="0" borderId="0" xfId="0" applyNumberFormat="1" applyFont="1" applyAlignment="1">
      <alignment horizontal="center" vertical="center"/>
    </xf>
    <xf numFmtId="169" fontId="10" fillId="0" borderId="0" xfId="0" applyNumberFormat="1" applyFont="1" applyAlignment="1">
      <alignment horizontal="right" vertical="center"/>
    </xf>
    <xf numFmtId="0" fontId="11" fillId="0" borderId="11" xfId="0" applyFont="1" applyBorder="1" applyAlignment="1">
      <alignment horizontal="center"/>
    </xf>
    <xf numFmtId="0" fontId="24" fillId="8" borderId="53" xfId="142" applyFont="1" applyFill="1" applyBorder="1" applyAlignment="1">
      <alignment horizontal="center" vertical="center" wrapText="1"/>
    </xf>
    <xf numFmtId="169" fontId="24" fillId="2" borderId="54" xfId="142" applyNumberFormat="1" applyFont="1" applyFill="1" applyBorder="1" applyAlignment="1">
      <alignment horizontal="center" vertical="center" wrapText="1"/>
    </xf>
    <xf numFmtId="169" fontId="34" fillId="4" borderId="11" xfId="176" applyNumberFormat="1" applyFont="1" applyFill="1" applyBorder="1" applyAlignment="1">
      <alignment horizontal="right"/>
    </xf>
    <xf numFmtId="42" fontId="34" fillId="4" borderId="11" xfId="176" applyNumberFormat="1" applyFont="1" applyFill="1" applyBorder="1" applyAlignment="1">
      <alignment horizontal="right" vertical="center"/>
    </xf>
    <xf numFmtId="0" fontId="24" fillId="0" borderId="0" xfId="142" applyFont="1" applyAlignment="1">
      <alignment horizontal="left" vertical="center" wrapText="1" indent="1"/>
    </xf>
    <xf numFmtId="0" fontId="24" fillId="0" borderId="0" xfId="142" applyFont="1" applyAlignment="1">
      <alignment horizontal="center" vertical="center" wrapText="1"/>
    </xf>
    <xf numFmtId="42" fontId="24" fillId="0" borderId="0" xfId="142" applyNumberFormat="1" applyFont="1" applyAlignment="1">
      <alignment horizontal="left" vertical="center" wrapText="1"/>
    </xf>
    <xf numFmtId="169" fontId="24" fillId="0" borderId="0" xfId="142" applyNumberFormat="1" applyFont="1" applyAlignment="1">
      <alignment horizontal="right" vertical="center" wrapText="1"/>
    </xf>
    <xf numFmtId="42" fontId="24" fillId="0" borderId="0" xfId="142" applyNumberFormat="1" applyFont="1" applyAlignment="1">
      <alignment horizontal="right" vertical="center" wrapText="1"/>
    </xf>
    <xf numFmtId="0" fontId="24" fillId="3" borderId="53" xfId="142" applyFont="1" applyFill="1" applyBorder="1" applyAlignment="1">
      <alignment horizontal="center" vertical="center" wrapText="1"/>
    </xf>
    <xf numFmtId="0" fontId="35" fillId="2" borderId="0" xfId="176" applyFont="1" applyFill="1" applyAlignment="1">
      <alignment horizontal="center" vertical="center"/>
    </xf>
    <xf numFmtId="0" fontId="11" fillId="4" borderId="1" xfId="145" applyFont="1" applyFill="1" applyBorder="1" applyAlignment="1">
      <alignment horizontal="left" vertical="center" wrapText="1" indent="1"/>
    </xf>
    <xf numFmtId="0" fontId="24" fillId="3" borderId="53" xfId="145" applyFont="1" applyFill="1" applyBorder="1" applyAlignment="1">
      <alignment horizontal="center" vertical="center" wrapText="1"/>
    </xf>
    <xf numFmtId="169" fontId="24" fillId="2" borderId="54" xfId="145" applyNumberFormat="1" applyFont="1" applyFill="1" applyBorder="1" applyAlignment="1">
      <alignment horizontal="center" vertical="center" wrapText="1"/>
    </xf>
    <xf numFmtId="0" fontId="24" fillId="0" borderId="0" xfId="145" applyFont="1" applyAlignment="1">
      <alignment horizontal="left" vertical="center" wrapText="1" indent="1"/>
    </xf>
    <xf numFmtId="0" fontId="24" fillId="0" borderId="0" xfId="145" applyFont="1" applyAlignment="1">
      <alignment horizontal="center" vertical="center" wrapText="1"/>
    </xf>
    <xf numFmtId="42" fontId="24" fillId="0" borderId="0" xfId="145" applyNumberFormat="1" applyFont="1" applyAlignment="1">
      <alignment horizontal="left" vertical="center" wrapText="1"/>
    </xf>
    <xf numFmtId="169" fontId="24" fillId="0" borderId="0" xfId="145" applyNumberFormat="1" applyFont="1" applyAlignment="1">
      <alignment horizontal="right" vertical="center" wrapText="1"/>
    </xf>
    <xf numFmtId="42" fontId="24" fillId="0" borderId="0" xfId="145" applyNumberFormat="1" applyFont="1" applyAlignment="1">
      <alignment horizontal="right" vertical="center" wrapText="1"/>
    </xf>
    <xf numFmtId="0" fontId="24" fillId="3" borderId="6" xfId="141" applyFont="1" applyFill="1" applyBorder="1" applyAlignment="1">
      <alignment horizontal="center" vertical="center" wrapText="1"/>
    </xf>
    <xf numFmtId="0" fontId="24" fillId="3" borderId="53" xfId="141" applyFont="1" applyFill="1" applyBorder="1" applyAlignment="1">
      <alignment horizontal="center" vertical="center" wrapText="1"/>
    </xf>
    <xf numFmtId="169" fontId="35" fillId="2" borderId="0" xfId="176" applyNumberFormat="1" applyFont="1" applyFill="1" applyAlignment="1">
      <alignment horizontal="right" vertical="center"/>
    </xf>
    <xf numFmtId="42" fontId="35" fillId="2" borderId="0" xfId="176" applyNumberFormat="1" applyFont="1" applyFill="1" applyAlignment="1">
      <alignment horizontal="right" vertical="center"/>
    </xf>
    <xf numFmtId="0" fontId="11" fillId="0" borderId="11" xfId="0" applyFont="1" applyBorder="1"/>
    <xf numFmtId="0" fontId="34" fillId="0" borderId="0" xfId="176" applyFont="1" applyAlignment="1">
      <alignment horizontal="left" vertical="center" indent="1"/>
    </xf>
    <xf numFmtId="42" fontId="34" fillId="0" borderId="0" xfId="176" applyNumberFormat="1" applyFont="1" applyAlignment="1">
      <alignment horizontal="right" vertical="center"/>
    </xf>
    <xf numFmtId="169" fontId="34" fillId="0" borderId="0" xfId="176" applyNumberFormat="1" applyFont="1" applyAlignment="1">
      <alignment horizontal="right" vertical="center"/>
    </xf>
    <xf numFmtId="0" fontId="24" fillId="2" borderId="53" xfId="141" applyFont="1" applyFill="1" applyBorder="1" applyAlignment="1">
      <alignment horizontal="center" vertical="center" wrapText="1"/>
    </xf>
    <xf numFmtId="0" fontId="34" fillId="0" borderId="47" xfId="176" applyFont="1" applyBorder="1" applyAlignment="1">
      <alignment horizontal="center" vertical="center"/>
    </xf>
    <xf numFmtId="42" fontId="34" fillId="0" borderId="47" xfId="176" applyNumberFormat="1" applyFont="1" applyBorder="1" applyAlignment="1">
      <alignment horizontal="right" vertical="center"/>
    </xf>
    <xf numFmtId="169" fontId="34" fillId="0" borderId="47" xfId="176" applyNumberFormat="1" applyFont="1" applyBorder="1" applyAlignment="1">
      <alignment horizontal="right" vertical="center"/>
    </xf>
    <xf numFmtId="42" fontId="34" fillId="0" borderId="48" xfId="176" applyNumberFormat="1" applyFont="1" applyBorder="1" applyAlignment="1">
      <alignment horizontal="right" vertical="center"/>
    </xf>
    <xf numFmtId="169" fontId="34" fillId="6" borderId="6" xfId="176" applyNumberFormat="1" applyFont="1" applyFill="1" applyBorder="1" applyAlignment="1">
      <alignment horizontal="right"/>
    </xf>
    <xf numFmtId="42" fontId="34" fillId="6" borderId="6" xfId="176" applyNumberFormat="1" applyFont="1" applyFill="1" applyBorder="1" applyAlignment="1">
      <alignment horizontal="right" vertical="center"/>
    </xf>
    <xf numFmtId="170" fontId="35" fillId="0" borderId="7" xfId="19" quotePrefix="1" applyNumberFormat="1" applyFont="1" applyFill="1" applyBorder="1" applyAlignment="1">
      <alignment horizontal="left" indent="1"/>
    </xf>
    <xf numFmtId="170" fontId="35" fillId="0" borderId="0" xfId="19" quotePrefix="1" applyNumberFormat="1" applyFont="1" applyFill="1" applyBorder="1" applyAlignment="1">
      <alignment horizontal="left" indent="1"/>
    </xf>
    <xf numFmtId="0" fontId="24" fillId="2" borderId="53" xfId="142" applyFont="1" applyFill="1" applyBorder="1" applyAlignment="1">
      <alignment horizontal="center" vertical="center" wrapText="1"/>
    </xf>
    <xf numFmtId="0" fontId="24" fillId="8" borderId="6" xfId="145" applyFont="1" applyFill="1" applyBorder="1" applyAlignment="1">
      <alignment horizontal="center" vertical="center" wrapText="1"/>
    </xf>
    <xf numFmtId="169" fontId="24" fillId="2" borderId="6" xfId="145" applyNumberFormat="1" applyFont="1" applyFill="1" applyBorder="1" applyAlignment="1">
      <alignment horizontal="center" vertical="center" wrapText="1"/>
    </xf>
    <xf numFmtId="0" fontId="24" fillId="0" borderId="7" xfId="145" applyFont="1" applyBorder="1" applyAlignment="1">
      <alignment horizontal="left" vertical="center" wrapText="1" indent="1"/>
    </xf>
    <xf numFmtId="0" fontId="24" fillId="0" borderId="7" xfId="145" applyFont="1" applyBorder="1" applyAlignment="1">
      <alignment horizontal="center" vertical="center" wrapText="1"/>
    </xf>
    <xf numFmtId="42" fontId="24" fillId="0" borderId="7" xfId="145" applyNumberFormat="1" applyFont="1" applyBorder="1" applyAlignment="1">
      <alignment horizontal="left" vertical="center" wrapText="1"/>
    </xf>
    <xf numFmtId="169" fontId="24" fillId="0" borderId="7" xfId="145" applyNumberFormat="1" applyFont="1" applyBorder="1" applyAlignment="1">
      <alignment horizontal="right" vertical="center" wrapText="1"/>
    </xf>
    <xf numFmtId="42" fontId="24" fillId="0" borderId="7" xfId="145" applyNumberFormat="1" applyFont="1" applyBorder="1" applyAlignment="1">
      <alignment horizontal="right" vertical="center" wrapText="1"/>
    </xf>
    <xf numFmtId="0" fontId="38" fillId="3" borderId="0" xfId="0" applyFont="1" applyFill="1"/>
    <xf numFmtId="0" fontId="24" fillId="8" borderId="6" xfId="160" applyFont="1" applyFill="1" applyBorder="1" applyAlignment="1">
      <alignment horizontal="center" vertical="center" wrapText="1"/>
    </xf>
    <xf numFmtId="164" fontId="26" fillId="2" borderId="11" xfId="2" applyFont="1" applyFill="1" applyBorder="1"/>
    <xf numFmtId="0" fontId="26" fillId="8" borderId="0" xfId="0" applyFont="1" applyFill="1"/>
    <xf numFmtId="0" fontId="26" fillId="0" borderId="0" xfId="0" applyFont="1" applyAlignment="1">
      <alignment vertical="center"/>
    </xf>
    <xf numFmtId="2" fontId="26" fillId="0" borderId="11" xfId="0" applyNumberFormat="1" applyFont="1" applyBorder="1" applyAlignment="1">
      <alignment horizontal="center"/>
    </xf>
    <xf numFmtId="169" fontId="10" fillId="0" borderId="11" xfId="138" applyNumberFormat="1" applyFont="1" applyBorder="1" applyAlignment="1">
      <alignment horizontal="right" vertical="top" wrapText="1"/>
    </xf>
    <xf numFmtId="174" fontId="5" fillId="2" borderId="11" xfId="0" applyNumberFormat="1" applyFont="1" applyFill="1" applyBorder="1" applyAlignment="1">
      <alignment horizontal="right" vertical="center"/>
    </xf>
    <xf numFmtId="0" fontId="9" fillId="6" borderId="49" xfId="134" applyFont="1" applyFill="1" applyBorder="1" applyAlignment="1" applyProtection="1">
      <alignment vertical="top"/>
      <protection locked="0" hidden="1"/>
    </xf>
    <xf numFmtId="0" fontId="9" fillId="6" borderId="23" xfId="134" applyFont="1" applyFill="1" applyBorder="1" applyAlignment="1" applyProtection="1">
      <alignment vertical="top"/>
      <protection locked="0" hidden="1"/>
    </xf>
    <xf numFmtId="0" fontId="9" fillId="6" borderId="24" xfId="134" applyFont="1" applyFill="1" applyBorder="1" applyAlignment="1" applyProtection="1">
      <alignment vertical="top"/>
      <protection locked="0" hidden="1"/>
    </xf>
    <xf numFmtId="0" fontId="12" fillId="2" borderId="24" xfId="0" applyFont="1" applyFill="1" applyBorder="1" applyAlignment="1">
      <alignment horizontal="center" vertical="center" wrapText="1"/>
    </xf>
    <xf numFmtId="0" fontId="10" fillId="0" borderId="47" xfId="0" applyFont="1" applyBorder="1" applyAlignment="1">
      <alignment horizontal="center" vertical="center" wrapText="1"/>
    </xf>
    <xf numFmtId="172" fontId="11" fillId="0" borderId="47" xfId="70" applyNumberFormat="1" applyFont="1" applyFill="1" applyBorder="1" applyAlignment="1">
      <alignment vertical="center" wrapText="1"/>
    </xf>
    <xf numFmtId="0" fontId="34" fillId="2" borderId="3" xfId="177" applyFont="1" applyFill="1" applyBorder="1" applyAlignment="1">
      <alignment horizontal="center" vertical="center"/>
    </xf>
    <xf numFmtId="42" fontId="34" fillId="2" borderId="5" xfId="177" applyNumberFormat="1" applyFont="1" applyFill="1" applyBorder="1" applyAlignment="1">
      <alignment horizontal="center" vertical="center"/>
    </xf>
    <xf numFmtId="0" fontId="34" fillId="2" borderId="3" xfId="176" applyFont="1" applyFill="1" applyBorder="1" applyAlignment="1">
      <alignment horizontal="center" vertical="center"/>
    </xf>
    <xf numFmtId="42" fontId="34" fillId="2" borderId="5" xfId="176" applyNumberFormat="1" applyFont="1" applyFill="1" applyBorder="1" applyAlignment="1">
      <alignment horizontal="center" vertical="center"/>
    </xf>
    <xf numFmtId="0" fontId="10" fillId="0" borderId="0" xfId="0" applyFont="1"/>
    <xf numFmtId="173" fontId="34" fillId="2" borderId="5" xfId="176" applyNumberFormat="1" applyFont="1" applyFill="1" applyBorder="1" applyAlignment="1">
      <alignment horizontal="center" vertical="center"/>
    </xf>
    <xf numFmtId="42" fontId="10" fillId="2" borderId="11" xfId="0" applyNumberFormat="1" applyFont="1" applyFill="1" applyBorder="1" applyAlignment="1">
      <alignment horizontal="center" vertical="center"/>
    </xf>
    <xf numFmtId="0" fontId="44" fillId="2" borderId="3" xfId="176" applyFont="1" applyFill="1" applyBorder="1" applyAlignment="1">
      <alignment horizontal="center" vertical="center"/>
    </xf>
    <xf numFmtId="42" fontId="44" fillId="2" borderId="5" xfId="176" applyNumberFormat="1" applyFont="1" applyFill="1" applyBorder="1" applyAlignment="1">
      <alignment horizontal="center" vertical="center"/>
    </xf>
    <xf numFmtId="4" fontId="23" fillId="2" borderId="11" xfId="0" applyNumberFormat="1" applyFont="1" applyFill="1" applyBorder="1" applyAlignment="1">
      <alignment vertical="center"/>
    </xf>
    <xf numFmtId="4" fontId="28" fillId="2" borderId="11" xfId="0" applyNumberFormat="1" applyFont="1" applyFill="1" applyBorder="1" applyAlignment="1">
      <alignment vertical="center" wrapText="1"/>
    </xf>
    <xf numFmtId="4" fontId="30" fillId="2" borderId="11" xfId="0" applyNumberFormat="1" applyFont="1" applyFill="1" applyBorder="1" applyAlignment="1">
      <alignment vertical="center" wrapText="1"/>
    </xf>
    <xf numFmtId="4" fontId="31" fillId="2" borderId="11" xfId="0" applyNumberFormat="1" applyFont="1" applyFill="1" applyBorder="1" applyAlignment="1">
      <alignment vertical="center"/>
    </xf>
    <xf numFmtId="165" fontId="31" fillId="2" borderId="11" xfId="0" applyNumberFormat="1" applyFont="1" applyFill="1" applyBorder="1" applyAlignment="1">
      <alignment vertical="center"/>
    </xf>
    <xf numFmtId="164" fontId="23" fillId="2" borderId="11" xfId="0" applyNumberFormat="1" applyFont="1" applyFill="1" applyBorder="1" applyAlignment="1">
      <alignment vertical="center"/>
    </xf>
    <xf numFmtId="4" fontId="23" fillId="6" borderId="11" xfId="0" applyNumberFormat="1" applyFont="1" applyFill="1" applyBorder="1" applyAlignment="1">
      <alignment vertical="center"/>
    </xf>
    <xf numFmtId="0" fontId="3" fillId="6" borderId="50" xfId="134" applyFont="1" applyFill="1" applyBorder="1" applyAlignment="1" applyProtection="1">
      <alignment horizontal="center" vertical="center"/>
      <protection locked="0" hidden="1"/>
    </xf>
    <xf numFmtId="0" fontId="29" fillId="11" borderId="51" xfId="0" applyFont="1" applyFill="1" applyBorder="1" applyAlignment="1">
      <alignment horizontal="center" vertical="center" wrapText="1"/>
    </xf>
    <xf numFmtId="0" fontId="29" fillId="11" borderId="11" xfId="0" applyFont="1" applyFill="1" applyBorder="1" applyAlignment="1">
      <alignment horizontal="center" vertical="center" wrapText="1"/>
    </xf>
    <xf numFmtId="0" fontId="29" fillId="11" borderId="6" xfId="0" applyFont="1" applyFill="1" applyBorder="1" applyAlignment="1">
      <alignment horizontal="center" vertical="center" wrapText="1"/>
    </xf>
    <xf numFmtId="0" fontId="3" fillId="6" borderId="63" xfId="134" applyFont="1" applyFill="1" applyBorder="1" applyAlignment="1" applyProtection="1">
      <alignment horizontal="center" vertical="center"/>
      <protection locked="0" hidden="1"/>
    </xf>
    <xf numFmtId="0" fontId="29" fillId="11" borderId="61" xfId="0" applyFont="1" applyFill="1" applyBorder="1" applyAlignment="1">
      <alignment horizontal="center" vertical="center" wrapText="1"/>
    </xf>
    <xf numFmtId="165" fontId="23" fillId="0" borderId="11" xfId="0" applyNumberFormat="1" applyFont="1" applyBorder="1" applyAlignment="1">
      <alignment vertical="center"/>
    </xf>
    <xf numFmtId="165" fontId="23" fillId="2" borderId="11" xfId="0" applyNumberFormat="1" applyFont="1" applyFill="1" applyBorder="1" applyAlignment="1">
      <alignment vertical="center"/>
    </xf>
    <xf numFmtId="0" fontId="28" fillId="2" borderId="11" xfId="0" applyFont="1" applyFill="1" applyBorder="1" applyAlignment="1">
      <alignment horizontal="center" vertical="center" wrapText="1"/>
    </xf>
    <xf numFmtId="0" fontId="28" fillId="2" borderId="11" xfId="0" applyFont="1" applyFill="1" applyBorder="1" applyAlignment="1">
      <alignment vertical="center" wrapText="1"/>
    </xf>
    <xf numFmtId="0" fontId="31" fillId="2" borderId="11" xfId="0" applyFont="1" applyFill="1" applyBorder="1" applyAlignment="1">
      <alignment vertical="center"/>
    </xf>
    <xf numFmtId="42" fontId="10" fillId="2" borderId="15" xfId="0" applyNumberFormat="1" applyFont="1" applyFill="1" applyBorder="1" applyAlignment="1">
      <alignment horizontal="center" vertical="center"/>
    </xf>
    <xf numFmtId="42" fontId="26" fillId="2" borderId="6" xfId="161" applyNumberFormat="1" applyFont="1" applyFill="1" applyBorder="1" applyAlignment="1">
      <alignment horizontal="right" vertical="center" wrapText="1"/>
    </xf>
    <xf numFmtId="0" fontId="26" fillId="2" borderId="11" xfId="0" applyFont="1" applyFill="1" applyBorder="1" applyAlignment="1">
      <alignment wrapText="1"/>
    </xf>
    <xf numFmtId="0" fontId="26" fillId="2" borderId="11" xfId="0" applyFont="1" applyFill="1" applyBorder="1" applyAlignment="1">
      <alignment vertical="center" wrapText="1"/>
    </xf>
    <xf numFmtId="164" fontId="26" fillId="2" borderId="11" xfId="2" applyFont="1" applyFill="1" applyBorder="1" applyAlignment="1">
      <alignment horizontal="center" vertical="center"/>
    </xf>
    <xf numFmtId="0" fontId="26" fillId="2" borderId="11" xfId="0" applyFont="1" applyFill="1" applyBorder="1" applyAlignment="1">
      <alignment horizontal="center" vertical="center"/>
    </xf>
    <xf numFmtId="164" fontId="26" fillId="2" borderId="11" xfId="0" applyNumberFormat="1" applyFont="1" applyFill="1" applyBorder="1" applyAlignment="1">
      <alignment vertical="center"/>
    </xf>
    <xf numFmtId="0" fontId="41" fillId="0" borderId="11" xfId="0" applyFont="1" applyBorder="1" applyAlignment="1">
      <alignment horizontal="center" vertical="center"/>
    </xf>
    <xf numFmtId="0" fontId="2" fillId="0" borderId="11" xfId="0" applyFont="1" applyBorder="1" applyAlignment="1">
      <alignment horizontal="center" vertical="center"/>
    </xf>
    <xf numFmtId="0" fontId="5" fillId="2" borderId="10" xfId="0" applyFont="1" applyFill="1" applyBorder="1" applyAlignment="1">
      <alignment horizontal="center" vertical="center" wrapText="1"/>
    </xf>
    <xf numFmtId="0" fontId="5" fillId="13" borderId="11" xfId="0" applyFont="1" applyFill="1" applyBorder="1" applyAlignment="1">
      <alignment horizontal="center" vertical="center"/>
    </xf>
    <xf numFmtId="0" fontId="2" fillId="2" borderId="56" xfId="0" applyFont="1" applyFill="1" applyBorder="1" applyAlignment="1">
      <alignment horizontal="center" vertical="center"/>
    </xf>
    <xf numFmtId="0" fontId="2" fillId="2" borderId="11" xfId="0" applyFont="1" applyFill="1" applyBorder="1" applyAlignment="1">
      <alignment horizontal="center" vertical="center"/>
    </xf>
    <xf numFmtId="0" fontId="3" fillId="2" borderId="51" xfId="0" applyFont="1" applyFill="1" applyBorder="1" applyAlignment="1">
      <alignment horizontal="center" vertical="center"/>
    </xf>
    <xf numFmtId="0" fontId="50" fillId="0" borderId="0" xfId="0" applyFont="1"/>
    <xf numFmtId="0" fontId="54" fillId="2" borderId="11" xfId="0" applyFont="1" applyFill="1" applyBorder="1" applyAlignment="1">
      <alignment horizontal="center" vertical="center" wrapText="1"/>
    </xf>
    <xf numFmtId="0" fontId="54" fillId="2" borderId="11" xfId="0" applyFont="1" applyFill="1" applyBorder="1" applyAlignment="1">
      <alignment horizontal="center" vertical="center"/>
    </xf>
    <xf numFmtId="4" fontId="54" fillId="2" borderId="11" xfId="0" applyNumberFormat="1" applyFont="1" applyFill="1" applyBorder="1" applyAlignment="1">
      <alignment horizontal="center" vertical="center"/>
    </xf>
    <xf numFmtId="0" fontId="50" fillId="0" borderId="0" xfId="0" applyFont="1" applyAlignment="1">
      <alignment vertical="top"/>
    </xf>
    <xf numFmtId="0" fontId="50" fillId="2" borderId="11" xfId="0" applyFont="1" applyFill="1" applyBorder="1" applyAlignment="1">
      <alignment horizontal="center" vertical="center"/>
    </xf>
    <xf numFmtId="0" fontId="54" fillId="0" borderId="11" xfId="0" applyFont="1" applyBorder="1" applyAlignment="1">
      <alignment horizontal="right" vertical="center" wrapText="1"/>
    </xf>
    <xf numFmtId="10" fontId="54" fillId="2" borderId="11" xfId="0" applyNumberFormat="1" applyFont="1" applyFill="1" applyBorder="1" applyAlignment="1">
      <alignment horizontal="center" vertical="center" wrapText="1"/>
    </xf>
    <xf numFmtId="0" fontId="51" fillId="6" borderId="44" xfId="134" applyFont="1" applyFill="1" applyBorder="1" applyAlignment="1" applyProtection="1">
      <alignment vertical="top"/>
      <protection locked="0" hidden="1"/>
    </xf>
    <xf numFmtId="0" fontId="51" fillId="6" borderId="44" xfId="134" applyFont="1" applyFill="1" applyBorder="1" applyAlignment="1" applyProtection="1">
      <alignment horizontal="right" vertical="top"/>
      <protection locked="0" hidden="1"/>
    </xf>
    <xf numFmtId="0" fontId="54" fillId="2" borderId="11" xfId="0" applyFont="1" applyFill="1" applyBorder="1" applyAlignment="1">
      <alignment vertical="center" wrapText="1"/>
    </xf>
    <xf numFmtId="0" fontId="50" fillId="2" borderId="0" xfId="0" applyFont="1" applyFill="1" applyAlignment="1">
      <alignment horizontal="justify" vertical="center"/>
    </xf>
    <xf numFmtId="0" fontId="54" fillId="2" borderId="11" xfId="0" applyFont="1" applyFill="1" applyBorder="1" applyAlignment="1">
      <alignment horizontal="left" vertical="center" wrapText="1"/>
    </xf>
    <xf numFmtId="0" fontId="50" fillId="2" borderId="11" xfId="0" applyFont="1" applyFill="1" applyBorder="1" applyAlignment="1">
      <alignment horizontal="left" vertical="center" wrapText="1"/>
    </xf>
    <xf numFmtId="0" fontId="54" fillId="14" borderId="11" xfId="0" applyFont="1" applyFill="1" applyBorder="1" applyAlignment="1">
      <alignment horizontal="left" vertical="center" wrapText="1"/>
    </xf>
    <xf numFmtId="0" fontId="54" fillId="2" borderId="47" xfId="0" applyFont="1" applyFill="1" applyBorder="1" applyAlignment="1">
      <alignment horizontal="center" vertical="center" wrapText="1"/>
    </xf>
    <xf numFmtId="0" fontId="54" fillId="0" borderId="47" xfId="0" applyFont="1" applyBorder="1" applyAlignment="1">
      <alignment horizontal="right" vertical="center" wrapText="1"/>
    </xf>
    <xf numFmtId="172" fontId="52" fillId="0" borderId="57" xfId="70" applyNumberFormat="1" applyFont="1" applyFill="1" applyBorder="1" applyAlignment="1">
      <alignment vertical="center" wrapText="1"/>
    </xf>
    <xf numFmtId="172" fontId="52" fillId="0" borderId="48" xfId="70" applyNumberFormat="1" applyFont="1" applyFill="1" applyBorder="1" applyAlignment="1">
      <alignment horizontal="right" vertical="center" wrapText="1"/>
    </xf>
    <xf numFmtId="172" fontId="52" fillId="0" borderId="45" xfId="70" applyNumberFormat="1" applyFont="1" applyFill="1" applyBorder="1" applyAlignment="1">
      <alignment horizontal="right" vertical="center" wrapText="1"/>
    </xf>
    <xf numFmtId="0" fontId="51" fillId="6" borderId="46" xfId="134" applyFont="1" applyFill="1" applyBorder="1" applyAlignment="1" applyProtection="1">
      <alignment horizontal="right" vertical="top"/>
      <protection locked="0" hidden="1"/>
    </xf>
    <xf numFmtId="0" fontId="9" fillId="6" borderId="1" xfId="134" applyFont="1" applyFill="1" applyBorder="1" applyAlignment="1" applyProtection="1">
      <alignment vertical="top"/>
      <protection locked="0" hidden="1"/>
    </xf>
    <xf numFmtId="0" fontId="9" fillId="6" borderId="3" xfId="134" applyFont="1" applyFill="1" applyBorder="1" applyAlignment="1" applyProtection="1">
      <alignment vertical="top"/>
      <protection locked="0" hidden="1"/>
    </xf>
    <xf numFmtId="0" fontId="9" fillId="6" borderId="4" xfId="134" applyFont="1" applyFill="1" applyBorder="1" applyAlignment="1" applyProtection="1">
      <alignment vertical="top"/>
      <protection locked="0" hidden="1"/>
    </xf>
    <xf numFmtId="0" fontId="12" fillId="2" borderId="4" xfId="0" applyFont="1" applyFill="1" applyBorder="1" applyAlignment="1">
      <alignment horizontal="center" vertical="center" wrapText="1"/>
    </xf>
    <xf numFmtId="0" fontId="10" fillId="0" borderId="64" xfId="0" applyFont="1" applyBorder="1" applyAlignment="1">
      <alignment horizontal="center" vertical="center" wrapText="1"/>
    </xf>
    <xf numFmtId="172" fontId="11" fillId="0" borderId="64" xfId="70" applyNumberFormat="1" applyFont="1" applyFill="1" applyBorder="1" applyAlignment="1">
      <alignment vertical="center" wrapText="1"/>
    </xf>
    <xf numFmtId="164" fontId="22" fillId="6" borderId="16" xfId="0" applyNumberFormat="1" applyFont="1" applyFill="1" applyBorder="1" applyAlignment="1">
      <alignment vertical="center"/>
    </xf>
    <xf numFmtId="172" fontId="52" fillId="0" borderId="59" xfId="70" applyNumberFormat="1" applyFont="1" applyFill="1" applyBorder="1" applyAlignment="1">
      <alignment vertical="center" wrapText="1"/>
    </xf>
    <xf numFmtId="164" fontId="22" fillId="6" borderId="67" xfId="0" applyNumberFormat="1" applyFont="1" applyFill="1" applyBorder="1" applyAlignment="1">
      <alignment vertical="center"/>
    </xf>
    <xf numFmtId="172" fontId="52" fillId="0" borderId="68" xfId="70" applyNumberFormat="1" applyFont="1" applyFill="1" applyBorder="1" applyAlignment="1">
      <alignment vertical="center" wrapText="1"/>
    </xf>
    <xf numFmtId="0" fontId="11" fillId="0" borderId="0" xfId="0" applyFont="1"/>
    <xf numFmtId="0" fontId="50" fillId="2" borderId="3" xfId="0" applyFont="1" applyFill="1" applyBorder="1" applyAlignment="1">
      <alignment vertical="center" wrapText="1"/>
    </xf>
    <xf numFmtId="0" fontId="32" fillId="0" borderId="0" xfId="0" applyFont="1" applyAlignment="1">
      <alignment horizontal="center" vertical="center"/>
    </xf>
    <xf numFmtId="0" fontId="32" fillId="0" borderId="0" xfId="0" applyFont="1" applyAlignment="1">
      <alignment horizontal="center" vertical="center" wrapText="1"/>
    </xf>
    <xf numFmtId="0" fontId="33" fillId="0" borderId="1" xfId="0" applyFont="1" applyBorder="1" applyAlignment="1">
      <alignment horizontal="center" vertical="center"/>
    </xf>
    <xf numFmtId="0" fontId="42" fillId="0" borderId="3" xfId="0" applyFont="1" applyBorder="1" applyAlignment="1">
      <alignment horizontal="left" vertical="center"/>
    </xf>
    <xf numFmtId="0" fontId="11" fillId="0" borderId="3" xfId="0" applyFont="1" applyBorder="1" applyAlignment="1">
      <alignment horizontal="center" vertical="center"/>
    </xf>
    <xf numFmtId="0" fontId="11" fillId="0" borderId="3" xfId="0" applyFont="1" applyBorder="1"/>
    <xf numFmtId="0" fontId="11" fillId="0" borderId="5" xfId="0" applyFont="1" applyBorder="1"/>
    <xf numFmtId="0" fontId="32" fillId="0" borderId="0" xfId="0" applyFont="1" applyAlignment="1">
      <alignment vertical="center" wrapText="1"/>
    </xf>
    <xf numFmtId="0" fontId="8" fillId="6" borderId="1" xfId="0" applyFont="1" applyFill="1" applyBorder="1" applyAlignment="1" applyProtection="1">
      <alignment horizontal="center" vertical="center" wrapText="1"/>
      <protection locked="0" hidden="1"/>
    </xf>
    <xf numFmtId="0" fontId="8" fillId="6" borderId="3" xfId="0" applyFont="1" applyFill="1" applyBorder="1" applyAlignment="1" applyProtection="1">
      <alignment horizontal="center" vertical="center" wrapText="1"/>
      <protection locked="0" hidden="1"/>
    </xf>
    <xf numFmtId="0" fontId="8" fillId="6" borderId="5" xfId="0" applyFont="1" applyFill="1" applyBorder="1" applyAlignment="1" applyProtection="1">
      <alignment horizontal="center" vertical="center" wrapText="1"/>
      <protection locked="0" hidden="1"/>
    </xf>
    <xf numFmtId="0" fontId="51" fillId="6" borderId="50" xfId="134" applyFont="1" applyFill="1" applyBorder="1" applyAlignment="1" applyProtection="1">
      <alignment horizontal="left" vertical="top"/>
      <protection locked="0" hidden="1"/>
    </xf>
    <xf numFmtId="0" fontId="51" fillId="6" borderId="47" xfId="134" applyFont="1" applyFill="1" applyBorder="1" applyAlignment="1" applyProtection="1">
      <alignment horizontal="left" vertical="top"/>
      <protection locked="0" hidden="1"/>
    </xf>
    <xf numFmtId="0" fontId="51" fillId="6" borderId="52" xfId="134" applyFont="1" applyFill="1" applyBorder="1" applyAlignment="1" applyProtection="1">
      <alignment horizontal="left" vertical="top"/>
      <protection locked="0" hidden="1"/>
    </xf>
    <xf numFmtId="0" fontId="51" fillId="6" borderId="44" xfId="134" applyFont="1" applyFill="1" applyBorder="1" applyAlignment="1" applyProtection="1">
      <alignment horizontal="left" vertical="top"/>
      <protection locked="0" hidden="1"/>
    </xf>
    <xf numFmtId="0" fontId="51" fillId="2" borderId="44" xfId="134" applyFont="1" applyFill="1" applyBorder="1" applyAlignment="1" applyProtection="1">
      <alignment horizontal="left" vertical="top"/>
      <protection locked="0" hidden="1"/>
    </xf>
    <xf numFmtId="0" fontId="51" fillId="6" borderId="51" xfId="134" applyFont="1" applyFill="1" applyBorder="1" applyAlignment="1" applyProtection="1">
      <alignment horizontal="left" vertical="top"/>
      <protection locked="0" hidden="1"/>
    </xf>
    <xf numFmtId="0" fontId="51" fillId="6" borderId="11" xfId="134" applyFont="1" applyFill="1" applyBorder="1" applyAlignment="1" applyProtection="1">
      <alignment horizontal="left" vertical="top"/>
      <protection locked="0" hidden="1"/>
    </xf>
    <xf numFmtId="0" fontId="51" fillId="2" borderId="11" xfId="134" applyFont="1" applyFill="1" applyBorder="1" applyAlignment="1" applyProtection="1">
      <alignment horizontal="left" vertical="top"/>
      <protection locked="0" hidden="1"/>
    </xf>
    <xf numFmtId="0" fontId="33" fillId="0" borderId="0" xfId="0" applyFont="1" applyAlignment="1">
      <alignment horizontal="center" vertical="center"/>
    </xf>
    <xf numFmtId="0" fontId="33" fillId="0" borderId="0" xfId="0" applyFont="1" applyAlignment="1">
      <alignment horizontal="left" vertical="center" wrapText="1"/>
    </xf>
    <xf numFmtId="0" fontId="15" fillId="2" borderId="11" xfId="138" applyFont="1" applyFill="1" applyBorder="1" applyAlignment="1">
      <alignment horizontal="left" vertical="top" wrapText="1"/>
    </xf>
    <xf numFmtId="0" fontId="44" fillId="6" borderId="8" xfId="176" applyFont="1" applyFill="1" applyBorder="1" applyAlignment="1">
      <alignment horizontal="center" vertical="center"/>
    </xf>
    <xf numFmtId="0" fontId="44" fillId="6" borderId="9" xfId="176" applyFont="1" applyFill="1" applyBorder="1" applyAlignment="1">
      <alignment horizontal="center" vertical="center"/>
    </xf>
    <xf numFmtId="0" fontId="44" fillId="6" borderId="10" xfId="176" applyFont="1" applyFill="1" applyBorder="1" applyAlignment="1">
      <alignment horizontal="center" vertical="center"/>
    </xf>
    <xf numFmtId="0" fontId="44" fillId="0" borderId="8" xfId="176" applyFont="1" applyBorder="1" applyAlignment="1">
      <alignment horizontal="center" vertical="center"/>
    </xf>
    <xf numFmtId="0" fontId="44" fillId="0" borderId="9" xfId="176" applyFont="1" applyBorder="1" applyAlignment="1">
      <alignment horizontal="center" vertical="center"/>
    </xf>
    <xf numFmtId="0" fontId="44" fillId="0" borderId="10" xfId="176" applyFont="1" applyBorder="1" applyAlignment="1">
      <alignment horizontal="center" vertical="center"/>
    </xf>
    <xf numFmtId="0" fontId="41" fillId="0" borderId="8" xfId="134" applyFont="1" applyBorder="1" applyAlignment="1">
      <alignment horizontal="left" indent="1"/>
    </xf>
    <xf numFmtId="0" fontId="41" fillId="0" borderId="9" xfId="134" applyFont="1" applyBorder="1" applyAlignment="1">
      <alignment horizontal="left" indent="1"/>
    </xf>
    <xf numFmtId="0" fontId="41" fillId="0" borderId="10" xfId="134" applyFont="1" applyBorder="1" applyAlignment="1">
      <alignment horizontal="left" indent="1"/>
    </xf>
    <xf numFmtId="40" fontId="41" fillId="0" borderId="12" xfId="0" applyNumberFormat="1" applyFont="1" applyBorder="1" applyAlignment="1">
      <alignment horizontal="left" indent="1"/>
    </xf>
    <xf numFmtId="0" fontId="41" fillId="0" borderId="13" xfId="0" applyFont="1" applyBorder="1" applyAlignment="1">
      <alignment horizontal="left" indent="1"/>
    </xf>
    <xf numFmtId="0" fontId="41" fillId="0" borderId="14" xfId="0" applyFont="1" applyBorder="1" applyAlignment="1">
      <alignment horizontal="left" indent="1"/>
    </xf>
    <xf numFmtId="0" fontId="44" fillId="7" borderId="8" xfId="176" applyFont="1" applyFill="1" applyBorder="1" applyAlignment="1">
      <alignment horizontal="center" vertical="center"/>
    </xf>
    <xf numFmtId="0" fontId="45" fillId="0" borderId="10" xfId="176" applyFont="1" applyBorder="1" applyAlignment="1">
      <alignment horizontal="center" vertical="center"/>
    </xf>
    <xf numFmtId="0" fontId="33" fillId="4" borderId="2" xfId="0" applyFont="1" applyFill="1" applyBorder="1" applyAlignment="1">
      <alignment horizontal="center"/>
    </xf>
    <xf numFmtId="0" fontId="33" fillId="4" borderId="3" xfId="0" applyFont="1" applyFill="1" applyBorder="1" applyAlignment="1">
      <alignment horizontal="center"/>
    </xf>
    <xf numFmtId="0" fontId="33" fillId="4" borderId="4" xfId="0" applyFont="1" applyFill="1" applyBorder="1" applyAlignment="1">
      <alignment horizontal="center"/>
    </xf>
    <xf numFmtId="0" fontId="43" fillId="2" borderId="22" xfId="160" applyFont="1" applyFill="1" applyBorder="1" applyAlignment="1">
      <alignment horizontal="left" vertical="center" wrapText="1" indent="1"/>
    </xf>
    <xf numFmtId="0" fontId="43" fillId="2" borderId="23" xfId="160" applyFont="1" applyFill="1" applyBorder="1" applyAlignment="1">
      <alignment horizontal="left" vertical="center" wrapText="1" indent="1"/>
    </xf>
    <xf numFmtId="0" fontId="43" fillId="2" borderId="24" xfId="160" applyFont="1" applyFill="1" applyBorder="1" applyAlignment="1">
      <alignment horizontal="left" vertical="center" wrapText="1" indent="1"/>
    </xf>
    <xf numFmtId="0" fontId="45" fillId="6" borderId="9" xfId="176" applyFont="1" applyFill="1" applyBorder="1" applyAlignment="1">
      <alignment horizontal="center"/>
    </xf>
    <xf numFmtId="0" fontId="45" fillId="6" borderId="10" xfId="176" applyFont="1" applyFill="1" applyBorder="1" applyAlignment="1">
      <alignment horizontal="center"/>
    </xf>
    <xf numFmtId="0" fontId="44" fillId="0" borderId="11" xfId="176" applyFont="1" applyBorder="1" applyAlignment="1">
      <alignment horizontal="center" vertical="center"/>
    </xf>
    <xf numFmtId="0" fontId="43" fillId="2" borderId="6" xfId="160" applyFont="1" applyFill="1" applyBorder="1" applyAlignment="1">
      <alignment horizontal="left" vertical="center" wrapText="1" indent="1"/>
    </xf>
    <xf numFmtId="0" fontId="15" fillId="0" borderId="12" xfId="0" applyFont="1" applyBorder="1" applyAlignment="1">
      <alignment vertical="center" wrapText="1"/>
    </xf>
    <xf numFmtId="0" fontId="41" fillId="0" borderId="13" xfId="0" applyFont="1" applyBorder="1"/>
    <xf numFmtId="0" fontId="41" fillId="0" borderId="14" xfId="0" applyFont="1" applyBorder="1"/>
    <xf numFmtId="0" fontId="44" fillId="0" borderId="9" xfId="176" applyFont="1" applyBorder="1" applyAlignment="1">
      <alignment horizontal="left" vertical="center" indent="1"/>
    </xf>
    <xf numFmtId="0" fontId="44" fillId="0" borderId="10" xfId="176" applyFont="1" applyBorder="1" applyAlignment="1">
      <alignment horizontal="left" vertical="center" indent="1"/>
    </xf>
    <xf numFmtId="0" fontId="44" fillId="7" borderId="1" xfId="176" applyFont="1" applyFill="1" applyBorder="1" applyAlignment="1">
      <alignment horizontal="center" vertical="center"/>
    </xf>
    <xf numFmtId="0" fontId="44" fillId="7" borderId="4" xfId="176" applyFont="1" applyFill="1" applyBorder="1" applyAlignment="1">
      <alignment horizontal="center" vertical="center"/>
    </xf>
    <xf numFmtId="0" fontId="15" fillId="0" borderId="32" xfId="0" applyFont="1" applyBorder="1" applyAlignment="1">
      <alignment vertical="center" wrapText="1"/>
    </xf>
    <xf numFmtId="0" fontId="15" fillId="0" borderId="33" xfId="0" applyFont="1" applyBorder="1" applyAlignment="1">
      <alignment vertical="center" wrapText="1"/>
    </xf>
    <xf numFmtId="0" fontId="15" fillId="0" borderId="34" xfId="0" applyFont="1" applyBorder="1" applyAlignment="1">
      <alignment vertical="center" wrapText="1"/>
    </xf>
    <xf numFmtId="0" fontId="44" fillId="0" borderId="35" xfId="176" applyFont="1" applyBorder="1" applyAlignment="1">
      <alignment horizontal="center" vertical="center"/>
    </xf>
    <xf numFmtId="0" fontId="44" fillId="0" borderId="29" xfId="176" applyFont="1" applyBorder="1" applyAlignment="1">
      <alignment horizontal="center" vertical="center"/>
    </xf>
    <xf numFmtId="0" fontId="44" fillId="0" borderId="30" xfId="176" applyFont="1" applyBorder="1" applyAlignment="1">
      <alignment horizontal="center" vertical="center"/>
    </xf>
    <xf numFmtId="40" fontId="41" fillId="0" borderId="12" xfId="134" applyNumberFormat="1" applyFont="1" applyBorder="1"/>
    <xf numFmtId="0" fontId="41" fillId="0" borderId="13" xfId="134" applyFont="1" applyBorder="1"/>
    <xf numFmtId="0" fontId="41" fillId="0" borderId="14" xfId="134" applyFont="1" applyBorder="1"/>
    <xf numFmtId="40" fontId="41" fillId="0" borderId="13" xfId="0" applyNumberFormat="1" applyFont="1" applyBorder="1" applyAlignment="1">
      <alignment horizontal="left" indent="1"/>
    </xf>
    <xf numFmtId="40" fontId="41" fillId="0" borderId="14" xfId="0" applyNumberFormat="1" applyFont="1" applyBorder="1" applyAlignment="1">
      <alignment horizontal="left" indent="1"/>
    </xf>
    <xf numFmtId="40" fontId="41" fillId="0" borderId="32" xfId="0" applyNumberFormat="1" applyFont="1" applyBorder="1" applyAlignment="1">
      <alignment horizontal="left" indent="1"/>
    </xf>
    <xf numFmtId="40" fontId="41" fillId="0" borderId="33" xfId="0" applyNumberFormat="1" applyFont="1" applyBorder="1" applyAlignment="1">
      <alignment horizontal="left" indent="1"/>
    </xf>
    <xf numFmtId="40" fontId="41" fillId="0" borderId="34" xfId="0" applyNumberFormat="1" applyFont="1" applyBorder="1" applyAlignment="1">
      <alignment horizontal="left" indent="1"/>
    </xf>
    <xf numFmtId="0" fontId="40" fillId="10" borderId="1" xfId="0" applyFont="1" applyFill="1" applyBorder="1" applyAlignment="1">
      <alignment horizontal="center" vertical="center" wrapText="1"/>
    </xf>
    <xf numFmtId="0" fontId="40" fillId="10" borderId="3" xfId="0" applyFont="1" applyFill="1" applyBorder="1" applyAlignment="1">
      <alignment horizontal="center" vertical="center" wrapText="1"/>
    </xf>
    <xf numFmtId="0" fontId="40" fillId="10" borderId="5" xfId="0" applyFont="1" applyFill="1" applyBorder="1" applyAlignment="1">
      <alignment horizontal="center" vertical="center" wrapText="1"/>
    </xf>
    <xf numFmtId="0" fontId="15" fillId="0" borderId="28" xfId="0" applyFont="1" applyBorder="1" applyAlignment="1">
      <alignment vertical="center" wrapText="1"/>
    </xf>
    <xf numFmtId="0" fontId="15" fillId="0" borderId="29" xfId="0" applyFont="1" applyBorder="1" applyAlignment="1">
      <alignment vertical="center" wrapText="1"/>
    </xf>
    <xf numFmtId="0" fontId="15" fillId="0" borderId="31" xfId="0" applyFont="1" applyBorder="1" applyAlignment="1">
      <alignment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40" fontId="41" fillId="0" borderId="12" xfId="134" applyNumberFormat="1" applyFont="1" applyBorder="1" applyAlignment="1">
      <alignment horizontal="left" indent="1"/>
    </xf>
    <xf numFmtId="0" fontId="41" fillId="0" borderId="13" xfId="134" applyFont="1" applyBorder="1" applyAlignment="1">
      <alignment horizontal="left" indent="1"/>
    </xf>
    <xf numFmtId="0" fontId="41" fillId="0" borderId="14" xfId="134" applyFont="1" applyBorder="1" applyAlignment="1">
      <alignment horizontal="left" indent="1"/>
    </xf>
    <xf numFmtId="40" fontId="41" fillId="0" borderId="13" xfId="134" applyNumberFormat="1" applyFont="1" applyBorder="1" applyAlignment="1">
      <alignment horizontal="left" indent="1"/>
    </xf>
    <xf numFmtId="40" fontId="41" fillId="0" borderId="14" xfId="134" applyNumberFormat="1" applyFont="1" applyBorder="1" applyAlignment="1">
      <alignment horizontal="left" indent="1"/>
    </xf>
    <xf numFmtId="0" fontId="33" fillId="4" borderId="2" xfId="134" applyFont="1" applyFill="1" applyBorder="1" applyAlignment="1">
      <alignment horizontal="center"/>
    </xf>
    <xf numFmtId="0" fontId="33" fillId="4" borderId="3" xfId="134" applyFont="1" applyFill="1" applyBorder="1" applyAlignment="1">
      <alignment horizontal="center"/>
    </xf>
    <xf numFmtId="0" fontId="33" fillId="4" borderId="4" xfId="134" applyFont="1" applyFill="1" applyBorder="1" applyAlignment="1">
      <alignment horizontal="center"/>
    </xf>
    <xf numFmtId="0" fontId="43" fillId="2" borderId="6" xfId="151" applyFont="1" applyFill="1" applyBorder="1" applyAlignment="1">
      <alignment horizontal="left" vertical="center" wrapText="1" indent="1"/>
    </xf>
    <xf numFmtId="0" fontId="44" fillId="6" borderId="8" xfId="177" applyFont="1" applyFill="1" applyBorder="1" applyAlignment="1">
      <alignment horizontal="center" vertical="center"/>
    </xf>
    <xf numFmtId="0" fontId="45" fillId="6" borderId="9" xfId="177" applyFont="1" applyFill="1" applyBorder="1" applyAlignment="1">
      <alignment horizontal="center"/>
    </xf>
    <xf numFmtId="0" fontId="45" fillId="6" borderId="10" xfId="177" applyFont="1" applyFill="1" applyBorder="1" applyAlignment="1">
      <alignment horizontal="center"/>
    </xf>
    <xf numFmtId="0" fontId="44" fillId="0" borderId="8" xfId="177" applyFont="1" applyBorder="1" applyAlignment="1">
      <alignment horizontal="center" vertical="center"/>
    </xf>
    <xf numFmtId="0" fontId="44" fillId="0" borderId="9" xfId="177" applyFont="1" applyBorder="1" applyAlignment="1">
      <alignment horizontal="left" vertical="center" indent="1"/>
    </xf>
    <xf numFmtId="0" fontId="44" fillId="0" borderId="10" xfId="177" applyFont="1" applyBorder="1" applyAlignment="1">
      <alignment horizontal="left" vertical="center" indent="1"/>
    </xf>
    <xf numFmtId="0" fontId="45" fillId="0" borderId="8" xfId="177" applyFont="1" applyBorder="1" applyAlignment="1">
      <alignment horizontal="left" vertical="center"/>
    </xf>
    <xf numFmtId="0" fontId="45" fillId="0" borderId="9" xfId="177" applyFont="1" applyBorder="1" applyAlignment="1">
      <alignment horizontal="left" vertical="center"/>
    </xf>
    <xf numFmtId="0" fontId="45" fillId="0" borderId="10" xfId="177" applyFont="1" applyBorder="1" applyAlignment="1">
      <alignment horizontal="left" vertical="center"/>
    </xf>
    <xf numFmtId="0" fontId="15" fillId="0" borderId="12" xfId="134" applyFont="1" applyBorder="1" applyAlignment="1">
      <alignment vertical="center" wrapText="1"/>
    </xf>
    <xf numFmtId="0" fontId="44" fillId="6" borderId="9" xfId="177" applyFont="1" applyFill="1" applyBorder="1" applyAlignment="1">
      <alignment horizontal="center" vertical="center"/>
    </xf>
    <xf numFmtId="0" fontId="44" fillId="6" borderId="10" xfId="177" applyFont="1" applyFill="1" applyBorder="1" applyAlignment="1">
      <alignment horizontal="center" vertical="center"/>
    </xf>
    <xf numFmtId="0" fontId="44" fillId="7" borderId="1" xfId="177" applyFont="1" applyFill="1" applyBorder="1" applyAlignment="1">
      <alignment horizontal="center" vertical="center"/>
    </xf>
    <xf numFmtId="0" fontId="44" fillId="7" borderId="4" xfId="177" applyFont="1" applyFill="1" applyBorder="1" applyAlignment="1">
      <alignment horizontal="center" vertical="center"/>
    </xf>
    <xf numFmtId="40" fontId="41" fillId="0" borderId="36" xfId="134" applyNumberFormat="1" applyFont="1" applyBorder="1" applyAlignment="1">
      <alignment horizontal="left" indent="1"/>
    </xf>
    <xf numFmtId="0" fontId="41" fillId="0" borderId="37" xfId="134" applyFont="1" applyBorder="1" applyAlignment="1">
      <alignment horizontal="left" indent="1"/>
    </xf>
    <xf numFmtId="0" fontId="41" fillId="0" borderId="38" xfId="134" applyFont="1" applyBorder="1" applyAlignment="1">
      <alignment horizontal="left" indent="1"/>
    </xf>
    <xf numFmtId="0" fontId="15" fillId="0" borderId="15" xfId="171" applyFont="1" applyBorder="1"/>
    <xf numFmtId="0" fontId="15" fillId="2" borderId="15" xfId="171" applyFont="1" applyFill="1" applyBorder="1"/>
    <xf numFmtId="0" fontId="45" fillId="0" borderId="11" xfId="176" applyFont="1" applyBorder="1" applyAlignment="1">
      <alignment vertical="center" wrapText="1"/>
    </xf>
    <xf numFmtId="0" fontId="45" fillId="0" borderId="11" xfId="176" applyFont="1" applyBorder="1" applyAlignment="1">
      <alignment horizontal="left" vertical="center" wrapText="1"/>
    </xf>
    <xf numFmtId="0" fontId="45" fillId="0" borderId="11" xfId="176" applyFont="1" applyBorder="1" applyAlignment="1">
      <alignment vertical="center"/>
    </xf>
    <xf numFmtId="0" fontId="15" fillId="0" borderId="11" xfId="0" applyFont="1" applyBorder="1" applyAlignment="1">
      <alignment vertical="center" wrapText="1"/>
    </xf>
    <xf numFmtId="0" fontId="41" fillId="0" borderId="11" xfId="0" applyFont="1" applyBorder="1"/>
    <xf numFmtId="0" fontId="15" fillId="0" borderId="40" xfId="0" applyFont="1" applyBorder="1" applyAlignment="1">
      <alignment vertical="center" wrapText="1"/>
    </xf>
    <xf numFmtId="0" fontId="41" fillId="0" borderId="41" xfId="0" applyFont="1" applyBorder="1"/>
    <xf numFmtId="0" fontId="41" fillId="0" borderId="42" xfId="0" applyFont="1" applyBorder="1"/>
    <xf numFmtId="0" fontId="43" fillId="2" borderId="6" xfId="160" applyFont="1" applyFill="1" applyBorder="1" applyAlignment="1">
      <alignment vertical="center" wrapText="1"/>
    </xf>
    <xf numFmtId="0" fontId="45" fillId="0" borderId="11" xfId="177" applyFont="1" applyBorder="1" applyAlignment="1">
      <alignment horizontal="left"/>
    </xf>
    <xf numFmtId="0" fontId="10" fillId="2" borderId="11" xfId="138" applyFont="1" applyFill="1" applyBorder="1" applyAlignment="1">
      <alignment horizontal="left" vertical="top" wrapText="1"/>
    </xf>
    <xf numFmtId="0" fontId="15" fillId="0" borderId="12" xfId="0" applyFont="1" applyBorder="1" applyAlignment="1">
      <alignment horizontal="left"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41" fillId="0" borderId="13" xfId="0" applyFont="1" applyBorder="1" applyAlignment="1">
      <alignment horizontal="left"/>
    </xf>
    <xf numFmtId="0" fontId="41" fillId="0" borderId="14" xfId="0" applyFont="1" applyBorder="1" applyAlignment="1">
      <alignment horizontal="left"/>
    </xf>
    <xf numFmtId="0" fontId="42" fillId="0" borderId="12" xfId="0" applyFont="1" applyBorder="1" applyAlignment="1">
      <alignment vertical="center" wrapText="1"/>
    </xf>
    <xf numFmtId="0" fontId="42" fillId="0" borderId="13" xfId="0" applyFont="1" applyBorder="1" applyAlignment="1">
      <alignment vertical="center" wrapText="1"/>
    </xf>
    <xf numFmtId="0" fontId="42" fillId="0" borderId="14" xfId="0" applyFont="1" applyBorder="1" applyAlignment="1">
      <alignment vertical="center" wrapText="1"/>
    </xf>
    <xf numFmtId="0" fontId="33" fillId="4" borderId="18" xfId="0" applyFont="1" applyFill="1" applyBorder="1" applyAlignment="1">
      <alignment horizontal="center"/>
    </xf>
    <xf numFmtId="0" fontId="33" fillId="4" borderId="19" xfId="0" applyFont="1" applyFill="1" applyBorder="1" applyAlignment="1">
      <alignment horizontal="center"/>
    </xf>
    <xf numFmtId="0" fontId="33" fillId="4" borderId="20" xfId="0" applyFont="1" applyFill="1" applyBorder="1" applyAlignment="1">
      <alignment horizontal="center"/>
    </xf>
    <xf numFmtId="0" fontId="32" fillId="0" borderId="60" xfId="0" applyFont="1" applyBorder="1" applyAlignment="1">
      <alignment horizontal="left" vertical="center"/>
    </xf>
    <xf numFmtId="0" fontId="32" fillId="0" borderId="0" xfId="0" applyFont="1" applyAlignment="1">
      <alignment horizontal="left" vertical="center"/>
    </xf>
    <xf numFmtId="0" fontId="15" fillId="2" borderId="8" xfId="138" applyFont="1" applyFill="1" applyBorder="1" applyAlignment="1">
      <alignment horizontal="left" vertical="top" wrapText="1"/>
    </xf>
    <xf numFmtId="0" fontId="15" fillId="2" borderId="9" xfId="138" applyFont="1" applyFill="1" applyBorder="1" applyAlignment="1">
      <alignment horizontal="left" vertical="top" wrapText="1"/>
    </xf>
    <xf numFmtId="0" fontId="15" fillId="2" borderId="10" xfId="138" applyFont="1" applyFill="1" applyBorder="1" applyAlignment="1">
      <alignment horizontal="left" vertical="top" wrapText="1"/>
    </xf>
    <xf numFmtId="40" fontId="26" fillId="0" borderId="12" xfId="0" applyNumberFormat="1" applyFont="1" applyBorder="1"/>
    <xf numFmtId="0" fontId="26" fillId="0" borderId="13" xfId="0" applyFont="1" applyBorder="1"/>
    <xf numFmtId="0" fontId="26" fillId="0" borderId="14" xfId="0" applyFont="1" applyBorder="1"/>
    <xf numFmtId="0" fontId="10" fillId="0" borderId="12" xfId="0" applyFont="1" applyBorder="1" applyAlignment="1">
      <alignment vertical="center" wrapText="1"/>
    </xf>
    <xf numFmtId="0" fontId="34" fillId="6" borderId="8" xfId="176" applyFont="1" applyFill="1" applyBorder="1" applyAlignment="1">
      <alignment horizontal="center" vertical="center"/>
    </xf>
    <xf numFmtId="0" fontId="34" fillId="6" borderId="9" xfId="176" applyFont="1" applyFill="1" applyBorder="1" applyAlignment="1">
      <alignment horizontal="center" vertical="center"/>
    </xf>
    <xf numFmtId="0" fontId="34" fillId="6" borderId="10" xfId="176" applyFont="1" applyFill="1" applyBorder="1" applyAlignment="1">
      <alignment horizontal="center" vertical="center"/>
    </xf>
    <xf numFmtId="0" fontId="34" fillId="7" borderId="8" xfId="176" applyFont="1" applyFill="1" applyBorder="1" applyAlignment="1">
      <alignment horizontal="center" vertical="center"/>
    </xf>
    <xf numFmtId="0" fontId="34" fillId="7" borderId="10" xfId="176" applyFont="1" applyFill="1" applyBorder="1" applyAlignment="1">
      <alignment horizontal="center" vertical="center"/>
    </xf>
    <xf numFmtId="0" fontId="32" fillId="4" borderId="2" xfId="0" applyFont="1" applyFill="1" applyBorder="1" applyAlignment="1">
      <alignment horizontal="center"/>
    </xf>
    <xf numFmtId="0" fontId="32" fillId="4" borderId="3" xfId="0" applyFont="1" applyFill="1" applyBorder="1" applyAlignment="1">
      <alignment horizontal="center"/>
    </xf>
    <xf numFmtId="0" fontId="32" fillId="4" borderId="4" xfId="0" applyFont="1" applyFill="1" applyBorder="1" applyAlignment="1">
      <alignment horizontal="center"/>
    </xf>
    <xf numFmtId="0" fontId="24" fillId="2" borderId="54" xfId="141" applyFont="1" applyFill="1" applyBorder="1" applyAlignment="1">
      <alignment horizontal="left" vertical="center" wrapText="1" indent="1"/>
    </xf>
    <xf numFmtId="0" fontId="25" fillId="10" borderId="1" xfId="0" applyFont="1" applyFill="1" applyBorder="1" applyAlignment="1">
      <alignment horizontal="center" vertical="center" wrapText="1"/>
    </xf>
    <xf numFmtId="0" fontId="25" fillId="10" borderId="3" xfId="0" applyFont="1" applyFill="1" applyBorder="1" applyAlignment="1">
      <alignment horizontal="center" vertical="center" wrapText="1"/>
    </xf>
    <xf numFmtId="0" fontId="25" fillId="10" borderId="5" xfId="0" applyFont="1" applyFill="1" applyBorder="1" applyAlignment="1">
      <alignment horizontal="center" vertical="center" wrapText="1"/>
    </xf>
    <xf numFmtId="0" fontId="35" fillId="6" borderId="9" xfId="176" applyFont="1" applyFill="1" applyBorder="1" applyAlignment="1">
      <alignment horizontal="center"/>
    </xf>
    <xf numFmtId="0" fontId="35" fillId="6" borderId="10" xfId="176" applyFont="1" applyFill="1" applyBorder="1" applyAlignment="1">
      <alignment horizontal="center"/>
    </xf>
    <xf numFmtId="0" fontId="34" fillId="0" borderId="8" xfId="176" applyFont="1" applyBorder="1" applyAlignment="1">
      <alignment horizontal="center" vertical="center"/>
    </xf>
    <xf numFmtId="0" fontId="34" fillId="0" borderId="9" xfId="176" applyFont="1" applyBorder="1" applyAlignment="1">
      <alignment horizontal="left" vertical="center" indent="1"/>
    </xf>
    <xf numFmtId="0" fontId="34" fillId="0" borderId="10" xfId="176" applyFont="1" applyBorder="1" applyAlignment="1">
      <alignment horizontal="left" vertical="center" indent="1"/>
    </xf>
    <xf numFmtId="0" fontId="10" fillId="2" borderId="12" xfId="0" applyFont="1" applyFill="1" applyBorder="1" applyAlignment="1">
      <alignment horizontal="left" vertical="center" wrapText="1" indent="1"/>
    </xf>
    <xf numFmtId="0" fontId="26" fillId="2" borderId="13" xfId="0" applyFont="1" applyFill="1" applyBorder="1" applyAlignment="1">
      <alignment horizontal="left" indent="1"/>
    </xf>
    <xf numFmtId="0" fontId="26" fillId="2" borderId="14" xfId="0" applyFont="1" applyFill="1" applyBorder="1" applyAlignment="1">
      <alignment horizontal="left" indent="1"/>
    </xf>
    <xf numFmtId="0" fontId="24" fillId="2" borderId="6" xfId="141" applyFont="1" applyFill="1" applyBorder="1" applyAlignment="1">
      <alignment horizontal="left" vertical="center" wrapText="1" indent="1"/>
    </xf>
    <xf numFmtId="40" fontId="26" fillId="0" borderId="12" xfId="0" applyNumberFormat="1" applyFont="1" applyBorder="1" applyAlignment="1">
      <alignment horizontal="left" indent="1"/>
    </xf>
    <xf numFmtId="0" fontId="26" fillId="0" borderId="13" xfId="0" applyFont="1" applyBorder="1" applyAlignment="1">
      <alignment horizontal="left" indent="1"/>
    </xf>
    <xf numFmtId="0" fontId="26" fillId="0" borderId="14" xfId="0" applyFont="1" applyBorder="1" applyAlignment="1">
      <alignment horizontal="left" indent="1"/>
    </xf>
    <xf numFmtId="0" fontId="10" fillId="0" borderId="12" xfId="0" applyFont="1" applyBorder="1" applyAlignment="1">
      <alignment horizontal="left" vertical="center" wrapText="1" indent="1"/>
    </xf>
    <xf numFmtId="0" fontId="24" fillId="2" borderId="54" xfId="142" applyFont="1" applyFill="1" applyBorder="1" applyAlignment="1">
      <alignment horizontal="left" vertical="center" wrapText="1" indent="1"/>
    </xf>
    <xf numFmtId="0" fontId="10" fillId="0" borderId="11" xfId="138" applyFont="1" applyBorder="1" applyAlignment="1">
      <alignment horizontal="left" vertical="top" wrapText="1"/>
    </xf>
    <xf numFmtId="0" fontId="10" fillId="0" borderId="8" xfId="138" applyFont="1" applyBorder="1" applyAlignment="1">
      <alignment horizontal="left" vertical="top" wrapText="1"/>
    </xf>
    <xf numFmtId="0" fontId="10" fillId="0" borderId="9" xfId="138" applyFont="1" applyBorder="1" applyAlignment="1">
      <alignment horizontal="left" vertical="top" wrapText="1"/>
    </xf>
    <xf numFmtId="0" fontId="10" fillId="0" borderId="10" xfId="138" applyFont="1" applyBorder="1" applyAlignment="1">
      <alignment horizontal="left" vertical="top" wrapText="1"/>
    </xf>
    <xf numFmtId="0" fontId="34" fillId="0" borderId="9" xfId="176" applyFont="1" applyBorder="1" applyAlignment="1">
      <alignment horizontal="center" vertical="center"/>
    </xf>
    <xf numFmtId="0" fontId="34" fillId="0" borderId="10" xfId="176" applyFont="1" applyBorder="1" applyAlignment="1">
      <alignment horizontal="center" vertical="center"/>
    </xf>
    <xf numFmtId="0" fontId="24" fillId="2" borderId="2" xfId="142" applyFont="1" applyFill="1" applyBorder="1" applyAlignment="1">
      <alignment horizontal="left" vertical="center" wrapText="1" indent="1"/>
    </xf>
    <xf numFmtId="0" fontId="24" fillId="2" borderId="3" xfId="142" applyFont="1" applyFill="1" applyBorder="1" applyAlignment="1">
      <alignment horizontal="left" vertical="center" wrapText="1" indent="1"/>
    </xf>
    <xf numFmtId="0" fontId="24" fillId="2" borderId="4" xfId="142" applyFont="1" applyFill="1" applyBorder="1" applyAlignment="1">
      <alignment horizontal="left" vertical="center" wrapText="1" indent="1"/>
    </xf>
    <xf numFmtId="0" fontId="26" fillId="0" borderId="8" xfId="134" applyFont="1" applyBorder="1" applyAlignment="1">
      <alignment horizontal="left" indent="1"/>
    </xf>
    <xf numFmtId="0" fontId="26" fillId="0" borderId="9" xfId="134" applyFont="1" applyBorder="1" applyAlignment="1">
      <alignment horizontal="left" indent="1"/>
    </xf>
    <xf numFmtId="0" fontId="26" fillId="0" borderId="10" xfId="134" applyFont="1" applyBorder="1" applyAlignment="1">
      <alignment horizontal="left" indent="1"/>
    </xf>
    <xf numFmtId="0" fontId="35" fillId="0" borderId="10" xfId="176" applyFont="1" applyBorder="1" applyAlignment="1">
      <alignment horizontal="center" vertical="center"/>
    </xf>
    <xf numFmtId="0" fontId="24" fillId="2" borderId="54" xfId="145" applyFont="1" applyFill="1" applyBorder="1" applyAlignment="1">
      <alignment horizontal="left" vertical="center" wrapText="1" indent="1"/>
    </xf>
    <xf numFmtId="0" fontId="11" fillId="0" borderId="12" xfId="0" applyFont="1" applyBorder="1" applyAlignment="1">
      <alignment vertical="center" wrapText="1"/>
    </xf>
    <xf numFmtId="0" fontId="11" fillId="0" borderId="13" xfId="0" applyFont="1" applyBorder="1" applyAlignment="1">
      <alignment vertical="center" wrapText="1"/>
    </xf>
    <xf numFmtId="0" fontId="11" fillId="0" borderId="14" xfId="0" applyFont="1" applyBorder="1" applyAlignment="1">
      <alignment vertical="center" wrapText="1"/>
    </xf>
    <xf numFmtId="0" fontId="10" fillId="2" borderId="9" xfId="138" applyFont="1" applyFill="1" applyBorder="1" applyAlignment="1">
      <alignment horizontal="left" vertical="top" wrapText="1"/>
    </xf>
    <xf numFmtId="0" fontId="10" fillId="0" borderId="28" xfId="0" applyFont="1" applyBorder="1" applyAlignment="1">
      <alignment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13" xfId="0" applyFont="1" applyBorder="1" applyAlignment="1">
      <alignment vertical="center" wrapText="1"/>
    </xf>
    <xf numFmtId="0" fontId="10" fillId="0" borderId="55" xfId="0" applyFont="1" applyBorder="1" applyAlignment="1">
      <alignment vertical="center" wrapText="1"/>
    </xf>
    <xf numFmtId="0" fontId="34" fillId="0" borderId="49" xfId="176" applyFont="1" applyBorder="1" applyAlignment="1">
      <alignment horizontal="center" vertical="center"/>
    </xf>
    <xf numFmtId="0" fontId="34" fillId="0" borderId="23" xfId="176" applyFont="1" applyBorder="1" applyAlignment="1">
      <alignment horizontal="left" vertical="center" indent="1"/>
    </xf>
    <xf numFmtId="0" fontId="10" fillId="0" borderId="11" xfId="0" applyFont="1" applyBorder="1" applyAlignment="1">
      <alignment vertical="center" wrapText="1"/>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4" fillId="2" borderId="6" xfId="145" applyFont="1" applyFill="1" applyBorder="1" applyAlignment="1">
      <alignment horizontal="left" vertical="center" wrapText="1" indent="1"/>
    </xf>
    <xf numFmtId="0" fontId="24" fillId="2" borderId="22" xfId="160" applyFont="1" applyFill="1" applyBorder="1" applyAlignment="1">
      <alignment horizontal="left" vertical="center" wrapText="1" indent="1"/>
    </xf>
    <xf numFmtId="0" fontId="24" fillId="2" borderId="23" xfId="160" applyFont="1" applyFill="1" applyBorder="1" applyAlignment="1">
      <alignment horizontal="left" vertical="center" wrapText="1" indent="1"/>
    </xf>
    <xf numFmtId="0" fontId="24" fillId="2" borderId="24" xfId="160" applyFont="1" applyFill="1" applyBorder="1" applyAlignment="1">
      <alignment horizontal="left" vertical="center" wrapText="1" indent="1"/>
    </xf>
    <xf numFmtId="0" fontId="34" fillId="7" borderId="1" xfId="176" applyFont="1" applyFill="1" applyBorder="1" applyAlignment="1">
      <alignment horizontal="center" vertical="center"/>
    </xf>
    <xf numFmtId="0" fontId="34" fillId="7" borderId="4" xfId="176" applyFont="1" applyFill="1" applyBorder="1" applyAlignment="1">
      <alignment horizontal="center" vertical="center"/>
    </xf>
    <xf numFmtId="0" fontId="24" fillId="2" borderId="6" xfId="160" applyFont="1" applyFill="1" applyBorder="1" applyAlignment="1">
      <alignment horizontal="left" vertical="center" wrapText="1" indent="1"/>
    </xf>
    <xf numFmtId="40" fontId="26" fillId="0" borderId="65" xfId="134" applyNumberFormat="1" applyFont="1" applyBorder="1" applyAlignment="1">
      <alignment horizontal="left" indent="1"/>
    </xf>
    <xf numFmtId="40" fontId="26" fillId="0" borderId="9" xfId="134" applyNumberFormat="1" applyFont="1" applyBorder="1" applyAlignment="1">
      <alignment horizontal="left" indent="1"/>
    </xf>
    <xf numFmtId="40" fontId="26" fillId="0" borderId="66" xfId="134" applyNumberFormat="1" applyFont="1" applyBorder="1" applyAlignment="1">
      <alignment horizontal="left" indent="1"/>
    </xf>
    <xf numFmtId="0" fontId="10" fillId="2" borderId="8" xfId="138" applyFont="1" applyFill="1" applyBorder="1" applyAlignment="1">
      <alignment horizontal="left" vertical="top" wrapText="1"/>
    </xf>
    <xf numFmtId="0" fontId="10" fillId="2" borderId="10" xfId="138" applyFont="1" applyFill="1" applyBorder="1" applyAlignment="1">
      <alignment horizontal="left" vertical="top" wrapText="1"/>
    </xf>
    <xf numFmtId="0" fontId="10" fillId="0" borderId="32" xfId="0" applyFont="1" applyBorder="1" applyAlignment="1">
      <alignment vertical="center" wrapText="1"/>
    </xf>
    <xf numFmtId="0" fontId="10" fillId="0" borderId="33" xfId="0" applyFont="1" applyBorder="1" applyAlignment="1">
      <alignment vertical="center" wrapText="1"/>
    </xf>
    <xf numFmtId="0" fontId="10" fillId="0" borderId="34" xfId="0" applyFont="1" applyBorder="1" applyAlignment="1">
      <alignment vertical="center" wrapText="1"/>
    </xf>
    <xf numFmtId="0" fontId="10" fillId="0" borderId="31" xfId="0" applyFont="1" applyBorder="1" applyAlignment="1">
      <alignment vertical="center" wrapText="1"/>
    </xf>
    <xf numFmtId="0" fontId="10" fillId="0" borderId="14" xfId="0" applyFont="1" applyBorder="1" applyAlignment="1">
      <alignment vertical="center" wrapText="1"/>
    </xf>
    <xf numFmtId="0" fontId="32" fillId="4" borderId="18" xfId="0" applyFont="1" applyFill="1" applyBorder="1" applyAlignment="1">
      <alignment horizontal="center"/>
    </xf>
    <xf numFmtId="0" fontId="32" fillId="4" borderId="19" xfId="0" applyFont="1" applyFill="1" applyBorder="1" applyAlignment="1">
      <alignment horizontal="center"/>
    </xf>
    <xf numFmtId="0" fontId="32" fillId="4" borderId="20" xfId="0" applyFont="1" applyFill="1" applyBorder="1" applyAlignment="1">
      <alignment horizontal="center"/>
    </xf>
    <xf numFmtId="0" fontId="24" fillId="2" borderId="6" xfId="160" applyFont="1" applyFill="1" applyBorder="1" applyAlignment="1">
      <alignment vertical="center" wrapText="1"/>
    </xf>
    <xf numFmtId="0" fontId="26" fillId="0" borderId="11" xfId="0" applyFont="1" applyBorder="1"/>
    <xf numFmtId="0" fontId="32" fillId="4" borderId="2" xfId="134" applyFont="1" applyFill="1" applyBorder="1" applyAlignment="1">
      <alignment horizontal="center"/>
    </xf>
    <xf numFmtId="0" fontId="32" fillId="4" borderId="3" xfId="134" applyFont="1" applyFill="1" applyBorder="1" applyAlignment="1">
      <alignment horizontal="center"/>
    </xf>
    <xf numFmtId="0" fontId="32" fillId="4" borderId="4" xfId="134" applyFont="1" applyFill="1" applyBorder="1" applyAlignment="1">
      <alignment horizontal="center"/>
    </xf>
    <xf numFmtId="0" fontId="24" fillId="2" borderId="6" xfId="151" applyFont="1" applyFill="1" applyBorder="1" applyAlignment="1">
      <alignment horizontal="left" vertical="center" wrapText="1" indent="1"/>
    </xf>
    <xf numFmtId="40" fontId="26" fillId="0" borderId="28" xfId="0" applyNumberFormat="1" applyFont="1" applyBorder="1" applyAlignment="1">
      <alignment horizontal="left" indent="1"/>
    </xf>
    <xf numFmtId="40" fontId="26" fillId="0" borderId="29" xfId="0" applyNumberFormat="1" applyFont="1" applyBorder="1" applyAlignment="1">
      <alignment horizontal="left" indent="1"/>
    </xf>
    <xf numFmtId="40" fontId="26" fillId="0" borderId="31" xfId="0" applyNumberFormat="1" applyFont="1" applyBorder="1" applyAlignment="1">
      <alignment horizontal="left" indent="1"/>
    </xf>
    <xf numFmtId="40" fontId="26" fillId="0" borderId="13" xfId="0" applyNumberFormat="1" applyFont="1" applyBorder="1" applyAlignment="1">
      <alignment horizontal="left" indent="1"/>
    </xf>
    <xf numFmtId="40" fontId="26" fillId="0" borderId="14" xfId="0" applyNumberFormat="1" applyFont="1" applyBorder="1" applyAlignment="1">
      <alignment horizontal="left" indent="1"/>
    </xf>
    <xf numFmtId="40" fontId="26" fillId="0" borderId="32" xfId="0" applyNumberFormat="1" applyFont="1" applyBorder="1" applyAlignment="1">
      <alignment horizontal="left" indent="1"/>
    </xf>
    <xf numFmtId="40" fontId="26" fillId="0" borderId="33" xfId="0" applyNumberFormat="1" applyFont="1" applyBorder="1" applyAlignment="1">
      <alignment horizontal="left" indent="1"/>
    </xf>
    <xf numFmtId="40" fontId="26" fillId="0" borderId="34" xfId="0" applyNumberFormat="1" applyFont="1" applyBorder="1" applyAlignment="1">
      <alignment horizontal="left" indent="1"/>
    </xf>
    <xf numFmtId="0" fontId="34" fillId="0" borderId="35" xfId="176" applyFont="1" applyBorder="1" applyAlignment="1">
      <alignment horizontal="center" vertical="center"/>
    </xf>
    <xf numFmtId="0" fontId="34" fillId="0" borderId="29" xfId="176" applyFont="1" applyBorder="1" applyAlignment="1">
      <alignment horizontal="center" vertical="center"/>
    </xf>
    <xf numFmtId="0" fontId="34" fillId="0" borderId="30" xfId="176" applyFont="1" applyBorder="1" applyAlignment="1">
      <alignment horizontal="center" vertical="center"/>
    </xf>
    <xf numFmtId="40" fontId="26" fillId="0" borderId="12" xfId="134" applyNumberFormat="1" applyFont="1" applyBorder="1" applyAlignment="1">
      <alignment horizontal="left" indent="1"/>
    </xf>
    <xf numFmtId="0" fontId="26" fillId="0" borderId="13" xfId="134" applyFont="1" applyBorder="1" applyAlignment="1">
      <alignment horizontal="left" indent="1"/>
    </xf>
    <xf numFmtId="0" fontId="26" fillId="0" borderId="14" xfId="134" applyFont="1" applyBorder="1" applyAlignment="1">
      <alignment horizontal="left" indent="1"/>
    </xf>
    <xf numFmtId="0" fontId="10" fillId="0" borderId="40" xfId="0" applyFont="1" applyBorder="1" applyAlignment="1">
      <alignment vertical="center" wrapText="1"/>
    </xf>
    <xf numFmtId="0" fontId="26" fillId="0" borderId="41" xfId="0" applyFont="1" applyBorder="1"/>
    <xf numFmtId="0" fontId="26" fillId="0" borderId="42" xfId="0" applyFont="1" applyBorder="1"/>
    <xf numFmtId="0" fontId="34" fillId="6" borderId="8" xfId="177" applyFont="1" applyFill="1" applyBorder="1" applyAlignment="1">
      <alignment horizontal="center" vertical="center"/>
    </xf>
    <xf numFmtId="0" fontId="34" fillId="6" borderId="9" xfId="177" applyFont="1" applyFill="1" applyBorder="1" applyAlignment="1">
      <alignment horizontal="center" vertical="center"/>
    </xf>
    <xf numFmtId="0" fontId="34" fillId="6" borderId="10" xfId="177" applyFont="1" applyFill="1" applyBorder="1" applyAlignment="1">
      <alignment horizontal="center" vertical="center"/>
    </xf>
    <xf numFmtId="0" fontId="35" fillId="0" borderId="8" xfId="176" applyFont="1" applyBorder="1" applyAlignment="1">
      <alignment horizontal="center" vertical="center"/>
    </xf>
    <xf numFmtId="0" fontId="35" fillId="0" borderId="9" xfId="176" applyFont="1" applyBorder="1" applyAlignment="1">
      <alignment horizontal="center" vertical="center"/>
    </xf>
  </cellXfs>
  <cellStyles count="348">
    <cellStyle name="Millares" xfId="1" builtinId="3"/>
    <cellStyle name="Millares [0] 2" xfId="3" xr:uid="{00000000-0005-0000-0000-000031000000}"/>
    <cellStyle name="Millares [0] 2 2" xfId="4" xr:uid="{00000000-0005-0000-0000-000032000000}"/>
    <cellStyle name="Millares [0] 2 2 2" xfId="5" xr:uid="{00000000-0005-0000-0000-000033000000}"/>
    <cellStyle name="Millares [0] 2 2 2 2" xfId="6" xr:uid="{00000000-0005-0000-0000-000034000000}"/>
    <cellStyle name="Millares [0] 2 2 3" xfId="7" xr:uid="{00000000-0005-0000-0000-000035000000}"/>
    <cellStyle name="Millares [0] 2 3" xfId="8" xr:uid="{00000000-0005-0000-0000-000036000000}"/>
    <cellStyle name="Millares [0] 2 3 2" xfId="9" xr:uid="{00000000-0005-0000-0000-000037000000}"/>
    <cellStyle name="Millares [0] 2 4" xfId="10" xr:uid="{00000000-0005-0000-0000-000038000000}"/>
    <cellStyle name="Millares [0] 3" xfId="11" xr:uid="{00000000-0005-0000-0000-000039000000}"/>
    <cellStyle name="Millares [0] 3 2" xfId="12" xr:uid="{00000000-0005-0000-0000-00003A000000}"/>
    <cellStyle name="Millares [0] 3 2 2" xfId="13" xr:uid="{00000000-0005-0000-0000-00003B000000}"/>
    <cellStyle name="Millares [0] 3 3" xfId="14" xr:uid="{00000000-0005-0000-0000-00003C000000}"/>
    <cellStyle name="Millares 10" xfId="15" xr:uid="{00000000-0005-0000-0000-00003D000000}"/>
    <cellStyle name="Millares 11" xfId="16" xr:uid="{00000000-0005-0000-0000-00003E000000}"/>
    <cellStyle name="Millares 12" xfId="17" xr:uid="{00000000-0005-0000-0000-00003F000000}"/>
    <cellStyle name="Millares 2" xfId="18" xr:uid="{00000000-0005-0000-0000-000040000000}"/>
    <cellStyle name="Millares 2 2" xfId="19" xr:uid="{00000000-0005-0000-0000-000041000000}"/>
    <cellStyle name="Millares 2 2 2" xfId="20" xr:uid="{00000000-0005-0000-0000-000042000000}"/>
    <cellStyle name="Millares 2 2 2 2" xfId="21" xr:uid="{00000000-0005-0000-0000-000043000000}"/>
    <cellStyle name="Millares 2 2 3" xfId="22" xr:uid="{00000000-0005-0000-0000-000044000000}"/>
    <cellStyle name="Millares 2 3" xfId="23" xr:uid="{00000000-0005-0000-0000-000045000000}"/>
    <cellStyle name="Millares 2 3 2" xfId="24" xr:uid="{00000000-0005-0000-0000-000046000000}"/>
    <cellStyle name="Millares 2 4" xfId="25" xr:uid="{00000000-0005-0000-0000-000047000000}"/>
    <cellStyle name="Millares 2 69" xfId="26" xr:uid="{00000000-0005-0000-0000-000048000000}"/>
    <cellStyle name="Millares 2 69 2" xfId="27" xr:uid="{00000000-0005-0000-0000-000049000000}"/>
    <cellStyle name="Millares 2 69 2 2" xfId="28" xr:uid="{00000000-0005-0000-0000-00004A000000}"/>
    <cellStyle name="Millares 2 69 2 2 2" xfId="29" xr:uid="{00000000-0005-0000-0000-00004B000000}"/>
    <cellStyle name="Millares 2 69 2 2 2 2" xfId="30" xr:uid="{00000000-0005-0000-0000-00004C000000}"/>
    <cellStyle name="Millares 2 69 2 2 2 2 2" xfId="217" xr:uid="{0EC87124-FD4C-45FA-B5B5-B162670D519B}"/>
    <cellStyle name="Millares 2 69 2 2 2 3" xfId="216" xr:uid="{7F61E761-F9C5-478C-9619-F84E869DCC1B}"/>
    <cellStyle name="Millares 2 69 2 2 3" xfId="31" xr:uid="{00000000-0005-0000-0000-00004D000000}"/>
    <cellStyle name="Millares 2 69 2 2 3 2" xfId="218" xr:uid="{70E2F754-4FCC-468F-BF0F-24A178B78CA3}"/>
    <cellStyle name="Millares 2 69 2 2 4" xfId="215" xr:uid="{1D0B7572-1194-45F6-AB29-C4B5C7A17499}"/>
    <cellStyle name="Millares 2 69 2 3" xfId="32" xr:uid="{00000000-0005-0000-0000-00004E000000}"/>
    <cellStyle name="Millares 2 69 2 3 2" xfId="33" xr:uid="{00000000-0005-0000-0000-00004F000000}"/>
    <cellStyle name="Millares 2 69 2 3 2 2" xfId="220" xr:uid="{558D117A-FC69-499C-8A6F-C31E9F02CDEB}"/>
    <cellStyle name="Millares 2 69 2 3 3" xfId="219" xr:uid="{E77590E5-0BBC-418A-A1BC-090C0F39BA7B}"/>
    <cellStyle name="Millares 2 69 2 4" xfId="34" xr:uid="{00000000-0005-0000-0000-000050000000}"/>
    <cellStyle name="Millares 2 69 2 4 2" xfId="35" xr:uid="{00000000-0005-0000-0000-000051000000}"/>
    <cellStyle name="Millares 2 69 2 4 2 2" xfId="222" xr:uid="{A07A0828-A702-4886-BD7A-0412C7919BA3}"/>
    <cellStyle name="Millares 2 69 2 4 3" xfId="221" xr:uid="{959A48E6-982A-4B70-9D4F-7106EC5C93AD}"/>
    <cellStyle name="Millares 2 69 2 5" xfId="36" xr:uid="{00000000-0005-0000-0000-000052000000}"/>
    <cellStyle name="Millares 2 69 2 5 2" xfId="37" xr:uid="{00000000-0005-0000-0000-000053000000}"/>
    <cellStyle name="Millares 2 69 2 5 2 2" xfId="224" xr:uid="{AE217FE5-95A1-4E3D-A7B4-EEE6464FF260}"/>
    <cellStyle name="Millares 2 69 2 5 3" xfId="223" xr:uid="{5D7EB2BC-05D6-4FD5-BBAA-6A569C3134C3}"/>
    <cellStyle name="Millares 2 69 2 6" xfId="38" xr:uid="{00000000-0005-0000-0000-000054000000}"/>
    <cellStyle name="Millares 2 69 2 6 2" xfId="225" xr:uid="{1228B071-477B-42B8-8025-2B75D1A7C5B3}"/>
    <cellStyle name="Millares 2 69 2 7" xfId="214" xr:uid="{020F0BEB-33C8-4D1A-B1FA-A931B8370BF5}"/>
    <cellStyle name="Millares 2 69 3" xfId="39" xr:uid="{00000000-0005-0000-0000-000055000000}"/>
    <cellStyle name="Millares 2 69 3 2" xfId="40" xr:uid="{00000000-0005-0000-0000-000056000000}"/>
    <cellStyle name="Millares 2 69 3 2 2" xfId="41" xr:uid="{00000000-0005-0000-0000-000057000000}"/>
    <cellStyle name="Millares 2 69 3 2 2 2" xfId="228" xr:uid="{F39B3794-347F-4F0F-8745-4F0074F0AE95}"/>
    <cellStyle name="Millares 2 69 3 2 3" xfId="227" xr:uid="{38BA4862-0CA8-4F1E-A35A-5DEB525297BE}"/>
    <cellStyle name="Millares 2 69 3 3" xfId="42" xr:uid="{00000000-0005-0000-0000-000058000000}"/>
    <cellStyle name="Millares 2 69 3 3 2" xfId="229" xr:uid="{6C61D5DD-309F-46A9-9A89-531B5D334A89}"/>
    <cellStyle name="Millares 2 69 3 4" xfId="226" xr:uid="{53A30225-1B55-406F-9940-AB136796C80C}"/>
    <cellStyle name="Millares 2 69 4" xfId="43" xr:uid="{00000000-0005-0000-0000-000059000000}"/>
    <cellStyle name="Millares 2 69 4 2" xfId="44" xr:uid="{00000000-0005-0000-0000-00005A000000}"/>
    <cellStyle name="Millares 2 69 4 2 2" xfId="231" xr:uid="{84D567E2-5743-485C-B413-4E0F5F783663}"/>
    <cellStyle name="Millares 2 69 4 3" xfId="230" xr:uid="{183CD981-6BC6-40AB-B6CA-3237BF972B53}"/>
    <cellStyle name="Millares 2 69 5" xfId="45" xr:uid="{00000000-0005-0000-0000-00005B000000}"/>
    <cellStyle name="Millares 2 69 5 2" xfId="46" xr:uid="{00000000-0005-0000-0000-00005C000000}"/>
    <cellStyle name="Millares 2 69 5 2 2" xfId="233" xr:uid="{46211239-87EB-48FB-A421-4C5BC5B82564}"/>
    <cellStyle name="Millares 2 69 5 3" xfId="232" xr:uid="{FA4848D8-9363-4A4B-BE65-2DAC1DF3B43F}"/>
    <cellStyle name="Millares 2 69 6" xfId="47" xr:uid="{00000000-0005-0000-0000-00005D000000}"/>
    <cellStyle name="Millares 2 69 6 2" xfId="48" xr:uid="{00000000-0005-0000-0000-00005E000000}"/>
    <cellStyle name="Millares 2 69 6 2 2" xfId="235" xr:uid="{4778CC19-EEFA-4DAC-9F3A-D2C53EB075B9}"/>
    <cellStyle name="Millares 2 69 6 3" xfId="234" xr:uid="{EE68617E-622A-4EE1-9104-3D1A3D99C9C8}"/>
    <cellStyle name="Millares 2 69 7" xfId="49" xr:uid="{00000000-0005-0000-0000-00005F000000}"/>
    <cellStyle name="Millares 2 69 7 2" xfId="236" xr:uid="{85580117-FB21-4170-867E-10C281C58B1D}"/>
    <cellStyle name="Millares 2 69 8" xfId="213" xr:uid="{A9967211-F3AC-4116-B894-D0B69E814E56}"/>
    <cellStyle name="Millares 3" xfId="50" xr:uid="{00000000-0005-0000-0000-000060000000}"/>
    <cellStyle name="Millares 3 2" xfId="51" xr:uid="{00000000-0005-0000-0000-000061000000}"/>
    <cellStyle name="Millares 3 2 2" xfId="52" xr:uid="{00000000-0005-0000-0000-000062000000}"/>
    <cellStyle name="Millares 3 2 2 2" xfId="53" xr:uid="{00000000-0005-0000-0000-000063000000}"/>
    <cellStyle name="Millares 3 2 3" xfId="54" xr:uid="{00000000-0005-0000-0000-000064000000}"/>
    <cellStyle name="Millares 3 3" xfId="55" xr:uid="{00000000-0005-0000-0000-000065000000}"/>
    <cellStyle name="Millares 3 3 2" xfId="56" xr:uid="{00000000-0005-0000-0000-000066000000}"/>
    <cellStyle name="Millares 3 4" xfId="57" xr:uid="{00000000-0005-0000-0000-000067000000}"/>
    <cellStyle name="Millares 4" xfId="58" xr:uid="{00000000-0005-0000-0000-000068000000}"/>
    <cellStyle name="Millares 4 2" xfId="59" xr:uid="{00000000-0005-0000-0000-000069000000}"/>
    <cellStyle name="Millares 4 2 2" xfId="60" xr:uid="{00000000-0005-0000-0000-00006A000000}"/>
    <cellStyle name="Millares 4 3" xfId="61" xr:uid="{00000000-0005-0000-0000-00006B000000}"/>
    <cellStyle name="Millares 5" xfId="62" xr:uid="{00000000-0005-0000-0000-00006C000000}"/>
    <cellStyle name="Millares 5 2" xfId="63" xr:uid="{00000000-0005-0000-0000-00006D000000}"/>
    <cellStyle name="Millares 5 2 2" xfId="238" xr:uid="{9CA8D947-30B9-4631-A7CA-8BBBE85F2628}"/>
    <cellStyle name="Millares 5 3" xfId="237" xr:uid="{3B4A1E6C-2ACE-40E9-9EF2-138D1EB64168}"/>
    <cellStyle name="Millares 6" xfId="64" xr:uid="{00000000-0005-0000-0000-00006E000000}"/>
    <cellStyle name="Millares 6 2" xfId="65" xr:uid="{00000000-0005-0000-0000-00006F000000}"/>
    <cellStyle name="Millares 7" xfId="66" xr:uid="{00000000-0005-0000-0000-000070000000}"/>
    <cellStyle name="Millares 8" xfId="67" xr:uid="{00000000-0005-0000-0000-000071000000}"/>
    <cellStyle name="Millares 9" xfId="68" xr:uid="{00000000-0005-0000-0000-000072000000}"/>
    <cellStyle name="Moneda" xfId="2" builtinId="4"/>
    <cellStyle name="Moneda 10" xfId="69" xr:uid="{00000000-0005-0000-0000-000073000000}"/>
    <cellStyle name="Moneda 10 2" xfId="239" xr:uid="{159E9965-A538-4F33-8DA0-1CF96586B281}"/>
    <cellStyle name="Moneda 11" xfId="212" xr:uid="{268057D4-0218-421E-8D1F-3C70CD4065FB}"/>
    <cellStyle name="Moneda 2" xfId="70" xr:uid="{00000000-0005-0000-0000-000074000000}"/>
    <cellStyle name="Moneda 2 2" xfId="71" xr:uid="{00000000-0005-0000-0000-000075000000}"/>
    <cellStyle name="Moneda 2 2 2" xfId="72" xr:uid="{00000000-0005-0000-0000-000076000000}"/>
    <cellStyle name="Moneda 2 2 2 2" xfId="73" xr:uid="{00000000-0005-0000-0000-000077000000}"/>
    <cellStyle name="Moneda 2 2 2 2 2" xfId="74" xr:uid="{00000000-0005-0000-0000-000078000000}"/>
    <cellStyle name="Moneda 2 2 2 2 2 2" xfId="244" xr:uid="{23427A60-BA94-4C5A-9ED3-CB7B257B6101}"/>
    <cellStyle name="Moneda 2 2 2 2 3" xfId="243" xr:uid="{FE8CC1D1-E93E-4FB7-BE53-15E803C0C218}"/>
    <cellStyle name="Moneda 2 2 2 3" xfId="75" xr:uid="{00000000-0005-0000-0000-000079000000}"/>
    <cellStyle name="Moneda 2 2 2 3 2" xfId="245" xr:uid="{51D55071-2F5A-4F06-8F7F-2DEF33C8CEAE}"/>
    <cellStyle name="Moneda 2 2 2 4" xfId="242" xr:uid="{F0931544-C14E-4DE0-9BB2-18A057C7CE1E}"/>
    <cellStyle name="Moneda 2 2 3" xfId="76" xr:uid="{00000000-0005-0000-0000-00007A000000}"/>
    <cellStyle name="Moneda 2 2 3 2" xfId="77" xr:uid="{00000000-0005-0000-0000-00007B000000}"/>
    <cellStyle name="Moneda 2 2 3 2 2" xfId="247" xr:uid="{7A66006A-3455-4112-B212-85042FB5AD5D}"/>
    <cellStyle name="Moneda 2 2 3 3" xfId="246" xr:uid="{A53CD6D1-B994-4166-8C11-AA09193AAA73}"/>
    <cellStyle name="Moneda 2 2 4" xfId="78" xr:uid="{00000000-0005-0000-0000-00007C000000}"/>
    <cellStyle name="Moneda 2 2 4 2" xfId="79" xr:uid="{00000000-0005-0000-0000-00007D000000}"/>
    <cellStyle name="Moneda 2 2 4 2 2" xfId="249" xr:uid="{399C9D45-FD0B-4DAF-86B2-35EED4EA9725}"/>
    <cellStyle name="Moneda 2 2 4 3" xfId="248" xr:uid="{01C5A263-E7DD-418B-9429-A3A2E4B5FBC6}"/>
    <cellStyle name="Moneda 2 2 5" xfId="80" xr:uid="{00000000-0005-0000-0000-00007E000000}"/>
    <cellStyle name="Moneda 2 2 5 2" xfId="81" xr:uid="{00000000-0005-0000-0000-00007F000000}"/>
    <cellStyle name="Moneda 2 2 5 2 2" xfId="251" xr:uid="{07683AE3-9511-4EC1-8937-713D5B4C72FD}"/>
    <cellStyle name="Moneda 2 2 5 3" xfId="250" xr:uid="{F20A14A6-F6D5-414D-8717-A5F8C1DDB374}"/>
    <cellStyle name="Moneda 2 2 6" xfId="82" xr:uid="{00000000-0005-0000-0000-000080000000}"/>
    <cellStyle name="Moneda 2 2 6 2" xfId="83" xr:uid="{00000000-0005-0000-0000-000081000000}"/>
    <cellStyle name="Moneda 2 2 6 2 2" xfId="253" xr:uid="{977C2726-3D44-40F4-883A-5581B67A0BFE}"/>
    <cellStyle name="Moneda 2 2 6 3" xfId="252" xr:uid="{1EB73B88-9BD0-41B0-9069-A8F97EDA4002}"/>
    <cellStyle name="Moneda 2 2 7" xfId="84" xr:uid="{00000000-0005-0000-0000-000082000000}"/>
    <cellStyle name="Moneda 2 2 7 2" xfId="254" xr:uid="{FF06F417-D1D5-49CC-8FA4-EF18835B6514}"/>
    <cellStyle name="Moneda 2 2 8" xfId="241" xr:uid="{46DF7DD0-40C5-482E-AFC8-9AF59BF8D09E}"/>
    <cellStyle name="Moneda 2 3" xfId="85" xr:uid="{00000000-0005-0000-0000-000083000000}"/>
    <cellStyle name="Moneda 2 3 2" xfId="86" xr:uid="{00000000-0005-0000-0000-000084000000}"/>
    <cellStyle name="Moneda 2 3 2 2" xfId="87" xr:uid="{00000000-0005-0000-0000-000085000000}"/>
    <cellStyle name="Moneda 2 3 2 2 2" xfId="257" xr:uid="{A1D593EC-759D-4AB6-800B-D409124C015A}"/>
    <cellStyle name="Moneda 2 3 2 3" xfId="256" xr:uid="{829B5081-3E5C-40E5-BA68-E76EA9DC2D99}"/>
    <cellStyle name="Moneda 2 3 3" xfId="88" xr:uid="{00000000-0005-0000-0000-000086000000}"/>
    <cellStyle name="Moneda 2 3 3 2" xfId="258" xr:uid="{EAD1EB51-E8A0-484C-A339-23CC59084099}"/>
    <cellStyle name="Moneda 2 3 4" xfId="255" xr:uid="{BBAD81F4-B15F-407A-9064-E121BC031D8F}"/>
    <cellStyle name="Moneda 2 4" xfId="89" xr:uid="{00000000-0005-0000-0000-000087000000}"/>
    <cellStyle name="Moneda 2 4 2" xfId="90" xr:uid="{00000000-0005-0000-0000-000088000000}"/>
    <cellStyle name="Moneda 2 4 2 2" xfId="260" xr:uid="{F60B14E2-7AAF-44D8-B0FC-2196707EDB4F}"/>
    <cellStyle name="Moneda 2 4 3" xfId="259" xr:uid="{A5983C7B-459D-4377-BA3B-B3E45F77F004}"/>
    <cellStyle name="Moneda 2 5" xfId="91" xr:uid="{00000000-0005-0000-0000-000089000000}"/>
    <cellStyle name="Moneda 2 5 2" xfId="92" xr:uid="{00000000-0005-0000-0000-00008A000000}"/>
    <cellStyle name="Moneda 2 5 2 2" xfId="262" xr:uid="{7925CD63-4518-486E-83B6-20F997303248}"/>
    <cellStyle name="Moneda 2 5 3" xfId="261" xr:uid="{EF4ACC6F-AD4F-4C13-A6B2-AD50693647C9}"/>
    <cellStyle name="Moneda 2 6" xfId="93" xr:uid="{00000000-0005-0000-0000-00008B000000}"/>
    <cellStyle name="Moneda 2 6 2" xfId="94" xr:uid="{00000000-0005-0000-0000-00008C000000}"/>
    <cellStyle name="Moneda 2 6 2 2" xfId="264" xr:uid="{ACA1930F-37F8-4383-B135-56C428CD3525}"/>
    <cellStyle name="Moneda 2 6 3" xfId="263" xr:uid="{103EEEE8-0E39-4F3C-B935-6DFE8B8D2917}"/>
    <cellStyle name="Moneda 2 7" xfId="95" xr:uid="{00000000-0005-0000-0000-00008D000000}"/>
    <cellStyle name="Moneda 2 7 2" xfId="96" xr:uid="{00000000-0005-0000-0000-00008E000000}"/>
    <cellStyle name="Moneda 2 7 2 2" xfId="266" xr:uid="{333CBE1A-37E6-4691-A63F-EF01722AB9DE}"/>
    <cellStyle name="Moneda 2 7 3" xfId="265" xr:uid="{F4B5BD5E-C8B9-4F50-9971-1D232ECDE6C0}"/>
    <cellStyle name="Moneda 2 8" xfId="97" xr:uid="{00000000-0005-0000-0000-00008F000000}"/>
    <cellStyle name="Moneda 2 8 2" xfId="267" xr:uid="{F6C393B3-EC59-4888-9998-B88D3B696AE0}"/>
    <cellStyle name="Moneda 2 9" xfId="240" xr:uid="{DFEDC67E-EC13-4AD1-8CEE-173B405340E1}"/>
    <cellStyle name="Moneda 3" xfId="98" xr:uid="{00000000-0005-0000-0000-000090000000}"/>
    <cellStyle name="Moneda 3 2" xfId="99" xr:uid="{00000000-0005-0000-0000-000091000000}"/>
    <cellStyle name="Moneda 3 2 2" xfId="100" xr:uid="{00000000-0005-0000-0000-000092000000}"/>
    <cellStyle name="Moneda 3 3" xfId="101" xr:uid="{00000000-0005-0000-0000-000093000000}"/>
    <cellStyle name="Moneda 4" xfId="102" xr:uid="{00000000-0005-0000-0000-000094000000}"/>
    <cellStyle name="Moneda 4 2" xfId="103" xr:uid="{00000000-0005-0000-0000-000095000000}"/>
    <cellStyle name="Moneda 4 2 2" xfId="104" xr:uid="{00000000-0005-0000-0000-000096000000}"/>
    <cellStyle name="Moneda 4 2 2 2" xfId="105" xr:uid="{00000000-0005-0000-0000-000097000000}"/>
    <cellStyle name="Moneda 4 2 2 2 2" xfId="271" xr:uid="{2D534F57-810C-48DC-A273-318D175A65E2}"/>
    <cellStyle name="Moneda 4 2 2 3" xfId="270" xr:uid="{AA19DBD6-1A5D-485A-BE08-C0AD071A498F}"/>
    <cellStyle name="Moneda 4 2 3" xfId="106" xr:uid="{00000000-0005-0000-0000-000098000000}"/>
    <cellStyle name="Moneda 4 2 3 2" xfId="272" xr:uid="{9D6787E5-6420-47D4-8A74-BC6637733328}"/>
    <cellStyle name="Moneda 4 2 4" xfId="269" xr:uid="{D92DE8B6-F03D-455F-94A8-20FD22301DA5}"/>
    <cellStyle name="Moneda 4 3" xfId="107" xr:uid="{00000000-0005-0000-0000-000099000000}"/>
    <cellStyle name="Moneda 4 3 2" xfId="108" xr:uid="{00000000-0005-0000-0000-00009A000000}"/>
    <cellStyle name="Moneda 4 3 2 2" xfId="274" xr:uid="{F1FFEE9E-E6B5-45ED-9E33-2E98E8E9ADED}"/>
    <cellStyle name="Moneda 4 3 3" xfId="273" xr:uid="{B49E8C99-297C-447C-B67B-FF463C20E0A9}"/>
    <cellStyle name="Moneda 4 4" xfId="109" xr:uid="{00000000-0005-0000-0000-00009B000000}"/>
    <cellStyle name="Moneda 4 4 2" xfId="110" xr:uid="{00000000-0005-0000-0000-00009C000000}"/>
    <cellStyle name="Moneda 4 4 2 2" xfId="276" xr:uid="{0897E204-1DB5-4A13-92F9-DCBEF4620EC1}"/>
    <cellStyle name="Moneda 4 4 3" xfId="275" xr:uid="{810DDAF4-AD16-412C-BBC7-E0A2E7AE8AB6}"/>
    <cellStyle name="Moneda 4 5" xfId="111" xr:uid="{00000000-0005-0000-0000-00009D000000}"/>
    <cellStyle name="Moneda 4 5 2" xfId="112" xr:uid="{00000000-0005-0000-0000-00009E000000}"/>
    <cellStyle name="Moneda 4 5 2 2" xfId="278" xr:uid="{C9CA36F6-8B95-422A-9781-140076FF5763}"/>
    <cellStyle name="Moneda 4 5 3" xfId="277" xr:uid="{864DFBE8-5743-4D79-AC51-F9E833E5C7A6}"/>
    <cellStyle name="Moneda 4 6" xfId="113" xr:uid="{00000000-0005-0000-0000-00009F000000}"/>
    <cellStyle name="Moneda 4 6 2" xfId="114" xr:uid="{00000000-0005-0000-0000-0000A0000000}"/>
    <cellStyle name="Moneda 4 6 2 2" xfId="280" xr:uid="{32BB5F39-E24A-46D8-9BC7-E8E06259BDD3}"/>
    <cellStyle name="Moneda 4 6 3" xfId="279" xr:uid="{CF65DC3A-F04A-499C-A8F2-4595C9C0B5CF}"/>
    <cellStyle name="Moneda 4 7" xfId="115" xr:uid="{00000000-0005-0000-0000-0000A1000000}"/>
    <cellStyle name="Moneda 4 7 2" xfId="281" xr:uid="{1BB7D221-6DE6-426F-86AE-9D7998F3AC07}"/>
    <cellStyle name="Moneda 4 8" xfId="268" xr:uid="{3AFCCE8A-DD07-4BB5-BBC1-7EF55D726284}"/>
    <cellStyle name="Moneda 5" xfId="116" xr:uid="{00000000-0005-0000-0000-0000A2000000}"/>
    <cellStyle name="Moneda 5 2" xfId="117" xr:uid="{00000000-0005-0000-0000-0000A3000000}"/>
    <cellStyle name="Moneda 5 2 2" xfId="118" xr:uid="{00000000-0005-0000-0000-0000A4000000}"/>
    <cellStyle name="Moneda 5 2 2 2" xfId="284" xr:uid="{0AC9A5EE-2E9D-48E2-94C9-EC8DB8108C85}"/>
    <cellStyle name="Moneda 5 2 3" xfId="283" xr:uid="{EDBD73AA-F5BE-4D17-9819-FF2D9A1595FB}"/>
    <cellStyle name="Moneda 5 3" xfId="119" xr:uid="{00000000-0005-0000-0000-0000A5000000}"/>
    <cellStyle name="Moneda 5 3 2" xfId="285" xr:uid="{32D5B80B-2FD7-4C89-A77F-FBD277F07660}"/>
    <cellStyle name="Moneda 5 4" xfId="282" xr:uid="{15E1A7AD-4010-4765-B625-EEDD15EF5280}"/>
    <cellStyle name="Moneda 6" xfId="120" xr:uid="{00000000-0005-0000-0000-0000A6000000}"/>
    <cellStyle name="Moneda 6 2" xfId="121" xr:uid="{00000000-0005-0000-0000-0000A7000000}"/>
    <cellStyle name="Moneda 6 2 2" xfId="287" xr:uid="{64D07CC4-F4D6-4AE3-B8B3-DEB50C21722D}"/>
    <cellStyle name="Moneda 6 3" xfId="286" xr:uid="{4890C6F1-C660-4FD9-96D7-69E0DCEDCA4E}"/>
    <cellStyle name="Moneda 7" xfId="122" xr:uid="{00000000-0005-0000-0000-0000A8000000}"/>
    <cellStyle name="Moneda 7 2" xfId="123" xr:uid="{00000000-0005-0000-0000-0000A9000000}"/>
    <cellStyle name="Moneda 7 2 2" xfId="289" xr:uid="{CC72EDC8-8296-4969-AD67-2D2C36DC7791}"/>
    <cellStyle name="Moneda 7 3" xfId="288" xr:uid="{DEF4D8F6-1CE6-4A0B-86AE-2C2600C97703}"/>
    <cellStyle name="Moneda 8" xfId="124" xr:uid="{00000000-0005-0000-0000-0000AA000000}"/>
    <cellStyle name="Moneda 8 2" xfId="125" xr:uid="{00000000-0005-0000-0000-0000AB000000}"/>
    <cellStyle name="Moneda 8 2 2" xfId="291" xr:uid="{56D8A27F-D6B6-4256-97EE-B8A851DBC381}"/>
    <cellStyle name="Moneda 8 3" xfId="290" xr:uid="{2D36E4A0-A33F-4517-B8F7-DABFA1DC2E15}"/>
    <cellStyle name="Moneda 9" xfId="126" xr:uid="{00000000-0005-0000-0000-0000AC000000}"/>
    <cellStyle name="Moneda 9 2" xfId="127" xr:uid="{00000000-0005-0000-0000-0000AD000000}"/>
    <cellStyle name="Moneda 9 2 2" xfId="293" xr:uid="{A768E439-81B4-4CC5-8903-3E6229F0BDAD}"/>
    <cellStyle name="Moneda 9 3" xfId="292" xr:uid="{6D421135-D426-4909-BCB8-066DD24BF6A7}"/>
    <cellStyle name="Normal" xfId="0" builtinId="0"/>
    <cellStyle name="Normal 10" xfId="128" xr:uid="{00000000-0005-0000-0000-0000AE000000}"/>
    <cellStyle name="Normal 10 2" xfId="129" xr:uid="{00000000-0005-0000-0000-0000AF000000}"/>
    <cellStyle name="Normal 10 2 2" xfId="130" xr:uid="{00000000-0005-0000-0000-0000B0000000}"/>
    <cellStyle name="Normal 10 2 2 2" xfId="294" xr:uid="{03AEB8DF-9141-4092-A501-4E15AB98FCDA}"/>
    <cellStyle name="Normal 10 3" xfId="131" xr:uid="{00000000-0005-0000-0000-0000B1000000}"/>
    <cellStyle name="Normal 10 3 2" xfId="132" xr:uid="{00000000-0005-0000-0000-0000B2000000}"/>
    <cellStyle name="Normal 10 3 2 2" xfId="295" xr:uid="{595FD8B7-0883-4388-A725-0B27E2F62B4B}"/>
    <cellStyle name="Normal 10 4" xfId="133" xr:uid="{00000000-0005-0000-0000-0000B3000000}"/>
    <cellStyle name="Normal 10 4 2" xfId="296" xr:uid="{5E138362-BD6A-43AD-8D1D-56537D203AE3}"/>
    <cellStyle name="Normal 2" xfId="134" xr:uid="{00000000-0005-0000-0000-0000B4000000}"/>
    <cellStyle name="Normal 2 2" xfId="135" xr:uid="{00000000-0005-0000-0000-0000B5000000}"/>
    <cellStyle name="Normal 2 2 2" xfId="136" xr:uid="{00000000-0005-0000-0000-0000B6000000}"/>
    <cellStyle name="Normal 2 3" xfId="137" xr:uid="{00000000-0005-0000-0000-0000B7000000}"/>
    <cellStyle name="Normal 3" xfId="138" xr:uid="{00000000-0005-0000-0000-0000B8000000}"/>
    <cellStyle name="Normal 3 2" xfId="139" xr:uid="{00000000-0005-0000-0000-0000B9000000}"/>
    <cellStyle name="Normal 3 2 2" xfId="140" xr:uid="{00000000-0005-0000-0000-0000BA000000}"/>
    <cellStyle name="Normal 3 2 2 2" xfId="297" xr:uid="{C518E80F-2D71-48BB-8C49-3FCA788B693C}"/>
    <cellStyle name="Normal 3 2 70 2 2 2" xfId="141" xr:uid="{00000000-0005-0000-0000-0000BB000000}"/>
    <cellStyle name="Normal 3 2 70 2 2 2 2" xfId="142" xr:uid="{00000000-0005-0000-0000-0000BC000000}"/>
    <cellStyle name="Normal 3 2 70 2 2 2 2 2" xfId="143" xr:uid="{00000000-0005-0000-0000-0000BD000000}"/>
    <cellStyle name="Normal 3 2 70 2 2 2 2 2 2" xfId="144" xr:uid="{00000000-0005-0000-0000-0000BE000000}"/>
    <cellStyle name="Normal 3 2 70 2 2 2 2 2 2 2" xfId="145" xr:uid="{00000000-0005-0000-0000-0000BF000000}"/>
    <cellStyle name="Normal 3 2 70 2 2 2 2 2 2 2 2" xfId="302" xr:uid="{E3506C24-41DD-4467-BA7F-5FDA5FC9178E}"/>
    <cellStyle name="Normal 3 2 70 2 2 2 2 2 2 3" xfId="301" xr:uid="{2FD11400-135A-4FAA-8A2A-DE2840AEF6C4}"/>
    <cellStyle name="Normal 3 2 70 2 2 2 2 2 3" xfId="146" xr:uid="{00000000-0005-0000-0000-0000C0000000}"/>
    <cellStyle name="Normal 3 2 70 2 2 2 2 2 3 2" xfId="303" xr:uid="{28B54CCF-402D-4236-8E74-F1645D65957E}"/>
    <cellStyle name="Normal 3 2 70 2 2 2 2 2 4" xfId="300" xr:uid="{6662A7A6-09AB-48B3-9B38-AEEF6A65E564}"/>
    <cellStyle name="Normal 3 2 70 2 2 2 2 3" xfId="147" xr:uid="{00000000-0005-0000-0000-0000C1000000}"/>
    <cellStyle name="Normal 3 2 70 2 2 2 2 3 2" xfId="148" xr:uid="{00000000-0005-0000-0000-0000C2000000}"/>
    <cellStyle name="Normal 3 2 70 2 2 2 2 3 2 2" xfId="305" xr:uid="{7A88F48E-4448-42F7-804F-4562F384D9C1}"/>
    <cellStyle name="Normal 3 2 70 2 2 2 2 3 3" xfId="304" xr:uid="{A177E8AB-57DE-4DCB-8C9F-B0EB4E5D6B18}"/>
    <cellStyle name="Normal 3 2 70 2 2 2 2 4" xfId="149" xr:uid="{00000000-0005-0000-0000-0000C3000000}"/>
    <cellStyle name="Normal 3 2 70 2 2 2 2 4 2" xfId="150" xr:uid="{00000000-0005-0000-0000-0000C4000000}"/>
    <cellStyle name="Normal 3 2 70 2 2 2 2 4 2 2" xfId="307" xr:uid="{7A9878F6-8832-4EB9-8819-C2996875EA8F}"/>
    <cellStyle name="Normal 3 2 70 2 2 2 2 4 3" xfId="306" xr:uid="{65872955-14D1-4704-99D1-172FC2A737E9}"/>
    <cellStyle name="Normal 3 2 70 2 2 2 2 5" xfId="151" xr:uid="{00000000-0005-0000-0000-0000C5000000}"/>
    <cellStyle name="Normal 3 2 70 2 2 2 2 5 2" xfId="152" xr:uid="{00000000-0005-0000-0000-0000C6000000}"/>
    <cellStyle name="Normal 3 2 70 2 2 2 2 5 2 2" xfId="309" xr:uid="{515BC531-8820-44D9-9E64-4F2646D76547}"/>
    <cellStyle name="Normal 3 2 70 2 2 2 2 5 3" xfId="308" xr:uid="{7E111FE8-623A-4D46-83DC-A209D778EFE4}"/>
    <cellStyle name="Normal 3 2 70 2 2 2 2 6" xfId="153" xr:uid="{00000000-0005-0000-0000-0000C7000000}"/>
    <cellStyle name="Normal 3 2 70 2 2 2 2 6 2" xfId="154" xr:uid="{00000000-0005-0000-0000-0000C8000000}"/>
    <cellStyle name="Normal 3 2 70 2 2 2 2 6 2 2" xfId="311" xr:uid="{AC3E1897-92AD-4547-A5C3-419CD15E12EC}"/>
    <cellStyle name="Normal 3 2 70 2 2 2 2 6 3" xfId="310" xr:uid="{E1E0D189-2F11-410C-B4A5-8EFD65209FAF}"/>
    <cellStyle name="Normal 3 2 70 2 2 2 2 7" xfId="155" xr:uid="{00000000-0005-0000-0000-0000C9000000}"/>
    <cellStyle name="Normal 3 2 70 2 2 2 2 7 2" xfId="312" xr:uid="{DC845DA8-911B-4398-BA2B-DB1F4394BEB7}"/>
    <cellStyle name="Normal 3 2 70 2 2 2 2 8" xfId="299" xr:uid="{8581DAE5-7A5C-44A0-8EED-85D6562AA302}"/>
    <cellStyle name="Normal 3 2 70 2 2 2 3" xfId="156" xr:uid="{00000000-0005-0000-0000-0000CA000000}"/>
    <cellStyle name="Normal 3 2 70 2 2 2 3 2" xfId="157" xr:uid="{00000000-0005-0000-0000-0000CB000000}"/>
    <cellStyle name="Normal 3 2 70 2 2 2 3 2 2" xfId="158" xr:uid="{00000000-0005-0000-0000-0000CC000000}"/>
    <cellStyle name="Normal 3 2 70 2 2 2 3 2 2 2" xfId="315" xr:uid="{6136ABFF-02EB-40D2-A644-0591D21ADA14}"/>
    <cellStyle name="Normal 3 2 70 2 2 2 3 2 3" xfId="314" xr:uid="{CCEBDC04-0899-4228-A502-0FDE90130141}"/>
    <cellStyle name="Normal 3 2 70 2 2 2 3 3" xfId="159" xr:uid="{00000000-0005-0000-0000-0000CD000000}"/>
    <cellStyle name="Normal 3 2 70 2 2 2 3 3 2" xfId="316" xr:uid="{198C2B16-3774-4122-BDF9-C485253B0B17}"/>
    <cellStyle name="Normal 3 2 70 2 2 2 3 4" xfId="313" xr:uid="{2125929C-81E2-4A60-B679-6BC0E874937E}"/>
    <cellStyle name="Normal 3 2 70 2 2 2 4" xfId="160" xr:uid="{00000000-0005-0000-0000-0000CE000000}"/>
    <cellStyle name="Normal 3 2 70 2 2 2 4 2" xfId="161" xr:uid="{00000000-0005-0000-0000-0000CF000000}"/>
    <cellStyle name="Normal 3 2 70 2 2 2 4 2 2" xfId="318" xr:uid="{9C192681-7316-4D69-A3C4-A94C28E7C764}"/>
    <cellStyle name="Normal 3 2 70 2 2 2 4 3" xfId="317" xr:uid="{3CC3632C-9922-4C2D-B9E0-7BF60D11104D}"/>
    <cellStyle name="Normal 3 2 70 2 2 2 5" xfId="162" xr:uid="{00000000-0005-0000-0000-0000D0000000}"/>
    <cellStyle name="Normal 3 2 70 2 2 2 5 2" xfId="163" xr:uid="{00000000-0005-0000-0000-0000D1000000}"/>
    <cellStyle name="Normal 3 2 70 2 2 2 5 2 2" xfId="320" xr:uid="{F5A3EFB6-773D-42AB-A9C6-FB87083EF065}"/>
    <cellStyle name="Normal 3 2 70 2 2 2 5 3" xfId="319" xr:uid="{2C52FB31-5D5C-46B2-99C7-637CE6F71C14}"/>
    <cellStyle name="Normal 3 2 70 2 2 2 6" xfId="164" xr:uid="{00000000-0005-0000-0000-0000D2000000}"/>
    <cellStyle name="Normal 3 2 70 2 2 2 6 2" xfId="165" xr:uid="{00000000-0005-0000-0000-0000D3000000}"/>
    <cellStyle name="Normal 3 2 70 2 2 2 6 2 2" xfId="322" xr:uid="{7F7E2088-E17D-4370-BDED-0629646EAC0C}"/>
    <cellStyle name="Normal 3 2 70 2 2 2 6 3" xfId="321" xr:uid="{174E87DB-F11D-4ED4-9C9D-A64DBF3B5D8B}"/>
    <cellStyle name="Normal 3 2 70 2 2 2 7" xfId="166" xr:uid="{00000000-0005-0000-0000-0000D4000000}"/>
    <cellStyle name="Normal 3 2 70 2 2 2 7 2" xfId="167" xr:uid="{00000000-0005-0000-0000-0000D5000000}"/>
    <cellStyle name="Normal 3 2 70 2 2 2 7 2 2" xfId="324" xr:uid="{2CE21162-7964-4645-B2E5-5B852E68D4F9}"/>
    <cellStyle name="Normal 3 2 70 2 2 2 7 3" xfId="323" xr:uid="{90D69C8E-B0A2-4D0B-A100-46077170D0D7}"/>
    <cellStyle name="Normal 3 2 70 2 2 2 8" xfId="168" xr:uid="{00000000-0005-0000-0000-0000D6000000}"/>
    <cellStyle name="Normal 3 2 70 2 2 2 8 2" xfId="325" xr:uid="{37510D65-55E3-43AF-B29D-48A59E86B307}"/>
    <cellStyle name="Normal 3 2 70 2 2 2 9" xfId="298" xr:uid="{04F3D50C-2682-4739-9B3D-8544BA97F90F}"/>
    <cellStyle name="Normal 3 3" xfId="169" xr:uid="{00000000-0005-0000-0000-0000D7000000}"/>
    <cellStyle name="Normal 3 3 2" xfId="326" xr:uid="{D6AE2A29-0DD8-4936-95C9-9C599F06FF72}"/>
    <cellStyle name="Normal 4" xfId="170" xr:uid="{00000000-0005-0000-0000-0000D8000000}"/>
    <cellStyle name="Normal 4 2" xfId="171" xr:uid="{00000000-0005-0000-0000-0000D9000000}"/>
    <cellStyle name="Normal 4 2 2" xfId="172" xr:uid="{00000000-0005-0000-0000-0000DA000000}"/>
    <cellStyle name="Normal 4 2 2 2" xfId="327" xr:uid="{C25643D8-A00D-4036-81B8-49A5DCD60FCF}"/>
    <cellStyle name="Normal 4 3" xfId="173" xr:uid="{00000000-0005-0000-0000-0000DB000000}"/>
    <cellStyle name="Normal 4 3 2" xfId="174" xr:uid="{00000000-0005-0000-0000-0000DC000000}"/>
    <cellStyle name="Normal 4 3 2 2" xfId="328" xr:uid="{B19864E6-E267-4BBD-9BC3-9B3E8CDBE02A}"/>
    <cellStyle name="Normal 4 4" xfId="175" xr:uid="{00000000-0005-0000-0000-0000DD000000}"/>
    <cellStyle name="Normal 4 4 2" xfId="329" xr:uid="{8A46E143-FA4B-4593-A95B-EA138E84C85B}"/>
    <cellStyle name="Normal 5" xfId="176" xr:uid="{00000000-0005-0000-0000-0000DE000000}"/>
    <cellStyle name="Normal 5 2" xfId="177" xr:uid="{00000000-0005-0000-0000-0000DF000000}"/>
    <cellStyle name="Normal 6" xfId="178" xr:uid="{00000000-0005-0000-0000-0000E0000000}"/>
    <cellStyle name="Normal 6 2" xfId="179" xr:uid="{00000000-0005-0000-0000-0000E1000000}"/>
    <cellStyle name="Normal 6 2 2" xfId="180" xr:uid="{00000000-0005-0000-0000-0000E2000000}"/>
    <cellStyle name="Normal 6 2 2 2" xfId="330" xr:uid="{CF8601C3-A9E2-4DCC-A110-FA484E3A2E1F}"/>
    <cellStyle name="Normal 6 3" xfId="181" xr:uid="{00000000-0005-0000-0000-0000E3000000}"/>
    <cellStyle name="Normal 6 3 2" xfId="331" xr:uid="{143915E0-E97C-4499-A897-99006952BA18}"/>
    <cellStyle name="Normal 7" xfId="182" xr:uid="{00000000-0005-0000-0000-0000E4000000}"/>
    <cellStyle name="Normal 7 2" xfId="183" xr:uid="{00000000-0005-0000-0000-0000E5000000}"/>
    <cellStyle name="Normal 7 2 2" xfId="184" xr:uid="{00000000-0005-0000-0000-0000E6000000}"/>
    <cellStyle name="Normal 7 2 2 2" xfId="185" xr:uid="{00000000-0005-0000-0000-0000E7000000}"/>
    <cellStyle name="Normal 7 2 2 2 2" xfId="335" xr:uid="{E0B27316-678C-4712-BE0A-013D668983F8}"/>
    <cellStyle name="Normal 7 2 2 3" xfId="334" xr:uid="{B6D6C9C4-7C20-47C3-A8EB-948BBD5210A6}"/>
    <cellStyle name="Normal 7 2 3" xfId="186" xr:uid="{00000000-0005-0000-0000-0000E8000000}"/>
    <cellStyle name="Normal 7 2 3 2" xfId="336" xr:uid="{7E7B286D-EFED-4B7A-9BDF-1AC261D36C1C}"/>
    <cellStyle name="Normal 7 2 4" xfId="333" xr:uid="{B977C65F-0A53-43D0-9B63-B3DA09060A14}"/>
    <cellStyle name="Normal 7 3" xfId="187" xr:uid="{00000000-0005-0000-0000-0000E9000000}"/>
    <cellStyle name="Normal 7 3 2" xfId="188" xr:uid="{00000000-0005-0000-0000-0000EA000000}"/>
    <cellStyle name="Normal 7 3 2 2" xfId="338" xr:uid="{8D16293D-E366-4DDC-A0EE-F00ABFDC06E2}"/>
    <cellStyle name="Normal 7 3 3" xfId="337" xr:uid="{2E9D4CBF-2C42-48D0-B52D-3DD09EBFE17A}"/>
    <cellStyle name="Normal 7 4" xfId="189" xr:uid="{00000000-0005-0000-0000-0000EB000000}"/>
    <cellStyle name="Normal 7 4 2" xfId="190" xr:uid="{00000000-0005-0000-0000-0000EC000000}"/>
    <cellStyle name="Normal 7 4 2 2" xfId="340" xr:uid="{034F1B77-A1E7-40BA-8A57-DBEBB2670540}"/>
    <cellStyle name="Normal 7 4 3" xfId="339" xr:uid="{3979475E-EEFF-417E-BEA4-2F3993104EEA}"/>
    <cellStyle name="Normal 7 5" xfId="191" xr:uid="{00000000-0005-0000-0000-0000ED000000}"/>
    <cellStyle name="Normal 7 5 2" xfId="192" xr:uid="{00000000-0005-0000-0000-0000EE000000}"/>
    <cellStyle name="Normal 7 5 2 2" xfId="342" xr:uid="{0080C22D-5DC3-466A-9BA8-F51438429C8E}"/>
    <cellStyle name="Normal 7 5 3" xfId="341" xr:uid="{DEDB4C98-540F-49E6-B126-8B1D46DD61E6}"/>
    <cellStyle name="Normal 7 6" xfId="193" xr:uid="{00000000-0005-0000-0000-0000EF000000}"/>
    <cellStyle name="Normal 7 6 2" xfId="194" xr:uid="{00000000-0005-0000-0000-0000F0000000}"/>
    <cellStyle name="Normal 7 6 2 2" xfId="344" xr:uid="{57AF4656-28A3-4C29-9EEE-EFBAF7FF5B33}"/>
    <cellStyle name="Normal 7 6 3" xfId="343" xr:uid="{F1AE8F61-7370-4E95-B263-62AF9E9F427D}"/>
    <cellStyle name="Normal 7 7" xfId="195" xr:uid="{00000000-0005-0000-0000-0000F1000000}"/>
    <cellStyle name="Normal 7 7 2" xfId="345" xr:uid="{8851B28F-8312-44B7-8CB4-B1000CE65826}"/>
    <cellStyle name="Normal 7 8" xfId="332" xr:uid="{A86F48F6-F48D-41EC-A1A3-D4C003866FC7}"/>
    <cellStyle name="Normal 8" xfId="196" xr:uid="{00000000-0005-0000-0000-0000F2000000}"/>
    <cellStyle name="Normal 8 2" xfId="197" xr:uid="{00000000-0005-0000-0000-0000F3000000}"/>
    <cellStyle name="Normal 8 2 2" xfId="346" xr:uid="{53331133-9FE9-4491-988C-7C2455343C53}"/>
    <cellStyle name="Normal 9" xfId="198" xr:uid="{00000000-0005-0000-0000-0000F4000000}"/>
    <cellStyle name="Normal 9 2" xfId="199" xr:uid="{00000000-0005-0000-0000-0000F5000000}"/>
    <cellStyle name="Porcentaje 2" xfId="200" xr:uid="{00000000-0005-0000-0000-0000F6000000}"/>
    <cellStyle name="Porcentaje 2 2" xfId="201" xr:uid="{00000000-0005-0000-0000-0000F7000000}"/>
    <cellStyle name="Porcentaje 2 2 2" xfId="202" xr:uid="{00000000-0005-0000-0000-0000F8000000}"/>
    <cellStyle name="Porcentaje 2 3" xfId="203" xr:uid="{00000000-0005-0000-0000-0000F9000000}"/>
    <cellStyle name="Porcentaje 3" xfId="204" xr:uid="{00000000-0005-0000-0000-0000FA000000}"/>
    <cellStyle name="Porcentaje 3 2" xfId="205" xr:uid="{00000000-0005-0000-0000-0000FB000000}"/>
    <cellStyle name="Porcentaje 3 2 2" xfId="347" xr:uid="{719581A5-D15C-4777-89E2-A4DE1D277DF7}"/>
    <cellStyle name="Porcentual 2" xfId="206" xr:uid="{00000000-0005-0000-0000-0000FC000000}"/>
    <cellStyle name="Porcentual 2 2" xfId="207" xr:uid="{00000000-0005-0000-0000-0000FD000000}"/>
    <cellStyle name="Porcentual 2 2 2" xfId="208" xr:uid="{00000000-0005-0000-0000-0000FE000000}"/>
    <cellStyle name="Porcentual 2 3" xfId="209" xr:uid="{00000000-0005-0000-0000-0000FF000000}"/>
    <cellStyle name="Porcentual 2 3 2" xfId="210" xr:uid="{00000000-0005-0000-0000-000000010000}"/>
    <cellStyle name="Porcentual 2 4" xfId="211" xr:uid="{00000000-0005-0000-0000-000001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6253545</xdr:colOff>
      <xdr:row>68</xdr:row>
      <xdr:rowOff>381000</xdr:rowOff>
    </xdr:from>
    <xdr:to>
      <xdr:col>3</xdr:col>
      <xdr:colOff>245217</xdr:colOff>
      <xdr:row>68</xdr:row>
      <xdr:rowOff>1732607</xdr:rowOff>
    </xdr:to>
    <xdr:pic>
      <xdr:nvPicPr>
        <xdr:cNvPr id="3" name="Imagen 2">
          <a:extLst>
            <a:ext uri="{FF2B5EF4-FFF2-40B4-BE49-F238E27FC236}">
              <a16:creationId xmlns:a16="http://schemas.microsoft.com/office/drawing/2014/main" id="{DC376F07-B468-47F3-A6E0-A56E9B01EF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93850" y="23002875"/>
          <a:ext cx="963972" cy="1355417"/>
        </a:xfrm>
        <a:prstGeom prst="rect">
          <a:avLst/>
        </a:prstGeom>
      </xdr:spPr>
    </xdr:pic>
    <xdr:clientData/>
  </xdr:twoCellAnchor>
  <xdr:twoCellAnchor editAs="oneCell">
    <xdr:from>
      <xdr:col>2</xdr:col>
      <xdr:colOff>5990165</xdr:colOff>
      <xdr:row>0</xdr:row>
      <xdr:rowOff>215901</xdr:rowOff>
    </xdr:from>
    <xdr:to>
      <xdr:col>2</xdr:col>
      <xdr:colOff>7280348</xdr:colOff>
      <xdr:row>0</xdr:row>
      <xdr:rowOff>1560870</xdr:rowOff>
    </xdr:to>
    <xdr:pic>
      <xdr:nvPicPr>
        <xdr:cNvPr id="4" name="Imagen 3">
          <a:extLst>
            <a:ext uri="{FF2B5EF4-FFF2-40B4-BE49-F238E27FC236}">
              <a16:creationId xmlns:a16="http://schemas.microsoft.com/office/drawing/2014/main" id="{D8AE051C-C64F-4238-B2B9-A9BA0C1B01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07374" y="215901"/>
          <a:ext cx="1290183" cy="1344969"/>
        </a:xfrm>
        <a:prstGeom prst="rect">
          <a:avLst/>
        </a:prstGeom>
      </xdr:spPr>
    </xdr:pic>
    <xdr:clientData/>
  </xdr:twoCellAnchor>
  <xdr:twoCellAnchor editAs="oneCell">
    <xdr:from>
      <xdr:col>2</xdr:col>
      <xdr:colOff>5631815</xdr:colOff>
      <xdr:row>156</xdr:row>
      <xdr:rowOff>492125</xdr:rowOff>
    </xdr:from>
    <xdr:to>
      <xdr:col>2</xdr:col>
      <xdr:colOff>6761515</xdr:colOff>
      <xdr:row>157</xdr:row>
      <xdr:rowOff>190108</xdr:rowOff>
    </xdr:to>
    <xdr:pic>
      <xdr:nvPicPr>
        <xdr:cNvPr id="5" name="Imagen 4">
          <a:extLst>
            <a:ext uri="{FF2B5EF4-FFF2-40B4-BE49-F238E27FC236}">
              <a16:creationId xmlns:a16="http://schemas.microsoft.com/office/drawing/2014/main" id="{1D3276F7-244A-4FDE-977E-26DC54FD4B1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068310" y="78301850"/>
          <a:ext cx="1131605" cy="101624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7B1E9-72DD-4706-8EE8-B481D6862D47}">
  <sheetPr>
    <pageSetUpPr fitToPage="1"/>
  </sheetPr>
  <dimension ref="A1:H252"/>
  <sheetViews>
    <sheetView view="pageBreakPreview" topLeftCell="A233" zoomScale="86" zoomScaleNormal="100" zoomScaleSheetLayoutView="86" workbookViewId="0">
      <selection activeCell="D248" sqref="D248"/>
    </sheetView>
  </sheetViews>
  <sheetFormatPr baseColWidth="10" defaultColWidth="11.5" defaultRowHeight="21" customHeight="1"/>
  <cols>
    <col min="1" max="1" width="17.83203125" style="35" customWidth="1"/>
    <col min="2" max="2" width="17.83203125" style="67" customWidth="1"/>
    <col min="3" max="3" width="101.83203125" style="70" customWidth="1"/>
    <col min="4" max="4" width="14.5" style="41" customWidth="1"/>
    <col min="5" max="5" width="20.5" style="41" customWidth="1"/>
    <col min="6" max="6" width="20.5" style="71" customWidth="1"/>
    <col min="7" max="7" width="18.1640625" style="71" customWidth="1"/>
    <col min="8" max="8" width="48.83203125" style="72" customWidth="1"/>
    <col min="9" max="16384" width="11.5" style="34"/>
  </cols>
  <sheetData>
    <row r="1" spans="1:8" s="4" customFormat="1" ht="140.5" customHeight="1" thickBot="1">
      <c r="A1" s="19"/>
      <c r="B1" s="20"/>
      <c r="C1" s="12"/>
      <c r="D1" s="3"/>
      <c r="E1" s="3"/>
      <c r="F1" s="3"/>
      <c r="G1" s="3"/>
      <c r="H1" s="21"/>
    </row>
    <row r="2" spans="1:8" s="36" customFormat="1" ht="69.5" customHeight="1" thickBot="1">
      <c r="A2" s="599" t="s">
        <v>350</v>
      </c>
      <c r="B2" s="600"/>
      <c r="C2" s="600"/>
      <c r="D2" s="600"/>
      <c r="E2" s="600"/>
      <c r="F2" s="600"/>
      <c r="G2" s="600"/>
      <c r="H2" s="601"/>
    </row>
    <row r="3" spans="1:8" s="36" customFormat="1" ht="39.5" customHeight="1">
      <c r="A3" s="533" t="s">
        <v>359</v>
      </c>
      <c r="B3" s="22" t="s">
        <v>1</v>
      </c>
      <c r="C3" s="22" t="s">
        <v>2</v>
      </c>
      <c r="D3" s="23" t="s">
        <v>3</v>
      </c>
      <c r="E3" s="23" t="s">
        <v>4</v>
      </c>
      <c r="F3" s="28" t="s">
        <v>5</v>
      </c>
      <c r="G3" s="22" t="s">
        <v>6</v>
      </c>
      <c r="H3" s="24" t="s">
        <v>7</v>
      </c>
    </row>
    <row r="4" spans="1:8" s="41" customFormat="1" ht="21" customHeight="1">
      <c r="A4" s="534"/>
      <c r="B4" s="37">
        <v>1</v>
      </c>
      <c r="C4" s="38" t="s">
        <v>8</v>
      </c>
      <c r="D4" s="38"/>
      <c r="E4" s="38"/>
      <c r="F4" s="39"/>
      <c r="G4" s="39"/>
      <c r="H4" s="40">
        <f>SUM(G5:G19)</f>
        <v>7026847</v>
      </c>
    </row>
    <row r="5" spans="1:8" s="41" customFormat="1" ht="97" customHeight="1">
      <c r="A5" s="552">
        <v>72141510</v>
      </c>
      <c r="B5" s="42">
        <v>1.1000000000000001</v>
      </c>
      <c r="C5" s="568" t="s">
        <v>371</v>
      </c>
      <c r="D5" s="42" t="s">
        <v>9</v>
      </c>
      <c r="E5" s="10">
        <v>10.6</v>
      </c>
      <c r="F5" s="44">
        <f>+'1-APU ADEC BATERIA SANITARIA'!G4</f>
        <v>20872</v>
      </c>
      <c r="G5" s="44">
        <f>ROUND(E5*F5,0)</f>
        <v>221243</v>
      </c>
      <c r="H5" s="526"/>
    </row>
    <row r="6" spans="1:8" s="41" customFormat="1" ht="70" customHeight="1">
      <c r="A6" s="552">
        <v>72141510</v>
      </c>
      <c r="B6" s="42">
        <v>1.2</v>
      </c>
      <c r="C6" s="568" t="s">
        <v>428</v>
      </c>
      <c r="D6" s="42" t="s">
        <v>10</v>
      </c>
      <c r="E6" s="10">
        <v>4.04</v>
      </c>
      <c r="F6" s="44">
        <f>+'1-APU ADEC BATERIA SANITARIA'!G35</f>
        <v>25208</v>
      </c>
      <c r="G6" s="44">
        <f t="shared" ref="G6:G67" si="0">ROUND(E6*F6,0)</f>
        <v>101840</v>
      </c>
      <c r="H6" s="526"/>
    </row>
    <row r="7" spans="1:8" s="41" customFormat="1" ht="70" customHeight="1">
      <c r="A7" s="552">
        <v>72141510</v>
      </c>
      <c r="B7" s="42">
        <v>1.3</v>
      </c>
      <c r="C7" s="568" t="s">
        <v>429</v>
      </c>
      <c r="D7" s="42" t="s">
        <v>3</v>
      </c>
      <c r="E7" s="10">
        <v>20</v>
      </c>
      <c r="F7" s="44">
        <f>+'1-APU ADEC BATERIA SANITARIA'!G66</f>
        <v>11187</v>
      </c>
      <c r="G7" s="44">
        <f t="shared" si="0"/>
        <v>223740</v>
      </c>
      <c r="H7" s="526"/>
    </row>
    <row r="8" spans="1:8" s="41" customFormat="1" ht="70" customHeight="1">
      <c r="A8" s="552">
        <v>72141510</v>
      </c>
      <c r="B8" s="42">
        <v>1.4</v>
      </c>
      <c r="C8" s="568" t="s">
        <v>418</v>
      </c>
      <c r="D8" s="42" t="s">
        <v>3</v>
      </c>
      <c r="E8" s="10">
        <v>16</v>
      </c>
      <c r="F8" s="44">
        <f>+'1-APU ADEC BATERIA SANITARIA'!G96</f>
        <v>12880</v>
      </c>
      <c r="G8" s="44">
        <f t="shared" si="0"/>
        <v>206080</v>
      </c>
      <c r="H8" s="526"/>
    </row>
    <row r="9" spans="1:8" s="41" customFormat="1" ht="70" customHeight="1">
      <c r="A9" s="552">
        <v>72141510</v>
      </c>
      <c r="B9" s="42">
        <v>1.5</v>
      </c>
      <c r="C9" s="568" t="s">
        <v>419</v>
      </c>
      <c r="D9" s="42" t="s">
        <v>3</v>
      </c>
      <c r="E9" s="10">
        <v>2</v>
      </c>
      <c r="F9" s="44">
        <f>+'1-APU ADEC BATERIA SANITARIA'!G125</f>
        <v>13708</v>
      </c>
      <c r="G9" s="44">
        <f t="shared" si="0"/>
        <v>27416</v>
      </c>
      <c r="H9" s="526"/>
    </row>
    <row r="10" spans="1:8" s="46" customFormat="1" ht="70" customHeight="1">
      <c r="A10" s="552">
        <v>72141510</v>
      </c>
      <c r="B10" s="42">
        <v>1.6</v>
      </c>
      <c r="C10" s="568" t="s">
        <v>478</v>
      </c>
      <c r="D10" s="42" t="s">
        <v>9</v>
      </c>
      <c r="E10" s="10">
        <v>39.380000000000003</v>
      </c>
      <c r="F10" s="44">
        <f>+'1-APU ADEC BATERIA SANITARIA'!G154</f>
        <v>25262</v>
      </c>
      <c r="G10" s="44">
        <f t="shared" si="0"/>
        <v>994818</v>
      </c>
      <c r="H10" s="526"/>
    </row>
    <row r="11" spans="1:8" s="41" customFormat="1" ht="70" customHeight="1">
      <c r="A11" s="552">
        <v>72141510</v>
      </c>
      <c r="B11" s="42">
        <v>1.7</v>
      </c>
      <c r="C11" s="568" t="s">
        <v>430</v>
      </c>
      <c r="D11" s="42" t="s">
        <v>3</v>
      </c>
      <c r="E11" s="10">
        <v>4</v>
      </c>
      <c r="F11" s="44">
        <f>+'1-APU ADEC BATERIA SANITARIA'!G184</f>
        <v>25587</v>
      </c>
      <c r="G11" s="44">
        <f t="shared" si="0"/>
        <v>102348</v>
      </c>
      <c r="H11" s="526"/>
    </row>
    <row r="12" spans="1:8" s="46" customFormat="1" ht="70" customHeight="1">
      <c r="A12" s="552">
        <v>72141510</v>
      </c>
      <c r="B12" s="42">
        <v>1.8</v>
      </c>
      <c r="C12" s="568" t="s">
        <v>431</v>
      </c>
      <c r="D12" s="42" t="s">
        <v>9</v>
      </c>
      <c r="E12" s="10">
        <v>51.06</v>
      </c>
      <c r="F12" s="44">
        <f>+'1-APU ADEC BATERIA SANITARIA'!G213</f>
        <v>32271</v>
      </c>
      <c r="G12" s="44">
        <f t="shared" si="0"/>
        <v>1647757</v>
      </c>
      <c r="H12" s="526"/>
    </row>
    <row r="13" spans="1:8" s="46" customFormat="1" ht="70" customHeight="1">
      <c r="A13" s="552">
        <v>72141510</v>
      </c>
      <c r="B13" s="42">
        <v>1.9</v>
      </c>
      <c r="C13" s="568" t="s">
        <v>432</v>
      </c>
      <c r="D13" s="42" t="s">
        <v>9</v>
      </c>
      <c r="E13" s="10">
        <v>60.78</v>
      </c>
      <c r="F13" s="44">
        <f>+'1-APU ADEC BATERIA SANITARIA'!G242</f>
        <v>22203</v>
      </c>
      <c r="G13" s="44">
        <f t="shared" si="0"/>
        <v>1349498</v>
      </c>
      <c r="H13" s="526"/>
    </row>
    <row r="14" spans="1:8" s="46" customFormat="1" ht="70" customHeight="1">
      <c r="A14" s="552">
        <v>72141510</v>
      </c>
      <c r="B14" s="42" t="s">
        <v>11</v>
      </c>
      <c r="C14" s="568" t="s">
        <v>443</v>
      </c>
      <c r="D14" s="42" t="s">
        <v>9</v>
      </c>
      <c r="E14" s="10">
        <v>40.6</v>
      </c>
      <c r="F14" s="44">
        <f>+'1-APU ADEC BATERIA SANITARIA'!G271</f>
        <v>17948</v>
      </c>
      <c r="G14" s="44">
        <f t="shared" si="0"/>
        <v>728689</v>
      </c>
      <c r="H14" s="526"/>
    </row>
    <row r="15" spans="1:8" s="41" customFormat="1" ht="70" customHeight="1">
      <c r="A15" s="552">
        <v>72141510</v>
      </c>
      <c r="B15" s="42" t="s">
        <v>12</v>
      </c>
      <c r="C15" s="568" t="s">
        <v>420</v>
      </c>
      <c r="D15" s="42" t="s">
        <v>9</v>
      </c>
      <c r="E15" s="10">
        <v>12.47</v>
      </c>
      <c r="F15" s="44">
        <f>+'1-APU ADEC BATERIA SANITARIA'!G301</f>
        <v>30704</v>
      </c>
      <c r="G15" s="44">
        <f t="shared" si="0"/>
        <v>382879</v>
      </c>
      <c r="H15" s="526"/>
    </row>
    <row r="16" spans="1:8" s="41" customFormat="1" ht="70" customHeight="1">
      <c r="A16" s="552">
        <v>72141510</v>
      </c>
      <c r="B16" s="42" t="s">
        <v>13</v>
      </c>
      <c r="C16" s="568" t="s">
        <v>433</v>
      </c>
      <c r="D16" s="42" t="s">
        <v>14</v>
      </c>
      <c r="E16" s="10">
        <v>1</v>
      </c>
      <c r="F16" s="44">
        <f>+'1-APU ADEC BATERIA SANITARIA'!G330</f>
        <v>365501</v>
      </c>
      <c r="G16" s="44">
        <f t="shared" si="0"/>
        <v>365501</v>
      </c>
      <c r="H16" s="526"/>
    </row>
    <row r="17" spans="1:8" s="41" customFormat="1" ht="52" customHeight="1">
      <c r="A17" s="552">
        <v>72141511</v>
      </c>
      <c r="B17" s="42" t="s">
        <v>15</v>
      </c>
      <c r="C17" s="568" t="s">
        <v>421</v>
      </c>
      <c r="D17" s="42" t="s">
        <v>16</v>
      </c>
      <c r="E17" s="10">
        <v>7</v>
      </c>
      <c r="F17" s="44">
        <f>+'1-APU ADEC BATERIA SANITARIA'!G360</f>
        <v>24215</v>
      </c>
      <c r="G17" s="44">
        <f t="shared" si="0"/>
        <v>169505</v>
      </c>
      <c r="H17" s="526"/>
    </row>
    <row r="18" spans="1:8" s="46" customFormat="1" ht="124" customHeight="1">
      <c r="A18" s="552">
        <v>72152509</v>
      </c>
      <c r="B18" s="42" t="s">
        <v>17</v>
      </c>
      <c r="C18" s="568" t="s">
        <v>372</v>
      </c>
      <c r="D18" s="42" t="s">
        <v>16</v>
      </c>
      <c r="E18" s="10">
        <v>4</v>
      </c>
      <c r="F18" s="44">
        <f>+'1-APU ADEC BATERIA SANITARIA'!G389</f>
        <v>24291</v>
      </c>
      <c r="G18" s="44">
        <f t="shared" si="0"/>
        <v>97164</v>
      </c>
      <c r="H18" s="526"/>
    </row>
    <row r="19" spans="1:8" s="46" customFormat="1" ht="81" customHeight="1">
      <c r="A19" s="552">
        <v>72152509</v>
      </c>
      <c r="B19" s="42" t="s">
        <v>18</v>
      </c>
      <c r="C19" s="568" t="s">
        <v>373</v>
      </c>
      <c r="D19" s="42" t="s">
        <v>16</v>
      </c>
      <c r="E19" s="10">
        <v>6.5</v>
      </c>
      <c r="F19" s="44">
        <f>+'1-APU ADEC BATERIA SANITARIA'!G417</f>
        <v>62826</v>
      </c>
      <c r="G19" s="44">
        <f t="shared" si="0"/>
        <v>408369</v>
      </c>
      <c r="H19" s="526"/>
    </row>
    <row r="20" spans="1:8" s="41" customFormat="1" ht="21" customHeight="1">
      <c r="A20" s="534"/>
      <c r="B20" s="37">
        <v>2</v>
      </c>
      <c r="C20" s="38" t="s">
        <v>209</v>
      </c>
      <c r="D20" s="38"/>
      <c r="E20" s="38"/>
      <c r="F20" s="39"/>
      <c r="G20" s="39"/>
      <c r="H20" s="40">
        <f>SUM(G21:G27)</f>
        <v>8953918</v>
      </c>
    </row>
    <row r="21" spans="1:8" s="46" customFormat="1" ht="72" customHeight="1">
      <c r="A21" s="552">
        <v>72151401</v>
      </c>
      <c r="B21" s="42">
        <v>2.1</v>
      </c>
      <c r="C21" s="568" t="s">
        <v>380</v>
      </c>
      <c r="D21" s="42" t="s">
        <v>9</v>
      </c>
      <c r="E21" s="10">
        <v>30</v>
      </c>
      <c r="F21" s="44">
        <f>+'1-APU ADEC BATERIA SANITARIA'!G449</f>
        <v>31981</v>
      </c>
      <c r="G21" s="44">
        <f t="shared" si="0"/>
        <v>959430</v>
      </c>
      <c r="H21" s="526"/>
    </row>
    <row r="22" spans="1:8" s="46" customFormat="1" ht="72" customHeight="1">
      <c r="A22" s="552">
        <v>72152703</v>
      </c>
      <c r="B22" s="42">
        <v>2.2000000000000002</v>
      </c>
      <c r="C22" s="568" t="s">
        <v>381</v>
      </c>
      <c r="D22" s="42" t="s">
        <v>3</v>
      </c>
      <c r="E22" s="10">
        <v>1</v>
      </c>
      <c r="F22" s="44">
        <f>+'1-APU ADEC BATERIA SANITARIA'!G479</f>
        <v>63279</v>
      </c>
      <c r="G22" s="44">
        <f t="shared" si="0"/>
        <v>63279</v>
      </c>
      <c r="H22" s="527"/>
    </row>
    <row r="23" spans="1:8" s="46" customFormat="1" ht="112" customHeight="1">
      <c r="A23" s="552">
        <v>72152703</v>
      </c>
      <c r="B23" s="42">
        <v>2.2999999999999998</v>
      </c>
      <c r="C23" s="568" t="s">
        <v>382</v>
      </c>
      <c r="D23" s="42" t="s">
        <v>10</v>
      </c>
      <c r="E23" s="10">
        <v>15.42</v>
      </c>
      <c r="F23" s="44">
        <f>+'1-APU ADEC BATERIA SANITARIA'!G510</f>
        <v>135677</v>
      </c>
      <c r="G23" s="44">
        <f t="shared" si="0"/>
        <v>2092139</v>
      </c>
      <c r="H23" s="526"/>
    </row>
    <row r="24" spans="1:8" s="46" customFormat="1" ht="72" customHeight="1">
      <c r="A24" s="552">
        <v>72152703</v>
      </c>
      <c r="B24" s="42">
        <v>2.4</v>
      </c>
      <c r="C24" s="568" t="s">
        <v>383</v>
      </c>
      <c r="D24" s="42" t="s">
        <v>9</v>
      </c>
      <c r="E24" s="10">
        <v>52</v>
      </c>
      <c r="F24" s="44">
        <f>+'1-APU ADEC BATERIA SANITARIA'!G537</f>
        <v>68702</v>
      </c>
      <c r="G24" s="44">
        <f t="shared" si="0"/>
        <v>3572504</v>
      </c>
      <c r="H24" s="526"/>
    </row>
    <row r="25" spans="1:8" s="46" customFormat="1" ht="72" customHeight="1">
      <c r="A25" s="552">
        <v>72152509</v>
      </c>
      <c r="B25" s="42">
        <v>2.5</v>
      </c>
      <c r="C25" s="568" t="s">
        <v>374</v>
      </c>
      <c r="D25" s="42" t="s">
        <v>9</v>
      </c>
      <c r="E25" s="10">
        <v>52</v>
      </c>
      <c r="F25" s="44">
        <f>+'1-APU ADEC BATERIA SANITARIA'!G569</f>
        <v>27818</v>
      </c>
      <c r="G25" s="44">
        <f t="shared" si="0"/>
        <v>1446536</v>
      </c>
      <c r="H25" s="526"/>
    </row>
    <row r="26" spans="1:8" s="46" customFormat="1" ht="72" customHeight="1">
      <c r="A26" s="552">
        <v>72152703</v>
      </c>
      <c r="B26" s="42">
        <v>2.6</v>
      </c>
      <c r="C26" s="568" t="s">
        <v>384</v>
      </c>
      <c r="D26" s="42" t="s">
        <v>3</v>
      </c>
      <c r="E26" s="10">
        <v>5</v>
      </c>
      <c r="F26" s="44">
        <f>+'1-APU ADEC BATERIA SANITARIA'!G592</f>
        <v>133766</v>
      </c>
      <c r="G26" s="44">
        <f t="shared" si="0"/>
        <v>668830</v>
      </c>
      <c r="H26" s="526"/>
    </row>
    <row r="27" spans="1:8" s="46" customFormat="1" ht="89" customHeight="1">
      <c r="A27" s="552">
        <v>72152703</v>
      </c>
      <c r="B27" s="42">
        <v>2.7</v>
      </c>
      <c r="C27" s="568" t="s">
        <v>385</v>
      </c>
      <c r="D27" s="42" t="s">
        <v>3</v>
      </c>
      <c r="E27" s="10">
        <v>1</v>
      </c>
      <c r="F27" s="44">
        <f>+'1-APU ADEC BATERIA SANITARIA'!G620</f>
        <v>151200</v>
      </c>
      <c r="G27" s="44">
        <f t="shared" si="0"/>
        <v>151200</v>
      </c>
      <c r="H27" s="526"/>
    </row>
    <row r="28" spans="1:8" s="41" customFormat="1" ht="21" customHeight="1">
      <c r="A28" s="534"/>
      <c r="B28" s="37">
        <v>3</v>
      </c>
      <c r="C28" s="38" t="s">
        <v>208</v>
      </c>
      <c r="D28" s="38"/>
      <c r="E28" s="38"/>
      <c r="F28" s="39"/>
      <c r="G28" s="39"/>
      <c r="H28" s="40">
        <f>SUM(G29:G43)</f>
        <v>15158768</v>
      </c>
    </row>
    <row r="29" spans="1:8" s="46" customFormat="1" ht="74" customHeight="1">
      <c r="A29" s="552">
        <v>72151906</v>
      </c>
      <c r="B29" s="42">
        <v>3.1</v>
      </c>
      <c r="C29" s="568" t="s">
        <v>386</v>
      </c>
      <c r="D29" s="42" t="s">
        <v>3</v>
      </c>
      <c r="E29" s="10">
        <v>10</v>
      </c>
      <c r="F29" s="44">
        <f>+'1-APU ADEC BATERIA SANITARIA'!G648</f>
        <v>32517</v>
      </c>
      <c r="G29" s="44">
        <f t="shared" si="0"/>
        <v>325170</v>
      </c>
      <c r="H29" s="48"/>
    </row>
    <row r="30" spans="1:8" s="46" customFormat="1" ht="74" customHeight="1">
      <c r="A30" s="552">
        <v>72151906</v>
      </c>
      <c r="B30" s="42">
        <v>3.2</v>
      </c>
      <c r="C30" s="568" t="s">
        <v>387</v>
      </c>
      <c r="D30" s="42" t="s">
        <v>3</v>
      </c>
      <c r="E30" s="10">
        <v>4</v>
      </c>
      <c r="F30" s="44">
        <f>+'1-APU ADEC BATERIA SANITARIA'!G679</f>
        <v>32984</v>
      </c>
      <c r="G30" s="44">
        <f t="shared" si="0"/>
        <v>131936</v>
      </c>
      <c r="H30" s="48"/>
    </row>
    <row r="31" spans="1:8" s="46" customFormat="1" ht="77" customHeight="1">
      <c r="A31" s="552">
        <v>72151906</v>
      </c>
      <c r="B31" s="42">
        <v>3.3</v>
      </c>
      <c r="C31" s="568" t="s">
        <v>388</v>
      </c>
      <c r="D31" s="42" t="s">
        <v>10</v>
      </c>
      <c r="E31" s="10">
        <v>27</v>
      </c>
      <c r="F31" s="44">
        <f>+'1-APU ADEC BATERIA SANITARIA'!G709</f>
        <v>4293</v>
      </c>
      <c r="G31" s="44">
        <f t="shared" si="0"/>
        <v>115911</v>
      </c>
      <c r="H31" s="49"/>
    </row>
    <row r="32" spans="1:8" s="46" customFormat="1" ht="77" customHeight="1">
      <c r="A32" s="552">
        <v>72151906</v>
      </c>
      <c r="B32" s="42">
        <v>3.4</v>
      </c>
      <c r="C32" s="568" t="s">
        <v>389</v>
      </c>
      <c r="D32" s="42" t="s">
        <v>10</v>
      </c>
      <c r="E32" s="10">
        <v>29.8</v>
      </c>
      <c r="F32" s="44">
        <f>+'1-APU ADEC BATERIA SANITARIA'!G735</f>
        <v>7944</v>
      </c>
      <c r="G32" s="44">
        <f t="shared" si="0"/>
        <v>236731</v>
      </c>
      <c r="H32" s="49"/>
    </row>
    <row r="33" spans="1:8" s="46" customFormat="1" ht="77" customHeight="1">
      <c r="A33" s="552">
        <v>72151906</v>
      </c>
      <c r="B33" s="42">
        <v>3.5</v>
      </c>
      <c r="C33" s="568" t="s">
        <v>390</v>
      </c>
      <c r="D33" s="42" t="s">
        <v>10</v>
      </c>
      <c r="E33" s="10">
        <v>12</v>
      </c>
      <c r="F33" s="44">
        <f>+'1-APU ADEC BATERIA SANITARIA'!G762</f>
        <v>13089</v>
      </c>
      <c r="G33" s="44">
        <f t="shared" si="0"/>
        <v>157068</v>
      </c>
      <c r="H33" s="49"/>
    </row>
    <row r="34" spans="1:8" s="46" customFormat="1" ht="77" customHeight="1">
      <c r="A34" s="552">
        <v>72151906</v>
      </c>
      <c r="B34" s="42">
        <v>3.6</v>
      </c>
      <c r="C34" s="568" t="s">
        <v>391</v>
      </c>
      <c r="D34" s="42" t="s">
        <v>3</v>
      </c>
      <c r="E34" s="10">
        <v>3</v>
      </c>
      <c r="F34" s="44">
        <f>+'1-APU ADEC BATERIA SANITARIA'!G789</f>
        <v>224196</v>
      </c>
      <c r="G34" s="44">
        <f t="shared" si="0"/>
        <v>672588</v>
      </c>
      <c r="H34" s="48"/>
    </row>
    <row r="35" spans="1:8" s="46" customFormat="1" ht="77" customHeight="1">
      <c r="A35" s="552">
        <v>72151906</v>
      </c>
      <c r="B35" s="42">
        <v>3.7</v>
      </c>
      <c r="C35" s="568" t="s">
        <v>392</v>
      </c>
      <c r="D35" s="42" t="s">
        <v>3</v>
      </c>
      <c r="E35" s="10">
        <v>6</v>
      </c>
      <c r="F35" s="44">
        <f>+'1-APU ADEC BATERIA SANITARIA'!G817</f>
        <v>39517</v>
      </c>
      <c r="G35" s="44">
        <f t="shared" si="0"/>
        <v>237102</v>
      </c>
      <c r="H35" s="48"/>
    </row>
    <row r="36" spans="1:8" s="46" customFormat="1" ht="77" customHeight="1">
      <c r="A36" s="552">
        <v>72151906</v>
      </c>
      <c r="B36" s="42">
        <v>3.8</v>
      </c>
      <c r="C36" s="568" t="s">
        <v>393</v>
      </c>
      <c r="D36" s="42" t="s">
        <v>10</v>
      </c>
      <c r="E36" s="10">
        <v>21.9</v>
      </c>
      <c r="F36" s="44">
        <f>+'1-APU ADEC BATERIA SANITARIA'!G846</f>
        <v>19027</v>
      </c>
      <c r="G36" s="44">
        <f t="shared" si="0"/>
        <v>416691</v>
      </c>
      <c r="H36" s="48"/>
    </row>
    <row r="37" spans="1:8" s="46" customFormat="1" ht="77" customHeight="1">
      <c r="A37" s="552">
        <v>72151906</v>
      </c>
      <c r="B37" s="42">
        <v>3.9</v>
      </c>
      <c r="C37" s="568" t="s">
        <v>394</v>
      </c>
      <c r="D37" s="42" t="s">
        <v>10</v>
      </c>
      <c r="E37" s="10">
        <v>2</v>
      </c>
      <c r="F37" s="44">
        <f>+'1-APU ADEC BATERIA SANITARIA'!G876</f>
        <v>20799</v>
      </c>
      <c r="G37" s="44">
        <f t="shared" si="0"/>
        <v>41598</v>
      </c>
      <c r="H37" s="49"/>
    </row>
    <row r="38" spans="1:8" s="46" customFormat="1" ht="77" customHeight="1">
      <c r="A38" s="552">
        <v>72151906</v>
      </c>
      <c r="B38" s="42" t="s">
        <v>21</v>
      </c>
      <c r="C38" s="568" t="s">
        <v>395</v>
      </c>
      <c r="D38" s="42" t="s">
        <v>10</v>
      </c>
      <c r="E38" s="10">
        <v>28.299999999999997</v>
      </c>
      <c r="F38" s="44">
        <f>+'1-APU ADEC BATERIA SANITARIA'!G905</f>
        <v>27378</v>
      </c>
      <c r="G38" s="44">
        <f t="shared" si="0"/>
        <v>774797</v>
      </c>
      <c r="H38" s="48"/>
    </row>
    <row r="39" spans="1:8" s="46" customFormat="1" ht="77" customHeight="1">
      <c r="A39" s="552">
        <v>72151906</v>
      </c>
      <c r="B39" s="42" t="s">
        <v>22</v>
      </c>
      <c r="C39" s="568" t="s">
        <v>396</v>
      </c>
      <c r="D39" s="42" t="s">
        <v>3</v>
      </c>
      <c r="E39" s="10">
        <v>4</v>
      </c>
      <c r="F39" s="44">
        <f>+'1-APU ADEC BATERIA SANITARIA'!G934</f>
        <v>47597</v>
      </c>
      <c r="G39" s="44">
        <f t="shared" si="0"/>
        <v>190388</v>
      </c>
      <c r="H39" s="48"/>
    </row>
    <row r="40" spans="1:8" s="46" customFormat="1" ht="77" customHeight="1">
      <c r="A40" s="552">
        <v>72151906</v>
      </c>
      <c r="B40" s="42" t="s">
        <v>23</v>
      </c>
      <c r="C40" s="568" t="s">
        <v>397</v>
      </c>
      <c r="D40" s="42" t="s">
        <v>3</v>
      </c>
      <c r="E40" s="10">
        <v>2</v>
      </c>
      <c r="F40" s="44">
        <f>+'1-APU ADEC BATERIA SANITARIA'!G963</f>
        <v>67497</v>
      </c>
      <c r="G40" s="44">
        <f t="shared" si="0"/>
        <v>134994</v>
      </c>
      <c r="H40" s="48"/>
    </row>
    <row r="41" spans="1:8" s="46" customFormat="1" ht="55" customHeight="1">
      <c r="A41" s="552">
        <v>72151906</v>
      </c>
      <c r="B41" s="42" t="s">
        <v>24</v>
      </c>
      <c r="C41" s="568" t="s">
        <v>398</v>
      </c>
      <c r="D41" s="42" t="s">
        <v>3</v>
      </c>
      <c r="E41" s="10">
        <v>4</v>
      </c>
      <c r="F41" s="44">
        <f>+'1-APU ADEC BATERIA SANITARIA'!G992</f>
        <v>277314</v>
      </c>
      <c r="G41" s="44">
        <f t="shared" si="0"/>
        <v>1109256</v>
      </c>
      <c r="H41" s="48"/>
    </row>
    <row r="42" spans="1:8" s="46" customFormat="1" ht="55" customHeight="1">
      <c r="A42" s="552">
        <v>72101510</v>
      </c>
      <c r="B42" s="42" t="s">
        <v>25</v>
      </c>
      <c r="C42" s="568" t="s">
        <v>375</v>
      </c>
      <c r="D42" s="42" t="s">
        <v>3</v>
      </c>
      <c r="E42" s="10">
        <v>6</v>
      </c>
      <c r="F42" s="44">
        <f>+'1-APU ADEC BATERIA SANITARIA'!G1021</f>
        <v>439579</v>
      </c>
      <c r="G42" s="44">
        <f t="shared" si="0"/>
        <v>2637474</v>
      </c>
      <c r="H42" s="48"/>
    </row>
    <row r="43" spans="1:8" s="46" customFormat="1" ht="55" customHeight="1">
      <c r="A43" s="552">
        <v>72101510</v>
      </c>
      <c r="B43" s="42" t="s">
        <v>26</v>
      </c>
      <c r="C43" s="568" t="s">
        <v>399</v>
      </c>
      <c r="D43" s="42" t="s">
        <v>3</v>
      </c>
      <c r="E43" s="10">
        <v>4</v>
      </c>
      <c r="F43" s="44">
        <f>+'1-APU ADEC BATERIA SANITARIA'!G1049</f>
        <v>1994266</v>
      </c>
      <c r="G43" s="44">
        <f t="shared" si="0"/>
        <v>7977064</v>
      </c>
      <c r="H43" s="48"/>
    </row>
    <row r="44" spans="1:8" s="41" customFormat="1" ht="21" customHeight="1">
      <c r="A44" s="534"/>
      <c r="B44" s="37">
        <v>4</v>
      </c>
      <c r="C44" s="38" t="s">
        <v>207</v>
      </c>
      <c r="D44" s="38"/>
      <c r="E44" s="38"/>
      <c r="F44" s="39"/>
      <c r="G44" s="39"/>
      <c r="H44" s="40">
        <f>SUM(G45:G46)</f>
        <v>652204</v>
      </c>
    </row>
    <row r="45" spans="1:8" s="46" customFormat="1" ht="86" customHeight="1">
      <c r="A45" s="552">
        <v>72151502</v>
      </c>
      <c r="B45" s="42">
        <v>4.0999999999999996</v>
      </c>
      <c r="C45" s="568" t="s">
        <v>400</v>
      </c>
      <c r="D45" s="42" t="s">
        <v>3</v>
      </c>
      <c r="E45" s="13">
        <v>2</v>
      </c>
      <c r="F45" s="44">
        <f>+'1-APU ADEC BATERIA SANITARIA'!G1078</f>
        <v>197164</v>
      </c>
      <c r="G45" s="44">
        <f t="shared" si="0"/>
        <v>394328</v>
      </c>
      <c r="H45" s="528"/>
    </row>
    <row r="46" spans="1:8" s="46" customFormat="1" ht="86" customHeight="1">
      <c r="A46" s="552">
        <v>72151502</v>
      </c>
      <c r="B46" s="42">
        <v>4.2</v>
      </c>
      <c r="C46" s="568" t="s">
        <v>401</v>
      </c>
      <c r="D46" s="42" t="s">
        <v>10</v>
      </c>
      <c r="E46" s="13">
        <v>7.8</v>
      </c>
      <c r="F46" s="44">
        <f>+'1-APU ADEC BATERIA SANITARIA'!G1112</f>
        <v>33061</v>
      </c>
      <c r="G46" s="44">
        <f t="shared" si="0"/>
        <v>257876</v>
      </c>
      <c r="H46" s="528"/>
    </row>
    <row r="47" spans="1:8" s="41" customFormat="1" ht="21" customHeight="1">
      <c r="A47" s="534"/>
      <c r="B47" s="37">
        <v>5</v>
      </c>
      <c r="C47" s="38" t="s">
        <v>210</v>
      </c>
      <c r="D47" s="38"/>
      <c r="E47" s="38"/>
      <c r="F47" s="39"/>
      <c r="G47" s="39"/>
      <c r="H47" s="40">
        <f>SUM(G48:G51)</f>
        <v>4734329</v>
      </c>
    </row>
    <row r="48" spans="1:8" s="46" customFormat="1" ht="146" customHeight="1">
      <c r="A48" s="552">
        <v>72152001</v>
      </c>
      <c r="B48" s="42">
        <v>5.0999999999999996</v>
      </c>
      <c r="C48" s="568" t="s">
        <v>402</v>
      </c>
      <c r="D48" s="42" t="s">
        <v>9</v>
      </c>
      <c r="E48" s="13">
        <v>18.157200000000003</v>
      </c>
      <c r="F48" s="44">
        <f>+'1-APU ADEC BATERIA SANITARIA'!G1141</f>
        <v>116291</v>
      </c>
      <c r="G48" s="44">
        <f t="shared" si="0"/>
        <v>2111519</v>
      </c>
      <c r="H48" s="529"/>
    </row>
    <row r="49" spans="1:8" s="46" customFormat="1" ht="146" customHeight="1">
      <c r="A49" s="552">
        <v>72152001</v>
      </c>
      <c r="B49" s="42">
        <v>5.2</v>
      </c>
      <c r="C49" s="568" t="s">
        <v>403</v>
      </c>
      <c r="D49" s="42" t="s">
        <v>9</v>
      </c>
      <c r="E49" s="13">
        <v>23.240400000000001</v>
      </c>
      <c r="F49" s="44">
        <f>+'1-APU ADEC BATERIA SANITARIA'!G1177</f>
        <v>108858</v>
      </c>
      <c r="G49" s="44">
        <f t="shared" si="0"/>
        <v>2529903</v>
      </c>
      <c r="H49" s="529"/>
    </row>
    <row r="50" spans="1:8" s="46" customFormat="1" ht="146" customHeight="1">
      <c r="A50" s="552">
        <v>72151303</v>
      </c>
      <c r="B50" s="42">
        <v>5.3</v>
      </c>
      <c r="C50" s="568" t="s">
        <v>404</v>
      </c>
      <c r="D50" s="42" t="s">
        <v>9</v>
      </c>
      <c r="E50" s="13">
        <v>2.4500000000000002</v>
      </c>
      <c r="F50" s="44">
        <f>+'1-APU ADEC BATERIA SANITARIA'!G1214</f>
        <v>14762</v>
      </c>
      <c r="G50" s="44">
        <f t="shared" si="0"/>
        <v>36167</v>
      </c>
      <c r="H50" s="528"/>
    </row>
    <row r="51" spans="1:8" s="46" customFormat="1" ht="146" customHeight="1">
      <c r="A51" s="552">
        <v>72152005</v>
      </c>
      <c r="B51" s="42">
        <v>5.4</v>
      </c>
      <c r="C51" s="568" t="s">
        <v>413</v>
      </c>
      <c r="D51" s="42" t="s">
        <v>9</v>
      </c>
      <c r="E51" s="13">
        <v>2.4500000000000002</v>
      </c>
      <c r="F51" s="44">
        <f>+'1-APU ADEC BATERIA SANITARIA'!G1244</f>
        <v>23159</v>
      </c>
      <c r="G51" s="44">
        <f t="shared" si="0"/>
        <v>56740</v>
      </c>
      <c r="H51" s="528"/>
    </row>
    <row r="52" spans="1:8" s="41" customFormat="1" ht="21" customHeight="1">
      <c r="A52" s="534"/>
      <c r="B52" s="37">
        <v>6</v>
      </c>
      <c r="C52" s="38" t="s">
        <v>211</v>
      </c>
      <c r="D52" s="38"/>
      <c r="E52" s="38"/>
      <c r="F52" s="39"/>
      <c r="G52" s="39"/>
      <c r="H52" s="40">
        <f>SUM(G53:G56)</f>
        <v>9576706</v>
      </c>
    </row>
    <row r="53" spans="1:8" s="46" customFormat="1" ht="57" customHeight="1">
      <c r="A53" s="552">
        <v>72152504</v>
      </c>
      <c r="B53" s="42">
        <v>6.1</v>
      </c>
      <c r="C53" s="568" t="s">
        <v>379</v>
      </c>
      <c r="D53" s="42" t="s">
        <v>9</v>
      </c>
      <c r="E53" s="13">
        <v>52.08</v>
      </c>
      <c r="F53" s="44">
        <f>+'1-APU ADEC BATERIA SANITARIA'!G1276</f>
        <v>39816</v>
      </c>
      <c r="G53" s="44">
        <f t="shared" si="0"/>
        <v>2073617</v>
      </c>
      <c r="H53" s="527"/>
    </row>
    <row r="54" spans="1:8" s="46" customFormat="1" ht="57" customHeight="1">
      <c r="A54" s="552">
        <v>72151401</v>
      </c>
      <c r="B54" s="42">
        <v>6.2</v>
      </c>
      <c r="C54" s="568" t="s">
        <v>444</v>
      </c>
      <c r="D54" s="42" t="s">
        <v>9</v>
      </c>
      <c r="E54" s="13">
        <v>73.444800000000001</v>
      </c>
      <c r="F54" s="44">
        <f>+'1-APU ADEC BATERIA SANITARIA'!G1304</f>
        <v>92873</v>
      </c>
      <c r="G54" s="44">
        <f t="shared" si="0"/>
        <v>6821039</v>
      </c>
      <c r="H54" s="526"/>
    </row>
    <row r="55" spans="1:8" s="46" customFormat="1" ht="77" customHeight="1">
      <c r="A55" s="552">
        <v>72151401</v>
      </c>
      <c r="B55" s="42">
        <v>6.3</v>
      </c>
      <c r="C55" s="568" t="s">
        <v>445</v>
      </c>
      <c r="D55" s="42" t="s">
        <v>9</v>
      </c>
      <c r="E55" s="13">
        <v>12.24</v>
      </c>
      <c r="F55" s="44">
        <f>+'1-APU ADEC BATERIA SANITARIA'!G1333</f>
        <v>55723</v>
      </c>
      <c r="G55" s="44">
        <f t="shared" si="0"/>
        <v>682050</v>
      </c>
      <c r="H55" s="526"/>
    </row>
    <row r="56" spans="1:8" s="41" customFormat="1" ht="21" customHeight="1">
      <c r="A56" s="534"/>
      <c r="B56" s="37">
        <v>7</v>
      </c>
      <c r="C56" s="38" t="s">
        <v>212</v>
      </c>
      <c r="D56" s="38"/>
      <c r="E56" s="38"/>
      <c r="F56" s="39"/>
      <c r="G56" s="39"/>
      <c r="H56" s="40">
        <f>SUM(G57:G62)</f>
        <v>42811286</v>
      </c>
    </row>
    <row r="57" spans="1:8" s="46" customFormat="1" ht="111" customHeight="1">
      <c r="A57" s="552">
        <v>30181508</v>
      </c>
      <c r="B57" s="42">
        <v>7.1</v>
      </c>
      <c r="C57" s="568" t="s">
        <v>446</v>
      </c>
      <c r="D57" s="42" t="s">
        <v>3</v>
      </c>
      <c r="E57" s="13">
        <v>8</v>
      </c>
      <c r="F57" s="44">
        <f>+'1-APU ADEC BATERIA SANITARIA'!G1362</f>
        <v>974318</v>
      </c>
      <c r="G57" s="44">
        <f t="shared" si="0"/>
        <v>7794544</v>
      </c>
      <c r="H57" s="527"/>
    </row>
    <row r="58" spans="1:8" s="41" customFormat="1" ht="92" customHeight="1">
      <c r="A58" s="552">
        <v>30181508</v>
      </c>
      <c r="B58" s="42">
        <v>7.2</v>
      </c>
      <c r="C58" s="568" t="s">
        <v>447</v>
      </c>
      <c r="D58" s="42" t="s">
        <v>9</v>
      </c>
      <c r="E58" s="13">
        <v>29.831999999999997</v>
      </c>
      <c r="F58" s="44">
        <f>+'1-APU ADEC BATERIA SANITARIA'!G1392</f>
        <v>895526</v>
      </c>
      <c r="G58" s="44">
        <f t="shared" si="0"/>
        <v>26715332</v>
      </c>
      <c r="H58" s="526"/>
    </row>
    <row r="59" spans="1:8" s="46" customFormat="1" ht="65" customHeight="1">
      <c r="A59" s="552">
        <v>30181508</v>
      </c>
      <c r="B59" s="42">
        <v>7.3</v>
      </c>
      <c r="C59" s="568" t="s">
        <v>448</v>
      </c>
      <c r="D59" s="42" t="s">
        <v>9</v>
      </c>
      <c r="E59" s="13">
        <v>4.72</v>
      </c>
      <c r="F59" s="44">
        <f>+'1-APU ADEC BATERIA SANITARIA'!G1421</f>
        <v>574447</v>
      </c>
      <c r="G59" s="44">
        <f t="shared" si="0"/>
        <v>2711390</v>
      </c>
      <c r="H59" s="530"/>
    </row>
    <row r="60" spans="1:8" s="46" customFormat="1" ht="70" customHeight="1">
      <c r="A60" s="552">
        <v>30181508</v>
      </c>
      <c r="B60" s="42">
        <v>7.4</v>
      </c>
      <c r="C60" s="568" t="s">
        <v>449</v>
      </c>
      <c r="D60" s="42" t="s">
        <v>3</v>
      </c>
      <c r="E60" s="13">
        <v>2</v>
      </c>
      <c r="F60" s="44">
        <f>+'1-APU ADEC BATERIA SANITARIA'!G1449</f>
        <v>1388376</v>
      </c>
      <c r="G60" s="44">
        <f t="shared" si="0"/>
        <v>2776752</v>
      </c>
      <c r="H60" s="531"/>
    </row>
    <row r="61" spans="1:8" s="46" customFormat="1" ht="51" customHeight="1">
      <c r="A61" s="552">
        <v>30181508</v>
      </c>
      <c r="B61" s="42">
        <v>7.5</v>
      </c>
      <c r="C61" s="568" t="s">
        <v>450</v>
      </c>
      <c r="D61" s="42" t="s">
        <v>9</v>
      </c>
      <c r="E61" s="13">
        <v>3</v>
      </c>
      <c r="F61" s="44">
        <f>+'1-APU ADEC BATERIA SANITARIA'!G1477</f>
        <v>680024</v>
      </c>
      <c r="G61" s="44">
        <f t="shared" si="0"/>
        <v>2040072</v>
      </c>
      <c r="H61" s="530"/>
    </row>
    <row r="62" spans="1:8" s="41" customFormat="1" ht="92" customHeight="1">
      <c r="A62" s="552">
        <v>30181508</v>
      </c>
      <c r="B62" s="42">
        <v>7.6</v>
      </c>
      <c r="C62" s="568" t="s">
        <v>451</v>
      </c>
      <c r="D62" s="42" t="s">
        <v>9</v>
      </c>
      <c r="E62" s="13">
        <v>2</v>
      </c>
      <c r="F62" s="44">
        <f>+'1-APU ADEC BATERIA SANITARIA'!G1505</f>
        <v>386598</v>
      </c>
      <c r="G62" s="44">
        <f t="shared" si="0"/>
        <v>773196</v>
      </c>
      <c r="H62" s="530"/>
    </row>
    <row r="63" spans="1:8" s="41" customFormat="1" ht="21" customHeight="1">
      <c r="A63" s="534"/>
      <c r="B63" s="37">
        <v>8</v>
      </c>
      <c r="C63" s="38" t="s">
        <v>29</v>
      </c>
      <c r="D63" s="38"/>
      <c r="E63" s="38"/>
      <c r="F63" s="39"/>
      <c r="G63" s="39"/>
      <c r="H63" s="40">
        <f>SUM(G64:G65)</f>
        <v>264351</v>
      </c>
    </row>
    <row r="64" spans="1:8" s="41" customFormat="1" ht="56" customHeight="1">
      <c r="A64" s="552">
        <v>72141505</v>
      </c>
      <c r="B64" s="42">
        <v>8.1</v>
      </c>
      <c r="C64" s="568" t="s">
        <v>434</v>
      </c>
      <c r="D64" s="42" t="s">
        <v>16</v>
      </c>
      <c r="E64" s="10">
        <v>3</v>
      </c>
      <c r="F64" s="44">
        <f>+'1-APU ADEC BATERIA SANITARIA'!G1537</f>
        <v>47157</v>
      </c>
      <c r="G64" s="44">
        <f t="shared" si="0"/>
        <v>141471</v>
      </c>
      <c r="H64" s="526"/>
    </row>
    <row r="65" spans="1:8" s="46" customFormat="1" ht="21" customHeight="1">
      <c r="A65" s="552">
        <v>72153505</v>
      </c>
      <c r="B65" s="42">
        <v>8.1999999999999993</v>
      </c>
      <c r="C65" s="568" t="s">
        <v>30</v>
      </c>
      <c r="D65" s="42" t="s">
        <v>9</v>
      </c>
      <c r="E65" s="10">
        <v>40</v>
      </c>
      <c r="F65" s="44">
        <f>+'1-APU ADEC BATERIA SANITARIA'!G1566</f>
        <v>3072</v>
      </c>
      <c r="G65" s="44">
        <f t="shared" si="0"/>
        <v>122880</v>
      </c>
      <c r="H65" s="527"/>
    </row>
    <row r="66" spans="1:8" s="41" customFormat="1" ht="21" customHeight="1">
      <c r="A66" s="535"/>
      <c r="B66" s="37">
        <v>9</v>
      </c>
      <c r="C66" s="38" t="s">
        <v>31</v>
      </c>
      <c r="D66" s="38"/>
      <c r="E66" s="38"/>
      <c r="F66" s="39"/>
      <c r="G66" s="39"/>
      <c r="H66" s="532">
        <f>SUM(G67:G67)</f>
        <v>7531536</v>
      </c>
    </row>
    <row r="67" spans="1:8" s="41" customFormat="1" ht="203" customHeight="1" thickBot="1">
      <c r="A67" s="62" t="s">
        <v>367</v>
      </c>
      <c r="B67" s="42">
        <v>9.1</v>
      </c>
      <c r="C67" s="43" t="s">
        <v>368</v>
      </c>
      <c r="D67" s="42" t="s">
        <v>9</v>
      </c>
      <c r="E67" s="1">
        <v>153.07999999999998</v>
      </c>
      <c r="F67" s="44">
        <f>+'1-APU ADEC BATERIA SANITARIA'!G1595</f>
        <v>49200</v>
      </c>
      <c r="G67" s="44">
        <f t="shared" si="0"/>
        <v>7531536</v>
      </c>
      <c r="H67" s="526"/>
    </row>
    <row r="68" spans="1:8" s="5" customFormat="1" ht="21" customHeight="1" thickBot="1">
      <c r="A68" s="511" t="s">
        <v>32</v>
      </c>
      <c r="B68" s="579"/>
      <c r="C68" s="580"/>
      <c r="D68" s="581"/>
      <c r="E68" s="582"/>
      <c r="F68" s="583"/>
      <c r="G68" s="584"/>
      <c r="H68" s="585">
        <f>SUM(H2:H67)</f>
        <v>96709945</v>
      </c>
    </row>
    <row r="69" spans="1:8" s="4" customFormat="1" ht="159" customHeight="1" thickBot="1">
      <c r="A69" s="19"/>
      <c r="B69" s="20"/>
      <c r="C69" s="12"/>
      <c r="D69" s="3"/>
      <c r="E69" s="3"/>
      <c r="F69" s="3"/>
      <c r="G69" s="3"/>
      <c r="H69" s="21"/>
    </row>
    <row r="70" spans="1:8" s="36" customFormat="1" ht="65.5" customHeight="1" thickBot="1">
      <c r="A70" s="599" t="s">
        <v>314</v>
      </c>
      <c r="B70" s="600"/>
      <c r="C70" s="600"/>
      <c r="D70" s="600"/>
      <c r="E70" s="600"/>
      <c r="F70" s="600"/>
      <c r="G70" s="600"/>
      <c r="H70" s="601"/>
    </row>
    <row r="71" spans="1:8" s="36" customFormat="1" ht="21" customHeight="1">
      <c r="A71" s="533" t="s">
        <v>0</v>
      </c>
      <c r="B71" s="22" t="s">
        <v>1</v>
      </c>
      <c r="C71" s="22" t="s">
        <v>2</v>
      </c>
      <c r="D71" s="23" t="s">
        <v>3</v>
      </c>
      <c r="E71" s="23" t="s">
        <v>4</v>
      </c>
      <c r="F71" s="28" t="s">
        <v>5</v>
      </c>
      <c r="G71" s="22" t="s">
        <v>6</v>
      </c>
      <c r="H71" s="24" t="s">
        <v>7</v>
      </c>
    </row>
    <row r="72" spans="1:8" s="58" customFormat="1" ht="64.75" customHeight="1">
      <c r="A72" s="536"/>
      <c r="B72" s="54">
        <v>1</v>
      </c>
      <c r="C72" s="55" t="s">
        <v>322</v>
      </c>
      <c r="D72" s="55"/>
      <c r="E72" s="55"/>
      <c r="F72" s="56"/>
      <c r="G72" s="56"/>
      <c r="H72" s="57">
        <f>SUM(G73:G83)</f>
        <v>142672131</v>
      </c>
    </row>
    <row r="73" spans="1:8" s="58" customFormat="1" ht="89" customHeight="1">
      <c r="A73" s="552">
        <v>72141510</v>
      </c>
      <c r="B73" s="42">
        <v>1.1000000000000001</v>
      </c>
      <c r="C73" s="569" t="s">
        <v>369</v>
      </c>
      <c r="D73" s="42" t="s">
        <v>9</v>
      </c>
      <c r="E73" s="13">
        <v>322.96440000000001</v>
      </c>
      <c r="F73" s="29">
        <f>+'2-APU ADEC CUBIERTAS'!G4</f>
        <v>17030</v>
      </c>
      <c r="G73" s="44">
        <f t="shared" ref="G73:G83" si="1">ROUND(E73*F73,0)</f>
        <v>5500084</v>
      </c>
      <c r="H73" s="539"/>
    </row>
    <row r="74" spans="1:8" s="58" customFormat="1" ht="74" customHeight="1">
      <c r="A74" s="552">
        <v>72141510</v>
      </c>
      <c r="B74" s="42">
        <v>1.2</v>
      </c>
      <c r="C74" s="570" t="s">
        <v>422</v>
      </c>
      <c r="D74" s="42" t="s">
        <v>10</v>
      </c>
      <c r="E74" s="1">
        <v>22.4</v>
      </c>
      <c r="F74" s="29">
        <f>+'2-APU ADEC CUBIERTAS'!G36</f>
        <v>19876</v>
      </c>
      <c r="G74" s="44">
        <f t="shared" si="1"/>
        <v>445222</v>
      </c>
      <c r="H74" s="539"/>
    </row>
    <row r="75" spans="1:8" s="58" customFormat="1" ht="95.5" customHeight="1">
      <c r="A75" s="552">
        <v>72141510</v>
      </c>
      <c r="B75" s="42">
        <v>1.3</v>
      </c>
      <c r="C75" s="570" t="s">
        <v>423</v>
      </c>
      <c r="D75" s="42" t="s">
        <v>10</v>
      </c>
      <c r="E75" s="1">
        <v>255.6</v>
      </c>
      <c r="F75" s="29">
        <f>+'2-APU ADEC CUBIERTAS'!G66</f>
        <v>19722</v>
      </c>
      <c r="G75" s="44">
        <f t="shared" si="1"/>
        <v>5040943</v>
      </c>
      <c r="H75" s="539"/>
    </row>
    <row r="76" spans="1:8" s="58" customFormat="1" ht="88.75" customHeight="1">
      <c r="A76" s="552">
        <v>72152905</v>
      </c>
      <c r="B76" s="42">
        <v>1.4</v>
      </c>
      <c r="C76" s="570" t="s">
        <v>405</v>
      </c>
      <c r="D76" s="42" t="s">
        <v>10</v>
      </c>
      <c r="E76" s="1">
        <v>359.76</v>
      </c>
      <c r="F76" s="29">
        <f>+'2-APU ADEC CUBIERTAS'!G96</f>
        <v>146061</v>
      </c>
      <c r="G76" s="44">
        <f t="shared" si="1"/>
        <v>52546905</v>
      </c>
      <c r="H76" s="539"/>
    </row>
    <row r="77" spans="1:8" s="58" customFormat="1" ht="152" customHeight="1">
      <c r="A77" s="552">
        <v>72152601</v>
      </c>
      <c r="B77" s="42">
        <v>1.5</v>
      </c>
      <c r="C77" s="570" t="s">
        <v>464</v>
      </c>
      <c r="D77" s="42" t="s">
        <v>9</v>
      </c>
      <c r="E77" s="11">
        <v>341.17240000000004</v>
      </c>
      <c r="F77" s="29">
        <f>+'2-APU ADEC CUBIERTAS'!G127</f>
        <v>89452</v>
      </c>
      <c r="G77" s="44">
        <f t="shared" si="1"/>
        <v>30518554</v>
      </c>
      <c r="H77" s="540"/>
    </row>
    <row r="78" spans="1:8" s="58" customFormat="1" ht="147" customHeight="1">
      <c r="A78" s="552">
        <v>72152601</v>
      </c>
      <c r="B78" s="42">
        <v>1.6</v>
      </c>
      <c r="C78" s="570" t="s">
        <v>465</v>
      </c>
      <c r="D78" s="42" t="s">
        <v>10</v>
      </c>
      <c r="E78" s="1">
        <v>29.98</v>
      </c>
      <c r="F78" s="29">
        <f>+'2-APU ADEC CUBIERTAS'!G157</f>
        <v>62112</v>
      </c>
      <c r="G78" s="44">
        <f t="shared" si="1"/>
        <v>1862118</v>
      </c>
      <c r="H78" s="540"/>
    </row>
    <row r="79" spans="1:8" s="58" customFormat="1" ht="168" customHeight="1">
      <c r="A79" s="552">
        <v>72152605</v>
      </c>
      <c r="B79" s="42">
        <v>1.7</v>
      </c>
      <c r="C79" s="570" t="s">
        <v>406</v>
      </c>
      <c r="D79" s="42" t="s">
        <v>9</v>
      </c>
      <c r="E79" s="11">
        <v>275.50576000000001</v>
      </c>
      <c r="F79" s="29">
        <f>+'2-APU ADEC CUBIERTAS'!G186</f>
        <v>131207</v>
      </c>
      <c r="G79" s="44">
        <f t="shared" si="1"/>
        <v>36148284</v>
      </c>
      <c r="H79" s="540"/>
    </row>
    <row r="80" spans="1:8" s="58" customFormat="1" ht="160">
      <c r="A80" s="552">
        <v>72151501</v>
      </c>
      <c r="B80" s="42">
        <v>1.8</v>
      </c>
      <c r="C80" s="570" t="s">
        <v>417</v>
      </c>
      <c r="D80" s="42" t="s">
        <v>10</v>
      </c>
      <c r="E80" s="1">
        <v>20</v>
      </c>
      <c r="F80" s="29">
        <f>+'2-APU ADEC CUBIERTAS'!G222</f>
        <v>111504</v>
      </c>
      <c r="G80" s="44">
        <f t="shared" si="1"/>
        <v>2230080</v>
      </c>
      <c r="H80" s="540"/>
    </row>
    <row r="81" spans="1:8" s="58" customFormat="1" ht="48">
      <c r="A81" s="552">
        <v>72151501</v>
      </c>
      <c r="B81" s="42">
        <v>1.9</v>
      </c>
      <c r="C81" s="570" t="s">
        <v>412</v>
      </c>
      <c r="D81" s="42" t="s">
        <v>3</v>
      </c>
      <c r="E81" s="1">
        <v>20</v>
      </c>
      <c r="F81" s="29">
        <f>+'2-APU ADEC CUBIERTAS'!G260</f>
        <v>114600</v>
      </c>
      <c r="G81" s="44">
        <f t="shared" si="1"/>
        <v>2292000</v>
      </c>
      <c r="H81" s="540"/>
    </row>
    <row r="82" spans="1:8" s="58" customFormat="1" ht="48">
      <c r="A82" s="552">
        <v>72151501</v>
      </c>
      <c r="B82" s="42" t="s">
        <v>11</v>
      </c>
      <c r="C82" s="570" t="s">
        <v>462</v>
      </c>
      <c r="D82" s="42" t="s">
        <v>3</v>
      </c>
      <c r="E82" s="1">
        <v>2</v>
      </c>
      <c r="F82" s="29">
        <f>+'2-APU ADEC CUBIERTAS'!G292</f>
        <v>137799</v>
      </c>
      <c r="G82" s="44">
        <f t="shared" si="1"/>
        <v>275598</v>
      </c>
      <c r="H82" s="540"/>
    </row>
    <row r="83" spans="1:8" ht="160">
      <c r="A83" s="552">
        <v>72152900</v>
      </c>
      <c r="B83" s="42" t="s">
        <v>12</v>
      </c>
      <c r="C83" s="570" t="s">
        <v>466</v>
      </c>
      <c r="D83" s="42" t="s">
        <v>10</v>
      </c>
      <c r="E83" s="1">
        <v>59.96</v>
      </c>
      <c r="F83" s="29">
        <f>+'2-APU ADEC CUBIERTAS'!G328</f>
        <v>96937</v>
      </c>
      <c r="G83" s="44">
        <f t="shared" si="1"/>
        <v>5812343</v>
      </c>
      <c r="H83" s="540"/>
    </row>
    <row r="84" spans="1:8" s="58" customFormat="1" ht="24">
      <c r="A84" s="534"/>
      <c r="B84" s="37">
        <v>2</v>
      </c>
      <c r="C84" s="38" t="s">
        <v>323</v>
      </c>
      <c r="D84" s="38"/>
      <c r="E84" s="38"/>
      <c r="F84" s="39"/>
      <c r="G84" s="39"/>
      <c r="H84" s="61">
        <f>SUM(G85:G90)</f>
        <v>42304824</v>
      </c>
    </row>
    <row r="85" spans="1:8" s="58" customFormat="1" ht="112">
      <c r="A85" s="552">
        <v>72152601</v>
      </c>
      <c r="B85" s="42">
        <v>2.1</v>
      </c>
      <c r="C85" s="570" t="s">
        <v>407</v>
      </c>
      <c r="D85" s="42" t="s">
        <v>9</v>
      </c>
      <c r="E85" s="13">
        <v>542.20600000000002</v>
      </c>
      <c r="F85" s="510">
        <f>+'2-APU ADEC CUBIERTAS'!G360</f>
        <v>7393</v>
      </c>
      <c r="G85" s="44">
        <f t="shared" ref="G85:G90" si="2">ROUND(E85*F85,0)</f>
        <v>4008529</v>
      </c>
      <c r="H85" s="539"/>
    </row>
    <row r="86" spans="1:8" s="58" customFormat="1" ht="80">
      <c r="A86" s="552">
        <v>72141510</v>
      </c>
      <c r="B86" s="42">
        <v>2.2000000000000002</v>
      </c>
      <c r="C86" s="569" t="s">
        <v>369</v>
      </c>
      <c r="D86" s="42" t="s">
        <v>9</v>
      </c>
      <c r="E86" s="1">
        <v>100</v>
      </c>
      <c r="F86" s="29">
        <f>+'2-APU ADEC CUBIERTAS'!G4</f>
        <v>17030</v>
      </c>
      <c r="G86" s="44">
        <f t="shared" si="2"/>
        <v>1703000</v>
      </c>
      <c r="H86" s="539"/>
    </row>
    <row r="87" spans="1:8" s="58" customFormat="1" ht="160">
      <c r="A87" s="552">
        <v>72152601</v>
      </c>
      <c r="B87" s="42">
        <v>2.2999999999999998</v>
      </c>
      <c r="C87" s="570" t="s">
        <v>408</v>
      </c>
      <c r="D87" s="42" t="s">
        <v>9</v>
      </c>
      <c r="E87" s="1">
        <v>100</v>
      </c>
      <c r="F87" s="29">
        <f>+'2-APU ADEC CUBIERTAS'!G389</f>
        <v>39739</v>
      </c>
      <c r="G87" s="44">
        <f t="shared" si="2"/>
        <v>3973900</v>
      </c>
      <c r="H87" s="539"/>
    </row>
    <row r="88" spans="1:8" s="58" customFormat="1" ht="103" customHeight="1">
      <c r="A88" s="552">
        <v>72151303</v>
      </c>
      <c r="B88" s="42">
        <v>2.4</v>
      </c>
      <c r="C88" s="570" t="s">
        <v>409</v>
      </c>
      <c r="D88" s="42" t="s">
        <v>9</v>
      </c>
      <c r="E88" s="13">
        <v>542.20600000000002</v>
      </c>
      <c r="F88" s="29">
        <f>+'2-APU ADEC CUBIERTAS'!G420</f>
        <v>23028</v>
      </c>
      <c r="G88" s="44">
        <f t="shared" si="2"/>
        <v>12485920</v>
      </c>
      <c r="H88" s="539"/>
    </row>
    <row r="89" spans="1:8" s="58" customFormat="1" ht="103" customHeight="1">
      <c r="A89" s="552">
        <v>72151303</v>
      </c>
      <c r="B89" s="42">
        <v>2.5</v>
      </c>
      <c r="C89" s="570" t="s">
        <v>410</v>
      </c>
      <c r="D89" s="42" t="s">
        <v>9</v>
      </c>
      <c r="E89" s="1">
        <v>350</v>
      </c>
      <c r="F89" s="29">
        <f>+'2-APU ADEC CUBIERTAS'!G448</f>
        <v>18581</v>
      </c>
      <c r="G89" s="44">
        <f t="shared" si="2"/>
        <v>6503350</v>
      </c>
      <c r="H89" s="539"/>
    </row>
    <row r="90" spans="1:8" s="58" customFormat="1" ht="103" customHeight="1">
      <c r="A90" s="552">
        <v>72151303</v>
      </c>
      <c r="B90" s="42">
        <v>2.6</v>
      </c>
      <c r="C90" s="570" t="s">
        <v>411</v>
      </c>
      <c r="D90" s="42" t="s">
        <v>10</v>
      </c>
      <c r="E90" s="10">
        <v>1425</v>
      </c>
      <c r="F90" s="29">
        <f>+'2-APU ADEC CUBIERTAS'!G477</f>
        <v>9565</v>
      </c>
      <c r="G90" s="44">
        <f t="shared" si="2"/>
        <v>13630125</v>
      </c>
      <c r="H90" s="539"/>
    </row>
    <row r="91" spans="1:8" ht="24">
      <c r="A91" s="534"/>
      <c r="B91" s="37">
        <v>3</v>
      </c>
      <c r="C91" s="38" t="s">
        <v>353</v>
      </c>
      <c r="D91" s="38"/>
      <c r="E91" s="38"/>
      <c r="F91" s="39"/>
      <c r="G91" s="39"/>
      <c r="H91" s="61">
        <f>SUM(G92:G97)</f>
        <v>7498972</v>
      </c>
    </row>
    <row r="92" spans="1:8" ht="110" customHeight="1">
      <c r="A92" s="552">
        <v>72152601</v>
      </c>
      <c r="B92" s="42">
        <v>3.1</v>
      </c>
      <c r="C92" s="570" t="s">
        <v>407</v>
      </c>
      <c r="D92" s="42" t="s">
        <v>9</v>
      </c>
      <c r="E92" s="13">
        <v>90.287999999999997</v>
      </c>
      <c r="F92" s="29">
        <f>+'2-APU ADEC CUBIERTAS'!G360</f>
        <v>7393</v>
      </c>
      <c r="G92" s="44">
        <f t="shared" ref="G92:G155" si="3">ROUND(E92*F92,0)</f>
        <v>667499</v>
      </c>
      <c r="H92" s="539"/>
    </row>
    <row r="93" spans="1:8" ht="186" customHeight="1">
      <c r="A93" s="552">
        <v>72152605</v>
      </c>
      <c r="B93" s="42">
        <v>3.2</v>
      </c>
      <c r="C93" s="570" t="s">
        <v>406</v>
      </c>
      <c r="D93" s="42" t="s">
        <v>9</v>
      </c>
      <c r="E93" s="1">
        <v>30</v>
      </c>
      <c r="F93" s="29">
        <f>+'2-APU ADEC CUBIERTAS'!G186</f>
        <v>131207</v>
      </c>
      <c r="G93" s="44">
        <f t="shared" si="3"/>
        <v>3936210</v>
      </c>
      <c r="H93" s="539"/>
    </row>
    <row r="94" spans="1:8" s="58" customFormat="1" ht="160">
      <c r="A94" s="552">
        <v>72151501</v>
      </c>
      <c r="B94" s="42">
        <v>3.3</v>
      </c>
      <c r="C94" s="570" t="s">
        <v>476</v>
      </c>
      <c r="D94" s="42" t="s">
        <v>10</v>
      </c>
      <c r="E94" s="1">
        <v>3</v>
      </c>
      <c r="F94" s="29">
        <f>+'2-APU ADEC CUBIERTAS'!G222</f>
        <v>111504</v>
      </c>
      <c r="G94" s="44">
        <f t="shared" si="3"/>
        <v>334512</v>
      </c>
      <c r="H94" s="540"/>
    </row>
    <row r="95" spans="1:8" s="58" customFormat="1" ht="96">
      <c r="A95" s="552">
        <v>72151303</v>
      </c>
      <c r="B95" s="42">
        <v>3.4</v>
      </c>
      <c r="C95" s="570" t="s">
        <v>409</v>
      </c>
      <c r="D95" s="42" t="s">
        <v>9</v>
      </c>
      <c r="E95" s="13">
        <v>90.287999999999997</v>
      </c>
      <c r="F95" s="29">
        <f>+'2-APU ADEC CUBIERTAS'!G420</f>
        <v>23028</v>
      </c>
      <c r="G95" s="44">
        <f t="shared" si="3"/>
        <v>2079152</v>
      </c>
      <c r="H95" s="539"/>
    </row>
    <row r="96" spans="1:8" s="58" customFormat="1" ht="48">
      <c r="A96" s="552">
        <v>72151501</v>
      </c>
      <c r="B96" s="42">
        <v>3.5</v>
      </c>
      <c r="C96" s="570" t="s">
        <v>412</v>
      </c>
      <c r="D96" s="42" t="s">
        <v>3</v>
      </c>
      <c r="E96" s="1">
        <v>3</v>
      </c>
      <c r="F96" s="29">
        <f>+'2-APU ADEC CUBIERTAS'!G260</f>
        <v>114600</v>
      </c>
      <c r="G96" s="44">
        <f t="shared" si="3"/>
        <v>343800</v>
      </c>
      <c r="H96" s="540"/>
    </row>
    <row r="97" spans="1:8" s="58" customFormat="1" ht="48">
      <c r="A97" s="552">
        <v>72151501</v>
      </c>
      <c r="B97" s="42">
        <v>3.6</v>
      </c>
      <c r="C97" s="570" t="s">
        <v>462</v>
      </c>
      <c r="D97" s="42" t="s">
        <v>3</v>
      </c>
      <c r="E97" s="1">
        <v>1</v>
      </c>
      <c r="F97" s="29">
        <f>+'2-APU ADEC CUBIERTAS'!G292</f>
        <v>137799</v>
      </c>
      <c r="G97" s="44">
        <f t="shared" si="3"/>
        <v>137799</v>
      </c>
      <c r="H97" s="540"/>
    </row>
    <row r="98" spans="1:8" ht="24">
      <c r="A98" s="534"/>
      <c r="B98" s="37">
        <v>4</v>
      </c>
      <c r="C98" s="38" t="s">
        <v>355</v>
      </c>
      <c r="D98" s="38"/>
      <c r="E98" s="38"/>
      <c r="F98" s="39"/>
      <c r="G98" s="39"/>
      <c r="H98" s="61">
        <f>SUM(G99:G108)</f>
        <v>84276720</v>
      </c>
    </row>
    <row r="99" spans="1:8" ht="96">
      <c r="A99" s="552">
        <v>72141510</v>
      </c>
      <c r="B99" s="42">
        <v>4.0999999999999996</v>
      </c>
      <c r="C99" s="570" t="s">
        <v>424</v>
      </c>
      <c r="D99" s="42" t="s">
        <v>9</v>
      </c>
      <c r="E99" s="13">
        <v>240.70419999999999</v>
      </c>
      <c r="F99" s="29">
        <f>+'2-APU ADEC CUBIERTAS'!G567</f>
        <v>23737</v>
      </c>
      <c r="G99" s="44">
        <f t="shared" si="3"/>
        <v>5713596</v>
      </c>
      <c r="H99" s="59"/>
    </row>
    <row r="100" spans="1:8" ht="132" customHeight="1">
      <c r="A100" s="552">
        <v>72152601</v>
      </c>
      <c r="B100" s="42">
        <v>4.2</v>
      </c>
      <c r="C100" s="570" t="s">
        <v>464</v>
      </c>
      <c r="D100" s="42" t="s">
        <v>9</v>
      </c>
      <c r="E100" s="11">
        <v>240.70419999999999</v>
      </c>
      <c r="F100" s="29">
        <f>+'2-APU ADEC CUBIERTAS'!G127</f>
        <v>89452</v>
      </c>
      <c r="G100" s="44">
        <f t="shared" si="3"/>
        <v>21531472</v>
      </c>
      <c r="H100" s="59"/>
    </row>
    <row r="101" spans="1:8" ht="132" customHeight="1">
      <c r="A101" s="552">
        <v>72152601</v>
      </c>
      <c r="B101" s="42">
        <v>4.3</v>
      </c>
      <c r="C101" s="570" t="s">
        <v>465</v>
      </c>
      <c r="D101" s="42" t="s">
        <v>10</v>
      </c>
      <c r="E101" s="11">
        <v>15.4</v>
      </c>
      <c r="F101" s="29">
        <f>+'2-APU ADEC CUBIERTAS'!G157</f>
        <v>62112</v>
      </c>
      <c r="G101" s="44">
        <f t="shared" si="3"/>
        <v>956525</v>
      </c>
      <c r="H101" s="59"/>
    </row>
    <row r="102" spans="1:8" ht="80">
      <c r="A102" s="552">
        <v>72141510</v>
      </c>
      <c r="B102" s="42">
        <v>4.4000000000000004</v>
      </c>
      <c r="C102" s="570" t="s">
        <v>454</v>
      </c>
      <c r="D102" s="42" t="s">
        <v>9</v>
      </c>
      <c r="E102" s="11">
        <v>243</v>
      </c>
      <c r="F102" s="29">
        <f>+'2-APU ADEC CUBIERTAS'!G509</f>
        <v>22308</v>
      </c>
      <c r="G102" s="44">
        <f t="shared" si="3"/>
        <v>5420844</v>
      </c>
      <c r="H102" s="59"/>
    </row>
    <row r="103" spans="1:8" ht="80">
      <c r="A103" s="552">
        <v>72152601</v>
      </c>
      <c r="B103" s="42">
        <v>4.5</v>
      </c>
      <c r="C103" s="570" t="s">
        <v>470</v>
      </c>
      <c r="D103" s="42" t="s">
        <v>10</v>
      </c>
      <c r="E103" s="11">
        <v>339.44</v>
      </c>
      <c r="F103" s="29">
        <f>+'2-APU ADEC CUBIERTAS'!G535</f>
        <v>19656</v>
      </c>
      <c r="G103" s="44">
        <f t="shared" si="3"/>
        <v>6672033</v>
      </c>
      <c r="H103" s="59"/>
    </row>
    <row r="104" spans="1:8" ht="175" customHeight="1">
      <c r="A104" s="552">
        <v>72152605</v>
      </c>
      <c r="B104" s="42">
        <v>4.5999999999999996</v>
      </c>
      <c r="C104" s="570" t="s">
        <v>406</v>
      </c>
      <c r="D104" s="42" t="s">
        <v>9</v>
      </c>
      <c r="E104" s="11">
        <v>253.11199999999997</v>
      </c>
      <c r="F104" s="29">
        <f>+'2-APU ADEC CUBIERTAS'!G186</f>
        <v>131207</v>
      </c>
      <c r="G104" s="44">
        <f t="shared" si="3"/>
        <v>33210066</v>
      </c>
      <c r="H104" s="59"/>
    </row>
    <row r="105" spans="1:8" s="58" customFormat="1" ht="144">
      <c r="A105" s="552">
        <v>72151501</v>
      </c>
      <c r="B105" s="42">
        <v>4.7</v>
      </c>
      <c r="C105" s="570" t="s">
        <v>477</v>
      </c>
      <c r="D105" s="42" t="s">
        <v>10</v>
      </c>
      <c r="E105" s="1">
        <v>32</v>
      </c>
      <c r="F105" s="29">
        <f>+'2-APU ADEC CUBIERTAS'!G222</f>
        <v>111504</v>
      </c>
      <c r="G105" s="44">
        <f t="shared" si="3"/>
        <v>3568128</v>
      </c>
      <c r="H105" s="60"/>
    </row>
    <row r="106" spans="1:8" s="58" customFormat="1" ht="48">
      <c r="A106" s="552">
        <v>72151501</v>
      </c>
      <c r="B106" s="42">
        <v>4.8</v>
      </c>
      <c r="C106" s="570" t="s">
        <v>412</v>
      </c>
      <c r="D106" s="42" t="s">
        <v>3</v>
      </c>
      <c r="E106" s="1">
        <v>32</v>
      </c>
      <c r="F106" s="29">
        <f>+'2-APU ADEC CUBIERTAS'!G260</f>
        <v>114600</v>
      </c>
      <c r="G106" s="44">
        <f t="shared" si="3"/>
        <v>3667200</v>
      </c>
      <c r="H106" s="60"/>
    </row>
    <row r="107" spans="1:8" s="58" customFormat="1" ht="48">
      <c r="A107" s="552">
        <v>72151501</v>
      </c>
      <c r="B107" s="42">
        <v>4.9000000000000004</v>
      </c>
      <c r="C107" s="570" t="s">
        <v>462</v>
      </c>
      <c r="D107" s="42" t="s">
        <v>3</v>
      </c>
      <c r="E107" s="1">
        <v>4</v>
      </c>
      <c r="F107" s="29">
        <f>+'2-APU ADEC CUBIERTAS'!G292</f>
        <v>137799</v>
      </c>
      <c r="G107" s="44">
        <f t="shared" si="3"/>
        <v>551196</v>
      </c>
      <c r="H107" s="60"/>
    </row>
    <row r="108" spans="1:8" ht="181" customHeight="1">
      <c r="A108" s="552">
        <v>72152900</v>
      </c>
      <c r="B108" s="42" t="s">
        <v>316</v>
      </c>
      <c r="C108" s="570" t="s">
        <v>466</v>
      </c>
      <c r="D108" s="42" t="s">
        <v>10</v>
      </c>
      <c r="E108" s="1">
        <v>30.8</v>
      </c>
      <c r="F108" s="29">
        <f>+'2-APU ADEC CUBIERTAS'!G328</f>
        <v>96937</v>
      </c>
      <c r="G108" s="44">
        <f t="shared" si="3"/>
        <v>2985660</v>
      </c>
      <c r="H108" s="60"/>
    </row>
    <row r="109" spans="1:8" ht="24">
      <c r="A109" s="534"/>
      <c r="B109" s="37">
        <v>5</v>
      </c>
      <c r="C109" s="38" t="s">
        <v>319</v>
      </c>
      <c r="D109" s="38"/>
      <c r="E109" s="38"/>
      <c r="F109" s="39"/>
      <c r="G109" s="39"/>
      <c r="H109" s="61">
        <f>SUM(G110:G120)</f>
        <v>10996197</v>
      </c>
    </row>
    <row r="110" spans="1:8" ht="80">
      <c r="A110" s="552">
        <v>72141510</v>
      </c>
      <c r="B110" s="42">
        <v>5.0999999999999996</v>
      </c>
      <c r="C110" s="570" t="s">
        <v>463</v>
      </c>
      <c r="D110" s="42" t="s">
        <v>9</v>
      </c>
      <c r="E110" s="10">
        <v>42.94</v>
      </c>
      <c r="F110" s="29">
        <f>+'2-APU ADEC CUBIERTAS'!G509</f>
        <v>22308</v>
      </c>
      <c r="G110" s="44">
        <f t="shared" si="3"/>
        <v>957906</v>
      </c>
      <c r="H110" s="539"/>
    </row>
    <row r="111" spans="1:8" ht="167" customHeight="1">
      <c r="A111" s="552">
        <v>72152605</v>
      </c>
      <c r="B111" s="42">
        <v>5.2</v>
      </c>
      <c r="C111" s="570" t="s">
        <v>406</v>
      </c>
      <c r="D111" s="42" t="s">
        <v>9</v>
      </c>
      <c r="E111" s="10">
        <v>42.94</v>
      </c>
      <c r="F111" s="29">
        <f>+'2-APU ADEC CUBIERTAS'!G186</f>
        <v>131207</v>
      </c>
      <c r="G111" s="44">
        <f t="shared" si="3"/>
        <v>5634029</v>
      </c>
      <c r="H111" s="539"/>
    </row>
    <row r="112" spans="1:8" ht="48">
      <c r="A112" s="556"/>
      <c r="B112" s="42">
        <v>5.3</v>
      </c>
      <c r="C112" s="570" t="s">
        <v>471</v>
      </c>
      <c r="D112" s="42" t="s">
        <v>10</v>
      </c>
      <c r="E112" s="10">
        <v>4</v>
      </c>
      <c r="F112" s="29">
        <f>+'2-APU ADEC CUBIERTAS'!G596</f>
        <v>28631</v>
      </c>
      <c r="G112" s="44">
        <f t="shared" si="3"/>
        <v>114524</v>
      </c>
      <c r="H112" s="539"/>
    </row>
    <row r="113" spans="1:8" ht="64">
      <c r="A113" s="552">
        <v>72151401</v>
      </c>
      <c r="B113" s="42">
        <v>5.4</v>
      </c>
      <c r="C113" s="570" t="s">
        <v>472</v>
      </c>
      <c r="D113" s="42" t="s">
        <v>10</v>
      </c>
      <c r="E113" s="1">
        <v>10</v>
      </c>
      <c r="F113" s="29">
        <f>+'2-APU ADEC CUBIERTAS'!G628</f>
        <v>21916</v>
      </c>
      <c r="G113" s="44">
        <f t="shared" si="3"/>
        <v>219160</v>
      </c>
      <c r="H113" s="539"/>
    </row>
    <row r="114" spans="1:8" ht="64">
      <c r="A114" s="552">
        <v>72151900</v>
      </c>
      <c r="B114" s="42">
        <v>5.5</v>
      </c>
      <c r="C114" s="570" t="s">
        <v>467</v>
      </c>
      <c r="D114" s="42" t="s">
        <v>9</v>
      </c>
      <c r="E114" s="1">
        <v>30</v>
      </c>
      <c r="F114" s="29">
        <f>+'2-APU ADEC CUBIERTAS'!G664</f>
        <v>7181</v>
      </c>
      <c r="G114" s="44">
        <f t="shared" si="3"/>
        <v>215430</v>
      </c>
      <c r="H114" s="539"/>
    </row>
    <row r="115" spans="1:8" ht="80">
      <c r="A115" s="552">
        <v>72152005</v>
      </c>
      <c r="B115" s="42">
        <v>5.6</v>
      </c>
      <c r="C115" s="568" t="s">
        <v>413</v>
      </c>
      <c r="D115" s="42" t="s">
        <v>9</v>
      </c>
      <c r="E115" s="1">
        <v>30</v>
      </c>
      <c r="F115" s="29">
        <f>+'2-APU ADEC CUBIERTAS'!G698</f>
        <v>23159</v>
      </c>
      <c r="G115" s="44">
        <f t="shared" si="3"/>
        <v>694770</v>
      </c>
      <c r="H115" s="539"/>
    </row>
    <row r="116" spans="1:8" ht="80">
      <c r="A116" s="552">
        <v>72151303</v>
      </c>
      <c r="B116" s="42">
        <v>5.7</v>
      </c>
      <c r="C116" s="570" t="s">
        <v>473</v>
      </c>
      <c r="D116" s="42" t="s">
        <v>9</v>
      </c>
      <c r="E116" s="10">
        <v>4</v>
      </c>
      <c r="F116" s="29">
        <f>+'2-APU ADEC CUBIERTAS'!G726</f>
        <v>33128</v>
      </c>
      <c r="G116" s="44">
        <f t="shared" si="3"/>
        <v>132512</v>
      </c>
      <c r="H116" s="539"/>
    </row>
    <row r="117" spans="1:8" ht="112">
      <c r="A117" s="552">
        <v>72152601</v>
      </c>
      <c r="B117" s="42">
        <v>5.8</v>
      </c>
      <c r="C117" s="570" t="s">
        <v>407</v>
      </c>
      <c r="D117" s="42" t="s">
        <v>9</v>
      </c>
      <c r="E117" s="1">
        <v>65</v>
      </c>
      <c r="F117" s="29">
        <f>+'2-APU ADEC CUBIERTAS'!G360</f>
        <v>7393</v>
      </c>
      <c r="G117" s="44">
        <f t="shared" si="3"/>
        <v>480545</v>
      </c>
      <c r="H117" s="539"/>
    </row>
    <row r="118" spans="1:8" s="58" customFormat="1" ht="160">
      <c r="A118" s="552">
        <v>72151501</v>
      </c>
      <c r="B118" s="42">
        <v>5.9</v>
      </c>
      <c r="C118" s="570" t="s">
        <v>476</v>
      </c>
      <c r="D118" s="42" t="s">
        <v>10</v>
      </c>
      <c r="E118" s="1">
        <v>7</v>
      </c>
      <c r="F118" s="29">
        <f>+'2-APU ADEC CUBIERTAS'!G222</f>
        <v>111504</v>
      </c>
      <c r="G118" s="44">
        <f t="shared" si="3"/>
        <v>780528</v>
      </c>
      <c r="H118" s="540"/>
    </row>
    <row r="119" spans="1:8" s="58" customFormat="1" ht="48">
      <c r="A119" s="552">
        <v>72151501</v>
      </c>
      <c r="B119" s="42" t="s">
        <v>317</v>
      </c>
      <c r="C119" s="570" t="s">
        <v>412</v>
      </c>
      <c r="D119" s="42" t="s">
        <v>3</v>
      </c>
      <c r="E119" s="1">
        <v>7</v>
      </c>
      <c r="F119" s="29">
        <f>+'2-APU ADEC CUBIERTAS'!G260</f>
        <v>114600</v>
      </c>
      <c r="G119" s="44">
        <f t="shared" si="3"/>
        <v>802200</v>
      </c>
      <c r="H119" s="540"/>
    </row>
    <row r="120" spans="1:8" ht="48">
      <c r="A120" s="552">
        <v>72151501</v>
      </c>
      <c r="B120" s="42" t="s">
        <v>318</v>
      </c>
      <c r="C120" s="570" t="s">
        <v>462</v>
      </c>
      <c r="D120" s="42" t="s">
        <v>3</v>
      </c>
      <c r="E120" s="10">
        <v>7</v>
      </c>
      <c r="F120" s="29">
        <f>+'2-APU ADEC CUBIERTAS'!G292</f>
        <v>137799</v>
      </c>
      <c r="G120" s="44">
        <f t="shared" si="3"/>
        <v>964593</v>
      </c>
      <c r="H120" s="539"/>
    </row>
    <row r="121" spans="1:8" s="41" customFormat="1" ht="24">
      <c r="A121" s="534"/>
      <c r="B121" s="37">
        <v>6</v>
      </c>
      <c r="C121" s="38" t="s">
        <v>320</v>
      </c>
      <c r="D121" s="38"/>
      <c r="E121" s="38"/>
      <c r="F121" s="39"/>
      <c r="G121" s="39"/>
      <c r="H121" s="61">
        <f>SUM(G122:G129)</f>
        <v>33625098</v>
      </c>
    </row>
    <row r="122" spans="1:8" s="41" customFormat="1" ht="96">
      <c r="A122" s="552">
        <v>72141510</v>
      </c>
      <c r="B122" s="42">
        <v>6.1</v>
      </c>
      <c r="C122" s="571" t="s">
        <v>425</v>
      </c>
      <c r="D122" s="62" t="s">
        <v>9</v>
      </c>
      <c r="E122" s="10">
        <v>126</v>
      </c>
      <c r="F122" s="29">
        <f>+'2-APU ADEC CUBIERTAS'!G758</f>
        <v>27696</v>
      </c>
      <c r="G122" s="44">
        <f t="shared" si="3"/>
        <v>3489696</v>
      </c>
      <c r="H122" s="539"/>
    </row>
    <row r="123" spans="1:8" s="41" customFormat="1" ht="80">
      <c r="A123" s="552">
        <v>72152601</v>
      </c>
      <c r="B123" s="42">
        <v>6.2</v>
      </c>
      <c r="C123" s="570" t="s">
        <v>470</v>
      </c>
      <c r="D123" s="62" t="s">
        <v>10</v>
      </c>
      <c r="E123" s="10">
        <v>410</v>
      </c>
      <c r="F123" s="29">
        <f>+'2-APU ADEC CUBIERTAS'!G535</f>
        <v>19656</v>
      </c>
      <c r="G123" s="44">
        <f t="shared" si="3"/>
        <v>8058960</v>
      </c>
      <c r="H123" s="539"/>
    </row>
    <row r="124" spans="1:8" s="41" customFormat="1" ht="151" customHeight="1">
      <c r="A124" s="552">
        <v>72152601</v>
      </c>
      <c r="B124" s="42">
        <v>6.3</v>
      </c>
      <c r="C124" s="570" t="s">
        <v>464</v>
      </c>
      <c r="D124" s="62" t="s">
        <v>9</v>
      </c>
      <c r="E124" s="10">
        <v>126</v>
      </c>
      <c r="F124" s="29">
        <f>+'2-APU ADEC CUBIERTAS'!G127</f>
        <v>89452</v>
      </c>
      <c r="G124" s="44">
        <f t="shared" si="3"/>
        <v>11270952</v>
      </c>
      <c r="H124" s="540"/>
    </row>
    <row r="125" spans="1:8" s="41" customFormat="1" ht="151" customHeight="1">
      <c r="A125" s="552">
        <v>72152601</v>
      </c>
      <c r="B125" s="42">
        <v>6.4</v>
      </c>
      <c r="C125" s="571" t="s">
        <v>474</v>
      </c>
      <c r="D125" s="62" t="s">
        <v>10</v>
      </c>
      <c r="E125" s="10">
        <v>53.84</v>
      </c>
      <c r="F125" s="29">
        <f>+'2-APU ADEC CUBIERTAS'!G818</f>
        <v>62210</v>
      </c>
      <c r="G125" s="44">
        <f t="shared" si="3"/>
        <v>3349386</v>
      </c>
      <c r="H125" s="540"/>
    </row>
    <row r="126" spans="1:8" s="41" customFormat="1" ht="160">
      <c r="A126" s="552">
        <v>72152900</v>
      </c>
      <c r="B126" s="42">
        <v>6.5</v>
      </c>
      <c r="C126" s="570" t="s">
        <v>466</v>
      </c>
      <c r="D126" s="62" t="s">
        <v>10</v>
      </c>
      <c r="E126" s="10">
        <v>40.24</v>
      </c>
      <c r="F126" s="29">
        <f>+'2-APU ADEC CUBIERTAS'!G328</f>
        <v>96937</v>
      </c>
      <c r="G126" s="44">
        <f t="shared" si="3"/>
        <v>3900745</v>
      </c>
      <c r="H126" s="540"/>
    </row>
    <row r="127" spans="1:8" s="58" customFormat="1" ht="160">
      <c r="A127" s="552">
        <v>72151501</v>
      </c>
      <c r="B127" s="42">
        <v>6.6</v>
      </c>
      <c r="C127" s="570" t="s">
        <v>476</v>
      </c>
      <c r="D127" s="62" t="s">
        <v>10</v>
      </c>
      <c r="E127" s="10">
        <v>25</v>
      </c>
      <c r="F127" s="29">
        <f>+'2-APU ADEC CUBIERTAS'!G222</f>
        <v>111504</v>
      </c>
      <c r="G127" s="44">
        <f t="shared" si="3"/>
        <v>2787600</v>
      </c>
      <c r="H127" s="540"/>
    </row>
    <row r="128" spans="1:8" s="58" customFormat="1" ht="48">
      <c r="A128" s="552">
        <v>72151501</v>
      </c>
      <c r="B128" s="42">
        <v>6.7</v>
      </c>
      <c r="C128" s="570" t="s">
        <v>462</v>
      </c>
      <c r="D128" s="62" t="s">
        <v>3</v>
      </c>
      <c r="E128" s="10">
        <v>1</v>
      </c>
      <c r="F128" s="29">
        <f>+'2-APU ADEC CUBIERTAS'!G292</f>
        <v>137799</v>
      </c>
      <c r="G128" s="44">
        <f t="shared" si="3"/>
        <v>137799</v>
      </c>
      <c r="H128" s="540"/>
    </row>
    <row r="129" spans="1:8" s="58" customFormat="1" ht="80">
      <c r="A129" s="552">
        <v>72151501</v>
      </c>
      <c r="B129" s="42">
        <v>6.8</v>
      </c>
      <c r="C129" s="570" t="s">
        <v>468</v>
      </c>
      <c r="D129" s="62" t="s">
        <v>3</v>
      </c>
      <c r="E129" s="10">
        <v>8</v>
      </c>
      <c r="F129" s="29">
        <f>+'2-APU ADEC CUBIERTAS'!G848</f>
        <v>78745</v>
      </c>
      <c r="G129" s="44">
        <f t="shared" si="3"/>
        <v>629960</v>
      </c>
      <c r="H129" s="540"/>
    </row>
    <row r="130" spans="1:8" s="41" customFormat="1" ht="24">
      <c r="A130" s="534"/>
      <c r="B130" s="37">
        <v>7</v>
      </c>
      <c r="C130" s="38" t="s">
        <v>321</v>
      </c>
      <c r="D130" s="38"/>
      <c r="E130" s="38"/>
      <c r="F130" s="39"/>
      <c r="G130" s="39"/>
      <c r="H130" s="61">
        <f>SUM(G131:G137)</f>
        <v>12159139</v>
      </c>
    </row>
    <row r="131" spans="1:8" s="46" customFormat="1" ht="128">
      <c r="A131" s="552">
        <v>72152001</v>
      </c>
      <c r="B131" s="42">
        <v>7.1</v>
      </c>
      <c r="C131" s="568" t="s">
        <v>402</v>
      </c>
      <c r="D131" s="42" t="s">
        <v>9</v>
      </c>
      <c r="E131" s="1">
        <v>6.016</v>
      </c>
      <c r="F131" s="29">
        <f>+'2-APU ADEC CUBIERTAS'!G881</f>
        <v>116291</v>
      </c>
      <c r="G131" s="44">
        <f t="shared" si="3"/>
        <v>699607</v>
      </c>
      <c r="H131" s="541"/>
    </row>
    <row r="132" spans="1:8" s="41" customFormat="1" ht="112">
      <c r="A132" s="552">
        <v>72152601</v>
      </c>
      <c r="B132" s="42">
        <v>7.2</v>
      </c>
      <c r="C132" s="570" t="s">
        <v>407</v>
      </c>
      <c r="D132" s="42" t="s">
        <v>9</v>
      </c>
      <c r="E132" s="10">
        <v>103</v>
      </c>
      <c r="F132" s="29">
        <f>+'2-APU ADEC CUBIERTAS'!G360</f>
        <v>7393</v>
      </c>
      <c r="G132" s="44">
        <f t="shared" si="3"/>
        <v>761479</v>
      </c>
      <c r="H132" s="539"/>
    </row>
    <row r="133" spans="1:8" s="41" customFormat="1" ht="160">
      <c r="A133" s="552">
        <v>72152601</v>
      </c>
      <c r="B133" s="42">
        <v>7.3</v>
      </c>
      <c r="C133" s="570" t="s">
        <v>408</v>
      </c>
      <c r="D133" s="42" t="s">
        <v>9</v>
      </c>
      <c r="E133" s="10">
        <v>30</v>
      </c>
      <c r="F133" s="29">
        <f>+'2-APU ADEC CUBIERTAS'!G389</f>
        <v>39739</v>
      </c>
      <c r="G133" s="44">
        <f t="shared" si="3"/>
        <v>1192170</v>
      </c>
      <c r="H133" s="539"/>
    </row>
    <row r="134" spans="1:8" s="41" customFormat="1" ht="103" customHeight="1">
      <c r="A134" s="552">
        <v>72152601</v>
      </c>
      <c r="B134" s="42">
        <v>7.4</v>
      </c>
      <c r="C134" s="570" t="s">
        <v>469</v>
      </c>
      <c r="D134" s="42" t="s">
        <v>3</v>
      </c>
      <c r="E134" s="10">
        <v>5</v>
      </c>
      <c r="F134" s="29">
        <f>+'2-APU ADEC CUBIERTAS'!G917</f>
        <v>42772</v>
      </c>
      <c r="G134" s="44">
        <f t="shared" si="3"/>
        <v>213860</v>
      </c>
      <c r="H134" s="539"/>
    </row>
    <row r="135" spans="1:8" s="41" customFormat="1" ht="185" customHeight="1">
      <c r="A135" s="552">
        <v>72152605</v>
      </c>
      <c r="B135" s="42">
        <v>7.5</v>
      </c>
      <c r="C135" s="570" t="s">
        <v>406</v>
      </c>
      <c r="D135" s="42" t="s">
        <v>9</v>
      </c>
      <c r="E135" s="1">
        <v>60.48</v>
      </c>
      <c r="F135" s="29">
        <f>+'2-APU ADEC CUBIERTAS'!G186</f>
        <v>131207</v>
      </c>
      <c r="G135" s="44">
        <f t="shared" si="3"/>
        <v>7935399</v>
      </c>
      <c r="H135" s="539"/>
    </row>
    <row r="136" spans="1:8" s="58" customFormat="1" ht="160">
      <c r="A136" s="552">
        <v>72151501</v>
      </c>
      <c r="B136" s="42">
        <v>7.6</v>
      </c>
      <c r="C136" s="570" t="s">
        <v>417</v>
      </c>
      <c r="D136" s="42" t="s">
        <v>10</v>
      </c>
      <c r="E136" s="1">
        <v>6</v>
      </c>
      <c r="F136" s="510">
        <f>+'2-APU ADEC CUBIERTAS'!G222</f>
        <v>111504</v>
      </c>
      <c r="G136" s="44">
        <f t="shared" si="3"/>
        <v>669024</v>
      </c>
      <c r="H136" s="540"/>
    </row>
    <row r="137" spans="1:8" s="58" customFormat="1" ht="48">
      <c r="A137" s="552">
        <v>72151501</v>
      </c>
      <c r="B137" s="42">
        <v>7.7</v>
      </c>
      <c r="C137" s="570" t="s">
        <v>412</v>
      </c>
      <c r="D137" s="42" t="s">
        <v>3</v>
      </c>
      <c r="E137" s="1">
        <v>6</v>
      </c>
      <c r="F137" s="29">
        <f>+'2-APU ADEC CUBIERTAS'!G260</f>
        <v>114600</v>
      </c>
      <c r="G137" s="44">
        <f t="shared" si="3"/>
        <v>687600</v>
      </c>
      <c r="H137" s="540"/>
    </row>
    <row r="138" spans="1:8" s="41" customFormat="1" ht="24">
      <c r="A138" s="534"/>
      <c r="B138" s="37">
        <v>8</v>
      </c>
      <c r="C138" s="38" t="s">
        <v>324</v>
      </c>
      <c r="D138" s="38"/>
      <c r="E138" s="38"/>
      <c r="F138" s="39"/>
      <c r="G138" s="39"/>
      <c r="H138" s="61">
        <f>SUM(G139:G140)</f>
        <v>2473976</v>
      </c>
    </row>
    <row r="139" spans="1:8" s="41" customFormat="1" ht="112">
      <c r="A139" s="552">
        <v>72152601</v>
      </c>
      <c r="B139" s="42">
        <v>8.1</v>
      </c>
      <c r="C139" s="570" t="s">
        <v>407</v>
      </c>
      <c r="D139" s="42" t="s">
        <v>9</v>
      </c>
      <c r="E139" s="13">
        <v>81.324600000000004</v>
      </c>
      <c r="F139" s="29">
        <f>+'2-APU ADEC CUBIERTAS'!G360</f>
        <v>7393</v>
      </c>
      <c r="G139" s="44">
        <f t="shared" si="3"/>
        <v>601233</v>
      </c>
      <c r="H139" s="539"/>
    </row>
    <row r="140" spans="1:8" s="41" customFormat="1" ht="96">
      <c r="A140" s="552">
        <v>72151303</v>
      </c>
      <c r="B140" s="42">
        <v>8.1999999999999993</v>
      </c>
      <c r="C140" s="570" t="s">
        <v>409</v>
      </c>
      <c r="D140" s="42" t="s">
        <v>9</v>
      </c>
      <c r="E140" s="13">
        <v>81.324600000000004</v>
      </c>
      <c r="F140" s="29">
        <f>+'2-APU ADEC CUBIERTAS'!G420</f>
        <v>23028</v>
      </c>
      <c r="G140" s="44">
        <f t="shared" si="3"/>
        <v>1872743</v>
      </c>
      <c r="H140" s="539"/>
    </row>
    <row r="141" spans="1:8" s="41" customFormat="1" ht="24">
      <c r="A141" s="534"/>
      <c r="B141" s="37">
        <v>9</v>
      </c>
      <c r="C141" s="38" t="s">
        <v>325</v>
      </c>
      <c r="D141" s="38"/>
      <c r="E141" s="38"/>
      <c r="F141" s="39"/>
      <c r="G141" s="39"/>
      <c r="H141" s="61">
        <f>SUM(G142:G144)</f>
        <v>2331362</v>
      </c>
    </row>
    <row r="142" spans="1:8" s="41" customFormat="1" ht="112">
      <c r="A142" s="552">
        <v>72152601</v>
      </c>
      <c r="B142" s="42">
        <v>9.1</v>
      </c>
      <c r="C142" s="570" t="s">
        <v>407</v>
      </c>
      <c r="D142" s="42" t="s">
        <v>9</v>
      </c>
      <c r="E142" s="10">
        <v>144.06</v>
      </c>
      <c r="F142" s="29">
        <f>+'2-APU ADEC CUBIERTAS'!G360</f>
        <v>7393</v>
      </c>
      <c r="G142" s="44">
        <f t="shared" si="3"/>
        <v>1065036</v>
      </c>
      <c r="H142" s="539"/>
    </row>
    <row r="143" spans="1:8" s="41" customFormat="1" ht="160">
      <c r="A143" s="552">
        <v>72152601</v>
      </c>
      <c r="B143" s="42">
        <v>9.1999999999999993</v>
      </c>
      <c r="C143" s="570" t="s">
        <v>408</v>
      </c>
      <c r="D143" s="42" t="s">
        <v>9</v>
      </c>
      <c r="E143" s="10">
        <v>9</v>
      </c>
      <c r="F143" s="29">
        <f>+'2-APU ADEC CUBIERTAS'!G389</f>
        <v>39739</v>
      </c>
      <c r="G143" s="44">
        <f t="shared" si="3"/>
        <v>357651</v>
      </c>
      <c r="H143" s="539"/>
    </row>
    <row r="144" spans="1:8" s="58" customFormat="1" ht="96">
      <c r="A144" s="552">
        <v>72151303</v>
      </c>
      <c r="B144" s="42">
        <v>9.3000000000000007</v>
      </c>
      <c r="C144" s="570" t="s">
        <v>411</v>
      </c>
      <c r="D144" s="42" t="s">
        <v>10</v>
      </c>
      <c r="E144" s="10">
        <v>95</v>
      </c>
      <c r="F144" s="29">
        <f>+'2-APU ADEC CUBIERTAS'!G477</f>
        <v>9565</v>
      </c>
      <c r="G144" s="44">
        <f t="shared" si="3"/>
        <v>908675</v>
      </c>
      <c r="H144" s="539"/>
    </row>
    <row r="145" spans="1:8" s="41" customFormat="1" ht="24">
      <c r="A145" s="534"/>
      <c r="B145" s="37">
        <v>10</v>
      </c>
      <c r="C145" s="38" t="s">
        <v>326</v>
      </c>
      <c r="D145" s="38"/>
      <c r="E145" s="38"/>
      <c r="F145" s="39"/>
      <c r="G145" s="39"/>
      <c r="H145" s="61">
        <f>G146</f>
        <v>599951</v>
      </c>
    </row>
    <row r="146" spans="1:8" s="41" customFormat="1" ht="112">
      <c r="A146" s="552">
        <v>72152601</v>
      </c>
      <c r="B146" s="42">
        <v>10.1</v>
      </c>
      <c r="C146" s="570" t="s">
        <v>407</v>
      </c>
      <c r="D146" s="42" t="s">
        <v>9</v>
      </c>
      <c r="E146" s="561">
        <v>81.151199999999989</v>
      </c>
      <c r="F146" s="29">
        <f>+'2-APU ADEC CUBIERTAS'!G360</f>
        <v>7393</v>
      </c>
      <c r="G146" s="44">
        <f t="shared" si="3"/>
        <v>599951</v>
      </c>
      <c r="H146" s="539"/>
    </row>
    <row r="147" spans="1:8" s="41" customFormat="1" ht="24">
      <c r="A147" s="534"/>
      <c r="B147" s="37">
        <v>11</v>
      </c>
      <c r="C147" s="38" t="s">
        <v>327</v>
      </c>
      <c r="D147" s="38"/>
      <c r="E147" s="38"/>
      <c r="F147" s="39"/>
      <c r="G147" s="39"/>
      <c r="H147" s="61">
        <f>SUM(G148:G150)</f>
        <v>7051561</v>
      </c>
    </row>
    <row r="148" spans="1:8" s="41" customFormat="1" ht="64">
      <c r="A148" s="552">
        <v>72151303</v>
      </c>
      <c r="B148" s="42">
        <v>11.1</v>
      </c>
      <c r="C148" s="570" t="s">
        <v>460</v>
      </c>
      <c r="D148" s="42" t="s">
        <v>10</v>
      </c>
      <c r="E148" s="10">
        <v>893.16000000000008</v>
      </c>
      <c r="F148" s="29">
        <f>+'2-APU ADEC CUBIERTAS'!G946</f>
        <v>6108</v>
      </c>
      <c r="G148" s="44">
        <f t="shared" si="3"/>
        <v>5455421</v>
      </c>
      <c r="H148" s="539"/>
    </row>
    <row r="149" spans="1:8" s="41" customFormat="1" ht="78" customHeight="1">
      <c r="A149" s="552">
        <v>72101510</v>
      </c>
      <c r="B149" s="42">
        <v>11.2</v>
      </c>
      <c r="C149" s="570" t="s">
        <v>459</v>
      </c>
      <c r="D149" s="42" t="s">
        <v>9</v>
      </c>
      <c r="E149" s="1">
        <v>320</v>
      </c>
      <c r="F149" s="29">
        <f>+'2-APU ADEC CUBIERTAS'!G973</f>
        <v>2035</v>
      </c>
      <c r="G149" s="44">
        <f t="shared" si="3"/>
        <v>651200</v>
      </c>
      <c r="H149" s="540"/>
    </row>
    <row r="150" spans="1:8" s="58" customFormat="1" ht="121" customHeight="1">
      <c r="A150" s="552">
        <v>72151501</v>
      </c>
      <c r="B150" s="42">
        <v>11.3</v>
      </c>
      <c r="C150" s="570" t="s">
        <v>468</v>
      </c>
      <c r="D150" s="42" t="s">
        <v>3</v>
      </c>
      <c r="E150" s="1">
        <v>12</v>
      </c>
      <c r="F150" s="29">
        <f>+'2-APU ADEC CUBIERTAS'!G848</f>
        <v>78745</v>
      </c>
      <c r="G150" s="44">
        <f t="shared" si="3"/>
        <v>944940</v>
      </c>
      <c r="H150" s="540"/>
    </row>
    <row r="151" spans="1:8" s="41" customFormat="1" ht="24">
      <c r="A151" s="534"/>
      <c r="B151" s="37">
        <v>12</v>
      </c>
      <c r="C151" s="38" t="s">
        <v>29</v>
      </c>
      <c r="D151" s="38"/>
      <c r="E151" s="38"/>
      <c r="F151" s="39"/>
      <c r="G151" s="39"/>
      <c r="H151" s="61">
        <f>SUM(G152:G153)</f>
        <v>703482</v>
      </c>
    </row>
    <row r="152" spans="1:8" s="46" customFormat="1" ht="24">
      <c r="A152" s="552">
        <v>72153505</v>
      </c>
      <c r="B152" s="42">
        <v>12.1</v>
      </c>
      <c r="C152" s="568" t="s">
        <v>30</v>
      </c>
      <c r="D152" s="42" t="s">
        <v>14</v>
      </c>
      <c r="E152" s="1">
        <v>1</v>
      </c>
      <c r="F152" s="29">
        <f>+'2-APU ADEC CUBIERTAS'!G1001</f>
        <v>609168</v>
      </c>
      <c r="G152" s="44">
        <f t="shared" si="3"/>
        <v>609168</v>
      </c>
      <c r="H152" s="542"/>
    </row>
    <row r="153" spans="1:8" s="46" customFormat="1" ht="69" customHeight="1">
      <c r="A153" s="552">
        <v>72141505</v>
      </c>
      <c r="B153" s="63">
        <v>12.2</v>
      </c>
      <c r="C153" s="568" t="s">
        <v>434</v>
      </c>
      <c r="D153" s="42" t="s">
        <v>16</v>
      </c>
      <c r="E153" s="1">
        <v>2</v>
      </c>
      <c r="F153" s="510">
        <f>+'2-APU ADEC CUBIERTAS'!G1031</f>
        <v>47157</v>
      </c>
      <c r="G153" s="44">
        <f t="shared" si="3"/>
        <v>94314</v>
      </c>
      <c r="H153" s="543"/>
    </row>
    <row r="154" spans="1:8" s="41" customFormat="1" ht="24">
      <c r="A154" s="534"/>
      <c r="B154" s="37">
        <v>13</v>
      </c>
      <c r="C154" s="38" t="s">
        <v>31</v>
      </c>
      <c r="D154" s="38"/>
      <c r="E154" s="38"/>
      <c r="F154" s="39"/>
      <c r="G154" s="39"/>
      <c r="H154" s="61">
        <f>G155</f>
        <v>3970000</v>
      </c>
    </row>
    <row r="155" spans="1:8" s="41" customFormat="1" ht="104" customHeight="1" thickBot="1">
      <c r="A155" s="555"/>
      <c r="B155" s="53">
        <v>13.1</v>
      </c>
      <c r="C155" s="43" t="s">
        <v>452</v>
      </c>
      <c r="D155" s="42" t="s">
        <v>14</v>
      </c>
      <c r="E155" s="32">
        <v>1</v>
      </c>
      <c r="F155" s="33">
        <f>+'2-APU ADEC CUBIERTAS'!G1060</f>
        <v>3970000</v>
      </c>
      <c r="G155" s="44">
        <f t="shared" si="3"/>
        <v>3970000</v>
      </c>
      <c r="H155" s="64"/>
    </row>
    <row r="156" spans="1:8" s="4" customFormat="1" ht="23">
      <c r="A156" s="511" t="s">
        <v>32</v>
      </c>
      <c r="B156" s="512"/>
      <c r="C156" s="512"/>
      <c r="D156" s="513"/>
      <c r="E156" s="514"/>
      <c r="F156" s="515"/>
      <c r="G156" s="516"/>
      <c r="H156" s="61">
        <f>SUM(H70:H154)</f>
        <v>350663413</v>
      </c>
    </row>
    <row r="157" spans="1:8" s="4" customFormat="1" ht="142.25" customHeight="1">
      <c r="A157" s="19"/>
      <c r="B157" s="20"/>
      <c r="C157" s="12"/>
      <c r="D157" s="3"/>
      <c r="E157" s="3"/>
      <c r="F157" s="3"/>
      <c r="G157" s="3"/>
      <c r="H157" s="21"/>
    </row>
    <row r="158" spans="1:8" s="4" customFormat="1" ht="24" thickBot="1">
      <c r="A158" s="19"/>
      <c r="B158" s="20"/>
      <c r="C158" s="12"/>
      <c r="D158" s="3"/>
      <c r="E158" s="3"/>
      <c r="F158" s="3"/>
      <c r="G158" s="3"/>
      <c r="H158" s="21"/>
    </row>
    <row r="159" spans="1:8" s="36" customFormat="1" ht="40.5" customHeight="1" thickBot="1">
      <c r="A159" s="599" t="s">
        <v>354</v>
      </c>
      <c r="B159" s="600"/>
      <c r="C159" s="600"/>
      <c r="D159" s="600"/>
      <c r="E159" s="600"/>
      <c r="F159" s="600"/>
      <c r="G159" s="600"/>
      <c r="H159" s="601"/>
    </row>
    <row r="160" spans="1:8" s="36" customFormat="1" ht="45.75" customHeight="1" thickBot="1">
      <c r="A160" s="537" t="s">
        <v>0</v>
      </c>
      <c r="B160" s="25" t="s">
        <v>1</v>
      </c>
      <c r="C160" s="25" t="s">
        <v>2</v>
      </c>
      <c r="D160" s="26" t="s">
        <v>3</v>
      </c>
      <c r="E160" s="26" t="s">
        <v>4</v>
      </c>
      <c r="F160" s="30" t="s">
        <v>5</v>
      </c>
      <c r="G160" s="31" t="s">
        <v>6</v>
      </c>
      <c r="H160" s="27" t="s">
        <v>7</v>
      </c>
    </row>
    <row r="161" spans="1:8" s="41" customFormat="1" ht="33.5" customHeight="1">
      <c r="A161" s="538"/>
      <c r="B161" s="54">
        <v>1</v>
      </c>
      <c r="C161" s="55" t="s">
        <v>351</v>
      </c>
      <c r="D161" s="55"/>
      <c r="E161" s="55"/>
      <c r="F161" s="56"/>
      <c r="G161" s="56"/>
      <c r="H161" s="65">
        <f>SUM(G162:G176)</f>
        <v>67917962</v>
      </c>
    </row>
    <row r="162" spans="1:8" s="41" customFormat="1" ht="65" customHeight="1">
      <c r="A162" s="552">
        <v>72141510</v>
      </c>
      <c r="B162" s="42">
        <v>1.1000000000000001</v>
      </c>
      <c r="C162" s="568" t="s">
        <v>435</v>
      </c>
      <c r="D162" s="42" t="s">
        <v>9</v>
      </c>
      <c r="E162" s="13">
        <v>213.93039999999999</v>
      </c>
      <c r="F162" s="44">
        <f>+'3-APU ADE AM+RECRE'!G2</f>
        <v>32271</v>
      </c>
      <c r="G162" s="44">
        <f t="shared" ref="G162:G225" si="4">ROUND(E162*F162,0)</f>
        <v>6903748</v>
      </c>
      <c r="H162" s="60"/>
    </row>
    <row r="163" spans="1:8" s="41" customFormat="1" ht="92.5" customHeight="1">
      <c r="A163" s="552">
        <v>72141510</v>
      </c>
      <c r="B163" s="42">
        <v>1.2</v>
      </c>
      <c r="C163" s="568" t="s">
        <v>436</v>
      </c>
      <c r="D163" s="42" t="s">
        <v>3</v>
      </c>
      <c r="E163" s="13">
        <v>2</v>
      </c>
      <c r="F163" s="44">
        <f>+'3-APU ADE AM+RECRE'!G31</f>
        <v>12880</v>
      </c>
      <c r="G163" s="44">
        <f t="shared" si="4"/>
        <v>25760</v>
      </c>
      <c r="H163" s="60"/>
    </row>
    <row r="164" spans="1:8" s="46" customFormat="1" ht="83.5" customHeight="1">
      <c r="A164" s="552">
        <v>72141510</v>
      </c>
      <c r="B164" s="42">
        <v>1.3</v>
      </c>
      <c r="C164" s="570" t="s">
        <v>437</v>
      </c>
      <c r="D164" s="42" t="s">
        <v>3</v>
      </c>
      <c r="E164" s="13">
        <v>1</v>
      </c>
      <c r="F164" s="44">
        <f>+'3-APU ADE AM+RECRE'!G60</f>
        <v>88674</v>
      </c>
      <c r="G164" s="44">
        <f t="shared" si="4"/>
        <v>88674</v>
      </c>
      <c r="H164" s="60"/>
    </row>
    <row r="165" spans="1:8" s="46" customFormat="1" ht="70.25" customHeight="1">
      <c r="A165" s="552">
        <v>72141511</v>
      </c>
      <c r="B165" s="42">
        <v>1.4</v>
      </c>
      <c r="C165" s="570" t="s">
        <v>426</v>
      </c>
      <c r="D165" s="42" t="s">
        <v>16</v>
      </c>
      <c r="E165" s="13">
        <v>14.321120000000001</v>
      </c>
      <c r="F165" s="44">
        <f>+'3-APU ADE AM+RECRE'!G89</f>
        <v>24215</v>
      </c>
      <c r="G165" s="44">
        <f t="shared" si="4"/>
        <v>346786</v>
      </c>
      <c r="H165" s="60"/>
    </row>
    <row r="166" spans="1:8" s="46" customFormat="1" ht="83" customHeight="1">
      <c r="A166" s="552">
        <v>72152703</v>
      </c>
      <c r="B166" s="42">
        <v>1.5</v>
      </c>
      <c r="C166" s="570" t="s">
        <v>475</v>
      </c>
      <c r="D166" s="42" t="s">
        <v>9</v>
      </c>
      <c r="E166" s="13">
        <v>143.21119999999999</v>
      </c>
      <c r="F166" s="44">
        <f>+'3-APU ADE AM+RECRE'!G118</f>
        <v>130027</v>
      </c>
      <c r="G166" s="44">
        <f t="shared" si="4"/>
        <v>18621323</v>
      </c>
      <c r="H166" s="60"/>
    </row>
    <row r="167" spans="1:8" s="46" customFormat="1" ht="75" customHeight="1">
      <c r="A167" s="552">
        <v>72152703</v>
      </c>
      <c r="B167" s="42">
        <v>1.6</v>
      </c>
      <c r="C167" s="568" t="s">
        <v>383</v>
      </c>
      <c r="D167" s="42" t="s">
        <v>9</v>
      </c>
      <c r="E167" s="10">
        <v>70.72</v>
      </c>
      <c r="F167" s="44">
        <f>+'3-APU ADE AM+RECRE'!G147</f>
        <v>68702</v>
      </c>
      <c r="G167" s="44">
        <f t="shared" si="4"/>
        <v>4858605</v>
      </c>
      <c r="H167" s="60"/>
    </row>
    <row r="168" spans="1:8" s="46" customFormat="1" ht="21" customHeight="1">
      <c r="A168" s="552">
        <v>72152509</v>
      </c>
      <c r="B168" s="42">
        <v>1.7</v>
      </c>
      <c r="C168" s="568" t="s">
        <v>374</v>
      </c>
      <c r="D168" s="42" t="s">
        <v>9</v>
      </c>
      <c r="E168" s="13">
        <v>70.719200000000001</v>
      </c>
      <c r="F168" s="44">
        <f>+'3-APU ADE AM+RECRE'!G178</f>
        <v>27818</v>
      </c>
      <c r="G168" s="44">
        <f t="shared" si="4"/>
        <v>1967267</v>
      </c>
      <c r="H168" s="60"/>
    </row>
    <row r="169" spans="1:8" s="46" customFormat="1" ht="78" customHeight="1">
      <c r="A169" s="552">
        <v>72152504</v>
      </c>
      <c r="B169" s="42">
        <v>1.8</v>
      </c>
      <c r="C169" s="570" t="s">
        <v>455</v>
      </c>
      <c r="D169" s="42" t="s">
        <v>9</v>
      </c>
      <c r="E169" s="13">
        <v>70.719200000000001</v>
      </c>
      <c r="F169" s="44">
        <f>+'3-APU ADE AM+RECRE'!G202</f>
        <v>94416</v>
      </c>
      <c r="G169" s="44">
        <f t="shared" si="4"/>
        <v>6677024</v>
      </c>
      <c r="H169" s="60"/>
    </row>
    <row r="170" spans="1:8" s="46" customFormat="1" ht="87" customHeight="1">
      <c r="A170" s="552">
        <v>72151900</v>
      </c>
      <c r="B170" s="42">
        <v>1.9</v>
      </c>
      <c r="C170" s="570" t="s">
        <v>467</v>
      </c>
      <c r="D170" s="42" t="s">
        <v>9</v>
      </c>
      <c r="E170" s="13">
        <v>177.58800000000002</v>
      </c>
      <c r="F170" s="66">
        <f>+'3-APU ADE AM+RECRE'!G233</f>
        <v>7181</v>
      </c>
      <c r="G170" s="44">
        <f t="shared" si="4"/>
        <v>1275259</v>
      </c>
      <c r="H170" s="60"/>
    </row>
    <row r="171" spans="1:8" s="46" customFormat="1" ht="79" customHeight="1">
      <c r="A171" s="552">
        <v>72152005</v>
      </c>
      <c r="B171" s="42" t="s">
        <v>11</v>
      </c>
      <c r="C171" s="568" t="s">
        <v>413</v>
      </c>
      <c r="D171" s="42" t="s">
        <v>9</v>
      </c>
      <c r="E171" s="13">
        <v>512.46659999999997</v>
      </c>
      <c r="F171" s="44">
        <f>+'2-APU ADEC CUBIERTAS'!G698</f>
        <v>23159</v>
      </c>
      <c r="G171" s="44">
        <f t="shared" si="4"/>
        <v>11868214</v>
      </c>
      <c r="H171" s="60"/>
    </row>
    <row r="172" spans="1:8" s="46" customFormat="1" ht="80" customHeight="1">
      <c r="A172" s="552">
        <v>72151303</v>
      </c>
      <c r="B172" s="42" t="s">
        <v>12</v>
      </c>
      <c r="C172" s="568" t="s">
        <v>404</v>
      </c>
      <c r="D172" s="42" t="s">
        <v>9</v>
      </c>
      <c r="E172" s="13">
        <v>512.46659999999997</v>
      </c>
      <c r="F172" s="44">
        <f>+'3-APU ADE AM+RECRE'!G294</f>
        <v>14762</v>
      </c>
      <c r="G172" s="44">
        <f t="shared" si="4"/>
        <v>7565032</v>
      </c>
      <c r="H172" s="60"/>
    </row>
    <row r="173" spans="1:8" s="41" customFormat="1" ht="144" customHeight="1">
      <c r="A173" s="552" t="s">
        <v>358</v>
      </c>
      <c r="B173" s="42" t="s">
        <v>13</v>
      </c>
      <c r="C173" s="570" t="s">
        <v>456</v>
      </c>
      <c r="D173" s="42" t="s">
        <v>3</v>
      </c>
      <c r="E173" s="13">
        <v>1</v>
      </c>
      <c r="F173" s="44">
        <f>+'3-APU ADE AM+RECRE'!G325</f>
        <v>3504632</v>
      </c>
      <c r="G173" s="44">
        <f t="shared" si="4"/>
        <v>3504632</v>
      </c>
      <c r="H173" s="60"/>
    </row>
    <row r="174" spans="1:8" s="41" customFormat="1" ht="144" customHeight="1">
      <c r="A174" s="552" t="s">
        <v>358</v>
      </c>
      <c r="B174" s="42" t="s">
        <v>15</v>
      </c>
      <c r="C174" s="570" t="s">
        <v>457</v>
      </c>
      <c r="D174" s="42" t="s">
        <v>3</v>
      </c>
      <c r="E174" s="13">
        <v>1</v>
      </c>
      <c r="F174" s="44">
        <f>+'3-APU ADE AM+RECRE'!G358</f>
        <v>1088343</v>
      </c>
      <c r="G174" s="44">
        <f t="shared" si="4"/>
        <v>1088343</v>
      </c>
      <c r="H174" s="60"/>
    </row>
    <row r="175" spans="1:8" s="41" customFormat="1" ht="62" customHeight="1">
      <c r="A175" s="563">
        <v>72101507</v>
      </c>
      <c r="B175" s="42" t="s">
        <v>17</v>
      </c>
      <c r="C175" s="570" t="s">
        <v>461</v>
      </c>
      <c r="D175" s="42" t="s">
        <v>9</v>
      </c>
      <c r="E175" s="13">
        <v>15.640800000000002</v>
      </c>
      <c r="F175" s="44">
        <f>+'3-APU ADE AM+RECRE'!G390</f>
        <v>93049</v>
      </c>
      <c r="G175" s="44">
        <f t="shared" si="4"/>
        <v>1455361</v>
      </c>
      <c r="H175" s="60"/>
    </row>
    <row r="176" spans="1:8" s="41" customFormat="1" ht="45" customHeight="1">
      <c r="A176" s="559">
        <v>56101544</v>
      </c>
      <c r="B176" s="42" t="s">
        <v>18</v>
      </c>
      <c r="C176" s="570" t="s">
        <v>458</v>
      </c>
      <c r="D176" s="42" t="s">
        <v>9</v>
      </c>
      <c r="E176" s="13">
        <v>22</v>
      </c>
      <c r="F176" s="44">
        <f>+'3-APU ADE AM+RECRE'!G425</f>
        <v>75997</v>
      </c>
      <c r="G176" s="44">
        <f t="shared" si="4"/>
        <v>1671934</v>
      </c>
      <c r="H176" s="60"/>
    </row>
    <row r="177" spans="1:8" s="41" customFormat="1" ht="37.75" customHeight="1">
      <c r="A177" s="534"/>
      <c r="B177" s="37">
        <v>2</v>
      </c>
      <c r="C177" s="38" t="s">
        <v>352</v>
      </c>
      <c r="D177" s="38"/>
      <c r="E177" s="38"/>
      <c r="F177" s="39"/>
      <c r="G177" s="39"/>
      <c r="H177" s="40">
        <f>SUM(G178:G186)</f>
        <v>1592102</v>
      </c>
    </row>
    <row r="178" spans="1:8" s="41" customFormat="1" ht="55.25" customHeight="1">
      <c r="A178" s="552">
        <v>72141510</v>
      </c>
      <c r="B178" s="42">
        <v>2.1</v>
      </c>
      <c r="C178" s="568" t="s">
        <v>438</v>
      </c>
      <c r="D178" s="42" t="s">
        <v>3</v>
      </c>
      <c r="E178" s="10">
        <v>5</v>
      </c>
      <c r="F178" s="44">
        <f>+'3-APU ADE AM+RECRE'!G459</f>
        <v>11187</v>
      </c>
      <c r="G178" s="44">
        <f t="shared" si="4"/>
        <v>55935</v>
      </c>
      <c r="H178" s="45"/>
    </row>
    <row r="179" spans="1:8" s="41" customFormat="1" ht="70" customHeight="1">
      <c r="A179" s="552">
        <v>72141510</v>
      </c>
      <c r="B179" s="42">
        <v>2.2000000000000002</v>
      </c>
      <c r="C179" s="568" t="s">
        <v>427</v>
      </c>
      <c r="D179" s="42" t="s">
        <v>3</v>
      </c>
      <c r="E179" s="10">
        <v>6</v>
      </c>
      <c r="F179" s="44">
        <f>+'3-APU ADE AM+RECRE'!G488</f>
        <v>12880</v>
      </c>
      <c r="G179" s="44">
        <f t="shared" si="4"/>
        <v>77280</v>
      </c>
      <c r="H179" s="45"/>
    </row>
    <row r="180" spans="1:8" s="41" customFormat="1" ht="24">
      <c r="A180" s="552">
        <v>72141510</v>
      </c>
      <c r="B180" s="42">
        <v>2.2999999999999998</v>
      </c>
      <c r="C180" s="568" t="s">
        <v>339</v>
      </c>
      <c r="D180" s="42" t="s">
        <v>3</v>
      </c>
      <c r="E180" s="10">
        <v>3</v>
      </c>
      <c r="F180" s="44">
        <f>+'3-APU ADE AM+RECRE'!G518</f>
        <v>12923</v>
      </c>
      <c r="G180" s="44">
        <f t="shared" si="4"/>
        <v>38769</v>
      </c>
      <c r="H180" s="45"/>
    </row>
    <row r="181" spans="1:8" s="41" customFormat="1" ht="53.5" customHeight="1">
      <c r="A181" s="552">
        <v>72141510</v>
      </c>
      <c r="B181" s="42">
        <v>2.4</v>
      </c>
      <c r="C181" s="568" t="s">
        <v>439</v>
      </c>
      <c r="D181" s="42" t="s">
        <v>3</v>
      </c>
      <c r="E181" s="10">
        <v>3</v>
      </c>
      <c r="F181" s="44">
        <f>+'3-APU ADE AM+RECRE'!G548</f>
        <v>25587</v>
      </c>
      <c r="G181" s="44">
        <f t="shared" si="4"/>
        <v>76761</v>
      </c>
      <c r="H181" s="45"/>
    </row>
    <row r="182" spans="1:8" s="46" customFormat="1" ht="76" customHeight="1">
      <c r="A182" s="552">
        <v>72141510</v>
      </c>
      <c r="B182" s="42">
        <v>2.5</v>
      </c>
      <c r="C182" s="568" t="s">
        <v>440</v>
      </c>
      <c r="D182" s="42" t="s">
        <v>9</v>
      </c>
      <c r="E182" s="10">
        <v>12.72</v>
      </c>
      <c r="F182" s="44">
        <f>+'3-APU ADE AM+RECRE'!G2</f>
        <v>32271</v>
      </c>
      <c r="G182" s="44">
        <f t="shared" si="4"/>
        <v>410487</v>
      </c>
      <c r="H182" s="45"/>
    </row>
    <row r="183" spans="1:8" s="46" customFormat="1" ht="76" customHeight="1">
      <c r="A183" s="552">
        <v>72141510</v>
      </c>
      <c r="B183" s="42">
        <v>2.6</v>
      </c>
      <c r="C183" s="568" t="s">
        <v>441</v>
      </c>
      <c r="D183" s="42" t="s">
        <v>9</v>
      </c>
      <c r="E183" s="10">
        <v>24.477600000000002</v>
      </c>
      <c r="F183" s="44">
        <f>+'3-APU ADE AM+RECRE'!G578</f>
        <v>22203</v>
      </c>
      <c r="G183" s="44">
        <f t="shared" si="4"/>
        <v>543476</v>
      </c>
      <c r="H183" s="45"/>
    </row>
    <row r="184" spans="1:8" s="46" customFormat="1" ht="76" customHeight="1">
      <c r="A184" s="552">
        <v>72141510</v>
      </c>
      <c r="B184" s="42">
        <v>2.7</v>
      </c>
      <c r="C184" s="568" t="s">
        <v>442</v>
      </c>
      <c r="D184" s="42" t="s">
        <v>9</v>
      </c>
      <c r="E184" s="10">
        <v>8.4960000000000004</v>
      </c>
      <c r="F184" s="44">
        <f>+'3-APU ADE AM+RECRE'!G608</f>
        <v>17948</v>
      </c>
      <c r="G184" s="44">
        <f t="shared" si="4"/>
        <v>152486</v>
      </c>
      <c r="H184" s="45"/>
    </row>
    <row r="185" spans="1:8" s="46" customFormat="1" ht="76" customHeight="1">
      <c r="A185" s="552">
        <v>72141511</v>
      </c>
      <c r="B185" s="42">
        <v>2.8</v>
      </c>
      <c r="C185" s="570" t="s">
        <v>426</v>
      </c>
      <c r="D185" s="42" t="s">
        <v>16</v>
      </c>
      <c r="E185" s="10">
        <v>2</v>
      </c>
      <c r="F185" s="44">
        <f>+'3-APU ADE AM+RECRE'!G89</f>
        <v>24215</v>
      </c>
      <c r="G185" s="44">
        <f t="shared" si="4"/>
        <v>48430</v>
      </c>
      <c r="H185" s="45"/>
    </row>
    <row r="186" spans="1:8" s="46" customFormat="1" ht="106" customHeight="1">
      <c r="A186" s="552">
        <v>72152509</v>
      </c>
      <c r="B186" s="42">
        <v>2.9</v>
      </c>
      <c r="C186" s="568" t="s">
        <v>373</v>
      </c>
      <c r="D186" s="42" t="s">
        <v>16</v>
      </c>
      <c r="E186" s="10">
        <v>3</v>
      </c>
      <c r="F186" s="44">
        <f>+'3-APU ADE AM+RECRE'!G637</f>
        <v>62826</v>
      </c>
      <c r="G186" s="44">
        <f t="shared" si="4"/>
        <v>188478</v>
      </c>
      <c r="H186" s="45"/>
    </row>
    <row r="187" spans="1:8" s="41" customFormat="1" ht="21" customHeight="1">
      <c r="A187" s="535"/>
      <c r="B187" s="37">
        <v>3</v>
      </c>
      <c r="C187" s="38" t="s">
        <v>19</v>
      </c>
      <c r="D187" s="38"/>
      <c r="E187" s="38"/>
      <c r="F187" s="39"/>
      <c r="G187" s="39"/>
      <c r="H187" s="40">
        <f>SUM(G188:G192)</f>
        <v>2535268</v>
      </c>
    </row>
    <row r="188" spans="1:8" s="46" customFormat="1" ht="58" customHeight="1">
      <c r="A188" s="552">
        <v>72151401</v>
      </c>
      <c r="B188" s="42">
        <v>3.1</v>
      </c>
      <c r="C188" s="568" t="s">
        <v>380</v>
      </c>
      <c r="D188" s="42" t="s">
        <v>9</v>
      </c>
      <c r="E188" s="10">
        <v>32.94</v>
      </c>
      <c r="F188" s="44">
        <f>+'3-APU ADE AM+RECRE'!G665</f>
        <v>31981</v>
      </c>
      <c r="G188" s="44">
        <f t="shared" si="4"/>
        <v>1053454</v>
      </c>
      <c r="H188" s="45"/>
    </row>
    <row r="189" spans="1:8" s="46" customFormat="1" ht="58" customHeight="1">
      <c r="A189" s="552">
        <v>72152703</v>
      </c>
      <c r="B189" s="42">
        <v>3.2</v>
      </c>
      <c r="C189" s="568" t="s">
        <v>383</v>
      </c>
      <c r="D189" s="42" t="s">
        <v>9</v>
      </c>
      <c r="E189" s="10">
        <v>12.4</v>
      </c>
      <c r="F189" s="44">
        <f>+'3-APU ADE AM+RECRE'!G147</f>
        <v>68702</v>
      </c>
      <c r="G189" s="44">
        <f t="shared" si="4"/>
        <v>851905</v>
      </c>
      <c r="H189" s="45"/>
    </row>
    <row r="190" spans="1:8" s="46" customFormat="1" ht="51" customHeight="1">
      <c r="A190" s="552">
        <v>72152509</v>
      </c>
      <c r="B190" s="42">
        <v>3.3</v>
      </c>
      <c r="C190" s="568" t="s">
        <v>374</v>
      </c>
      <c r="D190" s="42" t="s">
        <v>9</v>
      </c>
      <c r="E190" s="10">
        <v>12.4</v>
      </c>
      <c r="F190" s="44">
        <f>+'3-APU ADE AM+RECRE'!G178</f>
        <v>27818</v>
      </c>
      <c r="G190" s="44">
        <f t="shared" si="4"/>
        <v>344943</v>
      </c>
      <c r="H190" s="45"/>
    </row>
    <row r="191" spans="1:8" s="46" customFormat="1" ht="80" customHeight="1">
      <c r="A191" s="552">
        <v>72152703</v>
      </c>
      <c r="B191" s="42">
        <v>3.4</v>
      </c>
      <c r="C191" s="568" t="s">
        <v>384</v>
      </c>
      <c r="D191" s="42" t="s">
        <v>3</v>
      </c>
      <c r="E191" s="10">
        <v>1</v>
      </c>
      <c r="F191" s="44">
        <f>+'3-APU ADE AM+RECRE'!G694</f>
        <v>133766</v>
      </c>
      <c r="G191" s="44">
        <f t="shared" si="4"/>
        <v>133766</v>
      </c>
      <c r="H191" s="45"/>
    </row>
    <row r="192" spans="1:8" s="46" customFormat="1" ht="98" customHeight="1">
      <c r="A192" s="552">
        <v>72152703</v>
      </c>
      <c r="B192" s="42">
        <v>3.5</v>
      </c>
      <c r="C192" s="568" t="s">
        <v>385</v>
      </c>
      <c r="D192" s="42" t="s">
        <v>3</v>
      </c>
      <c r="E192" s="10">
        <v>1</v>
      </c>
      <c r="F192" s="44">
        <f>+'3-APU ADE AM+RECRE'!G721</f>
        <v>151200</v>
      </c>
      <c r="G192" s="44">
        <f t="shared" si="4"/>
        <v>151200</v>
      </c>
      <c r="H192" s="45"/>
    </row>
    <row r="193" spans="1:8" s="41" customFormat="1" ht="21" customHeight="1">
      <c r="A193" s="535"/>
      <c r="B193" s="37">
        <v>4</v>
      </c>
      <c r="C193" s="38" t="s">
        <v>20</v>
      </c>
      <c r="D193" s="38"/>
      <c r="E193" s="38"/>
      <c r="F193" s="39"/>
      <c r="G193" s="39"/>
      <c r="H193" s="40">
        <f>SUM(G194:G209)</f>
        <v>11051434</v>
      </c>
    </row>
    <row r="194" spans="1:8" s="46" customFormat="1" ht="69" customHeight="1">
      <c r="A194" s="552">
        <v>72151906</v>
      </c>
      <c r="B194" s="42">
        <v>4.0999999999999996</v>
      </c>
      <c r="C194" s="568" t="s">
        <v>386</v>
      </c>
      <c r="D194" s="42" t="s">
        <v>3</v>
      </c>
      <c r="E194" s="560">
        <v>4</v>
      </c>
      <c r="F194" s="44">
        <f>+'3-APU ADE AM+RECRE'!G747</f>
        <v>32517</v>
      </c>
      <c r="G194" s="44">
        <f t="shared" si="4"/>
        <v>130068</v>
      </c>
      <c r="H194" s="45"/>
    </row>
    <row r="195" spans="1:8" s="46" customFormat="1" ht="88" customHeight="1">
      <c r="A195" s="552">
        <v>72151906</v>
      </c>
      <c r="B195" s="42">
        <v>4.2</v>
      </c>
      <c r="C195" s="568" t="s">
        <v>387</v>
      </c>
      <c r="D195" s="42" t="s">
        <v>3</v>
      </c>
      <c r="E195" s="560">
        <v>2</v>
      </c>
      <c r="F195" s="44">
        <f>+'3-APU ADE AM+RECRE'!G777</f>
        <v>32984</v>
      </c>
      <c r="G195" s="44">
        <f t="shared" si="4"/>
        <v>65968</v>
      </c>
      <c r="H195" s="45"/>
    </row>
    <row r="196" spans="1:8" s="46" customFormat="1" ht="88" customHeight="1">
      <c r="A196" s="552">
        <v>72151906</v>
      </c>
      <c r="B196" s="42">
        <v>4.3</v>
      </c>
      <c r="C196" s="568" t="s">
        <v>414</v>
      </c>
      <c r="D196" s="42" t="s">
        <v>10</v>
      </c>
      <c r="E196" s="560">
        <v>14</v>
      </c>
      <c r="F196" s="44">
        <f>+'3-APU ADE AM+RECRE'!G807</f>
        <v>4293</v>
      </c>
      <c r="G196" s="44">
        <f t="shared" si="4"/>
        <v>60102</v>
      </c>
      <c r="H196" s="47"/>
    </row>
    <row r="197" spans="1:8" s="46" customFormat="1" ht="88" customHeight="1">
      <c r="A197" s="552">
        <v>72151906</v>
      </c>
      <c r="B197" s="42">
        <v>4.4000000000000004</v>
      </c>
      <c r="C197" s="568" t="s">
        <v>389</v>
      </c>
      <c r="D197" s="42" t="s">
        <v>10</v>
      </c>
      <c r="E197" s="560">
        <v>30</v>
      </c>
      <c r="F197" s="44">
        <f>+'3-APU ADE AM+RECRE'!G833</f>
        <v>7944</v>
      </c>
      <c r="G197" s="44">
        <f t="shared" si="4"/>
        <v>238320</v>
      </c>
      <c r="H197" s="47"/>
    </row>
    <row r="198" spans="1:8" s="46" customFormat="1" ht="88" customHeight="1">
      <c r="A198" s="552">
        <v>72151906</v>
      </c>
      <c r="B198" s="42">
        <v>4.5</v>
      </c>
      <c r="C198" s="568" t="s">
        <v>390</v>
      </c>
      <c r="D198" s="42" t="s">
        <v>10</v>
      </c>
      <c r="E198" s="560">
        <v>4</v>
      </c>
      <c r="F198" s="44">
        <f>+'3-APU ADE AM+RECRE'!G860</f>
        <v>13089</v>
      </c>
      <c r="G198" s="44">
        <f t="shared" si="4"/>
        <v>52356</v>
      </c>
      <c r="H198" s="47"/>
    </row>
    <row r="199" spans="1:8" s="46" customFormat="1" ht="88" customHeight="1">
      <c r="A199" s="552">
        <v>72151906</v>
      </c>
      <c r="B199" s="42">
        <v>4.5999999999999996</v>
      </c>
      <c r="C199" s="568" t="s">
        <v>391</v>
      </c>
      <c r="D199" s="42" t="s">
        <v>3</v>
      </c>
      <c r="E199" s="560">
        <v>1</v>
      </c>
      <c r="F199" s="44">
        <f>+'3-APU ADE AM+RECRE'!G886</f>
        <v>224196</v>
      </c>
      <c r="G199" s="44">
        <f t="shared" si="4"/>
        <v>224196</v>
      </c>
      <c r="H199" s="45"/>
    </row>
    <row r="200" spans="1:8" s="46" customFormat="1" ht="88" customHeight="1">
      <c r="A200" s="552">
        <v>72151906</v>
      </c>
      <c r="B200" s="42">
        <v>4.7</v>
      </c>
      <c r="C200" s="568" t="s">
        <v>392</v>
      </c>
      <c r="D200" s="42" t="s">
        <v>3</v>
      </c>
      <c r="E200" s="560">
        <v>2</v>
      </c>
      <c r="F200" s="44">
        <f>+'3-APU ADE AM+RECRE'!G914</f>
        <v>39517</v>
      </c>
      <c r="G200" s="44">
        <f t="shared" si="4"/>
        <v>79034</v>
      </c>
      <c r="H200" s="45"/>
    </row>
    <row r="201" spans="1:8" s="46" customFormat="1" ht="88" customHeight="1">
      <c r="A201" s="552">
        <v>72151906</v>
      </c>
      <c r="B201" s="42">
        <v>4.8</v>
      </c>
      <c r="C201" s="568" t="s">
        <v>393</v>
      </c>
      <c r="D201" s="42" t="s">
        <v>10</v>
      </c>
      <c r="E201" s="560">
        <v>12</v>
      </c>
      <c r="F201" s="44">
        <f>+'3-APU ADE AM+RECRE'!G942</f>
        <v>19027</v>
      </c>
      <c r="G201" s="44">
        <f t="shared" si="4"/>
        <v>228324</v>
      </c>
      <c r="H201" s="45"/>
    </row>
    <row r="202" spans="1:8" s="46" customFormat="1" ht="88" customHeight="1">
      <c r="A202" s="552">
        <v>72151906</v>
      </c>
      <c r="B202" s="42">
        <v>4.9000000000000004</v>
      </c>
      <c r="C202" s="568" t="s">
        <v>395</v>
      </c>
      <c r="D202" s="42" t="s">
        <v>10</v>
      </c>
      <c r="E202" s="560">
        <v>7</v>
      </c>
      <c r="F202" s="44">
        <f>+'3-APU ADE AM+RECRE'!G972</f>
        <v>27378</v>
      </c>
      <c r="G202" s="44">
        <f t="shared" si="4"/>
        <v>191646</v>
      </c>
      <c r="H202" s="45"/>
    </row>
    <row r="203" spans="1:8" s="46" customFormat="1" ht="88" customHeight="1">
      <c r="A203" s="552">
        <v>72151906</v>
      </c>
      <c r="B203" s="42" t="s">
        <v>316</v>
      </c>
      <c r="C203" s="568" t="s">
        <v>396</v>
      </c>
      <c r="D203" s="42" t="s">
        <v>3</v>
      </c>
      <c r="E203" s="560">
        <v>3</v>
      </c>
      <c r="F203" s="44">
        <f>+'3-APU ADE AM+RECRE'!G1001</f>
        <v>47597</v>
      </c>
      <c r="G203" s="44">
        <f t="shared" si="4"/>
        <v>142791</v>
      </c>
      <c r="H203" s="45"/>
    </row>
    <row r="204" spans="1:8" s="46" customFormat="1" ht="62" customHeight="1">
      <c r="A204" s="552">
        <v>72151906</v>
      </c>
      <c r="B204" s="42" t="s">
        <v>340</v>
      </c>
      <c r="C204" s="568" t="s">
        <v>398</v>
      </c>
      <c r="D204" s="42" t="s">
        <v>3</v>
      </c>
      <c r="E204" s="560">
        <v>2</v>
      </c>
      <c r="F204" s="44">
        <f>+'3-APU ADE AM+RECRE'!G1030</f>
        <v>277314</v>
      </c>
      <c r="G204" s="44">
        <f t="shared" si="4"/>
        <v>554628</v>
      </c>
      <c r="H204" s="45"/>
    </row>
    <row r="205" spans="1:8" s="46" customFormat="1" ht="62" customHeight="1">
      <c r="A205" s="552">
        <v>72101510</v>
      </c>
      <c r="B205" s="42" t="s">
        <v>341</v>
      </c>
      <c r="C205" s="568" t="s">
        <v>415</v>
      </c>
      <c r="D205" s="42" t="s">
        <v>3</v>
      </c>
      <c r="E205" s="560">
        <v>2</v>
      </c>
      <c r="F205" s="44">
        <f>+'3-APU ADE AM+RECRE'!G1059</f>
        <v>859579</v>
      </c>
      <c r="G205" s="44">
        <f t="shared" si="4"/>
        <v>1719158</v>
      </c>
      <c r="H205" s="45"/>
    </row>
    <row r="206" spans="1:8" s="46" customFormat="1" ht="62" customHeight="1">
      <c r="A206" s="552">
        <v>72101510</v>
      </c>
      <c r="B206" s="42" t="s">
        <v>342</v>
      </c>
      <c r="C206" s="568" t="s">
        <v>399</v>
      </c>
      <c r="D206" s="42" t="s">
        <v>3</v>
      </c>
      <c r="E206" s="560">
        <v>2</v>
      </c>
      <c r="F206" s="44">
        <f>+'3-APU ADE AM+RECRE'!G1088</f>
        <v>1994266</v>
      </c>
      <c r="G206" s="44">
        <f t="shared" si="4"/>
        <v>3988532</v>
      </c>
      <c r="H206" s="45"/>
    </row>
    <row r="207" spans="1:8" s="46" customFormat="1" ht="62" customHeight="1">
      <c r="A207" s="552">
        <v>72101510</v>
      </c>
      <c r="B207" s="42" t="s">
        <v>343</v>
      </c>
      <c r="C207" s="568" t="s">
        <v>377</v>
      </c>
      <c r="D207" s="42" t="s">
        <v>3</v>
      </c>
      <c r="E207" s="560">
        <v>1</v>
      </c>
      <c r="F207" s="44">
        <f>+'3-APU ADE AM+RECRE'!G1117</f>
        <v>944113</v>
      </c>
      <c r="G207" s="44">
        <f t="shared" si="4"/>
        <v>944113</v>
      </c>
      <c r="H207" s="45"/>
    </row>
    <row r="208" spans="1:8" s="46" customFormat="1" ht="62" customHeight="1">
      <c r="A208" s="552">
        <v>72101510</v>
      </c>
      <c r="B208" s="42" t="s">
        <v>344</v>
      </c>
      <c r="C208" s="568" t="s">
        <v>376</v>
      </c>
      <c r="D208" s="42" t="s">
        <v>3</v>
      </c>
      <c r="E208" s="560">
        <v>1</v>
      </c>
      <c r="F208" s="44">
        <f>+'3-APU ADE AM+RECRE'!G1175</f>
        <v>1795152</v>
      </c>
      <c r="G208" s="44">
        <f t="shared" si="4"/>
        <v>1795152</v>
      </c>
      <c r="H208" s="45"/>
    </row>
    <row r="209" spans="1:8" s="46" customFormat="1" ht="62" customHeight="1">
      <c r="A209" s="552">
        <v>72101510</v>
      </c>
      <c r="B209" s="42" t="s">
        <v>345</v>
      </c>
      <c r="C209" s="568" t="s">
        <v>416</v>
      </c>
      <c r="D209" s="42" t="s">
        <v>3</v>
      </c>
      <c r="E209" s="560">
        <v>2</v>
      </c>
      <c r="F209" s="44">
        <f>+'3-APU ADE AM+RECRE'!G1203</f>
        <v>318523</v>
      </c>
      <c r="G209" s="44">
        <f t="shared" si="4"/>
        <v>637046</v>
      </c>
      <c r="H209" s="45"/>
    </row>
    <row r="210" spans="1:8" s="41" customFormat="1" ht="21" customHeight="1">
      <c r="A210" s="534"/>
      <c r="B210" s="37">
        <v>5</v>
      </c>
      <c r="C210" s="38" t="s">
        <v>199</v>
      </c>
      <c r="D210" s="38"/>
      <c r="E210" s="38"/>
      <c r="F210" s="39"/>
      <c r="G210" s="39"/>
      <c r="H210" s="40">
        <f>SUM(G211:G214)</f>
        <v>877129</v>
      </c>
    </row>
    <row r="211" spans="1:8" s="46" customFormat="1" ht="91" customHeight="1">
      <c r="A211" s="552">
        <v>72151502</v>
      </c>
      <c r="B211" s="42">
        <v>5.0999999999999996</v>
      </c>
      <c r="C211" s="568" t="s">
        <v>400</v>
      </c>
      <c r="D211" s="42" t="s">
        <v>3</v>
      </c>
      <c r="E211" s="13">
        <v>1</v>
      </c>
      <c r="F211" s="44">
        <f>+'3-APU ADE AM+RECRE'!G1233</f>
        <v>197164</v>
      </c>
      <c r="G211" s="44">
        <f t="shared" si="4"/>
        <v>197164</v>
      </c>
      <c r="H211" s="50"/>
    </row>
    <row r="212" spans="1:8" s="46" customFormat="1" ht="105" customHeight="1">
      <c r="A212" s="552">
        <v>72151502</v>
      </c>
      <c r="B212" s="42">
        <v>5.2</v>
      </c>
      <c r="C212" s="568" t="s">
        <v>401</v>
      </c>
      <c r="D212" s="42" t="s">
        <v>10</v>
      </c>
      <c r="E212" s="13">
        <v>6</v>
      </c>
      <c r="F212" s="44">
        <f>+'3-APU ADE AM+RECRE'!G1266</f>
        <v>33061</v>
      </c>
      <c r="G212" s="44">
        <f t="shared" si="4"/>
        <v>198366</v>
      </c>
      <c r="H212" s="50"/>
    </row>
    <row r="213" spans="1:8" s="58" customFormat="1" ht="63" customHeight="1">
      <c r="A213" s="552">
        <v>72151501</v>
      </c>
      <c r="B213" s="42">
        <v>5.3</v>
      </c>
      <c r="C213" s="570" t="s">
        <v>370</v>
      </c>
      <c r="D213" s="42" t="s">
        <v>3</v>
      </c>
      <c r="E213" s="10">
        <v>3</v>
      </c>
      <c r="F213" s="44">
        <f>+'2-APU ADEC CUBIERTAS'!G260</f>
        <v>114600</v>
      </c>
      <c r="G213" s="44">
        <f t="shared" si="4"/>
        <v>343800</v>
      </c>
      <c r="H213" s="60"/>
    </row>
    <row r="214" spans="1:8" s="58" customFormat="1" ht="73" customHeight="1">
      <c r="A214" s="552">
        <v>72151501</v>
      </c>
      <c r="B214" s="42">
        <v>5.4</v>
      </c>
      <c r="C214" s="570" t="s">
        <v>462</v>
      </c>
      <c r="D214" s="42" t="str">
        <f>+'3-APU ADE AM+RECRE'!F1327</f>
        <v>UND</v>
      </c>
      <c r="E214" s="10">
        <v>1</v>
      </c>
      <c r="F214" s="44">
        <f>+'2-APU ADEC CUBIERTAS'!G292</f>
        <v>137799</v>
      </c>
      <c r="G214" s="44">
        <f t="shared" si="4"/>
        <v>137799</v>
      </c>
      <c r="H214" s="60"/>
    </row>
    <row r="215" spans="1:8" s="41" customFormat="1" ht="21" customHeight="1">
      <c r="A215" s="535"/>
      <c r="B215" s="37">
        <v>6</v>
      </c>
      <c r="C215" s="38" t="s">
        <v>191</v>
      </c>
      <c r="D215" s="38"/>
      <c r="E215" s="38"/>
      <c r="F215" s="39"/>
      <c r="G215" s="39"/>
      <c r="H215" s="40">
        <f>SUM(G216:G218)</f>
        <v>2080460</v>
      </c>
    </row>
    <row r="216" spans="1:8" s="46" customFormat="1" ht="58" customHeight="1">
      <c r="A216" s="552">
        <v>72151303</v>
      </c>
      <c r="B216" s="42">
        <v>6.1</v>
      </c>
      <c r="C216" s="568" t="s">
        <v>378</v>
      </c>
      <c r="D216" s="42" t="s">
        <v>9</v>
      </c>
      <c r="E216" s="13">
        <v>11.894399999999999</v>
      </c>
      <c r="F216" s="44">
        <f>+'3-APU ADE AM+RECRE'!G294</f>
        <v>14762</v>
      </c>
      <c r="G216" s="44">
        <f t="shared" si="4"/>
        <v>175585</v>
      </c>
      <c r="H216" s="50"/>
    </row>
    <row r="217" spans="1:8" s="46" customFormat="1" ht="85" customHeight="1">
      <c r="A217" s="552">
        <v>72152005</v>
      </c>
      <c r="B217" s="42">
        <v>6.2</v>
      </c>
      <c r="C217" s="568" t="s">
        <v>413</v>
      </c>
      <c r="D217" s="42" t="s">
        <v>9</v>
      </c>
      <c r="E217" s="13">
        <v>12</v>
      </c>
      <c r="F217" s="44">
        <f>+'2-APU ADEC CUBIERTAS'!G698</f>
        <v>23159</v>
      </c>
      <c r="G217" s="44">
        <f t="shared" si="4"/>
        <v>277908</v>
      </c>
      <c r="H217" s="50"/>
    </row>
    <row r="218" spans="1:8" ht="189" customHeight="1">
      <c r="A218" s="552">
        <v>72152605</v>
      </c>
      <c r="B218" s="42">
        <v>6.3</v>
      </c>
      <c r="C218" s="572" t="s">
        <v>406</v>
      </c>
      <c r="D218" s="42" t="s">
        <v>9</v>
      </c>
      <c r="E218" s="10">
        <v>12.4</v>
      </c>
      <c r="F218" s="44">
        <f>+'3-APU ADE AM+RECRE'!G1364</f>
        <v>131207</v>
      </c>
      <c r="G218" s="44">
        <f t="shared" si="4"/>
        <v>1626967</v>
      </c>
      <c r="H218" s="60"/>
    </row>
    <row r="219" spans="1:8" s="41" customFormat="1" ht="25.75" customHeight="1">
      <c r="A219" s="534"/>
      <c r="B219" s="37">
        <v>7</v>
      </c>
      <c r="C219" s="38" t="s">
        <v>27</v>
      </c>
      <c r="D219" s="38"/>
      <c r="E219" s="38"/>
      <c r="F219" s="39"/>
      <c r="G219" s="39"/>
      <c r="H219" s="40">
        <f>SUM(G220:G221)</f>
        <v>3949518</v>
      </c>
    </row>
    <row r="220" spans="1:8" s="46" customFormat="1" ht="86" customHeight="1">
      <c r="A220" s="35">
        <v>72152504</v>
      </c>
      <c r="B220" s="42">
        <v>7.1</v>
      </c>
      <c r="C220" s="570" t="s">
        <v>455</v>
      </c>
      <c r="D220" s="42" t="s">
        <v>9</v>
      </c>
      <c r="E220" s="13">
        <v>12.4</v>
      </c>
      <c r="F220" s="44">
        <f>+'3-APU ADE AM+RECRE'!G1400</f>
        <v>94416</v>
      </c>
      <c r="G220" s="44">
        <f t="shared" si="4"/>
        <v>1170758</v>
      </c>
      <c r="H220" s="47"/>
    </row>
    <row r="221" spans="1:8" s="46" customFormat="1" ht="86" customHeight="1">
      <c r="A221" s="554">
        <v>72151401</v>
      </c>
      <c r="B221" s="553">
        <v>7.2</v>
      </c>
      <c r="C221" s="568" t="s">
        <v>444</v>
      </c>
      <c r="D221" s="42" t="s">
        <v>9</v>
      </c>
      <c r="E221" s="13">
        <f>2.2*13.6</f>
        <v>29.92</v>
      </c>
      <c r="F221" s="44">
        <f>+'3-APU ADE AM+RECRE'!G1428</f>
        <v>92873</v>
      </c>
      <c r="G221" s="44">
        <f t="shared" si="4"/>
        <v>2778760</v>
      </c>
      <c r="H221" s="45"/>
    </row>
    <row r="222" spans="1:8" s="41" customFormat="1" ht="21" customHeight="1">
      <c r="A222" s="538"/>
      <c r="B222" s="37">
        <v>8</v>
      </c>
      <c r="C222" s="38" t="s">
        <v>28</v>
      </c>
      <c r="D222" s="38"/>
      <c r="E222" s="38"/>
      <c r="F222" s="39"/>
      <c r="G222" s="39"/>
      <c r="H222" s="40">
        <f>SUM(G223:G228)</f>
        <v>12028239</v>
      </c>
    </row>
    <row r="223" spans="1:8" s="46" customFormat="1" ht="100" customHeight="1">
      <c r="A223" s="552">
        <v>30181508</v>
      </c>
      <c r="B223" s="553">
        <v>8.1</v>
      </c>
      <c r="C223" s="568" t="s">
        <v>446</v>
      </c>
      <c r="D223" s="42" t="s">
        <v>3</v>
      </c>
      <c r="E223" s="13">
        <v>2</v>
      </c>
      <c r="F223" s="44">
        <f>+'3-APU ADE AM+RECRE'!G1456</f>
        <v>974318</v>
      </c>
      <c r="G223" s="44">
        <f t="shared" si="4"/>
        <v>1948636</v>
      </c>
      <c r="H223" s="47"/>
    </row>
    <row r="224" spans="1:8" s="46" customFormat="1" ht="100" customHeight="1">
      <c r="A224" s="552">
        <v>30181508</v>
      </c>
      <c r="B224" s="553">
        <v>8.1999999999999993</v>
      </c>
      <c r="C224" s="568" t="s">
        <v>453</v>
      </c>
      <c r="D224" s="42" t="s">
        <v>3</v>
      </c>
      <c r="E224" s="13">
        <v>1</v>
      </c>
      <c r="F224" s="44">
        <f>+'3-APU ADE AM+RECRE'!G1487</f>
        <v>1494318</v>
      </c>
      <c r="G224" s="44">
        <f t="shared" si="4"/>
        <v>1494318</v>
      </c>
      <c r="H224" s="47"/>
    </row>
    <row r="225" spans="1:8" s="41" customFormat="1" ht="100" customHeight="1">
      <c r="A225" s="552">
        <v>30181508</v>
      </c>
      <c r="B225" s="553">
        <v>8.3000000000000007</v>
      </c>
      <c r="C225" s="568" t="s">
        <v>447</v>
      </c>
      <c r="D225" s="42" t="s">
        <v>9</v>
      </c>
      <c r="E225" s="13">
        <v>8.77</v>
      </c>
      <c r="F225" s="44">
        <f>+'3-APU ADE AM+RECRE'!G1518</f>
        <v>895526</v>
      </c>
      <c r="G225" s="44">
        <f t="shared" si="4"/>
        <v>7853763</v>
      </c>
      <c r="H225" s="45"/>
    </row>
    <row r="226" spans="1:8" s="46" customFormat="1" ht="71" customHeight="1">
      <c r="A226" s="554">
        <v>30181508</v>
      </c>
      <c r="B226" s="553">
        <v>8.4</v>
      </c>
      <c r="C226" s="568" t="s">
        <v>448</v>
      </c>
      <c r="D226" s="42" t="s">
        <v>9</v>
      </c>
      <c r="E226" s="13">
        <f>0.9*0.35*2</f>
        <v>0.63</v>
      </c>
      <c r="F226" s="44">
        <f>+'3-APU ADE AM+RECRE'!G1548</f>
        <v>574447</v>
      </c>
      <c r="G226" s="44">
        <f t="shared" ref="G226:G228" si="5">ROUND(E226*F226,0)</f>
        <v>361902</v>
      </c>
      <c r="H226" s="51"/>
    </row>
    <row r="227" spans="1:8" s="46" customFormat="1" ht="71" customHeight="1">
      <c r="A227" s="554">
        <v>30181508</v>
      </c>
      <c r="B227" s="553">
        <v>8.5</v>
      </c>
      <c r="C227" s="568" t="s">
        <v>450</v>
      </c>
      <c r="D227" s="42" t="s">
        <v>9</v>
      </c>
      <c r="E227" s="13">
        <f>0.9*0.35</f>
        <v>0.315</v>
      </c>
      <c r="F227" s="44">
        <f>+'3-APU ADE AM+RECRE'!G1576</f>
        <v>680024</v>
      </c>
      <c r="G227" s="44">
        <f t="shared" si="5"/>
        <v>214208</v>
      </c>
      <c r="H227" s="51"/>
    </row>
    <row r="228" spans="1:8" s="41" customFormat="1" ht="100" customHeight="1">
      <c r="A228" s="554">
        <v>30181508</v>
      </c>
      <c r="B228" s="553">
        <v>8.6</v>
      </c>
      <c r="C228" s="568" t="s">
        <v>451</v>
      </c>
      <c r="D228" s="42" t="s">
        <v>9</v>
      </c>
      <c r="E228" s="13">
        <f>0.54*0.3+0.3*0.8</f>
        <v>0.40200000000000002</v>
      </c>
      <c r="F228" s="44">
        <f>+'3-APU ADE AM+RECRE'!G1604</f>
        <v>386598</v>
      </c>
      <c r="G228" s="44">
        <f t="shared" si="5"/>
        <v>155412</v>
      </c>
      <c r="H228" s="51"/>
    </row>
    <row r="229" spans="1:8" s="41" customFormat="1" ht="21" customHeight="1">
      <c r="A229" s="538"/>
      <c r="B229" s="37">
        <v>9</v>
      </c>
      <c r="C229" s="38" t="s">
        <v>29</v>
      </c>
      <c r="D229" s="38"/>
      <c r="E229" s="38"/>
      <c r="F229" s="39"/>
      <c r="G229" s="39"/>
      <c r="H229" s="40">
        <f>SUM(G230:G231)</f>
        <v>1026257</v>
      </c>
    </row>
    <row r="230" spans="1:8" s="41" customFormat="1" ht="64" customHeight="1">
      <c r="A230" s="552">
        <v>72141505</v>
      </c>
      <c r="B230" s="42">
        <v>9.1</v>
      </c>
      <c r="C230" s="568" t="s">
        <v>434</v>
      </c>
      <c r="D230" s="42" t="s">
        <v>16</v>
      </c>
      <c r="E230" s="10">
        <v>17</v>
      </c>
      <c r="F230" s="44">
        <f>+'3-APU ADE AM+RECRE'!G1633</f>
        <v>41811</v>
      </c>
      <c r="G230" s="44">
        <f t="shared" ref="G230:G233" si="6">ROUND(E230*F230,0)</f>
        <v>710787</v>
      </c>
      <c r="H230" s="45"/>
    </row>
    <row r="231" spans="1:8" s="46" customFormat="1" ht="30" customHeight="1">
      <c r="A231" s="552">
        <v>72153505</v>
      </c>
      <c r="B231" s="42">
        <v>9.1999999999999993</v>
      </c>
      <c r="C231" s="568" t="s">
        <v>30</v>
      </c>
      <c r="D231" s="42" t="s">
        <v>9</v>
      </c>
      <c r="E231" s="10">
        <v>192.36</v>
      </c>
      <c r="F231" s="44">
        <f>+'3-APU ADE AM+RECRE'!G1661</f>
        <v>1640</v>
      </c>
      <c r="G231" s="44">
        <f t="shared" si="6"/>
        <v>315470</v>
      </c>
      <c r="H231" s="47"/>
    </row>
    <row r="232" spans="1:8" s="41" customFormat="1" ht="21" customHeight="1">
      <c r="A232" s="534"/>
      <c r="B232" s="37">
        <v>10</v>
      </c>
      <c r="C232" s="38" t="s">
        <v>31</v>
      </c>
      <c r="D232" s="38"/>
      <c r="E232" s="38"/>
      <c r="F232" s="39"/>
      <c r="G232" s="39"/>
      <c r="H232" s="61">
        <f>+G233</f>
        <v>1208021</v>
      </c>
    </row>
    <row r="233" spans="1:8" s="41" customFormat="1" ht="108" customHeight="1" thickBot="1">
      <c r="A233" s="557"/>
      <c r="B233" s="559">
        <v>10.1</v>
      </c>
      <c r="C233" s="570" t="s">
        <v>480</v>
      </c>
      <c r="D233" s="559" t="s">
        <v>151</v>
      </c>
      <c r="E233" s="560">
        <v>192.36</v>
      </c>
      <c r="F233" s="44">
        <f>+'3-APU ADE AM+RECRE'!G1690</f>
        <v>6280</v>
      </c>
      <c r="G233" s="44">
        <f t="shared" si="6"/>
        <v>1208021</v>
      </c>
      <c r="H233" s="52"/>
    </row>
    <row r="234" spans="1:8" s="5" customFormat="1" ht="21" customHeight="1" thickBot="1">
      <c r="A234" s="579" t="s">
        <v>32</v>
      </c>
      <c r="B234" s="580"/>
      <c r="C234" s="580"/>
      <c r="D234" s="581"/>
      <c r="E234" s="582"/>
      <c r="F234" s="583"/>
      <c r="G234" s="584"/>
      <c r="H234" s="585">
        <f>SUM(H161:H233)</f>
        <v>104266390</v>
      </c>
    </row>
    <row r="235" spans="1:8" s="5" customFormat="1" ht="21" customHeight="1">
      <c r="A235" s="17"/>
      <c r="B235" s="7"/>
      <c r="C235" s="8"/>
      <c r="D235" s="2"/>
      <c r="E235" s="2"/>
      <c r="F235" s="2"/>
      <c r="G235" s="2"/>
      <c r="H235" s="18"/>
    </row>
    <row r="236" spans="1:8" s="9" customFormat="1" ht="21" customHeight="1">
      <c r="A236" s="6"/>
      <c r="B236" s="7"/>
      <c r="H236" s="14"/>
    </row>
    <row r="237" spans="1:8" s="9" customFormat="1" ht="21" customHeight="1" thickBot="1">
      <c r="A237" s="6"/>
      <c r="B237" s="7"/>
      <c r="H237" s="14"/>
    </row>
    <row r="238" spans="1:8" s="562" customFormat="1" ht="21" customHeight="1" thickBot="1">
      <c r="A238" s="602" t="s">
        <v>32</v>
      </c>
      <c r="B238" s="603"/>
      <c r="C238" s="603"/>
      <c r="D238" s="603"/>
      <c r="E238" s="573"/>
      <c r="F238" s="574"/>
      <c r="G238" s="576"/>
      <c r="H238" s="587">
        <f>+H68+H156+H234</f>
        <v>551639748</v>
      </c>
    </row>
    <row r="239" spans="1:8" s="562" customFormat="1" ht="21" customHeight="1">
      <c r="A239" s="607"/>
      <c r="B239" s="608"/>
      <c r="C239" s="609"/>
      <c r="D239" s="608"/>
      <c r="E239" s="559"/>
      <c r="F239" s="564"/>
      <c r="G239" s="577"/>
      <c r="H239" s="586"/>
    </row>
    <row r="240" spans="1:8" s="562" customFormat="1" ht="21" customHeight="1">
      <c r="A240" s="607" t="s">
        <v>33</v>
      </c>
      <c r="B240" s="608"/>
      <c r="C240" s="609"/>
      <c r="D240" s="608"/>
      <c r="E240" s="565">
        <v>0.18</v>
      </c>
      <c r="F240" s="564"/>
      <c r="G240" s="577"/>
      <c r="H240" s="575">
        <f>ROUND(E240*H238,0)</f>
        <v>99295155</v>
      </c>
    </row>
    <row r="241" spans="1:8" s="562" customFormat="1" ht="21" customHeight="1" thickBot="1">
      <c r="A241" s="607" t="s">
        <v>34</v>
      </c>
      <c r="B241" s="608"/>
      <c r="C241" s="609"/>
      <c r="D241" s="608"/>
      <c r="E241" s="565">
        <v>0.05</v>
      </c>
      <c r="F241" s="564"/>
      <c r="G241" s="577"/>
      <c r="H241" s="588">
        <f>ROUND(E241*H238,0)</f>
        <v>27581987</v>
      </c>
    </row>
    <row r="242" spans="1:8" s="562" customFormat="1" ht="21" customHeight="1" thickBot="1">
      <c r="A242" s="607" t="s">
        <v>356</v>
      </c>
      <c r="B242" s="608"/>
      <c r="C242" s="609"/>
      <c r="D242" s="608"/>
      <c r="E242" s="565"/>
      <c r="F242" s="564"/>
      <c r="G242" s="577"/>
      <c r="H242" s="587">
        <f>H238+H240+H241</f>
        <v>678516890</v>
      </c>
    </row>
    <row r="243" spans="1:8" s="562" customFormat="1" ht="21" customHeight="1" thickBot="1">
      <c r="A243" s="607" t="s">
        <v>36</v>
      </c>
      <c r="B243" s="608"/>
      <c r="C243" s="609"/>
      <c r="D243" s="608"/>
      <c r="E243" s="565">
        <v>0.19</v>
      </c>
      <c r="F243" s="564"/>
      <c r="G243" s="577"/>
      <c r="H243" s="588">
        <f>ROUND(E243*H241,0)</f>
        <v>5240578</v>
      </c>
    </row>
    <row r="244" spans="1:8" s="562" customFormat="1" ht="21" customHeight="1" thickBot="1">
      <c r="A244" s="604" t="s">
        <v>35</v>
      </c>
      <c r="B244" s="605"/>
      <c r="C244" s="606"/>
      <c r="D244" s="605"/>
      <c r="E244" s="566"/>
      <c r="F244" s="567"/>
      <c r="G244" s="578"/>
      <c r="H244" s="587">
        <f>H242+H243</f>
        <v>683757468</v>
      </c>
    </row>
    <row r="245" spans="1:8" s="558" customFormat="1" ht="21" customHeight="1" thickBot="1">
      <c r="A245" s="593"/>
      <c r="B245" s="594"/>
      <c r="C245" s="590"/>
      <c r="D245" s="595"/>
      <c r="E245" s="595"/>
      <c r="F245" s="595"/>
      <c r="G245" s="596"/>
      <c r="H245" s="597"/>
    </row>
    <row r="246" spans="1:8" s="558" customFormat="1" ht="40.25" customHeight="1">
      <c r="A246" s="610"/>
      <c r="B246" s="610"/>
      <c r="C246"/>
      <c r="D246" s="591"/>
      <c r="E246" s="591"/>
      <c r="F246" s="591"/>
      <c r="G246" s="589"/>
      <c r="H246" s="589"/>
    </row>
    <row r="247" spans="1:8" s="558" customFormat="1" ht="21" customHeight="1">
      <c r="A247" s="611"/>
      <c r="B247" s="611"/>
      <c r="C247"/>
      <c r="D247" s="591"/>
      <c r="E247" s="592"/>
      <c r="F247" s="592"/>
      <c r="G247" s="589"/>
      <c r="H247" s="589"/>
    </row>
    <row r="248" spans="1:8" s="558" customFormat="1" ht="21" customHeight="1">
      <c r="A248" s="611"/>
      <c r="B248" s="611"/>
      <c r="C248"/>
      <c r="D248" s="591"/>
      <c r="E248" s="598"/>
      <c r="F248" s="598"/>
      <c r="G248" s="589"/>
      <c r="H248" s="589"/>
    </row>
    <row r="249" spans="1:8" ht="21" customHeight="1">
      <c r="C249" s="34"/>
      <c r="D249" s="34"/>
      <c r="E249" s="34"/>
      <c r="F249" s="68"/>
      <c r="G249" s="68"/>
      <c r="H249" s="69"/>
    </row>
    <row r="250" spans="1:8" ht="21" customHeight="1">
      <c r="C250" s="34"/>
      <c r="D250" s="34"/>
      <c r="E250" s="34"/>
      <c r="F250" s="68"/>
      <c r="G250" s="68"/>
      <c r="H250" s="69"/>
    </row>
    <row r="251" spans="1:8" ht="21" customHeight="1">
      <c r="C251" s="34"/>
      <c r="D251" s="34"/>
      <c r="E251" s="34"/>
      <c r="F251" s="68"/>
      <c r="G251" s="68"/>
      <c r="H251" s="69"/>
    </row>
    <row r="252" spans="1:8" ht="21" customHeight="1">
      <c r="C252" s="34"/>
      <c r="D252" s="34"/>
      <c r="E252" s="34"/>
      <c r="F252" s="68"/>
      <c r="G252" s="68"/>
      <c r="H252" s="69"/>
    </row>
  </sheetData>
  <sheetProtection selectLockedCells="1" selectUnlockedCells="1"/>
  <autoFilter ref="A4:H4" xr:uid="{72E7B1E9-72DD-4706-8EE8-B481D6862D47}"/>
  <mergeCells count="13">
    <mergeCell ref="A246:B246"/>
    <mergeCell ref="A247:B247"/>
    <mergeCell ref="A248:B248"/>
    <mergeCell ref="A70:H70"/>
    <mergeCell ref="A159:H159"/>
    <mergeCell ref="A2:H2"/>
    <mergeCell ref="A238:D238"/>
    <mergeCell ref="A244:D244"/>
    <mergeCell ref="A239:D239"/>
    <mergeCell ref="A240:D240"/>
    <mergeCell ref="A241:D241"/>
    <mergeCell ref="A242:D242"/>
    <mergeCell ref="A243:D243"/>
  </mergeCells>
  <printOptions horizontalCentered="1" verticalCentered="1"/>
  <pageMargins left="0.43307086614173201" right="0.15748031496063" top="0.59055118110236204" bottom="0.39370078740157499" header="0.15748031496063" footer="0.196850393700787"/>
  <pageSetup scale="10" orientation="portrait" r:id="rId1"/>
  <headerFooter alignWithMargins="0">
    <oddFooter>&amp;C
&amp;16Página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630"/>
  <sheetViews>
    <sheetView view="pageBreakPreview" topLeftCell="A1624" zoomScale="86" zoomScaleNormal="66" zoomScaleSheetLayoutView="86" workbookViewId="0">
      <selection activeCell="A1630" sqref="A1630:B1630"/>
    </sheetView>
  </sheetViews>
  <sheetFormatPr baseColWidth="10" defaultColWidth="11.5" defaultRowHeight="15"/>
  <cols>
    <col min="1" max="1" width="15.83203125" style="219" customWidth="1"/>
    <col min="2" max="2" width="14.33203125" style="219" customWidth="1"/>
    <col min="3" max="3" width="10.6640625" style="219" customWidth="1"/>
    <col min="4" max="4" width="17.5" style="219" customWidth="1"/>
    <col min="5" max="5" width="49.1640625" style="219" customWidth="1"/>
    <col min="6" max="6" width="25.5" style="219" customWidth="1"/>
    <col min="7" max="7" width="23.6640625" style="219" customWidth="1"/>
    <col min="8" max="16384" width="11.5" style="219"/>
  </cols>
  <sheetData>
    <row r="1" spans="1:7" ht="56.5" customHeight="1" thickBot="1">
      <c r="A1" s="658" t="s">
        <v>37</v>
      </c>
      <c r="B1" s="659"/>
      <c r="C1" s="659"/>
      <c r="D1" s="659"/>
      <c r="E1" s="659"/>
      <c r="F1" s="659"/>
      <c r="G1" s="660"/>
    </row>
    <row r="2" spans="1:7" ht="16" thickBot="1"/>
    <row r="3" spans="1:7" ht="17" thickBot="1">
      <c r="A3" s="220" t="s">
        <v>1</v>
      </c>
      <c r="B3" s="627" t="s">
        <v>2</v>
      </c>
      <c r="C3" s="628"/>
      <c r="D3" s="628"/>
      <c r="E3" s="629"/>
      <c r="F3" s="221" t="s">
        <v>38</v>
      </c>
      <c r="G3" s="222" t="s">
        <v>39</v>
      </c>
    </row>
    <row r="4" spans="1:7" ht="110" customHeight="1" thickBot="1">
      <c r="A4" s="223">
        <v>1.1000000000000001</v>
      </c>
      <c r="B4" s="636" t="e">
        <f>+#REF!</f>
        <v>#REF!</v>
      </c>
      <c r="C4" s="636"/>
      <c r="D4" s="636"/>
      <c r="E4" s="636"/>
      <c r="F4" s="224" t="e">
        <f>+#REF!</f>
        <v>#REF!</v>
      </c>
      <c r="G4" s="225">
        <f>G30</f>
        <v>20872</v>
      </c>
    </row>
    <row r="5" spans="1:7">
      <c r="A5" s="226"/>
      <c r="B5" s="226"/>
      <c r="C5" s="226"/>
      <c r="D5" s="227"/>
      <c r="E5" s="228"/>
      <c r="F5" s="229"/>
      <c r="G5" s="230"/>
    </row>
    <row r="6" spans="1:7">
      <c r="A6" s="613" t="s">
        <v>40</v>
      </c>
      <c r="B6" s="614"/>
      <c r="C6" s="614"/>
      <c r="D6" s="614"/>
      <c r="E6" s="614"/>
      <c r="F6" s="614"/>
      <c r="G6" s="615"/>
    </row>
    <row r="7" spans="1:7">
      <c r="A7" s="616" t="s">
        <v>41</v>
      </c>
      <c r="B7" s="617"/>
      <c r="C7" s="618"/>
      <c r="D7" s="231" t="s">
        <v>42</v>
      </c>
      <c r="E7" s="232" t="s">
        <v>43</v>
      </c>
      <c r="F7" s="233" t="s">
        <v>44</v>
      </c>
      <c r="G7" s="232" t="s">
        <v>45</v>
      </c>
    </row>
    <row r="8" spans="1:7">
      <c r="A8" s="661"/>
      <c r="B8" s="662"/>
      <c r="C8" s="663"/>
      <c r="D8" s="234"/>
      <c r="E8" s="235"/>
      <c r="F8" s="236"/>
      <c r="G8" s="232"/>
    </row>
    <row r="9" spans="1:7">
      <c r="A9" s="637"/>
      <c r="B9" s="664"/>
      <c r="C9" s="665"/>
      <c r="D9" s="234"/>
      <c r="E9" s="235"/>
      <c r="F9" s="236"/>
      <c r="G9" s="232"/>
    </row>
    <row r="10" spans="1:7">
      <c r="A10" s="637"/>
      <c r="B10" s="664"/>
      <c r="C10" s="665"/>
      <c r="D10" s="234"/>
      <c r="E10" s="235"/>
      <c r="F10" s="236"/>
      <c r="G10" s="232"/>
    </row>
    <row r="11" spans="1:7">
      <c r="A11" s="637"/>
      <c r="B11" s="664"/>
      <c r="C11" s="665"/>
      <c r="D11" s="234"/>
      <c r="E11" s="235"/>
      <c r="F11" s="236"/>
      <c r="G11" s="232"/>
    </row>
    <row r="12" spans="1:7">
      <c r="A12" s="644"/>
      <c r="B12" s="645"/>
      <c r="C12" s="646"/>
      <c r="D12" s="234"/>
      <c r="E12" s="235"/>
      <c r="F12" s="236"/>
      <c r="G12" s="232"/>
    </row>
    <row r="13" spans="1:7">
      <c r="A13" s="237"/>
      <c r="B13" s="238"/>
      <c r="C13" s="237"/>
      <c r="D13" s="239"/>
      <c r="E13" s="240"/>
      <c r="F13" s="241" t="s">
        <v>46</v>
      </c>
      <c r="G13" s="242">
        <f>G8+G9+G10+G11+G12</f>
        <v>0</v>
      </c>
    </row>
    <row r="14" spans="1:7">
      <c r="A14" s="243"/>
      <c r="B14" s="244"/>
      <c r="C14" s="244"/>
      <c r="D14" s="245"/>
      <c r="E14" s="246"/>
      <c r="F14" s="247"/>
      <c r="G14" s="248"/>
    </row>
    <row r="15" spans="1:7">
      <c r="A15" s="613" t="s">
        <v>47</v>
      </c>
      <c r="B15" s="614"/>
      <c r="C15" s="614"/>
      <c r="D15" s="614"/>
      <c r="E15" s="614"/>
      <c r="F15" s="614"/>
      <c r="G15" s="615"/>
    </row>
    <row r="16" spans="1:7">
      <c r="A16" s="647" t="s">
        <v>41</v>
      </c>
      <c r="B16" s="648"/>
      <c r="C16" s="649"/>
      <c r="D16" s="231" t="s">
        <v>42</v>
      </c>
      <c r="E16" s="232" t="s">
        <v>48</v>
      </c>
      <c r="F16" s="233" t="s">
        <v>49</v>
      </c>
      <c r="G16" s="232" t="s">
        <v>45</v>
      </c>
    </row>
    <row r="17" spans="1:7" ht="12.75" customHeight="1">
      <c r="A17" s="650" t="s">
        <v>50</v>
      </c>
      <c r="B17" s="651"/>
      <c r="C17" s="652"/>
      <c r="D17" s="249" t="s">
        <v>51</v>
      </c>
      <c r="E17" s="250">
        <f>+G27</f>
        <v>13478</v>
      </c>
      <c r="F17" s="251">
        <v>0.05</v>
      </c>
      <c r="G17" s="252">
        <f>ROUNDUP(E17*F17,0)</f>
        <v>674</v>
      </c>
    </row>
    <row r="18" spans="1:7" ht="46" customHeight="1">
      <c r="A18" s="637" t="s">
        <v>52</v>
      </c>
      <c r="B18" s="638"/>
      <c r="C18" s="639"/>
      <c r="D18" s="234" t="s">
        <v>53</v>
      </c>
      <c r="E18" s="250">
        <v>210000</v>
      </c>
      <c r="F18" s="253">
        <v>3.2000000000000001E-2</v>
      </c>
      <c r="G18" s="252">
        <f>ROUNDUP(E18*F18,0)</f>
        <v>6720</v>
      </c>
    </row>
    <row r="19" spans="1:7" ht="12.75" customHeight="1">
      <c r="A19" s="622"/>
      <c r="B19" s="653"/>
      <c r="C19" s="654"/>
      <c r="D19" s="254"/>
      <c r="E19" s="255"/>
      <c r="F19" s="253"/>
      <c r="G19" s="256"/>
    </row>
    <row r="20" spans="1:7">
      <c r="A20" s="655"/>
      <c r="B20" s="656"/>
      <c r="C20" s="657"/>
      <c r="D20" s="254"/>
      <c r="E20" s="255"/>
      <c r="F20" s="253"/>
      <c r="G20" s="256"/>
    </row>
    <row r="21" spans="1:7">
      <c r="A21" s="257"/>
      <c r="B21" s="258"/>
      <c r="C21" s="258"/>
      <c r="D21" s="259"/>
      <c r="E21" s="260"/>
      <c r="F21" s="241" t="s">
        <v>54</v>
      </c>
      <c r="G21" s="242">
        <f>G17+G18</f>
        <v>7394</v>
      </c>
    </row>
    <row r="22" spans="1:7">
      <c r="A22" s="261"/>
      <c r="B22" s="262"/>
      <c r="C22" s="262"/>
      <c r="D22" s="263"/>
      <c r="E22" s="264"/>
      <c r="F22" s="247"/>
      <c r="G22" s="248"/>
    </row>
    <row r="23" spans="1:7">
      <c r="A23" s="613" t="s">
        <v>55</v>
      </c>
      <c r="B23" s="614"/>
      <c r="C23" s="614"/>
      <c r="D23" s="614"/>
      <c r="E23" s="614"/>
      <c r="F23" s="614"/>
      <c r="G23" s="615"/>
    </row>
    <row r="24" spans="1:7" ht="25.75" customHeight="1">
      <c r="A24" s="231" t="s">
        <v>2</v>
      </c>
      <c r="B24" s="231" t="s">
        <v>56</v>
      </c>
      <c r="C24" s="231" t="s">
        <v>57</v>
      </c>
      <c r="D24" s="231" t="s">
        <v>360</v>
      </c>
      <c r="E24" s="231" t="s">
        <v>59</v>
      </c>
      <c r="F24" s="231" t="s">
        <v>60</v>
      </c>
      <c r="G24" s="265"/>
    </row>
    <row r="25" spans="1:7">
      <c r="A25" s="266" t="s">
        <v>357</v>
      </c>
      <c r="B25" s="266">
        <v>107213.33333333299</v>
      </c>
      <c r="C25" s="267">
        <v>0.875</v>
      </c>
      <c r="D25" s="267">
        <v>25128.125</v>
      </c>
      <c r="E25" s="267">
        <v>2.7120000000000002</v>
      </c>
      <c r="F25" s="252">
        <f>ROUNDUP(D25/E25,0)</f>
        <v>9266</v>
      </c>
      <c r="G25" s="265"/>
    </row>
    <row r="26" spans="1:7">
      <c r="A26" s="266" t="s">
        <v>62</v>
      </c>
      <c r="B26" s="266">
        <v>48733.333333333299</v>
      </c>
      <c r="C26" s="267">
        <v>0.875</v>
      </c>
      <c r="D26" s="267">
        <v>11421.875</v>
      </c>
      <c r="E26" s="267">
        <v>2.7120000000000002</v>
      </c>
      <c r="F26" s="252">
        <f>ROUNDUP(D26/E26,0)</f>
        <v>4212</v>
      </c>
      <c r="G26" s="265"/>
    </row>
    <row r="27" spans="1:7">
      <c r="A27" s="237"/>
      <c r="B27" s="268"/>
      <c r="C27" s="269"/>
      <c r="D27" s="270"/>
      <c r="E27" s="271"/>
      <c r="F27" s="241" t="s">
        <v>63</v>
      </c>
      <c r="G27" s="272">
        <f>F25+F26</f>
        <v>13478</v>
      </c>
    </row>
    <row r="28" spans="1:7">
      <c r="A28" s="243"/>
      <c r="B28" s="273"/>
      <c r="C28" s="274"/>
      <c r="D28" s="275"/>
      <c r="E28" s="276"/>
      <c r="F28" s="247"/>
      <c r="G28" s="248"/>
    </row>
    <row r="29" spans="1:7" ht="16" thickBot="1">
      <c r="A29" s="243"/>
      <c r="B29" s="243"/>
      <c r="C29" s="243"/>
      <c r="D29" s="277"/>
      <c r="E29" s="278"/>
      <c r="F29" s="279"/>
      <c r="G29" s="278"/>
    </row>
    <row r="30" spans="1:7" ht="16" thickBot="1">
      <c r="A30" s="280"/>
      <c r="B30" s="281"/>
      <c r="C30" s="282"/>
      <c r="D30" s="283"/>
      <c r="E30" s="284" t="s">
        <v>64</v>
      </c>
      <c r="F30" s="285"/>
      <c r="G30" s="286">
        <f>G13+G21+G27</f>
        <v>20872</v>
      </c>
    </row>
    <row r="31" spans="1:7">
      <c r="A31" s="243"/>
      <c r="B31" s="243"/>
      <c r="C31" s="243"/>
      <c r="D31" s="277"/>
      <c r="E31" s="278"/>
      <c r="F31" s="279"/>
      <c r="G31" s="278"/>
    </row>
    <row r="32" spans="1:7">
      <c r="A32" s="287"/>
      <c r="B32" s="288"/>
      <c r="C32" s="289"/>
      <c r="D32" s="290"/>
      <c r="E32" s="291"/>
      <c r="F32" s="292"/>
      <c r="G32" s="291"/>
    </row>
    <row r="33" spans="1:7" s="299" customFormat="1" ht="16" thickBot="1">
      <c r="A33" s="293"/>
      <c r="B33" s="294"/>
      <c r="C33" s="295"/>
      <c r="D33" s="296"/>
      <c r="E33" s="297"/>
      <c r="F33" s="298"/>
      <c r="G33" s="297"/>
    </row>
    <row r="34" spans="1:7" ht="17" thickBot="1">
      <c r="A34" s="220" t="s">
        <v>1</v>
      </c>
      <c r="B34" s="627" t="s">
        <v>2</v>
      </c>
      <c r="C34" s="628"/>
      <c r="D34" s="628"/>
      <c r="E34" s="629"/>
      <c r="F34" s="221" t="s">
        <v>38</v>
      </c>
      <c r="G34" s="222" t="s">
        <v>39</v>
      </c>
    </row>
    <row r="35" spans="1:7" ht="83" customHeight="1" thickBot="1">
      <c r="A35" s="223" t="e">
        <f>+#REF!</f>
        <v>#REF!</v>
      </c>
      <c r="B35" s="636" t="e">
        <f>+#REF!</f>
        <v>#REF!</v>
      </c>
      <c r="C35" s="636"/>
      <c r="D35" s="636"/>
      <c r="E35" s="636"/>
      <c r="F35" s="224" t="e">
        <f>+#REF!</f>
        <v>#REF!</v>
      </c>
      <c r="G35" s="225">
        <f>G61</f>
        <v>25208</v>
      </c>
    </row>
    <row r="36" spans="1:7">
      <c r="A36" s="226"/>
      <c r="B36" s="226"/>
      <c r="C36" s="226"/>
      <c r="D36" s="227"/>
      <c r="E36" s="228"/>
      <c r="F36" s="229"/>
      <c r="G36" s="230"/>
    </row>
    <row r="37" spans="1:7">
      <c r="A37" s="613" t="s">
        <v>40</v>
      </c>
      <c r="B37" s="614"/>
      <c r="C37" s="614"/>
      <c r="D37" s="614"/>
      <c r="E37" s="614"/>
      <c r="F37" s="614"/>
      <c r="G37" s="615"/>
    </row>
    <row r="38" spans="1:7">
      <c r="A38" s="616" t="s">
        <v>41</v>
      </c>
      <c r="B38" s="617"/>
      <c r="C38" s="618"/>
      <c r="D38" s="231" t="s">
        <v>42</v>
      </c>
      <c r="E38" s="232" t="s">
        <v>43</v>
      </c>
      <c r="F38" s="233" t="s">
        <v>44</v>
      </c>
      <c r="G38" s="232" t="s">
        <v>45</v>
      </c>
    </row>
    <row r="39" spans="1:7">
      <c r="A39" s="661"/>
      <c r="B39" s="662"/>
      <c r="C39" s="663"/>
      <c r="D39" s="234"/>
      <c r="E39" s="235"/>
      <c r="F39" s="236"/>
      <c r="G39" s="232"/>
    </row>
    <row r="40" spans="1:7">
      <c r="A40" s="637"/>
      <c r="B40" s="664"/>
      <c r="C40" s="665"/>
      <c r="D40" s="234"/>
      <c r="E40" s="235"/>
      <c r="F40" s="236"/>
      <c r="G40" s="232"/>
    </row>
    <row r="41" spans="1:7">
      <c r="A41" s="637"/>
      <c r="B41" s="664"/>
      <c r="C41" s="665"/>
      <c r="D41" s="234"/>
      <c r="E41" s="235"/>
      <c r="F41" s="236"/>
      <c r="G41" s="232"/>
    </row>
    <row r="42" spans="1:7">
      <c r="A42" s="637"/>
      <c r="B42" s="664"/>
      <c r="C42" s="665"/>
      <c r="D42" s="234"/>
      <c r="E42" s="235"/>
      <c r="F42" s="236"/>
      <c r="G42" s="232"/>
    </row>
    <row r="43" spans="1:7">
      <c r="A43" s="644"/>
      <c r="B43" s="645"/>
      <c r="C43" s="646"/>
      <c r="D43" s="234"/>
      <c r="E43" s="235"/>
      <c r="F43" s="236"/>
      <c r="G43" s="232"/>
    </row>
    <row r="44" spans="1:7">
      <c r="A44" s="237"/>
      <c r="B44" s="238"/>
      <c r="C44" s="237"/>
      <c r="D44" s="239"/>
      <c r="E44" s="240"/>
      <c r="F44" s="241" t="s">
        <v>46</v>
      </c>
      <c r="G44" s="242">
        <f>G39+G40+G41+G42+G43</f>
        <v>0</v>
      </c>
    </row>
    <row r="45" spans="1:7">
      <c r="A45" s="243"/>
      <c r="B45" s="244"/>
      <c r="C45" s="244"/>
      <c r="D45" s="245"/>
      <c r="E45" s="246"/>
      <c r="F45" s="247"/>
      <c r="G45" s="248"/>
    </row>
    <row r="46" spans="1:7">
      <c r="A46" s="613" t="s">
        <v>47</v>
      </c>
      <c r="B46" s="614"/>
      <c r="C46" s="614"/>
      <c r="D46" s="614"/>
      <c r="E46" s="614"/>
      <c r="F46" s="614"/>
      <c r="G46" s="615"/>
    </row>
    <row r="47" spans="1:7">
      <c r="A47" s="647" t="s">
        <v>41</v>
      </c>
      <c r="B47" s="648"/>
      <c r="C47" s="649"/>
      <c r="D47" s="231" t="s">
        <v>42</v>
      </c>
      <c r="E47" s="232" t="s">
        <v>48</v>
      </c>
      <c r="F47" s="233" t="s">
        <v>49</v>
      </c>
      <c r="G47" s="232" t="s">
        <v>45</v>
      </c>
    </row>
    <row r="48" spans="1:7">
      <c r="A48" s="666" t="s">
        <v>50</v>
      </c>
      <c r="B48" s="667"/>
      <c r="C48" s="668"/>
      <c r="D48" s="249" t="s">
        <v>51</v>
      </c>
      <c r="E48" s="250">
        <f>G58</f>
        <v>21007</v>
      </c>
      <c r="F48" s="251">
        <v>0.05</v>
      </c>
      <c r="G48" s="252">
        <f>ROUNDUP(E48*F48,0)</f>
        <v>1051</v>
      </c>
    </row>
    <row r="49" spans="1:7">
      <c r="A49" s="637" t="s">
        <v>52</v>
      </c>
      <c r="B49" s="638"/>
      <c r="C49" s="639"/>
      <c r="D49" s="234" t="s">
        <v>53</v>
      </c>
      <c r="E49" s="250">
        <v>210000</v>
      </c>
      <c r="F49" s="253">
        <v>1.4999999999999999E-2</v>
      </c>
      <c r="G49" s="252">
        <f>ROUNDUP(E49*F49,0)</f>
        <v>3150</v>
      </c>
    </row>
    <row r="50" spans="1:7">
      <c r="A50" s="622"/>
      <c r="B50" s="653"/>
      <c r="C50" s="654"/>
      <c r="D50" s="254"/>
      <c r="E50" s="255"/>
      <c r="F50" s="253"/>
      <c r="G50" s="256"/>
    </row>
    <row r="51" spans="1:7">
      <c r="A51" s="655"/>
      <c r="B51" s="656"/>
      <c r="C51" s="657"/>
      <c r="D51" s="254"/>
      <c r="E51" s="255"/>
      <c r="F51" s="253"/>
      <c r="G51" s="256"/>
    </row>
    <row r="52" spans="1:7">
      <c r="A52" s="257"/>
      <c r="B52" s="258"/>
      <c r="C52" s="258"/>
      <c r="D52" s="259"/>
      <c r="E52" s="260"/>
      <c r="F52" s="241" t="s">
        <v>54</v>
      </c>
      <c r="G52" s="242">
        <f>SUM(G48:G51)</f>
        <v>4201</v>
      </c>
    </row>
    <row r="53" spans="1:7">
      <c r="A53" s="261"/>
      <c r="B53" s="262"/>
      <c r="C53" s="262"/>
      <c r="D53" s="263"/>
      <c r="E53" s="264"/>
      <c r="F53" s="247"/>
      <c r="G53" s="248"/>
    </row>
    <row r="54" spans="1:7">
      <c r="A54" s="613" t="s">
        <v>55</v>
      </c>
      <c r="B54" s="614"/>
      <c r="C54" s="614"/>
      <c r="D54" s="614"/>
      <c r="E54" s="614"/>
      <c r="F54" s="614"/>
      <c r="G54" s="615"/>
    </row>
    <row r="55" spans="1:7">
      <c r="A55" s="231" t="s">
        <v>2</v>
      </c>
      <c r="B55" s="231" t="s">
        <v>56</v>
      </c>
      <c r="C55" s="231" t="s">
        <v>57</v>
      </c>
      <c r="D55" s="231" t="s">
        <v>360</v>
      </c>
      <c r="E55" s="231" t="s">
        <v>59</v>
      </c>
      <c r="F55" s="231" t="s">
        <v>60</v>
      </c>
      <c r="G55" s="265"/>
    </row>
    <row r="56" spans="1:7">
      <c r="A56" s="266" t="s">
        <v>61</v>
      </c>
      <c r="B56" s="266">
        <v>107213.33333333299</v>
      </c>
      <c r="C56" s="267">
        <v>0.875</v>
      </c>
      <c r="D56" s="267">
        <v>25128.125</v>
      </c>
      <c r="E56" s="267">
        <v>1.74</v>
      </c>
      <c r="F56" s="252">
        <f>ROUNDUP(D56/E56,0)</f>
        <v>14442</v>
      </c>
      <c r="G56" s="265"/>
    </row>
    <row r="57" spans="1:7">
      <c r="A57" s="266" t="s">
        <v>62</v>
      </c>
      <c r="B57" s="266">
        <v>48733.333333333299</v>
      </c>
      <c r="C57" s="267">
        <v>0.875</v>
      </c>
      <c r="D57" s="267">
        <v>11421.875</v>
      </c>
      <c r="E57" s="267">
        <v>1.74</v>
      </c>
      <c r="F57" s="252">
        <f>ROUNDUP(D57/E57,0)</f>
        <v>6565</v>
      </c>
      <c r="G57" s="265"/>
    </row>
    <row r="58" spans="1:7">
      <c r="A58" s="237"/>
      <c r="B58" s="268"/>
      <c r="C58" s="269"/>
      <c r="D58" s="270"/>
      <c r="E58" s="271"/>
      <c r="F58" s="241" t="s">
        <v>63</v>
      </c>
      <c r="G58" s="300">
        <f>F56+F57</f>
        <v>21007</v>
      </c>
    </row>
    <row r="59" spans="1:7">
      <c r="A59" s="243"/>
      <c r="B59" s="273"/>
      <c r="C59" s="274"/>
      <c r="D59" s="275"/>
      <c r="E59" s="276"/>
      <c r="F59" s="247"/>
      <c r="G59" s="248"/>
    </row>
    <row r="60" spans="1:7" ht="16" thickBot="1">
      <c r="A60" s="243"/>
      <c r="B60" s="243"/>
      <c r="C60" s="243"/>
      <c r="D60" s="277"/>
      <c r="E60" s="278"/>
      <c r="F60" s="279"/>
      <c r="G60" s="278"/>
    </row>
    <row r="61" spans="1:7" ht="16" thickBot="1">
      <c r="A61" s="280"/>
      <c r="B61" s="281"/>
      <c r="C61" s="282"/>
      <c r="D61" s="283"/>
      <c r="E61" s="284" t="s">
        <v>64</v>
      </c>
      <c r="F61" s="285"/>
      <c r="G61" s="286">
        <f>G44+G52+G58</f>
        <v>25208</v>
      </c>
    </row>
    <row r="62" spans="1:7">
      <c r="A62" s="243"/>
      <c r="B62" s="243"/>
      <c r="C62" s="243"/>
      <c r="D62" s="277"/>
      <c r="E62" s="278"/>
      <c r="F62" s="279"/>
      <c r="G62" s="278"/>
    </row>
    <row r="63" spans="1:7">
      <c r="A63" s="287"/>
      <c r="B63" s="288"/>
      <c r="C63" s="289"/>
      <c r="D63" s="290"/>
      <c r="E63" s="291"/>
      <c r="F63" s="292"/>
      <c r="G63" s="291"/>
    </row>
    <row r="64" spans="1:7" s="299" customFormat="1" ht="16" thickBot="1">
      <c r="A64" s="293"/>
      <c r="B64" s="294"/>
      <c r="C64" s="295"/>
      <c r="D64" s="296"/>
      <c r="E64" s="297"/>
      <c r="F64" s="298"/>
      <c r="G64" s="297"/>
    </row>
    <row r="65" spans="1:7" ht="17" thickBot="1">
      <c r="A65" s="220" t="s">
        <v>1</v>
      </c>
      <c r="B65" s="627" t="s">
        <v>2</v>
      </c>
      <c r="C65" s="628"/>
      <c r="D65" s="628"/>
      <c r="E65" s="629"/>
      <c r="F65" s="221" t="s">
        <v>38</v>
      </c>
      <c r="G65" s="222" t="s">
        <v>39</v>
      </c>
    </row>
    <row r="66" spans="1:7" ht="76" customHeight="1" thickBot="1">
      <c r="A66" s="223" t="e">
        <f>+#REF!</f>
        <v>#REF!</v>
      </c>
      <c r="B66" s="636" t="e">
        <f>+#REF!</f>
        <v>#REF!</v>
      </c>
      <c r="C66" s="636"/>
      <c r="D66" s="636"/>
      <c r="E66" s="636"/>
      <c r="F66" s="224" t="e">
        <f>+#REF!</f>
        <v>#REF!</v>
      </c>
      <c r="G66" s="225">
        <f>G92</f>
        <v>11187</v>
      </c>
    </row>
    <row r="67" spans="1:7">
      <c r="A67" s="226"/>
      <c r="B67" s="226"/>
      <c r="C67" s="226"/>
      <c r="D67" s="227"/>
      <c r="E67" s="228"/>
      <c r="F67" s="229"/>
      <c r="G67" s="230"/>
    </row>
    <row r="68" spans="1:7">
      <c r="A68" s="613" t="s">
        <v>40</v>
      </c>
      <c r="B68" s="614"/>
      <c r="C68" s="614"/>
      <c r="D68" s="614"/>
      <c r="E68" s="614"/>
      <c r="F68" s="614"/>
      <c r="G68" s="615"/>
    </row>
    <row r="69" spans="1:7">
      <c r="A69" s="616" t="s">
        <v>41</v>
      </c>
      <c r="B69" s="617"/>
      <c r="C69" s="618"/>
      <c r="D69" s="231" t="s">
        <v>42</v>
      </c>
      <c r="E69" s="232" t="s">
        <v>43</v>
      </c>
      <c r="F69" s="233" t="s">
        <v>44</v>
      </c>
      <c r="G69" s="232" t="s">
        <v>45</v>
      </c>
    </row>
    <row r="70" spans="1:7">
      <c r="A70" s="661"/>
      <c r="B70" s="662"/>
      <c r="C70" s="663"/>
      <c r="D70" s="234"/>
      <c r="E70" s="235"/>
      <c r="F70" s="236"/>
      <c r="G70" s="232"/>
    </row>
    <row r="71" spans="1:7">
      <c r="A71" s="637"/>
      <c r="B71" s="664"/>
      <c r="C71" s="665"/>
      <c r="D71" s="234"/>
      <c r="E71" s="235"/>
      <c r="F71" s="236"/>
      <c r="G71" s="232"/>
    </row>
    <row r="72" spans="1:7">
      <c r="A72" s="637"/>
      <c r="B72" s="664"/>
      <c r="C72" s="665"/>
      <c r="D72" s="234"/>
      <c r="E72" s="235"/>
      <c r="F72" s="236"/>
      <c r="G72" s="232"/>
    </row>
    <row r="73" spans="1:7">
      <c r="A73" s="637"/>
      <c r="B73" s="664"/>
      <c r="C73" s="665"/>
      <c r="D73" s="234"/>
      <c r="E73" s="235"/>
      <c r="F73" s="236"/>
      <c r="G73" s="232"/>
    </row>
    <row r="74" spans="1:7">
      <c r="A74" s="644"/>
      <c r="B74" s="645"/>
      <c r="C74" s="646"/>
      <c r="D74" s="234"/>
      <c r="E74" s="235"/>
      <c r="F74" s="236"/>
      <c r="G74" s="232"/>
    </row>
    <row r="75" spans="1:7">
      <c r="A75" s="237"/>
      <c r="B75" s="238"/>
      <c r="C75" s="237"/>
      <c r="D75" s="239"/>
      <c r="E75" s="240"/>
      <c r="F75" s="241" t="s">
        <v>46</v>
      </c>
      <c r="G75" s="242">
        <f>G70+G71+G72+G73+G74</f>
        <v>0</v>
      </c>
    </row>
    <row r="76" spans="1:7">
      <c r="A76" s="243"/>
      <c r="B76" s="244"/>
      <c r="C76" s="244"/>
      <c r="D76" s="245"/>
      <c r="E76" s="246"/>
      <c r="F76" s="247"/>
      <c r="G76" s="248"/>
    </row>
    <row r="77" spans="1:7">
      <c r="A77" s="613" t="s">
        <v>47</v>
      </c>
      <c r="B77" s="614"/>
      <c r="C77" s="614"/>
      <c r="D77" s="614"/>
      <c r="E77" s="614"/>
      <c r="F77" s="614"/>
      <c r="G77" s="615"/>
    </row>
    <row r="78" spans="1:7">
      <c r="A78" s="647" t="s">
        <v>41</v>
      </c>
      <c r="B78" s="648"/>
      <c r="C78" s="649"/>
      <c r="D78" s="231" t="s">
        <v>42</v>
      </c>
      <c r="E78" s="232" t="s">
        <v>48</v>
      </c>
      <c r="F78" s="233" t="s">
        <v>49</v>
      </c>
      <c r="G78" s="232" t="s">
        <v>45</v>
      </c>
    </row>
    <row r="79" spans="1:7">
      <c r="A79" s="666" t="s">
        <v>50</v>
      </c>
      <c r="B79" s="667"/>
      <c r="C79" s="668"/>
      <c r="D79" s="249" t="s">
        <v>51</v>
      </c>
      <c r="E79" s="250">
        <f>G89</f>
        <v>9254</v>
      </c>
      <c r="F79" s="251">
        <v>0.05</v>
      </c>
      <c r="G79" s="252">
        <f>ROUNDUP(E79*F79,0)</f>
        <v>463</v>
      </c>
    </row>
    <row r="80" spans="1:7" ht="38" customHeight="1">
      <c r="A80" s="637" t="s">
        <v>52</v>
      </c>
      <c r="B80" s="638"/>
      <c r="C80" s="639"/>
      <c r="D80" s="234" t="s">
        <v>53</v>
      </c>
      <c r="E80" s="250">
        <v>210000</v>
      </c>
      <c r="F80" s="301">
        <v>7.0000000000000001E-3</v>
      </c>
      <c r="G80" s="252">
        <f>ROUNDUP(E80*F80,0)</f>
        <v>1470</v>
      </c>
    </row>
    <row r="81" spans="1:8">
      <c r="A81" s="622"/>
      <c r="B81" s="653"/>
      <c r="C81" s="654"/>
      <c r="D81" s="254"/>
      <c r="E81" s="255"/>
      <c r="F81" s="253"/>
      <c r="G81" s="256"/>
    </row>
    <row r="82" spans="1:8">
      <c r="A82" s="655"/>
      <c r="B82" s="656"/>
      <c r="C82" s="657"/>
      <c r="D82" s="254"/>
      <c r="E82" s="255"/>
      <c r="F82" s="253"/>
      <c r="G82" s="256"/>
    </row>
    <row r="83" spans="1:8">
      <c r="A83" s="257"/>
      <c r="B83" s="258"/>
      <c r="C83" s="258"/>
      <c r="D83" s="259"/>
      <c r="E83" s="260"/>
      <c r="F83" s="241" t="s">
        <v>54</v>
      </c>
      <c r="G83" s="242">
        <f>SUM(G79:G82)</f>
        <v>1933</v>
      </c>
    </row>
    <row r="84" spans="1:8">
      <c r="A84" s="261"/>
      <c r="B84" s="262"/>
      <c r="C84" s="262"/>
      <c r="D84" s="263"/>
      <c r="E84" s="264"/>
      <c r="F84" s="247"/>
      <c r="G84" s="248"/>
    </row>
    <row r="85" spans="1:8">
      <c r="A85" s="613" t="s">
        <v>55</v>
      </c>
      <c r="B85" s="614"/>
      <c r="C85" s="614"/>
      <c r="D85" s="614"/>
      <c r="E85" s="614"/>
      <c r="F85" s="614"/>
      <c r="G85" s="615"/>
    </row>
    <row r="86" spans="1:8">
      <c r="A86" s="231" t="s">
        <v>2</v>
      </c>
      <c r="B86" s="231" t="s">
        <v>56</v>
      </c>
      <c r="C86" s="231" t="s">
        <v>57</v>
      </c>
      <c r="D86" s="231" t="s">
        <v>360</v>
      </c>
      <c r="E86" s="231" t="s">
        <v>59</v>
      </c>
      <c r="F86" s="231" t="s">
        <v>60</v>
      </c>
      <c r="G86" s="265"/>
    </row>
    <row r="87" spans="1:8">
      <c r="A87" s="266" t="s">
        <v>61</v>
      </c>
      <c r="B87" s="266">
        <v>107213.33333333299</v>
      </c>
      <c r="C87" s="267">
        <v>0.875</v>
      </c>
      <c r="D87" s="267">
        <v>25128.125</v>
      </c>
      <c r="E87" s="267">
        <v>3.95</v>
      </c>
      <c r="F87" s="252">
        <f>ROUNDUP(D87/E87,0)</f>
        <v>6362</v>
      </c>
      <c r="G87" s="265"/>
    </row>
    <row r="88" spans="1:8">
      <c r="A88" s="266" t="s">
        <v>62</v>
      </c>
      <c r="B88" s="266">
        <v>48733.333333333299</v>
      </c>
      <c r="C88" s="267">
        <v>0.875</v>
      </c>
      <c r="D88" s="267">
        <v>11421.875</v>
      </c>
      <c r="E88" s="267">
        <v>3.95</v>
      </c>
      <c r="F88" s="252">
        <f>ROUNDUP(D88/E88,0)</f>
        <v>2892</v>
      </c>
      <c r="G88" s="265"/>
    </row>
    <row r="89" spans="1:8" ht="16" thickBot="1">
      <c r="A89" s="237"/>
      <c r="B89" s="268"/>
      <c r="C89" s="269"/>
      <c r="D89" s="270"/>
      <c r="E89" s="271"/>
      <c r="F89" s="241" t="s">
        <v>63</v>
      </c>
      <c r="G89" s="272">
        <f>F87+F88</f>
        <v>9254</v>
      </c>
    </row>
    <row r="90" spans="1:8" ht="16" thickBot="1">
      <c r="A90" s="243"/>
      <c r="B90" s="273"/>
      <c r="C90" s="274"/>
      <c r="D90" s="275"/>
      <c r="E90" s="276"/>
      <c r="F90" s="247"/>
      <c r="G90" s="248"/>
      <c r="H90" s="286"/>
    </row>
    <row r="91" spans="1:8" ht="16" thickBot="1">
      <c r="A91" s="243"/>
      <c r="B91" s="243"/>
      <c r="C91" s="243"/>
      <c r="D91" s="277"/>
      <c r="E91" s="278"/>
      <c r="F91" s="279"/>
      <c r="G91" s="278"/>
    </row>
    <row r="92" spans="1:8" ht="16" thickBot="1">
      <c r="A92" s="280"/>
      <c r="B92" s="281"/>
      <c r="C92" s="282"/>
      <c r="D92" s="283"/>
      <c r="E92" s="284" t="s">
        <v>64</v>
      </c>
      <c r="F92" s="285"/>
      <c r="G92" s="286">
        <f>G75+G83+G89</f>
        <v>11187</v>
      </c>
    </row>
    <row r="93" spans="1:8">
      <c r="A93" s="243"/>
      <c r="B93" s="243"/>
      <c r="C93" s="243"/>
      <c r="D93" s="277"/>
      <c r="E93" s="278"/>
      <c r="F93" s="279"/>
      <c r="G93" s="278"/>
    </row>
    <row r="94" spans="1:8" ht="16" thickBot="1">
      <c r="A94" s="287"/>
      <c r="B94" s="288"/>
      <c r="C94" s="289"/>
      <c r="D94" s="290"/>
      <c r="E94" s="291"/>
      <c r="F94" s="292"/>
      <c r="G94" s="291"/>
    </row>
    <row r="95" spans="1:8" ht="17" thickBot="1">
      <c r="A95" s="220" t="s">
        <v>1</v>
      </c>
      <c r="B95" s="627" t="s">
        <v>2</v>
      </c>
      <c r="C95" s="628"/>
      <c r="D95" s="628"/>
      <c r="E95" s="629"/>
      <c r="F95" s="221" t="s">
        <v>38</v>
      </c>
      <c r="G95" s="222" t="s">
        <v>39</v>
      </c>
    </row>
    <row r="96" spans="1:8" ht="77" customHeight="1" thickBot="1">
      <c r="A96" s="223" t="e">
        <f>+#REF!</f>
        <v>#REF!</v>
      </c>
      <c r="B96" s="636" t="e">
        <f>+#REF!</f>
        <v>#REF!</v>
      </c>
      <c r="C96" s="636"/>
      <c r="D96" s="636"/>
      <c r="E96" s="636"/>
      <c r="F96" s="224" t="e">
        <f>+#REF!</f>
        <v>#REF!</v>
      </c>
      <c r="G96" s="225">
        <f>G121</f>
        <v>12880</v>
      </c>
    </row>
    <row r="97" spans="1:7">
      <c r="A97" s="226"/>
      <c r="B97" s="226"/>
      <c r="C97" s="226"/>
      <c r="D97" s="227"/>
      <c r="E97" s="228"/>
      <c r="F97" s="229"/>
      <c r="G97" s="230"/>
    </row>
    <row r="98" spans="1:7">
      <c r="A98" s="613" t="s">
        <v>40</v>
      </c>
      <c r="B98" s="614"/>
      <c r="C98" s="614"/>
      <c r="D98" s="614"/>
      <c r="E98" s="614"/>
      <c r="F98" s="614"/>
      <c r="G98" s="615"/>
    </row>
    <row r="99" spans="1:7">
      <c r="A99" s="616" t="s">
        <v>41</v>
      </c>
      <c r="B99" s="617"/>
      <c r="C99" s="618"/>
      <c r="D99" s="231" t="s">
        <v>42</v>
      </c>
      <c r="E99" s="232" t="s">
        <v>43</v>
      </c>
      <c r="F99" s="233" t="s">
        <v>44</v>
      </c>
      <c r="G99" s="232" t="s">
        <v>45</v>
      </c>
    </row>
    <row r="100" spans="1:7">
      <c r="A100" s="661"/>
      <c r="B100" s="662"/>
      <c r="C100" s="663"/>
      <c r="D100" s="234"/>
      <c r="E100" s="235"/>
      <c r="F100" s="236"/>
      <c r="G100" s="232"/>
    </row>
    <row r="101" spans="1:7">
      <c r="A101" s="637"/>
      <c r="B101" s="664"/>
      <c r="C101" s="665"/>
      <c r="D101" s="234"/>
      <c r="E101" s="235"/>
      <c r="F101" s="236"/>
      <c r="G101" s="232"/>
    </row>
    <row r="102" spans="1:7">
      <c r="A102" s="637"/>
      <c r="B102" s="664"/>
      <c r="C102" s="665"/>
      <c r="D102" s="234"/>
      <c r="E102" s="235"/>
      <c r="F102" s="236"/>
      <c r="G102" s="232"/>
    </row>
    <row r="103" spans="1:7">
      <c r="A103" s="637"/>
      <c r="B103" s="664"/>
      <c r="C103" s="665"/>
      <c r="D103" s="234"/>
      <c r="E103" s="235"/>
      <c r="F103" s="236"/>
      <c r="G103" s="232"/>
    </row>
    <row r="104" spans="1:7">
      <c r="A104" s="644"/>
      <c r="B104" s="645"/>
      <c r="C104" s="646"/>
      <c r="D104" s="234"/>
      <c r="E104" s="235"/>
      <c r="F104" s="236"/>
      <c r="G104" s="232"/>
    </row>
    <row r="105" spans="1:7">
      <c r="A105" s="237"/>
      <c r="B105" s="238"/>
      <c r="C105" s="237"/>
      <c r="D105" s="239"/>
      <c r="E105" s="240"/>
      <c r="F105" s="241" t="s">
        <v>46</v>
      </c>
      <c r="G105" s="242">
        <f>G100+G101+G102+G103+G104</f>
        <v>0</v>
      </c>
    </row>
    <row r="106" spans="1:7">
      <c r="A106" s="243"/>
      <c r="B106" s="244"/>
      <c r="C106" s="244"/>
      <c r="D106" s="245"/>
      <c r="E106" s="246"/>
      <c r="F106" s="247"/>
      <c r="G106" s="248"/>
    </row>
    <row r="107" spans="1:7">
      <c r="A107" s="613" t="s">
        <v>47</v>
      </c>
      <c r="B107" s="614"/>
      <c r="C107" s="614"/>
      <c r="D107" s="614"/>
      <c r="E107" s="614"/>
      <c r="F107" s="614"/>
      <c r="G107" s="615"/>
    </row>
    <row r="108" spans="1:7">
      <c r="A108" s="647" t="s">
        <v>41</v>
      </c>
      <c r="B108" s="648"/>
      <c r="C108" s="649"/>
      <c r="D108" s="231" t="s">
        <v>42</v>
      </c>
      <c r="E108" s="232" t="s">
        <v>48</v>
      </c>
      <c r="F108" s="233" t="s">
        <v>49</v>
      </c>
      <c r="G108" s="232" t="s">
        <v>45</v>
      </c>
    </row>
    <row r="109" spans="1:7">
      <c r="A109" s="666" t="s">
        <v>50</v>
      </c>
      <c r="B109" s="667"/>
      <c r="C109" s="668"/>
      <c r="D109" s="249" t="s">
        <v>51</v>
      </c>
      <c r="E109" s="250">
        <f>G118</f>
        <v>12266</v>
      </c>
      <c r="F109" s="251">
        <v>0.05</v>
      </c>
      <c r="G109" s="252">
        <f>ROUNDUP(E109*F109,0)</f>
        <v>614</v>
      </c>
    </row>
    <row r="110" spans="1:7">
      <c r="A110" s="622"/>
      <c r="B110" s="653"/>
      <c r="C110" s="654"/>
      <c r="D110" s="254"/>
      <c r="E110" s="255"/>
      <c r="F110" s="253"/>
      <c r="G110" s="256"/>
    </row>
    <row r="111" spans="1:7">
      <c r="A111" s="655"/>
      <c r="B111" s="656"/>
      <c r="C111" s="657"/>
      <c r="D111" s="254"/>
      <c r="E111" s="255"/>
      <c r="F111" s="253"/>
      <c r="G111" s="256"/>
    </row>
    <row r="112" spans="1:7">
      <c r="A112" s="257"/>
      <c r="B112" s="258"/>
      <c r="C112" s="258"/>
      <c r="D112" s="259"/>
      <c r="E112" s="260"/>
      <c r="F112" s="241" t="s">
        <v>54</v>
      </c>
      <c r="G112" s="242">
        <f>G109+G110+G111</f>
        <v>614</v>
      </c>
    </row>
    <row r="113" spans="1:7">
      <c r="A113" s="261"/>
      <c r="B113" s="262"/>
      <c r="C113" s="262"/>
      <c r="D113" s="263"/>
      <c r="E113" s="264"/>
      <c r="F113" s="247"/>
      <c r="G113" s="248"/>
    </row>
    <row r="114" spans="1:7">
      <c r="A114" s="613" t="s">
        <v>55</v>
      </c>
      <c r="B114" s="614"/>
      <c r="C114" s="614"/>
      <c r="D114" s="614"/>
      <c r="E114" s="614"/>
      <c r="F114" s="614"/>
      <c r="G114" s="615"/>
    </row>
    <row r="115" spans="1:7">
      <c r="A115" s="231" t="s">
        <v>2</v>
      </c>
      <c r="B115" s="231" t="s">
        <v>56</v>
      </c>
      <c r="C115" s="231" t="s">
        <v>57</v>
      </c>
      <c r="D115" s="231" t="s">
        <v>360</v>
      </c>
      <c r="E115" s="231" t="s">
        <v>59</v>
      </c>
      <c r="F115" s="231" t="s">
        <v>60</v>
      </c>
      <c r="G115" s="265"/>
    </row>
    <row r="116" spans="1:7">
      <c r="A116" s="266" t="s">
        <v>61</v>
      </c>
      <c r="B116" s="266">
        <v>107213.33333333299</v>
      </c>
      <c r="C116" s="267">
        <v>0.875</v>
      </c>
      <c r="D116" s="267">
        <v>25128.125</v>
      </c>
      <c r="E116" s="302">
        <v>2.98</v>
      </c>
      <c r="F116" s="252">
        <f>ROUNDUP(D116/E116,0)</f>
        <v>8433</v>
      </c>
      <c r="G116" s="265"/>
    </row>
    <row r="117" spans="1:7">
      <c r="A117" s="266" t="s">
        <v>62</v>
      </c>
      <c r="B117" s="266">
        <v>48733.333333333299</v>
      </c>
      <c r="C117" s="267">
        <v>0.875</v>
      </c>
      <c r="D117" s="267">
        <v>11421.875</v>
      </c>
      <c r="E117" s="267">
        <v>2.98</v>
      </c>
      <c r="F117" s="252">
        <f>ROUNDUP(D117/E117,0)</f>
        <v>3833</v>
      </c>
      <c r="G117" s="265"/>
    </row>
    <row r="118" spans="1:7">
      <c r="A118" s="237"/>
      <c r="B118" s="268"/>
      <c r="C118" s="269"/>
      <c r="D118" s="270"/>
      <c r="E118" s="271"/>
      <c r="F118" s="241" t="s">
        <v>63</v>
      </c>
      <c r="G118" s="272">
        <f>F116+F117</f>
        <v>12266</v>
      </c>
    </row>
    <row r="119" spans="1:7">
      <c r="A119" s="243"/>
      <c r="B119" s="273"/>
      <c r="C119" s="274"/>
      <c r="D119" s="275"/>
      <c r="E119" s="276"/>
      <c r="F119" s="247"/>
      <c r="G119" s="248"/>
    </row>
    <row r="120" spans="1:7" ht="16" thickBot="1">
      <c r="A120" s="243"/>
      <c r="B120" s="243"/>
      <c r="C120" s="243"/>
      <c r="D120" s="277"/>
      <c r="E120" s="278"/>
      <c r="F120" s="279"/>
      <c r="G120" s="278"/>
    </row>
    <row r="121" spans="1:7" ht="16" thickBot="1">
      <c r="A121" s="280"/>
      <c r="B121" s="281"/>
      <c r="C121" s="282"/>
      <c r="D121" s="283"/>
      <c r="E121" s="642" t="s">
        <v>64</v>
      </c>
      <c r="F121" s="643"/>
      <c r="G121" s="286">
        <f>G105+G112+G118</f>
        <v>12880</v>
      </c>
    </row>
    <row r="122" spans="1:7">
      <c r="A122" s="243"/>
      <c r="B122" s="243"/>
      <c r="C122" s="243"/>
      <c r="D122" s="277"/>
      <c r="E122" s="278"/>
      <c r="F122" s="279"/>
      <c r="G122" s="278"/>
    </row>
    <row r="123" spans="1:7" ht="16.25" customHeight="1" thickBot="1">
      <c r="A123" s="287"/>
      <c r="B123" s="288"/>
      <c r="C123" s="289"/>
      <c r="D123" s="290"/>
      <c r="E123" s="291"/>
      <c r="F123" s="292"/>
      <c r="G123" s="291"/>
    </row>
    <row r="124" spans="1:7" ht="17" thickBot="1">
      <c r="A124" s="220" t="s">
        <v>1</v>
      </c>
      <c r="B124" s="627" t="s">
        <v>2</v>
      </c>
      <c r="C124" s="628"/>
      <c r="D124" s="628"/>
      <c r="E124" s="629"/>
      <c r="F124" s="221" t="s">
        <v>38</v>
      </c>
      <c r="G124" s="222" t="s">
        <v>39</v>
      </c>
    </row>
    <row r="125" spans="1:7" ht="74" customHeight="1" thickBot="1">
      <c r="A125" s="223" t="e">
        <f>+#REF!</f>
        <v>#REF!</v>
      </c>
      <c r="B125" s="636" t="e">
        <f>+#REF!</f>
        <v>#REF!</v>
      </c>
      <c r="C125" s="636"/>
      <c r="D125" s="636"/>
      <c r="E125" s="636"/>
      <c r="F125" s="224" t="e">
        <f>+#REF!</f>
        <v>#REF!</v>
      </c>
      <c r="G125" s="225">
        <f>G150</f>
        <v>13708</v>
      </c>
    </row>
    <row r="126" spans="1:7">
      <c r="A126" s="226"/>
      <c r="B126" s="226"/>
      <c r="C126" s="226"/>
      <c r="D126" s="227"/>
      <c r="E126" s="228"/>
      <c r="F126" s="229"/>
      <c r="G126" s="230"/>
    </row>
    <row r="127" spans="1:7">
      <c r="A127" s="613" t="s">
        <v>40</v>
      </c>
      <c r="B127" s="614"/>
      <c r="C127" s="614"/>
      <c r="D127" s="614"/>
      <c r="E127" s="614"/>
      <c r="F127" s="614"/>
      <c r="G127" s="615"/>
    </row>
    <row r="128" spans="1:7">
      <c r="A128" s="616" t="s">
        <v>41</v>
      </c>
      <c r="B128" s="617"/>
      <c r="C128" s="618"/>
      <c r="D128" s="231" t="s">
        <v>42</v>
      </c>
      <c r="E128" s="232" t="s">
        <v>43</v>
      </c>
      <c r="F128" s="233" t="s">
        <v>44</v>
      </c>
      <c r="G128" s="232" t="s">
        <v>45</v>
      </c>
    </row>
    <row r="129" spans="1:7" ht="14" customHeight="1">
      <c r="A129" s="661"/>
      <c r="B129" s="662"/>
      <c r="C129" s="663"/>
      <c r="D129" s="234"/>
      <c r="E129" s="235"/>
      <c r="F129" s="236"/>
      <c r="G129" s="232"/>
    </row>
    <row r="130" spans="1:7" ht="14" customHeight="1">
      <c r="A130" s="637"/>
      <c r="B130" s="664"/>
      <c r="C130" s="665"/>
      <c r="D130" s="234"/>
      <c r="E130" s="235"/>
      <c r="F130" s="236"/>
      <c r="G130" s="232"/>
    </row>
    <row r="131" spans="1:7" ht="14" customHeight="1">
      <c r="A131" s="637"/>
      <c r="B131" s="664"/>
      <c r="C131" s="665"/>
      <c r="D131" s="234"/>
      <c r="E131" s="235"/>
      <c r="F131" s="236"/>
      <c r="G131" s="232"/>
    </row>
    <row r="132" spans="1:7">
      <c r="A132" s="637"/>
      <c r="B132" s="664"/>
      <c r="C132" s="665"/>
      <c r="D132" s="234"/>
      <c r="E132" s="235"/>
      <c r="F132" s="236"/>
      <c r="G132" s="232"/>
    </row>
    <row r="133" spans="1:7">
      <c r="A133" s="644"/>
      <c r="B133" s="645"/>
      <c r="C133" s="646"/>
      <c r="D133" s="234"/>
      <c r="E133" s="235"/>
      <c r="F133" s="236"/>
      <c r="G133" s="232"/>
    </row>
    <row r="134" spans="1:7">
      <c r="A134" s="237"/>
      <c r="B134" s="238"/>
      <c r="C134" s="237"/>
      <c r="D134" s="239"/>
      <c r="E134" s="240"/>
      <c r="F134" s="241" t="s">
        <v>46</v>
      </c>
      <c r="G134" s="242">
        <f>G129+G130+G131+G132+G133</f>
        <v>0</v>
      </c>
    </row>
    <row r="135" spans="1:7">
      <c r="A135" s="243"/>
      <c r="B135" s="244"/>
      <c r="C135" s="244"/>
      <c r="D135" s="245"/>
      <c r="E135" s="246"/>
      <c r="F135" s="247"/>
      <c r="G135" s="248"/>
    </row>
    <row r="136" spans="1:7">
      <c r="A136" s="613" t="s">
        <v>47</v>
      </c>
      <c r="B136" s="614"/>
      <c r="C136" s="614"/>
      <c r="D136" s="614"/>
      <c r="E136" s="614"/>
      <c r="F136" s="614"/>
      <c r="G136" s="615"/>
    </row>
    <row r="137" spans="1:7">
      <c r="A137" s="647" t="s">
        <v>41</v>
      </c>
      <c r="B137" s="648"/>
      <c r="C137" s="649"/>
      <c r="D137" s="231" t="s">
        <v>42</v>
      </c>
      <c r="E137" s="232" t="s">
        <v>48</v>
      </c>
      <c r="F137" s="233" t="s">
        <v>49</v>
      </c>
      <c r="G137" s="232" t="s">
        <v>45</v>
      </c>
    </row>
    <row r="138" spans="1:7">
      <c r="A138" s="666" t="s">
        <v>50</v>
      </c>
      <c r="B138" s="667"/>
      <c r="C138" s="668"/>
      <c r="D138" s="249" t="s">
        <v>51</v>
      </c>
      <c r="E138" s="250">
        <f>G147</f>
        <v>13055</v>
      </c>
      <c r="F138" s="251">
        <v>0.05</v>
      </c>
      <c r="G138" s="252">
        <f>ROUNDUP(E138*F138,0)</f>
        <v>653</v>
      </c>
    </row>
    <row r="139" spans="1:7">
      <c r="A139" s="622"/>
      <c r="B139" s="653"/>
      <c r="C139" s="654"/>
      <c r="D139" s="254"/>
      <c r="E139" s="255"/>
      <c r="F139" s="253"/>
      <c r="G139" s="256"/>
    </row>
    <row r="140" spans="1:7">
      <c r="A140" s="655"/>
      <c r="B140" s="656"/>
      <c r="C140" s="657"/>
      <c r="D140" s="254"/>
      <c r="E140" s="255"/>
      <c r="F140" s="253"/>
      <c r="G140" s="256"/>
    </row>
    <row r="141" spans="1:7">
      <c r="A141" s="257"/>
      <c r="B141" s="258"/>
      <c r="C141" s="258"/>
      <c r="D141" s="259"/>
      <c r="E141" s="260"/>
      <c r="F141" s="241" t="s">
        <v>54</v>
      </c>
      <c r="G141" s="242">
        <f>G138+G139+G140</f>
        <v>653</v>
      </c>
    </row>
    <row r="142" spans="1:7">
      <c r="A142" s="261"/>
      <c r="B142" s="262"/>
      <c r="C142" s="262"/>
      <c r="D142" s="263"/>
      <c r="E142" s="264"/>
      <c r="F142" s="247"/>
      <c r="G142" s="248"/>
    </row>
    <row r="143" spans="1:7">
      <c r="A143" s="613" t="s">
        <v>55</v>
      </c>
      <c r="B143" s="614"/>
      <c r="C143" s="614"/>
      <c r="D143" s="614"/>
      <c r="E143" s="614"/>
      <c r="F143" s="614"/>
      <c r="G143" s="615"/>
    </row>
    <row r="144" spans="1:7">
      <c r="A144" s="231" t="s">
        <v>2</v>
      </c>
      <c r="B144" s="231" t="s">
        <v>56</v>
      </c>
      <c r="C144" s="231" t="s">
        <v>57</v>
      </c>
      <c r="D144" s="231" t="s">
        <v>360</v>
      </c>
      <c r="E144" s="231" t="s">
        <v>59</v>
      </c>
      <c r="F144" s="231" t="s">
        <v>60</v>
      </c>
      <c r="G144" s="265"/>
    </row>
    <row r="145" spans="1:7">
      <c r="A145" s="266" t="s">
        <v>61</v>
      </c>
      <c r="B145" s="266">
        <v>107213.33333333299</v>
      </c>
      <c r="C145" s="267">
        <v>0.875</v>
      </c>
      <c r="D145" s="267">
        <v>25128.125</v>
      </c>
      <c r="E145" s="267">
        <v>2.8</v>
      </c>
      <c r="F145" s="252">
        <f>ROUNDUP(D145/E145,0)</f>
        <v>8975</v>
      </c>
      <c r="G145" s="265"/>
    </row>
    <row r="146" spans="1:7">
      <c r="A146" s="266" t="s">
        <v>62</v>
      </c>
      <c r="B146" s="266">
        <v>48733.333333333299</v>
      </c>
      <c r="C146" s="267">
        <v>0.875</v>
      </c>
      <c r="D146" s="267">
        <v>11421.875</v>
      </c>
      <c r="E146" s="267">
        <v>2.8</v>
      </c>
      <c r="F146" s="252">
        <f>ROUNDUP(D146/E146,0)</f>
        <v>4080</v>
      </c>
      <c r="G146" s="265"/>
    </row>
    <row r="147" spans="1:7">
      <c r="A147" s="237"/>
      <c r="B147" s="268"/>
      <c r="C147" s="269"/>
      <c r="D147" s="270"/>
      <c r="E147" s="271"/>
      <c r="F147" s="252">
        <f>ROUNDUP(D147*E147,0)</f>
        <v>0</v>
      </c>
      <c r="G147" s="272">
        <f>F145+F146</f>
        <v>13055</v>
      </c>
    </row>
    <row r="148" spans="1:7">
      <c r="A148" s="243"/>
      <c r="B148" s="273"/>
      <c r="C148" s="274"/>
      <c r="D148" s="275"/>
      <c r="E148" s="276"/>
      <c r="F148" s="247"/>
      <c r="G148" s="248"/>
    </row>
    <row r="149" spans="1:7" ht="16" thickBot="1">
      <c r="A149" s="243"/>
      <c r="B149" s="243"/>
      <c r="C149" s="243"/>
      <c r="D149" s="277"/>
      <c r="E149" s="278"/>
      <c r="F149" s="279"/>
      <c r="G149" s="278"/>
    </row>
    <row r="150" spans="1:7" ht="16" thickBot="1">
      <c r="A150" s="280"/>
      <c r="B150" s="281"/>
      <c r="C150" s="282"/>
      <c r="D150" s="283"/>
      <c r="E150" s="642" t="s">
        <v>64</v>
      </c>
      <c r="F150" s="643"/>
      <c r="G150" s="303">
        <f>G134+G141+G147</f>
        <v>13708</v>
      </c>
    </row>
    <row r="151" spans="1:7">
      <c r="A151" s="243"/>
      <c r="B151" s="243"/>
      <c r="C151" s="243"/>
      <c r="D151" s="277"/>
      <c r="E151" s="278"/>
      <c r="F151" s="279"/>
      <c r="G151" s="278"/>
    </row>
    <row r="152" spans="1:7" ht="16" thickBot="1">
      <c r="A152" s="287"/>
      <c r="B152" s="288"/>
      <c r="C152" s="289"/>
      <c r="D152" s="290"/>
      <c r="E152" s="291"/>
      <c r="F152" s="292"/>
      <c r="G152" s="291"/>
    </row>
    <row r="153" spans="1:7" ht="17" thickBot="1">
      <c r="A153" s="220" t="s">
        <v>1</v>
      </c>
      <c r="B153" s="627" t="s">
        <v>2</v>
      </c>
      <c r="C153" s="628"/>
      <c r="D153" s="628"/>
      <c r="E153" s="629"/>
      <c r="F153" s="221" t="s">
        <v>38</v>
      </c>
      <c r="G153" s="222" t="s">
        <v>39</v>
      </c>
    </row>
    <row r="154" spans="1:7" ht="80.5" customHeight="1" thickBot="1">
      <c r="A154" s="223" t="e">
        <f>+#REF!</f>
        <v>#REF!</v>
      </c>
      <c r="B154" s="630" t="e">
        <f>+#REF!</f>
        <v>#REF!</v>
      </c>
      <c r="C154" s="631"/>
      <c r="D154" s="631"/>
      <c r="E154" s="632"/>
      <c r="F154" s="224" t="e">
        <f>+#REF!</f>
        <v>#REF!</v>
      </c>
      <c r="G154" s="225">
        <f>ROUND(G180,2)</f>
        <v>25262</v>
      </c>
    </row>
    <row r="155" spans="1:7">
      <c r="A155" s="226"/>
      <c r="B155" s="226"/>
      <c r="C155" s="226"/>
      <c r="D155" s="227"/>
      <c r="E155" s="228"/>
      <c r="F155" s="229"/>
      <c r="G155" s="230"/>
    </row>
    <row r="156" spans="1:7">
      <c r="A156" s="613" t="s">
        <v>40</v>
      </c>
      <c r="B156" s="614"/>
      <c r="C156" s="614"/>
      <c r="D156" s="614"/>
      <c r="E156" s="614"/>
      <c r="F156" s="614"/>
      <c r="G156" s="615"/>
    </row>
    <row r="157" spans="1:7">
      <c r="A157" s="616" t="s">
        <v>41</v>
      </c>
      <c r="B157" s="617"/>
      <c r="C157" s="618"/>
      <c r="D157" s="231" t="s">
        <v>42</v>
      </c>
      <c r="E157" s="232" t="s">
        <v>43</v>
      </c>
      <c r="F157" s="233" t="s">
        <v>44</v>
      </c>
      <c r="G157" s="232" t="s">
        <v>45</v>
      </c>
    </row>
    <row r="158" spans="1:7">
      <c r="A158" s="661"/>
      <c r="B158" s="662"/>
      <c r="C158" s="663"/>
      <c r="D158" s="234"/>
      <c r="E158" s="235"/>
      <c r="F158" s="236"/>
      <c r="G158" s="232"/>
    </row>
    <row r="159" spans="1:7">
      <c r="A159" s="637"/>
      <c r="B159" s="664"/>
      <c r="C159" s="665"/>
      <c r="D159" s="234"/>
      <c r="E159" s="235"/>
      <c r="F159" s="236"/>
      <c r="G159" s="232"/>
    </row>
    <row r="160" spans="1:7">
      <c r="A160" s="637"/>
      <c r="B160" s="664"/>
      <c r="C160" s="665"/>
      <c r="D160" s="234"/>
      <c r="E160" s="235"/>
      <c r="F160" s="236"/>
      <c r="G160" s="232"/>
    </row>
    <row r="161" spans="1:7">
      <c r="A161" s="637"/>
      <c r="B161" s="664"/>
      <c r="C161" s="665"/>
      <c r="D161" s="234"/>
      <c r="E161" s="235"/>
      <c r="F161" s="236"/>
      <c r="G161" s="232"/>
    </row>
    <row r="162" spans="1:7">
      <c r="A162" s="644"/>
      <c r="B162" s="645"/>
      <c r="C162" s="646"/>
      <c r="D162" s="234"/>
      <c r="E162" s="235"/>
      <c r="F162" s="236"/>
      <c r="G162" s="232"/>
    </row>
    <row r="163" spans="1:7">
      <c r="A163" s="237"/>
      <c r="B163" s="238"/>
      <c r="C163" s="237"/>
      <c r="D163" s="239"/>
      <c r="E163" s="240"/>
      <c r="F163" s="241" t="s">
        <v>46</v>
      </c>
      <c r="G163" s="242">
        <f>G158+G159+G160+G161+G162</f>
        <v>0</v>
      </c>
    </row>
    <row r="164" spans="1:7">
      <c r="A164" s="243"/>
      <c r="B164" s="244"/>
      <c r="C164" s="244"/>
      <c r="D164" s="245"/>
      <c r="E164" s="246"/>
      <c r="F164" s="247"/>
      <c r="G164" s="248"/>
    </row>
    <row r="165" spans="1:7">
      <c r="A165" s="613" t="s">
        <v>47</v>
      </c>
      <c r="B165" s="614"/>
      <c r="C165" s="614"/>
      <c r="D165" s="614"/>
      <c r="E165" s="614"/>
      <c r="F165" s="614"/>
      <c r="G165" s="615"/>
    </row>
    <row r="166" spans="1:7">
      <c r="A166" s="647" t="s">
        <v>41</v>
      </c>
      <c r="B166" s="648"/>
      <c r="C166" s="649"/>
      <c r="D166" s="231" t="s">
        <v>42</v>
      </c>
      <c r="E166" s="232" t="s">
        <v>48</v>
      </c>
      <c r="F166" s="233" t="s">
        <v>49</v>
      </c>
      <c r="G166" s="232" t="s">
        <v>45</v>
      </c>
    </row>
    <row r="167" spans="1:7">
      <c r="A167" s="666" t="s">
        <v>50</v>
      </c>
      <c r="B167" s="667"/>
      <c r="C167" s="668"/>
      <c r="D167" s="249" t="s">
        <v>51</v>
      </c>
      <c r="E167" s="250">
        <f>G177</f>
        <v>14059</v>
      </c>
      <c r="F167" s="251">
        <v>0.05</v>
      </c>
      <c r="G167" s="252">
        <f>ROUNDUP(E167*F167,0)</f>
        <v>703</v>
      </c>
    </row>
    <row r="168" spans="1:7">
      <c r="A168" s="637" t="s">
        <v>52</v>
      </c>
      <c r="B168" s="638"/>
      <c r="C168" s="639"/>
      <c r="D168" s="234" t="s">
        <v>53</v>
      </c>
      <c r="E168" s="250">
        <v>210000</v>
      </c>
      <c r="F168" s="253">
        <v>0.05</v>
      </c>
      <c r="G168" s="252">
        <f>ROUNDUP(E168*F168,0)</f>
        <v>10500</v>
      </c>
    </row>
    <row r="169" spans="1:7">
      <c r="A169" s="622"/>
      <c r="B169" s="653"/>
      <c r="C169" s="654"/>
      <c r="D169" s="254"/>
      <c r="E169" s="255"/>
      <c r="F169" s="253"/>
      <c r="G169" s="256"/>
    </row>
    <row r="170" spans="1:7">
      <c r="A170" s="655"/>
      <c r="B170" s="656"/>
      <c r="C170" s="657"/>
      <c r="D170" s="254"/>
      <c r="E170" s="255"/>
      <c r="F170" s="253"/>
      <c r="G170" s="256"/>
    </row>
    <row r="171" spans="1:7">
      <c r="A171" s="257"/>
      <c r="B171" s="258"/>
      <c r="C171" s="258"/>
      <c r="D171" s="259"/>
      <c r="E171" s="260"/>
      <c r="F171" s="241" t="s">
        <v>54</v>
      </c>
      <c r="G171" s="242">
        <f>G167+G168</f>
        <v>11203</v>
      </c>
    </row>
    <row r="172" spans="1:7">
      <c r="A172" s="261"/>
      <c r="B172" s="262"/>
      <c r="C172" s="262"/>
      <c r="D172" s="263"/>
      <c r="E172" s="264"/>
      <c r="F172" s="247"/>
      <c r="G172" s="248"/>
    </row>
    <row r="173" spans="1:7">
      <c r="A173" s="613" t="s">
        <v>55</v>
      </c>
      <c r="B173" s="614"/>
      <c r="C173" s="614"/>
      <c r="D173" s="614"/>
      <c r="E173" s="614"/>
      <c r="F173" s="614"/>
      <c r="G173" s="615"/>
    </row>
    <row r="174" spans="1:7">
      <c r="A174" s="231" t="s">
        <v>2</v>
      </c>
      <c r="B174" s="231" t="s">
        <v>56</v>
      </c>
      <c r="C174" s="231" t="s">
        <v>57</v>
      </c>
      <c r="D174" s="231" t="s">
        <v>360</v>
      </c>
      <c r="E174" s="231" t="s">
        <v>59</v>
      </c>
      <c r="F174" s="231" t="s">
        <v>60</v>
      </c>
      <c r="G174" s="265"/>
    </row>
    <row r="175" spans="1:7">
      <c r="A175" s="266" t="s">
        <v>61</v>
      </c>
      <c r="B175" s="266">
        <v>107213.33333333299</v>
      </c>
      <c r="C175" s="267">
        <v>0.875</v>
      </c>
      <c r="D175" s="267">
        <v>25128.125</v>
      </c>
      <c r="E175" s="267">
        <v>2.6</v>
      </c>
      <c r="F175" s="252">
        <f>ROUNDUP(D175/E175,0)</f>
        <v>9665</v>
      </c>
      <c r="G175" s="265"/>
    </row>
    <row r="176" spans="1:7">
      <c r="A176" s="266" t="s">
        <v>62</v>
      </c>
      <c r="B176" s="266">
        <v>48733.333333333299</v>
      </c>
      <c r="C176" s="267">
        <v>0.875</v>
      </c>
      <c r="D176" s="267">
        <v>11421.875</v>
      </c>
      <c r="E176" s="267">
        <v>2.6</v>
      </c>
      <c r="F176" s="252">
        <f>ROUNDUP(D176/E176,0)</f>
        <v>4394</v>
      </c>
      <c r="G176" s="265"/>
    </row>
    <row r="177" spans="1:7">
      <c r="A177" s="237"/>
      <c r="B177" s="268"/>
      <c r="C177" s="269"/>
      <c r="D177" s="270"/>
      <c r="E177" s="271"/>
      <c r="F177" s="241" t="s">
        <v>63</v>
      </c>
      <c r="G177" s="272">
        <f>F175+F176</f>
        <v>14059</v>
      </c>
    </row>
    <row r="178" spans="1:7">
      <c r="A178" s="243"/>
      <c r="B178" s="273"/>
      <c r="C178" s="274"/>
      <c r="D178" s="275"/>
      <c r="E178" s="276"/>
      <c r="F178" s="247"/>
      <c r="G178" s="248"/>
    </row>
    <row r="179" spans="1:7" ht="16" thickBot="1">
      <c r="A179" s="243"/>
      <c r="B179" s="243"/>
      <c r="C179" s="243"/>
      <c r="D179" s="277"/>
      <c r="E179" s="278"/>
      <c r="F179" s="279"/>
      <c r="G179" s="278"/>
    </row>
    <row r="180" spans="1:7" ht="16" thickBot="1">
      <c r="A180" s="280"/>
      <c r="B180" s="281"/>
      <c r="C180" s="282"/>
      <c r="D180" s="283"/>
      <c r="E180" s="642" t="s">
        <v>64</v>
      </c>
      <c r="F180" s="643"/>
      <c r="G180" s="303">
        <f>G163+G171+G177</f>
        <v>25262</v>
      </c>
    </row>
    <row r="181" spans="1:7">
      <c r="A181" s="304"/>
      <c r="B181" s="305"/>
      <c r="C181" s="306"/>
      <c r="D181" s="307"/>
      <c r="E181" s="308"/>
      <c r="F181" s="308"/>
      <c r="G181" s="309"/>
    </row>
    <row r="182" spans="1:7" ht="16" thickBot="1">
      <c r="A182" s="287"/>
      <c r="B182" s="288"/>
      <c r="C182" s="289"/>
      <c r="D182" s="290"/>
      <c r="E182" s="291"/>
      <c r="F182" s="292"/>
      <c r="G182" s="291"/>
    </row>
    <row r="183" spans="1:7" ht="17" thickBot="1">
      <c r="A183" s="220" t="s">
        <v>1</v>
      </c>
      <c r="B183" s="627" t="s">
        <v>2</v>
      </c>
      <c r="C183" s="628"/>
      <c r="D183" s="628"/>
      <c r="E183" s="629"/>
      <c r="F183" s="221" t="s">
        <v>38</v>
      </c>
      <c r="G183" s="222" t="s">
        <v>39</v>
      </c>
    </row>
    <row r="184" spans="1:7" ht="83" customHeight="1" thickBot="1">
      <c r="A184" s="223" t="e">
        <f>+#REF!</f>
        <v>#REF!</v>
      </c>
      <c r="B184" s="636" t="e">
        <f>+#REF!</f>
        <v>#REF!</v>
      </c>
      <c r="C184" s="636"/>
      <c r="D184" s="636"/>
      <c r="E184" s="636"/>
      <c r="F184" s="224" t="e">
        <f>+#REF!</f>
        <v>#REF!</v>
      </c>
      <c r="G184" s="225">
        <f>ROUND(G209,2)</f>
        <v>25587</v>
      </c>
    </row>
    <row r="185" spans="1:7">
      <c r="A185" s="226"/>
      <c r="B185" s="226"/>
      <c r="C185" s="226"/>
      <c r="D185" s="227"/>
      <c r="E185" s="228"/>
      <c r="F185" s="229"/>
      <c r="G185" s="230"/>
    </row>
    <row r="186" spans="1:7">
      <c r="A186" s="613" t="s">
        <v>40</v>
      </c>
      <c r="B186" s="614"/>
      <c r="C186" s="614"/>
      <c r="D186" s="614"/>
      <c r="E186" s="614"/>
      <c r="F186" s="614"/>
      <c r="G186" s="615"/>
    </row>
    <row r="187" spans="1:7">
      <c r="A187" s="616" t="s">
        <v>41</v>
      </c>
      <c r="B187" s="617"/>
      <c r="C187" s="618"/>
      <c r="D187" s="231" t="s">
        <v>42</v>
      </c>
      <c r="E187" s="232" t="s">
        <v>43</v>
      </c>
      <c r="F187" s="233" t="s">
        <v>44</v>
      </c>
      <c r="G187" s="232" t="s">
        <v>45</v>
      </c>
    </row>
    <row r="188" spans="1:7">
      <c r="A188" s="661"/>
      <c r="B188" s="662"/>
      <c r="C188" s="663"/>
      <c r="D188" s="234"/>
      <c r="E188" s="235"/>
      <c r="F188" s="236"/>
      <c r="G188" s="232"/>
    </row>
    <row r="189" spans="1:7">
      <c r="A189" s="637"/>
      <c r="B189" s="664"/>
      <c r="C189" s="665"/>
      <c r="D189" s="234"/>
      <c r="E189" s="235"/>
      <c r="F189" s="236"/>
      <c r="G189" s="232"/>
    </row>
    <row r="190" spans="1:7">
      <c r="A190" s="637"/>
      <c r="B190" s="664"/>
      <c r="C190" s="665"/>
      <c r="D190" s="234"/>
      <c r="E190" s="235"/>
      <c r="F190" s="236"/>
      <c r="G190" s="232"/>
    </row>
    <row r="191" spans="1:7">
      <c r="A191" s="637"/>
      <c r="B191" s="664"/>
      <c r="C191" s="665"/>
      <c r="D191" s="234"/>
      <c r="E191" s="235"/>
      <c r="F191" s="236"/>
      <c r="G191" s="232"/>
    </row>
    <row r="192" spans="1:7">
      <c r="A192" s="644"/>
      <c r="B192" s="645"/>
      <c r="C192" s="646"/>
      <c r="D192" s="234"/>
      <c r="E192" s="235"/>
      <c r="F192" s="236"/>
      <c r="G192" s="232"/>
    </row>
    <row r="193" spans="1:7">
      <c r="A193" s="237"/>
      <c r="B193" s="238"/>
      <c r="C193" s="237"/>
      <c r="D193" s="239"/>
      <c r="E193" s="240"/>
      <c r="F193" s="241" t="s">
        <v>46</v>
      </c>
      <c r="G193" s="242">
        <f>G188+G189+G190+G191+G192</f>
        <v>0</v>
      </c>
    </row>
    <row r="194" spans="1:7">
      <c r="A194" s="243"/>
      <c r="B194" s="244"/>
      <c r="C194" s="244"/>
      <c r="D194" s="245"/>
      <c r="E194" s="246"/>
      <c r="F194" s="247"/>
      <c r="G194" s="248"/>
    </row>
    <row r="195" spans="1:7">
      <c r="A195" s="613" t="s">
        <v>47</v>
      </c>
      <c r="B195" s="614"/>
      <c r="C195" s="614"/>
      <c r="D195" s="614"/>
      <c r="E195" s="614"/>
      <c r="F195" s="614"/>
      <c r="G195" s="615"/>
    </row>
    <row r="196" spans="1:7">
      <c r="A196" s="647" t="s">
        <v>41</v>
      </c>
      <c r="B196" s="648"/>
      <c r="C196" s="649"/>
      <c r="D196" s="231" t="s">
        <v>42</v>
      </c>
      <c r="E196" s="232" t="s">
        <v>48</v>
      </c>
      <c r="F196" s="233" t="s">
        <v>49</v>
      </c>
      <c r="G196" s="232" t="s">
        <v>45</v>
      </c>
    </row>
    <row r="197" spans="1:7">
      <c r="A197" s="666" t="s">
        <v>50</v>
      </c>
      <c r="B197" s="667"/>
      <c r="C197" s="668"/>
      <c r="D197" s="249" t="s">
        <v>51</v>
      </c>
      <c r="E197" s="250">
        <f>G206</f>
        <v>24368</v>
      </c>
      <c r="F197" s="251">
        <v>0.05</v>
      </c>
      <c r="G197" s="252">
        <f>ROUNDUP(E197*F197,0)</f>
        <v>1219</v>
      </c>
    </row>
    <row r="198" spans="1:7">
      <c r="A198" s="622"/>
      <c r="B198" s="653"/>
      <c r="C198" s="654"/>
      <c r="D198" s="254"/>
      <c r="E198" s="255"/>
      <c r="F198" s="253"/>
      <c r="G198" s="256"/>
    </row>
    <row r="199" spans="1:7">
      <c r="A199" s="655"/>
      <c r="B199" s="656"/>
      <c r="C199" s="657"/>
      <c r="D199" s="254"/>
      <c r="E199" s="255"/>
      <c r="F199" s="253"/>
      <c r="G199" s="256"/>
    </row>
    <row r="200" spans="1:7">
      <c r="A200" s="257"/>
      <c r="B200" s="258"/>
      <c r="C200" s="258"/>
      <c r="D200" s="259"/>
      <c r="E200" s="260"/>
      <c r="F200" s="241" t="s">
        <v>54</v>
      </c>
      <c r="G200" s="242">
        <f>G197+G198+G199</f>
        <v>1219</v>
      </c>
    </row>
    <row r="201" spans="1:7">
      <c r="A201" s="261"/>
      <c r="B201" s="262"/>
      <c r="C201" s="262"/>
      <c r="D201" s="263"/>
      <c r="E201" s="264"/>
      <c r="F201" s="247"/>
      <c r="G201" s="248"/>
    </row>
    <row r="202" spans="1:7">
      <c r="A202" s="613" t="s">
        <v>55</v>
      </c>
      <c r="B202" s="614"/>
      <c r="C202" s="614"/>
      <c r="D202" s="614"/>
      <c r="E202" s="614"/>
      <c r="F202" s="614"/>
      <c r="G202" s="615"/>
    </row>
    <row r="203" spans="1:7">
      <c r="A203" s="231" t="s">
        <v>2</v>
      </c>
      <c r="B203" s="231" t="s">
        <v>56</v>
      </c>
      <c r="C203" s="231" t="s">
        <v>57</v>
      </c>
      <c r="D203" s="231" t="s">
        <v>360</v>
      </c>
      <c r="E203" s="231" t="s">
        <v>59</v>
      </c>
      <c r="F203" s="231" t="s">
        <v>60</v>
      </c>
      <c r="G203" s="265"/>
    </row>
    <row r="204" spans="1:7">
      <c r="A204" s="266" t="s">
        <v>61</v>
      </c>
      <c r="B204" s="266">
        <v>107213.33333333299</v>
      </c>
      <c r="C204" s="267">
        <v>0.875</v>
      </c>
      <c r="D204" s="267">
        <v>25128.125</v>
      </c>
      <c r="E204" s="267">
        <v>1.5</v>
      </c>
      <c r="F204" s="252">
        <f>ROUNDUP(D204/E204,0)</f>
        <v>16753</v>
      </c>
      <c r="G204" s="265"/>
    </row>
    <row r="205" spans="1:7">
      <c r="A205" s="266" t="s">
        <v>62</v>
      </c>
      <c r="B205" s="266">
        <v>48733.333333333299</v>
      </c>
      <c r="C205" s="267">
        <v>0.875</v>
      </c>
      <c r="D205" s="267">
        <v>11421.875</v>
      </c>
      <c r="E205" s="267">
        <v>1.5</v>
      </c>
      <c r="F205" s="252">
        <f>ROUNDUP(D205/E205,0)</f>
        <v>7615</v>
      </c>
      <c r="G205" s="265"/>
    </row>
    <row r="206" spans="1:7">
      <c r="A206" s="237"/>
      <c r="B206" s="268"/>
      <c r="C206" s="269"/>
      <c r="D206" s="270"/>
      <c r="E206" s="271"/>
      <c r="F206" s="241" t="s">
        <v>63</v>
      </c>
      <c r="G206" s="272">
        <f>F204+F205</f>
        <v>24368</v>
      </c>
    </row>
    <row r="207" spans="1:7">
      <c r="A207" s="243"/>
      <c r="B207" s="273"/>
      <c r="C207" s="274"/>
      <c r="D207" s="275"/>
      <c r="E207" s="276"/>
      <c r="F207" s="247"/>
      <c r="G207" s="248"/>
    </row>
    <row r="208" spans="1:7" ht="16" thickBot="1">
      <c r="A208" s="243"/>
      <c r="B208" s="243"/>
      <c r="C208" s="243"/>
      <c r="D208" s="277"/>
      <c r="E208" s="278"/>
      <c r="F208" s="279"/>
      <c r="G208" s="278"/>
    </row>
    <row r="209" spans="1:7" ht="16" thickBot="1">
      <c r="A209" s="280"/>
      <c r="B209" s="281"/>
      <c r="C209" s="282"/>
      <c r="D209" s="283"/>
      <c r="E209" s="642" t="s">
        <v>64</v>
      </c>
      <c r="F209" s="643"/>
      <c r="G209" s="303">
        <f>G193+G200+G206</f>
        <v>25587</v>
      </c>
    </row>
    <row r="210" spans="1:7">
      <c r="A210" s="243"/>
      <c r="B210" s="243"/>
      <c r="C210" s="243"/>
      <c r="D210" s="277"/>
      <c r="E210" s="278"/>
      <c r="F210" s="279"/>
      <c r="G210" s="278"/>
    </row>
    <row r="211" spans="1:7" ht="16" thickBot="1">
      <c r="A211" s="287"/>
      <c r="B211" s="288"/>
      <c r="C211" s="289"/>
      <c r="D211" s="290"/>
      <c r="E211" s="291"/>
      <c r="F211" s="292"/>
      <c r="G211" s="291"/>
    </row>
    <row r="212" spans="1:7" ht="17" thickBot="1">
      <c r="A212" s="220" t="s">
        <v>1</v>
      </c>
      <c r="B212" s="627" t="s">
        <v>2</v>
      </c>
      <c r="C212" s="628"/>
      <c r="D212" s="628"/>
      <c r="E212" s="629"/>
      <c r="F212" s="221" t="s">
        <v>38</v>
      </c>
      <c r="G212" s="222" t="s">
        <v>39</v>
      </c>
    </row>
    <row r="213" spans="1:7" ht="52" customHeight="1" thickBot="1">
      <c r="A213" s="223" t="e">
        <f>+#REF!</f>
        <v>#REF!</v>
      </c>
      <c r="B213" s="636" t="e">
        <f>+#REF!</f>
        <v>#REF!</v>
      </c>
      <c r="C213" s="636"/>
      <c r="D213" s="636"/>
      <c r="E213" s="636"/>
      <c r="F213" s="224" t="e">
        <f>+#REF!</f>
        <v>#REF!</v>
      </c>
      <c r="G213" s="225">
        <f>ROUND(G238,2)</f>
        <v>32271</v>
      </c>
    </row>
    <row r="214" spans="1:7">
      <c r="A214" s="226"/>
      <c r="B214" s="226"/>
      <c r="C214" s="226"/>
      <c r="D214" s="227"/>
      <c r="E214" s="228"/>
      <c r="F214" s="229"/>
      <c r="G214" s="230"/>
    </row>
    <row r="215" spans="1:7">
      <c r="A215" s="613" t="s">
        <v>40</v>
      </c>
      <c r="B215" s="614"/>
      <c r="C215" s="614"/>
      <c r="D215" s="614"/>
      <c r="E215" s="614"/>
      <c r="F215" s="614"/>
      <c r="G215" s="615"/>
    </row>
    <row r="216" spans="1:7">
      <c r="A216" s="616" t="s">
        <v>41</v>
      </c>
      <c r="B216" s="617"/>
      <c r="C216" s="618"/>
      <c r="D216" s="231" t="s">
        <v>42</v>
      </c>
      <c r="E216" s="232" t="s">
        <v>43</v>
      </c>
      <c r="F216" s="233" t="s">
        <v>44</v>
      </c>
      <c r="G216" s="232" t="s">
        <v>45</v>
      </c>
    </row>
    <row r="217" spans="1:7">
      <c r="A217" s="661"/>
      <c r="B217" s="662"/>
      <c r="C217" s="663"/>
      <c r="D217" s="234"/>
      <c r="E217" s="235"/>
      <c r="F217" s="236"/>
      <c r="G217" s="232"/>
    </row>
    <row r="218" spans="1:7">
      <c r="A218" s="637"/>
      <c r="B218" s="664"/>
      <c r="C218" s="665"/>
      <c r="D218" s="234"/>
      <c r="E218" s="235"/>
      <c r="F218" s="236"/>
      <c r="G218" s="232"/>
    </row>
    <row r="219" spans="1:7">
      <c r="A219" s="637"/>
      <c r="B219" s="664"/>
      <c r="C219" s="665"/>
      <c r="D219" s="234"/>
      <c r="E219" s="235"/>
      <c r="F219" s="236"/>
      <c r="G219" s="232"/>
    </row>
    <row r="220" spans="1:7">
      <c r="A220" s="637"/>
      <c r="B220" s="664"/>
      <c r="C220" s="665"/>
      <c r="D220" s="234"/>
      <c r="E220" s="235"/>
      <c r="F220" s="236"/>
      <c r="G220" s="232"/>
    </row>
    <row r="221" spans="1:7">
      <c r="A221" s="644"/>
      <c r="B221" s="645"/>
      <c r="C221" s="646"/>
      <c r="D221" s="234"/>
      <c r="E221" s="235"/>
      <c r="F221" s="236"/>
      <c r="G221" s="232"/>
    </row>
    <row r="222" spans="1:7">
      <c r="A222" s="237"/>
      <c r="B222" s="238"/>
      <c r="C222" s="237"/>
      <c r="D222" s="239"/>
      <c r="E222" s="240"/>
      <c r="F222" s="241" t="s">
        <v>46</v>
      </c>
      <c r="G222" s="242">
        <f>G217+G218+G219+G220+G221</f>
        <v>0</v>
      </c>
    </row>
    <row r="223" spans="1:7">
      <c r="A223" s="243"/>
      <c r="B223" s="244"/>
      <c r="C223" s="244"/>
      <c r="D223" s="245"/>
      <c r="E223" s="246"/>
      <c r="F223" s="247"/>
      <c r="G223" s="248"/>
    </row>
    <row r="224" spans="1:7">
      <c r="A224" s="613" t="s">
        <v>47</v>
      </c>
      <c r="B224" s="614"/>
      <c r="C224" s="614"/>
      <c r="D224" s="614"/>
      <c r="E224" s="614"/>
      <c r="F224" s="614"/>
      <c r="G224" s="615"/>
    </row>
    <row r="225" spans="1:7">
      <c r="A225" s="647" t="s">
        <v>41</v>
      </c>
      <c r="B225" s="648"/>
      <c r="C225" s="649"/>
      <c r="D225" s="231" t="s">
        <v>42</v>
      </c>
      <c r="E225" s="232" t="s">
        <v>48</v>
      </c>
      <c r="F225" s="233" t="s">
        <v>49</v>
      </c>
      <c r="G225" s="232" t="s">
        <v>45</v>
      </c>
    </row>
    <row r="226" spans="1:7">
      <c r="A226" s="666" t="s">
        <v>50</v>
      </c>
      <c r="B226" s="667"/>
      <c r="C226" s="668"/>
      <c r="D226" s="249" t="s">
        <v>51</v>
      </c>
      <c r="E226" s="250">
        <f>G235</f>
        <v>23134</v>
      </c>
      <c r="F226" s="251">
        <v>0.05</v>
      </c>
      <c r="G226" s="252">
        <f>ROUNDUP(E226*F226,0)</f>
        <v>1157</v>
      </c>
    </row>
    <row r="227" spans="1:7">
      <c r="A227" s="637" t="s">
        <v>52</v>
      </c>
      <c r="B227" s="638"/>
      <c r="C227" s="639"/>
      <c r="D227" s="234" t="s">
        <v>53</v>
      </c>
      <c r="E227" s="250">
        <v>210000</v>
      </c>
      <c r="F227" s="253">
        <v>3.7999999999999999E-2</v>
      </c>
      <c r="G227" s="252">
        <f>ROUNDUP(E227*F227,0)</f>
        <v>7980</v>
      </c>
    </row>
    <row r="228" spans="1:7">
      <c r="A228" s="655"/>
      <c r="B228" s="656"/>
      <c r="C228" s="657"/>
      <c r="D228" s="254"/>
      <c r="E228" s="255"/>
      <c r="F228" s="253"/>
      <c r="G228" s="256"/>
    </row>
    <row r="229" spans="1:7">
      <c r="A229" s="257"/>
      <c r="B229" s="258"/>
      <c r="C229" s="258"/>
      <c r="D229" s="259"/>
      <c r="E229" s="260"/>
      <c r="F229" s="241" t="s">
        <v>54</v>
      </c>
      <c r="G229" s="242">
        <f>G226+G227+G228</f>
        <v>9137</v>
      </c>
    </row>
    <row r="230" spans="1:7">
      <c r="A230" s="261"/>
      <c r="B230" s="262"/>
      <c r="C230" s="262"/>
      <c r="D230" s="263"/>
      <c r="E230" s="264"/>
      <c r="F230" s="247"/>
      <c r="G230" s="248"/>
    </row>
    <row r="231" spans="1:7">
      <c r="A231" s="613" t="s">
        <v>55</v>
      </c>
      <c r="B231" s="614"/>
      <c r="C231" s="614"/>
      <c r="D231" s="614"/>
      <c r="E231" s="614"/>
      <c r="F231" s="614"/>
      <c r="G231" s="615"/>
    </row>
    <row r="232" spans="1:7">
      <c r="A232" s="231" t="s">
        <v>2</v>
      </c>
      <c r="B232" s="231" t="s">
        <v>56</v>
      </c>
      <c r="C232" s="231" t="s">
        <v>57</v>
      </c>
      <c r="D232" s="231" t="s">
        <v>360</v>
      </c>
      <c r="E232" s="231" t="s">
        <v>59</v>
      </c>
      <c r="F232" s="231" t="s">
        <v>60</v>
      </c>
      <c r="G232" s="265"/>
    </row>
    <row r="233" spans="1:7">
      <c r="A233" s="266" t="s">
        <v>61</v>
      </c>
      <c r="B233" s="266">
        <v>107213.33333333299</v>
      </c>
      <c r="C233" s="267">
        <v>0.875</v>
      </c>
      <c r="D233" s="267">
        <v>25128.125</v>
      </c>
      <c r="E233" s="267">
        <v>1.58</v>
      </c>
      <c r="F233" s="252">
        <f>ROUNDUP(D233/E233,0)</f>
        <v>15904</v>
      </c>
      <c r="G233" s="265"/>
    </row>
    <row r="234" spans="1:7">
      <c r="A234" s="266" t="s">
        <v>62</v>
      </c>
      <c r="B234" s="266">
        <v>48733.333333333299</v>
      </c>
      <c r="C234" s="267">
        <v>0.875</v>
      </c>
      <c r="D234" s="267">
        <v>11421.875</v>
      </c>
      <c r="E234" s="267">
        <v>1.58</v>
      </c>
      <c r="F234" s="252">
        <f>ROUNDUP(D234/E234,0)</f>
        <v>7230</v>
      </c>
      <c r="G234" s="265"/>
    </row>
    <row r="235" spans="1:7">
      <c r="A235" s="237"/>
      <c r="B235" s="268"/>
      <c r="C235" s="269"/>
      <c r="D235" s="270"/>
      <c r="E235" s="271"/>
      <c r="F235" s="241" t="s">
        <v>63</v>
      </c>
      <c r="G235" s="272">
        <f>F233+F234</f>
        <v>23134</v>
      </c>
    </row>
    <row r="236" spans="1:7">
      <c r="A236" s="243"/>
      <c r="B236" s="273"/>
      <c r="C236" s="274"/>
      <c r="D236" s="275"/>
      <c r="E236" s="276"/>
      <c r="F236" s="247"/>
      <c r="G236" s="248"/>
    </row>
    <row r="237" spans="1:7" ht="16" thickBot="1">
      <c r="A237" s="243"/>
      <c r="B237" s="243"/>
      <c r="C237" s="243"/>
      <c r="D237" s="277"/>
      <c r="E237" s="278"/>
      <c r="F237" s="279"/>
      <c r="G237" s="278"/>
    </row>
    <row r="238" spans="1:7" ht="16" thickBot="1">
      <c r="A238" s="280"/>
      <c r="B238" s="281"/>
      <c r="C238" s="282"/>
      <c r="D238" s="283"/>
      <c r="E238" s="642" t="s">
        <v>64</v>
      </c>
      <c r="F238" s="643"/>
      <c r="G238" s="303">
        <f>G222+G229+G235</f>
        <v>32271</v>
      </c>
    </row>
    <row r="239" spans="1:7">
      <c r="A239" s="243"/>
      <c r="B239" s="243"/>
      <c r="C239" s="243"/>
      <c r="D239" s="277"/>
      <c r="E239" s="278"/>
      <c r="F239" s="279"/>
      <c r="G239" s="278"/>
    </row>
    <row r="240" spans="1:7" ht="16" thickBot="1">
      <c r="A240" s="287"/>
      <c r="B240" s="288"/>
      <c r="C240" s="289"/>
      <c r="D240" s="290"/>
      <c r="E240" s="291"/>
      <c r="F240" s="292"/>
      <c r="G240" s="291"/>
    </row>
    <row r="241" spans="1:7" ht="17" thickBot="1">
      <c r="A241" s="220" t="s">
        <v>1</v>
      </c>
      <c r="B241" s="627" t="s">
        <v>2</v>
      </c>
      <c r="C241" s="628"/>
      <c r="D241" s="628"/>
      <c r="E241" s="629"/>
      <c r="F241" s="221" t="s">
        <v>38</v>
      </c>
      <c r="G241" s="222" t="s">
        <v>39</v>
      </c>
    </row>
    <row r="242" spans="1:7" ht="78" customHeight="1" thickBot="1">
      <c r="A242" s="223" t="e">
        <f>+#REF!</f>
        <v>#REF!</v>
      </c>
      <c r="B242" s="636" t="e">
        <f>+#REF!</f>
        <v>#REF!</v>
      </c>
      <c r="C242" s="636"/>
      <c r="D242" s="636"/>
      <c r="E242" s="636"/>
      <c r="F242" s="224" t="e">
        <f>+#REF!</f>
        <v>#REF!</v>
      </c>
      <c r="G242" s="225">
        <f>ROUND(G267,2)</f>
        <v>22203</v>
      </c>
    </row>
    <row r="243" spans="1:7">
      <c r="A243" s="226"/>
      <c r="B243" s="226"/>
      <c r="C243" s="226"/>
      <c r="D243" s="227"/>
      <c r="E243" s="228"/>
      <c r="F243" s="229"/>
      <c r="G243" s="230"/>
    </row>
    <row r="244" spans="1:7">
      <c r="A244" s="613" t="s">
        <v>40</v>
      </c>
      <c r="B244" s="614"/>
      <c r="C244" s="614"/>
      <c r="D244" s="614"/>
      <c r="E244" s="614"/>
      <c r="F244" s="614"/>
      <c r="G244" s="615"/>
    </row>
    <row r="245" spans="1:7">
      <c r="A245" s="616" t="s">
        <v>41</v>
      </c>
      <c r="B245" s="617"/>
      <c r="C245" s="618"/>
      <c r="D245" s="231" t="s">
        <v>42</v>
      </c>
      <c r="E245" s="232" t="s">
        <v>43</v>
      </c>
      <c r="F245" s="233" t="s">
        <v>44</v>
      </c>
      <c r="G245" s="232" t="s">
        <v>45</v>
      </c>
    </row>
    <row r="246" spans="1:7">
      <c r="A246" s="661"/>
      <c r="B246" s="662"/>
      <c r="C246" s="663"/>
      <c r="D246" s="234"/>
      <c r="E246" s="235"/>
      <c r="F246" s="236"/>
      <c r="G246" s="232"/>
    </row>
    <row r="247" spans="1:7">
      <c r="A247" s="637"/>
      <c r="B247" s="664"/>
      <c r="C247" s="665"/>
      <c r="D247" s="234"/>
      <c r="E247" s="235"/>
      <c r="F247" s="236"/>
      <c r="G247" s="232"/>
    </row>
    <row r="248" spans="1:7">
      <c r="A248" s="637"/>
      <c r="B248" s="664"/>
      <c r="C248" s="665"/>
      <c r="D248" s="234"/>
      <c r="E248" s="235"/>
      <c r="F248" s="236"/>
      <c r="G248" s="232"/>
    </row>
    <row r="249" spans="1:7">
      <c r="A249" s="637"/>
      <c r="B249" s="664"/>
      <c r="C249" s="665"/>
      <c r="D249" s="234"/>
      <c r="E249" s="235"/>
      <c r="F249" s="236"/>
      <c r="G249" s="232"/>
    </row>
    <row r="250" spans="1:7">
      <c r="A250" s="644"/>
      <c r="B250" s="645"/>
      <c r="C250" s="646"/>
      <c r="D250" s="234"/>
      <c r="E250" s="235"/>
      <c r="F250" s="236"/>
      <c r="G250" s="232"/>
    </row>
    <row r="251" spans="1:7">
      <c r="A251" s="237"/>
      <c r="B251" s="238"/>
      <c r="C251" s="237"/>
      <c r="D251" s="239"/>
      <c r="E251" s="240"/>
      <c r="F251" s="241" t="s">
        <v>46</v>
      </c>
      <c r="G251" s="242">
        <f>G246+G247+G248+G249+G250</f>
        <v>0</v>
      </c>
    </row>
    <row r="252" spans="1:7">
      <c r="A252" s="243"/>
      <c r="B252" s="244"/>
      <c r="C252" s="244"/>
      <c r="D252" s="245"/>
      <c r="E252" s="246"/>
      <c r="F252" s="247"/>
      <c r="G252" s="248"/>
    </row>
    <row r="253" spans="1:7">
      <c r="A253" s="613" t="s">
        <v>47</v>
      </c>
      <c r="B253" s="614"/>
      <c r="C253" s="614"/>
      <c r="D253" s="614"/>
      <c r="E253" s="614"/>
      <c r="F253" s="614"/>
      <c r="G253" s="615"/>
    </row>
    <row r="254" spans="1:7">
      <c r="A254" s="647" t="s">
        <v>41</v>
      </c>
      <c r="B254" s="648"/>
      <c r="C254" s="649"/>
      <c r="D254" s="231" t="s">
        <v>42</v>
      </c>
      <c r="E254" s="232" t="s">
        <v>48</v>
      </c>
      <c r="F254" s="233" t="s">
        <v>49</v>
      </c>
      <c r="G254" s="232" t="s">
        <v>45</v>
      </c>
    </row>
    <row r="255" spans="1:7">
      <c r="A255" s="666" t="s">
        <v>50</v>
      </c>
      <c r="B255" s="667"/>
      <c r="C255" s="668"/>
      <c r="D255" s="249" t="s">
        <v>51</v>
      </c>
      <c r="E255" s="250">
        <f>G264</f>
        <v>18745</v>
      </c>
      <c r="F255" s="251">
        <v>0.05</v>
      </c>
      <c r="G255" s="252">
        <f>ROUNDUP(E255*F255,0)</f>
        <v>938</v>
      </c>
    </row>
    <row r="256" spans="1:7">
      <c r="A256" s="637" t="s">
        <v>52</v>
      </c>
      <c r="B256" s="638"/>
      <c r="C256" s="639"/>
      <c r="D256" s="234" t="s">
        <v>53</v>
      </c>
      <c r="E256" s="250">
        <v>210000</v>
      </c>
      <c r="F256" s="253">
        <v>1.2E-2</v>
      </c>
      <c r="G256" s="252">
        <f>ROUNDUP(E256*F256,0)</f>
        <v>2520</v>
      </c>
    </row>
    <row r="257" spans="1:7">
      <c r="A257" s="655"/>
      <c r="B257" s="656"/>
      <c r="C257" s="657"/>
      <c r="D257" s="254"/>
      <c r="E257" s="255"/>
      <c r="F257" s="253"/>
      <c r="G257" s="256"/>
    </row>
    <row r="258" spans="1:7">
      <c r="A258" s="257"/>
      <c r="B258" s="258"/>
      <c r="C258" s="258"/>
      <c r="D258" s="259"/>
      <c r="E258" s="260"/>
      <c r="F258" s="241" t="s">
        <v>54</v>
      </c>
      <c r="G258" s="242">
        <f>G255+G256+G257</f>
        <v>3458</v>
      </c>
    </row>
    <row r="259" spans="1:7">
      <c r="A259" s="261"/>
      <c r="B259" s="262"/>
      <c r="C259" s="262"/>
      <c r="D259" s="263"/>
      <c r="E259" s="264"/>
      <c r="F259" s="247"/>
      <c r="G259" s="248"/>
    </row>
    <row r="260" spans="1:7">
      <c r="A260" s="613" t="s">
        <v>55</v>
      </c>
      <c r="B260" s="614"/>
      <c r="C260" s="614"/>
      <c r="D260" s="614"/>
      <c r="E260" s="614"/>
      <c r="F260" s="614"/>
      <c r="G260" s="615"/>
    </row>
    <row r="261" spans="1:7">
      <c r="A261" s="231" t="s">
        <v>2</v>
      </c>
      <c r="B261" s="231" t="s">
        <v>56</v>
      </c>
      <c r="C261" s="231" t="s">
        <v>57</v>
      </c>
      <c r="D261" s="231" t="s">
        <v>360</v>
      </c>
      <c r="E261" s="231" t="s">
        <v>59</v>
      </c>
      <c r="F261" s="231" t="s">
        <v>60</v>
      </c>
      <c r="G261" s="265"/>
    </row>
    <row r="262" spans="1:7">
      <c r="A262" s="266" t="s">
        <v>61</v>
      </c>
      <c r="B262" s="266">
        <v>107213.33333333299</v>
      </c>
      <c r="C262" s="267">
        <v>0.875</v>
      </c>
      <c r="D262" s="267">
        <v>25128.125</v>
      </c>
      <c r="E262" s="267">
        <v>1.95</v>
      </c>
      <c r="F262" s="252">
        <f>ROUNDUP(D262/E262,0)</f>
        <v>12887</v>
      </c>
      <c r="G262" s="265"/>
    </row>
    <row r="263" spans="1:7">
      <c r="A263" s="266" t="s">
        <v>62</v>
      </c>
      <c r="B263" s="266">
        <v>48733.333333333299</v>
      </c>
      <c r="C263" s="267">
        <v>0.875</v>
      </c>
      <c r="D263" s="267">
        <v>11421.875</v>
      </c>
      <c r="E263" s="267">
        <v>1.95</v>
      </c>
      <c r="F263" s="252">
        <f>ROUNDUP(D263/E263,0)</f>
        <v>5858</v>
      </c>
      <c r="G263" s="265"/>
    </row>
    <row r="264" spans="1:7">
      <c r="A264" s="310"/>
      <c r="B264" s="311"/>
      <c r="C264" s="312"/>
      <c r="D264" s="270"/>
      <c r="E264" s="271"/>
      <c r="F264" s="241" t="s">
        <v>63</v>
      </c>
      <c r="G264" s="272">
        <f>F262+F263</f>
        <v>18745</v>
      </c>
    </row>
    <row r="265" spans="1:7">
      <c r="A265" s="313"/>
      <c r="B265" s="314"/>
      <c r="C265" s="315"/>
      <c r="D265" s="275"/>
      <c r="E265" s="276"/>
      <c r="F265" s="247"/>
      <c r="G265" s="248"/>
    </row>
    <row r="266" spans="1:7" ht="16" thickBot="1">
      <c r="A266" s="313"/>
      <c r="B266" s="313"/>
      <c r="C266" s="313"/>
      <c r="D266" s="277"/>
      <c r="E266" s="278"/>
      <c r="F266" s="279"/>
      <c r="G266" s="278"/>
    </row>
    <row r="267" spans="1:7" ht="16" thickBot="1">
      <c r="A267" s="304"/>
      <c r="B267" s="305"/>
      <c r="C267" s="306"/>
      <c r="D267" s="283"/>
      <c r="E267" s="642" t="s">
        <v>64</v>
      </c>
      <c r="F267" s="643"/>
      <c r="G267" s="303">
        <f>G251+G258+G264</f>
        <v>22203</v>
      </c>
    </row>
    <row r="268" spans="1:7" s="299" customFormat="1">
      <c r="A268" s="304"/>
      <c r="B268" s="305"/>
      <c r="C268" s="306"/>
      <c r="D268" s="307"/>
      <c r="E268" s="308"/>
      <c r="F268" s="308"/>
      <c r="G268" s="309"/>
    </row>
    <row r="269" spans="1:7" ht="16" thickBot="1">
      <c r="A269" s="287"/>
      <c r="B269" s="288"/>
      <c r="C269" s="289"/>
      <c r="D269" s="290"/>
      <c r="E269" s="291"/>
      <c r="F269" s="292"/>
      <c r="G269" s="291"/>
    </row>
    <row r="270" spans="1:7" ht="17" thickBot="1">
      <c r="A270" s="220" t="s">
        <v>1</v>
      </c>
      <c r="B270" s="627" t="s">
        <v>2</v>
      </c>
      <c r="C270" s="628"/>
      <c r="D270" s="628"/>
      <c r="E270" s="629"/>
      <c r="F270" s="221" t="s">
        <v>38</v>
      </c>
      <c r="G270" s="222" t="s">
        <v>39</v>
      </c>
    </row>
    <row r="271" spans="1:7" ht="37.75" customHeight="1" thickBot="1">
      <c r="A271" s="223" t="e">
        <f>+#REF!</f>
        <v>#REF!</v>
      </c>
      <c r="B271" s="636" t="e">
        <f>+#REF!</f>
        <v>#REF!</v>
      </c>
      <c r="C271" s="636"/>
      <c r="D271" s="636"/>
      <c r="E271" s="636"/>
      <c r="F271" s="224" t="e">
        <f>+#REF!</f>
        <v>#REF!</v>
      </c>
      <c r="G271" s="225">
        <f>ROUND(G296,2)</f>
        <v>17948</v>
      </c>
    </row>
    <row r="272" spans="1:7">
      <c r="A272" s="226"/>
      <c r="B272" s="226"/>
      <c r="C272" s="226"/>
      <c r="D272" s="227"/>
      <c r="E272" s="228"/>
      <c r="F272" s="229"/>
      <c r="G272" s="230"/>
    </row>
    <row r="273" spans="1:7">
      <c r="A273" s="613" t="s">
        <v>40</v>
      </c>
      <c r="B273" s="614"/>
      <c r="C273" s="614"/>
      <c r="D273" s="614"/>
      <c r="E273" s="614"/>
      <c r="F273" s="614"/>
      <c r="G273" s="615"/>
    </row>
    <row r="274" spans="1:7">
      <c r="A274" s="616" t="s">
        <v>41</v>
      </c>
      <c r="B274" s="617"/>
      <c r="C274" s="618"/>
      <c r="D274" s="231" t="s">
        <v>42</v>
      </c>
      <c r="E274" s="232" t="s">
        <v>43</v>
      </c>
      <c r="F274" s="233" t="s">
        <v>44</v>
      </c>
      <c r="G274" s="232" t="s">
        <v>45</v>
      </c>
    </row>
    <row r="275" spans="1:7">
      <c r="A275" s="661"/>
      <c r="B275" s="662"/>
      <c r="C275" s="663"/>
      <c r="D275" s="234"/>
      <c r="E275" s="235"/>
      <c r="F275" s="236"/>
      <c r="G275" s="232"/>
    </row>
    <row r="276" spans="1:7">
      <c r="A276" s="637"/>
      <c r="B276" s="664"/>
      <c r="C276" s="665"/>
      <c r="D276" s="234"/>
      <c r="E276" s="235"/>
      <c r="F276" s="236"/>
      <c r="G276" s="232"/>
    </row>
    <row r="277" spans="1:7">
      <c r="A277" s="637"/>
      <c r="B277" s="664"/>
      <c r="C277" s="665"/>
      <c r="D277" s="234"/>
      <c r="E277" s="235"/>
      <c r="F277" s="236"/>
      <c r="G277" s="232"/>
    </row>
    <row r="278" spans="1:7">
      <c r="A278" s="637"/>
      <c r="B278" s="664"/>
      <c r="C278" s="665"/>
      <c r="D278" s="234"/>
      <c r="E278" s="235"/>
      <c r="F278" s="236"/>
      <c r="G278" s="232"/>
    </row>
    <row r="279" spans="1:7">
      <c r="A279" s="644"/>
      <c r="B279" s="645"/>
      <c r="C279" s="646"/>
      <c r="D279" s="234"/>
      <c r="E279" s="235"/>
      <c r="F279" s="236"/>
      <c r="G279" s="232"/>
    </row>
    <row r="280" spans="1:7">
      <c r="A280" s="237"/>
      <c r="B280" s="238"/>
      <c r="C280" s="237"/>
      <c r="D280" s="239"/>
      <c r="E280" s="240"/>
      <c r="F280" s="241" t="s">
        <v>46</v>
      </c>
      <c r="G280" s="242">
        <f>G275+G276+G277+G278+G279</f>
        <v>0</v>
      </c>
    </row>
    <row r="281" spans="1:7">
      <c r="A281" s="243"/>
      <c r="B281" s="244"/>
      <c r="C281" s="244"/>
      <c r="D281" s="245"/>
      <c r="E281" s="246"/>
      <c r="F281" s="247"/>
      <c r="G281" s="248"/>
    </row>
    <row r="282" spans="1:7">
      <c r="A282" s="613" t="s">
        <v>47</v>
      </c>
      <c r="B282" s="614"/>
      <c r="C282" s="614"/>
      <c r="D282" s="614"/>
      <c r="E282" s="614"/>
      <c r="F282" s="614"/>
      <c r="G282" s="615"/>
    </row>
    <row r="283" spans="1:7">
      <c r="A283" s="647" t="s">
        <v>41</v>
      </c>
      <c r="B283" s="648"/>
      <c r="C283" s="649"/>
      <c r="D283" s="231" t="s">
        <v>42</v>
      </c>
      <c r="E283" s="232" t="s">
        <v>48</v>
      </c>
      <c r="F283" s="233" t="s">
        <v>49</v>
      </c>
      <c r="G283" s="232" t="s">
        <v>45</v>
      </c>
    </row>
    <row r="284" spans="1:7">
      <c r="A284" s="666" t="s">
        <v>50</v>
      </c>
      <c r="B284" s="667"/>
      <c r="C284" s="668"/>
      <c r="D284" s="249" t="s">
        <v>51</v>
      </c>
      <c r="E284" s="250">
        <f>+G293</f>
        <v>15893</v>
      </c>
      <c r="F284" s="251">
        <v>0.05</v>
      </c>
      <c r="G284" s="252">
        <f>ROUNDUP(E284*F284,0)</f>
        <v>795</v>
      </c>
    </row>
    <row r="285" spans="1:7">
      <c r="A285" s="637" t="s">
        <v>52</v>
      </c>
      <c r="B285" s="638"/>
      <c r="C285" s="639"/>
      <c r="D285" s="234" t="s">
        <v>53</v>
      </c>
      <c r="E285" s="250">
        <v>210000</v>
      </c>
      <c r="F285" s="253">
        <v>6.0000000000000001E-3</v>
      </c>
      <c r="G285" s="252">
        <f>ROUNDUP(E285*F285,0)</f>
        <v>1260</v>
      </c>
    </row>
    <row r="286" spans="1:7">
      <c r="A286" s="655"/>
      <c r="B286" s="656"/>
      <c r="C286" s="657"/>
      <c r="D286" s="254"/>
      <c r="E286" s="255"/>
      <c r="F286" s="253"/>
      <c r="G286" s="256"/>
    </row>
    <row r="287" spans="1:7">
      <c r="A287" s="257"/>
      <c r="B287" s="258"/>
      <c r="C287" s="258"/>
      <c r="D287" s="259"/>
      <c r="E287" s="260"/>
      <c r="F287" s="241" t="s">
        <v>54</v>
      </c>
      <c r="G287" s="242">
        <f>G284+G285+G286</f>
        <v>2055</v>
      </c>
    </row>
    <row r="288" spans="1:7">
      <c r="A288" s="261"/>
      <c r="B288" s="262"/>
      <c r="C288" s="262"/>
      <c r="D288" s="263"/>
      <c r="E288" s="264"/>
      <c r="F288" s="247"/>
      <c r="G288" s="248"/>
    </row>
    <row r="289" spans="1:7">
      <c r="A289" s="613" t="s">
        <v>55</v>
      </c>
      <c r="B289" s="614"/>
      <c r="C289" s="614"/>
      <c r="D289" s="614"/>
      <c r="E289" s="614"/>
      <c r="F289" s="614"/>
      <c r="G289" s="615"/>
    </row>
    <row r="290" spans="1:7">
      <c r="A290" s="231" t="s">
        <v>2</v>
      </c>
      <c r="B290" s="231" t="s">
        <v>56</v>
      </c>
      <c r="C290" s="231" t="s">
        <v>57</v>
      </c>
      <c r="D290" s="231" t="s">
        <v>360</v>
      </c>
      <c r="E290" s="231" t="s">
        <v>59</v>
      </c>
      <c r="F290" s="231" t="s">
        <v>60</v>
      </c>
      <c r="G290" s="265"/>
    </row>
    <row r="291" spans="1:7">
      <c r="A291" s="266" t="s">
        <v>61</v>
      </c>
      <c r="B291" s="266">
        <v>107213.33333333299</v>
      </c>
      <c r="C291" s="267">
        <v>0.875</v>
      </c>
      <c r="D291" s="267">
        <v>25128.125</v>
      </c>
      <c r="E291" s="267">
        <v>2.2999999999999998</v>
      </c>
      <c r="F291" s="252">
        <f>ROUNDUP(D291/E291,0)</f>
        <v>10926</v>
      </c>
      <c r="G291" s="265"/>
    </row>
    <row r="292" spans="1:7">
      <c r="A292" s="266" t="s">
        <v>62</v>
      </c>
      <c r="B292" s="266">
        <v>48733.333333333299</v>
      </c>
      <c r="C292" s="267">
        <v>0.875</v>
      </c>
      <c r="D292" s="267">
        <v>11421.875</v>
      </c>
      <c r="E292" s="267">
        <v>2.2999999999999998</v>
      </c>
      <c r="F292" s="252">
        <f>ROUNDUP(D292/E292,0)</f>
        <v>4967</v>
      </c>
      <c r="G292" s="265"/>
    </row>
    <row r="293" spans="1:7">
      <c r="A293" s="237"/>
      <c r="B293" s="268"/>
      <c r="C293" s="269"/>
      <c r="D293" s="270"/>
      <c r="E293" s="271"/>
      <c r="F293" s="241" t="s">
        <v>63</v>
      </c>
      <c r="G293" s="272">
        <f>F291+F292</f>
        <v>15893</v>
      </c>
    </row>
    <row r="294" spans="1:7">
      <c r="A294" s="243"/>
      <c r="B294" s="273"/>
      <c r="C294" s="274"/>
      <c r="D294" s="275"/>
      <c r="E294" s="276"/>
      <c r="F294" s="247"/>
      <c r="G294" s="248"/>
    </row>
    <row r="295" spans="1:7" ht="16" thickBot="1">
      <c r="A295" s="243"/>
      <c r="B295" s="243"/>
      <c r="C295" s="243"/>
      <c r="D295" s="277"/>
      <c r="E295" s="278"/>
      <c r="F295" s="279"/>
      <c r="G295" s="278"/>
    </row>
    <row r="296" spans="1:7" ht="16" thickBot="1">
      <c r="A296" s="280"/>
      <c r="B296" s="281"/>
      <c r="C296" s="282"/>
      <c r="D296" s="283"/>
      <c r="E296" s="642" t="s">
        <v>64</v>
      </c>
      <c r="F296" s="643"/>
      <c r="G296" s="303">
        <f>G280+G287+G293</f>
        <v>17948</v>
      </c>
    </row>
    <row r="297" spans="1:7" s="299" customFormat="1">
      <c r="A297" s="304"/>
      <c r="B297" s="305"/>
      <c r="C297" s="306"/>
      <c r="D297" s="307"/>
      <c r="E297" s="308"/>
      <c r="F297" s="308"/>
      <c r="G297" s="309"/>
    </row>
    <row r="298" spans="1:7">
      <c r="A298" s="287"/>
      <c r="B298" s="288"/>
      <c r="C298" s="289"/>
      <c r="D298" s="290"/>
      <c r="E298" s="291"/>
      <c r="F298" s="292"/>
      <c r="G298" s="291"/>
    </row>
    <row r="299" spans="1:7" ht="16" thickBot="1">
      <c r="A299" s="243"/>
      <c r="B299" s="243"/>
      <c r="C299" s="243"/>
      <c r="D299" s="277"/>
      <c r="E299" s="278"/>
      <c r="F299" s="279"/>
      <c r="G299" s="278"/>
    </row>
    <row r="300" spans="1:7" ht="17" thickBot="1">
      <c r="A300" s="220" t="s">
        <v>1</v>
      </c>
      <c r="B300" s="627" t="s">
        <v>2</v>
      </c>
      <c r="C300" s="628"/>
      <c r="D300" s="628"/>
      <c r="E300" s="629"/>
      <c r="F300" s="221" t="s">
        <v>38</v>
      </c>
      <c r="G300" s="222" t="s">
        <v>39</v>
      </c>
    </row>
    <row r="301" spans="1:7" ht="54.5" customHeight="1" thickBot="1">
      <c r="A301" s="223" t="e">
        <f>+#REF!</f>
        <v>#REF!</v>
      </c>
      <c r="B301" s="636" t="e">
        <f>+#REF!</f>
        <v>#REF!</v>
      </c>
      <c r="C301" s="636"/>
      <c r="D301" s="636"/>
      <c r="E301" s="636"/>
      <c r="F301" s="224" t="e">
        <f>+#REF!</f>
        <v>#REF!</v>
      </c>
      <c r="G301" s="225">
        <f>ROUND(G326,2)</f>
        <v>30704</v>
      </c>
    </row>
    <row r="302" spans="1:7">
      <c r="A302" s="226"/>
      <c r="B302" s="226"/>
      <c r="C302" s="226"/>
      <c r="D302" s="227"/>
      <c r="E302" s="228"/>
      <c r="F302" s="229"/>
      <c r="G302" s="230"/>
    </row>
    <row r="303" spans="1:7">
      <c r="A303" s="613" t="s">
        <v>40</v>
      </c>
      <c r="B303" s="614"/>
      <c r="C303" s="614"/>
      <c r="D303" s="614"/>
      <c r="E303" s="614"/>
      <c r="F303" s="614"/>
      <c r="G303" s="615"/>
    </row>
    <row r="304" spans="1:7">
      <c r="A304" s="616" t="s">
        <v>41</v>
      </c>
      <c r="B304" s="617"/>
      <c r="C304" s="618"/>
      <c r="D304" s="231" t="s">
        <v>42</v>
      </c>
      <c r="E304" s="232" t="s">
        <v>43</v>
      </c>
      <c r="F304" s="233" t="s">
        <v>44</v>
      </c>
      <c r="G304" s="232" t="s">
        <v>45</v>
      </c>
    </row>
    <row r="305" spans="1:7">
      <c r="A305" s="661"/>
      <c r="B305" s="662"/>
      <c r="C305" s="663"/>
      <c r="D305" s="234"/>
      <c r="E305" s="235"/>
      <c r="F305" s="236"/>
      <c r="G305" s="232"/>
    </row>
    <row r="306" spans="1:7">
      <c r="A306" s="637"/>
      <c r="B306" s="664"/>
      <c r="C306" s="665"/>
      <c r="D306" s="234"/>
      <c r="E306" s="235"/>
      <c r="F306" s="236"/>
      <c r="G306" s="232"/>
    </row>
    <row r="307" spans="1:7">
      <c r="A307" s="637"/>
      <c r="B307" s="664"/>
      <c r="C307" s="665"/>
      <c r="D307" s="234"/>
      <c r="E307" s="235"/>
      <c r="F307" s="236"/>
      <c r="G307" s="232"/>
    </row>
    <row r="308" spans="1:7">
      <c r="A308" s="637"/>
      <c r="B308" s="664"/>
      <c r="C308" s="665"/>
      <c r="D308" s="234"/>
      <c r="E308" s="235"/>
      <c r="F308" s="236"/>
      <c r="G308" s="232"/>
    </row>
    <row r="309" spans="1:7">
      <c r="A309" s="644"/>
      <c r="B309" s="645"/>
      <c r="C309" s="646"/>
      <c r="D309" s="234"/>
      <c r="E309" s="235"/>
      <c r="F309" s="236"/>
      <c r="G309" s="232"/>
    </row>
    <row r="310" spans="1:7">
      <c r="A310" s="237"/>
      <c r="B310" s="238"/>
      <c r="C310" s="237"/>
      <c r="D310" s="239"/>
      <c r="E310" s="240"/>
      <c r="F310" s="241" t="s">
        <v>46</v>
      </c>
      <c r="G310" s="242">
        <f>G305+G306+G307+G308+G309</f>
        <v>0</v>
      </c>
    </row>
    <row r="311" spans="1:7">
      <c r="A311" s="243"/>
      <c r="B311" s="244"/>
      <c r="C311" s="244"/>
      <c r="D311" s="245"/>
      <c r="E311" s="246"/>
      <c r="F311" s="247"/>
      <c r="G311" s="248"/>
    </row>
    <row r="312" spans="1:7">
      <c r="A312" s="613" t="s">
        <v>47</v>
      </c>
      <c r="B312" s="614"/>
      <c r="C312" s="614"/>
      <c r="D312" s="614"/>
      <c r="E312" s="614"/>
      <c r="F312" s="614"/>
      <c r="G312" s="615"/>
    </row>
    <row r="313" spans="1:7">
      <c r="A313" s="647" t="s">
        <v>41</v>
      </c>
      <c r="B313" s="648"/>
      <c r="C313" s="649"/>
      <c r="D313" s="231" t="s">
        <v>42</v>
      </c>
      <c r="E313" s="232" t="s">
        <v>48</v>
      </c>
      <c r="F313" s="233" t="s">
        <v>49</v>
      </c>
      <c r="G313" s="232" t="s">
        <v>45</v>
      </c>
    </row>
    <row r="314" spans="1:7" ht="14" customHeight="1">
      <c r="A314" s="666" t="s">
        <v>50</v>
      </c>
      <c r="B314" s="667"/>
      <c r="C314" s="668"/>
      <c r="D314" s="249" t="s">
        <v>51</v>
      </c>
      <c r="E314" s="250">
        <f>+G323</f>
        <v>29241</v>
      </c>
      <c r="F314" s="251">
        <v>0.05</v>
      </c>
      <c r="G314" s="252">
        <f>ROUNDUP(E314*F314,0)</f>
        <v>1463</v>
      </c>
    </row>
    <row r="315" spans="1:7" ht="14" customHeight="1">
      <c r="A315" s="622"/>
      <c r="B315" s="653"/>
      <c r="C315" s="654"/>
      <c r="D315" s="254"/>
      <c r="E315" s="250"/>
      <c r="F315" s="253"/>
      <c r="G315" s="256"/>
    </row>
    <row r="316" spans="1:7" ht="14" customHeight="1">
      <c r="A316" s="655"/>
      <c r="B316" s="656"/>
      <c r="C316" s="657"/>
      <c r="D316" s="254"/>
      <c r="E316" s="255"/>
      <c r="F316" s="253"/>
      <c r="G316" s="256"/>
    </row>
    <row r="317" spans="1:7">
      <c r="A317" s="257"/>
      <c r="B317" s="258"/>
      <c r="C317" s="258"/>
      <c r="D317" s="259"/>
      <c r="E317" s="260"/>
      <c r="F317" s="241" t="s">
        <v>54</v>
      </c>
      <c r="G317" s="242">
        <f>G314+G315+G316</f>
        <v>1463</v>
      </c>
    </row>
    <row r="318" spans="1:7">
      <c r="A318" s="261"/>
      <c r="B318" s="262"/>
      <c r="C318" s="262"/>
      <c r="D318" s="263"/>
      <c r="E318" s="264"/>
      <c r="F318" s="247"/>
      <c r="G318" s="248"/>
    </row>
    <row r="319" spans="1:7">
      <c r="A319" s="613" t="s">
        <v>55</v>
      </c>
      <c r="B319" s="614"/>
      <c r="C319" s="614"/>
      <c r="D319" s="614"/>
      <c r="E319" s="614"/>
      <c r="F319" s="614"/>
      <c r="G319" s="615"/>
    </row>
    <row r="320" spans="1:7">
      <c r="A320" s="231" t="s">
        <v>2</v>
      </c>
      <c r="B320" s="231" t="s">
        <v>56</v>
      </c>
      <c r="C320" s="231" t="s">
        <v>57</v>
      </c>
      <c r="D320" s="231" t="s">
        <v>360</v>
      </c>
      <c r="E320" s="231" t="s">
        <v>59</v>
      </c>
      <c r="F320" s="231" t="s">
        <v>60</v>
      </c>
      <c r="G320" s="265"/>
    </row>
    <row r="321" spans="1:7">
      <c r="A321" s="266" t="s">
        <v>61</v>
      </c>
      <c r="B321" s="266">
        <v>107213.33333333299</v>
      </c>
      <c r="C321" s="267">
        <v>0.875</v>
      </c>
      <c r="D321" s="267">
        <v>25128.125</v>
      </c>
      <c r="E321" s="267">
        <v>1.25</v>
      </c>
      <c r="F321" s="252">
        <f>ROUNDUP(D321/E321,0)</f>
        <v>20103</v>
      </c>
      <c r="G321" s="265"/>
    </row>
    <row r="322" spans="1:7">
      <c r="A322" s="266" t="s">
        <v>62</v>
      </c>
      <c r="B322" s="266">
        <v>48733.333333333299</v>
      </c>
      <c r="C322" s="267">
        <v>0.875</v>
      </c>
      <c r="D322" s="267">
        <v>11421.875</v>
      </c>
      <c r="E322" s="267">
        <v>1.25</v>
      </c>
      <c r="F322" s="252">
        <f>ROUNDUP(D322/E322,0)</f>
        <v>9138</v>
      </c>
      <c r="G322" s="265"/>
    </row>
    <row r="323" spans="1:7">
      <c r="A323" s="237"/>
      <c r="B323" s="268"/>
      <c r="C323" s="269"/>
      <c r="D323" s="270"/>
      <c r="E323" s="271"/>
      <c r="F323" s="241" t="s">
        <v>63</v>
      </c>
      <c r="G323" s="272">
        <f>F321+F322</f>
        <v>29241</v>
      </c>
    </row>
    <row r="324" spans="1:7">
      <c r="A324" s="243"/>
      <c r="B324" s="273"/>
      <c r="C324" s="274"/>
      <c r="D324" s="275"/>
      <c r="E324" s="276"/>
      <c r="F324" s="247"/>
      <c r="G324" s="248"/>
    </row>
    <row r="325" spans="1:7" ht="16" thickBot="1">
      <c r="A325" s="243"/>
      <c r="B325" s="243"/>
      <c r="C325" s="243"/>
      <c r="D325" s="277"/>
      <c r="E325" s="278"/>
      <c r="F325" s="279"/>
      <c r="G325" s="278"/>
    </row>
    <row r="326" spans="1:7" ht="16" thickBot="1">
      <c r="A326" s="280"/>
      <c r="B326" s="281"/>
      <c r="C326" s="282"/>
      <c r="D326" s="283"/>
      <c r="E326" s="642" t="s">
        <v>64</v>
      </c>
      <c r="F326" s="643"/>
      <c r="G326" s="303">
        <f>G310+G317+G323</f>
        <v>30704</v>
      </c>
    </row>
    <row r="327" spans="1:7">
      <c r="A327" s="243"/>
      <c r="B327" s="243"/>
      <c r="C327" s="243"/>
      <c r="D327" s="277"/>
      <c r="E327" s="278"/>
      <c r="F327" s="279"/>
      <c r="G327" s="278"/>
    </row>
    <row r="328" spans="1:7" ht="16" thickBot="1">
      <c r="A328" s="287"/>
      <c r="B328" s="288"/>
      <c r="C328" s="289"/>
      <c r="D328" s="290"/>
      <c r="E328" s="291"/>
      <c r="F328" s="292"/>
      <c r="G328" s="291"/>
    </row>
    <row r="329" spans="1:7" ht="17" thickBot="1">
      <c r="A329" s="220" t="s">
        <v>1</v>
      </c>
      <c r="B329" s="627" t="s">
        <v>2</v>
      </c>
      <c r="C329" s="628"/>
      <c r="D329" s="628"/>
      <c r="E329" s="629"/>
      <c r="F329" s="221" t="s">
        <v>38</v>
      </c>
      <c r="G329" s="222" t="s">
        <v>39</v>
      </c>
    </row>
    <row r="330" spans="1:7" ht="55.25" customHeight="1" thickBot="1">
      <c r="A330" s="223" t="e">
        <f>+#REF!</f>
        <v>#REF!</v>
      </c>
      <c r="B330" s="636" t="e">
        <f>+#REF!</f>
        <v>#REF!</v>
      </c>
      <c r="C330" s="636"/>
      <c r="D330" s="636"/>
      <c r="E330" s="636"/>
      <c r="F330" s="224" t="e">
        <f>+#REF!</f>
        <v>#REF!</v>
      </c>
      <c r="G330" s="225">
        <f>ROUND(G355,2)</f>
        <v>365501</v>
      </c>
    </row>
    <row r="331" spans="1:7">
      <c r="A331" s="226"/>
      <c r="B331" s="226"/>
      <c r="C331" s="226"/>
      <c r="D331" s="227"/>
      <c r="E331" s="228"/>
      <c r="F331" s="229"/>
      <c r="G331" s="230"/>
    </row>
    <row r="332" spans="1:7">
      <c r="A332" s="613" t="s">
        <v>40</v>
      </c>
      <c r="B332" s="614"/>
      <c r="C332" s="614"/>
      <c r="D332" s="614"/>
      <c r="E332" s="614"/>
      <c r="F332" s="614"/>
      <c r="G332" s="615"/>
    </row>
    <row r="333" spans="1:7">
      <c r="A333" s="616" t="s">
        <v>41</v>
      </c>
      <c r="B333" s="617"/>
      <c r="C333" s="618"/>
      <c r="D333" s="231" t="s">
        <v>42</v>
      </c>
      <c r="E333" s="232" t="s">
        <v>43</v>
      </c>
      <c r="F333" s="233" t="s">
        <v>44</v>
      </c>
      <c r="G333" s="232" t="s">
        <v>45</v>
      </c>
    </row>
    <row r="334" spans="1:7">
      <c r="A334" s="661"/>
      <c r="B334" s="662"/>
      <c r="C334" s="663"/>
      <c r="D334" s="234"/>
      <c r="E334" s="235"/>
      <c r="F334" s="236"/>
      <c r="G334" s="232"/>
    </row>
    <row r="335" spans="1:7">
      <c r="A335" s="637"/>
      <c r="B335" s="664"/>
      <c r="C335" s="665"/>
      <c r="D335" s="234"/>
      <c r="E335" s="235"/>
      <c r="F335" s="236"/>
      <c r="G335" s="232"/>
    </row>
    <row r="336" spans="1:7">
      <c r="A336" s="637"/>
      <c r="B336" s="664"/>
      <c r="C336" s="665"/>
      <c r="D336" s="234"/>
      <c r="E336" s="235"/>
      <c r="F336" s="236"/>
      <c r="G336" s="232"/>
    </row>
    <row r="337" spans="1:7">
      <c r="A337" s="637"/>
      <c r="B337" s="664"/>
      <c r="C337" s="665"/>
      <c r="D337" s="234"/>
      <c r="E337" s="235"/>
      <c r="F337" s="236"/>
      <c r="G337" s="232"/>
    </row>
    <row r="338" spans="1:7">
      <c r="A338" s="644"/>
      <c r="B338" s="645"/>
      <c r="C338" s="646"/>
      <c r="D338" s="234"/>
      <c r="E338" s="235"/>
      <c r="F338" s="236"/>
      <c r="G338" s="232"/>
    </row>
    <row r="339" spans="1:7">
      <c r="A339" s="237"/>
      <c r="B339" s="238"/>
      <c r="C339" s="237"/>
      <c r="D339" s="239"/>
      <c r="E339" s="240"/>
      <c r="F339" s="241" t="s">
        <v>46</v>
      </c>
      <c r="G339" s="242">
        <f>G334+G335+G336+G337+G338</f>
        <v>0</v>
      </c>
    </row>
    <row r="340" spans="1:7">
      <c r="A340" s="243"/>
      <c r="B340" s="244"/>
      <c r="C340" s="244"/>
      <c r="D340" s="245"/>
      <c r="E340" s="246"/>
      <c r="F340" s="247"/>
      <c r="G340" s="248"/>
    </row>
    <row r="341" spans="1:7">
      <c r="A341" s="613" t="s">
        <v>47</v>
      </c>
      <c r="B341" s="614"/>
      <c r="C341" s="614"/>
      <c r="D341" s="614"/>
      <c r="E341" s="614"/>
      <c r="F341" s="614"/>
      <c r="G341" s="615"/>
    </row>
    <row r="342" spans="1:7">
      <c r="A342" s="647" t="s">
        <v>41</v>
      </c>
      <c r="B342" s="648"/>
      <c r="C342" s="649"/>
      <c r="D342" s="231" t="s">
        <v>42</v>
      </c>
      <c r="E342" s="232" t="s">
        <v>48</v>
      </c>
      <c r="F342" s="233" t="s">
        <v>49</v>
      </c>
      <c r="G342" s="232" t="s">
        <v>45</v>
      </c>
    </row>
    <row r="343" spans="1:7">
      <c r="A343" s="666" t="s">
        <v>50</v>
      </c>
      <c r="B343" s="669"/>
      <c r="C343" s="670"/>
      <c r="D343" s="249" t="s">
        <v>51</v>
      </c>
      <c r="E343" s="250">
        <f>+G352</f>
        <v>348096</v>
      </c>
      <c r="F343" s="251">
        <v>0.05</v>
      </c>
      <c r="G343" s="252">
        <f>ROUNDUP(E343*F343,0)</f>
        <v>17405</v>
      </c>
    </row>
    <row r="344" spans="1:7">
      <c r="A344" s="622"/>
      <c r="B344" s="653"/>
      <c r="C344" s="654"/>
      <c r="D344" s="254"/>
      <c r="E344" s="255"/>
      <c r="F344" s="253"/>
      <c r="G344" s="256"/>
    </row>
    <row r="345" spans="1:7">
      <c r="A345" s="655"/>
      <c r="B345" s="656"/>
      <c r="C345" s="657"/>
      <c r="D345" s="254"/>
      <c r="E345" s="255"/>
      <c r="F345" s="253"/>
      <c r="G345" s="256"/>
    </row>
    <row r="346" spans="1:7">
      <c r="A346" s="257"/>
      <c r="B346" s="258"/>
      <c r="C346" s="258"/>
      <c r="D346" s="259"/>
      <c r="E346" s="260"/>
      <c r="F346" s="241" t="s">
        <v>54</v>
      </c>
      <c r="G346" s="242">
        <f>G343+G344+G345</f>
        <v>17405</v>
      </c>
    </row>
    <row r="347" spans="1:7">
      <c r="A347" s="261"/>
      <c r="B347" s="262"/>
      <c r="C347" s="262"/>
      <c r="D347" s="263"/>
      <c r="E347" s="264"/>
      <c r="F347" s="247"/>
      <c r="G347" s="248"/>
    </row>
    <row r="348" spans="1:7">
      <c r="A348" s="613" t="s">
        <v>55</v>
      </c>
      <c r="B348" s="614"/>
      <c r="C348" s="614"/>
      <c r="D348" s="614"/>
      <c r="E348" s="614"/>
      <c r="F348" s="614"/>
      <c r="G348" s="615"/>
    </row>
    <row r="349" spans="1:7">
      <c r="A349" s="231" t="s">
        <v>2</v>
      </c>
      <c r="B349" s="231" t="s">
        <v>56</v>
      </c>
      <c r="C349" s="231" t="s">
        <v>57</v>
      </c>
      <c r="D349" s="231" t="s">
        <v>360</v>
      </c>
      <c r="E349" s="231" t="s">
        <v>59</v>
      </c>
      <c r="F349" s="231" t="s">
        <v>60</v>
      </c>
      <c r="G349" s="265"/>
    </row>
    <row r="350" spans="1:7">
      <c r="A350" s="266" t="s">
        <v>61</v>
      </c>
      <c r="B350" s="266">
        <v>107213.33333333299</v>
      </c>
      <c r="C350" s="267">
        <v>0.875</v>
      </c>
      <c r="D350" s="267">
        <v>25128.125</v>
      </c>
      <c r="E350" s="267">
        <v>0.105</v>
      </c>
      <c r="F350" s="252">
        <f>ROUNDUP(D350/E350,0)</f>
        <v>239316</v>
      </c>
      <c r="G350" s="265"/>
    </row>
    <row r="351" spans="1:7">
      <c r="A351" s="266" t="s">
        <v>62</v>
      </c>
      <c r="B351" s="266">
        <v>48733.333333333299</v>
      </c>
      <c r="C351" s="267">
        <v>0.875</v>
      </c>
      <c r="D351" s="267">
        <v>11421.875</v>
      </c>
      <c r="E351" s="267">
        <v>0.105</v>
      </c>
      <c r="F351" s="252">
        <f>ROUNDUP(D351/E351,0)</f>
        <v>108780</v>
      </c>
      <c r="G351" s="265"/>
    </row>
    <row r="352" spans="1:7">
      <c r="A352" s="237"/>
      <c r="B352" s="268"/>
      <c r="C352" s="269"/>
      <c r="D352" s="270"/>
      <c r="E352" s="271"/>
      <c r="F352" s="241" t="s">
        <v>63</v>
      </c>
      <c r="G352" s="272">
        <f>F350+F351</f>
        <v>348096</v>
      </c>
    </row>
    <row r="353" spans="1:7">
      <c r="A353" s="243"/>
      <c r="B353" s="273"/>
      <c r="C353" s="274"/>
      <c r="D353" s="275"/>
      <c r="E353" s="276"/>
      <c r="F353" s="247"/>
      <c r="G353" s="248"/>
    </row>
    <row r="354" spans="1:7" ht="16" thickBot="1">
      <c r="A354" s="243"/>
      <c r="B354" s="243"/>
      <c r="C354" s="243"/>
      <c r="D354" s="277"/>
      <c r="E354" s="278"/>
      <c r="F354" s="279"/>
      <c r="G354" s="278"/>
    </row>
    <row r="355" spans="1:7" ht="16" thickBot="1">
      <c r="A355" s="280"/>
      <c r="B355" s="281"/>
      <c r="C355" s="282"/>
      <c r="D355" s="283"/>
      <c r="E355" s="642" t="s">
        <v>64</v>
      </c>
      <c r="F355" s="643"/>
      <c r="G355" s="303">
        <f>G339+G346+G352</f>
        <v>365501</v>
      </c>
    </row>
    <row r="356" spans="1:7">
      <c r="A356" s="243"/>
      <c r="B356" s="243"/>
      <c r="C356" s="243"/>
      <c r="D356" s="277"/>
      <c r="E356" s="278"/>
      <c r="F356" s="279"/>
      <c r="G356" s="278"/>
    </row>
    <row r="357" spans="1:7">
      <c r="A357" s="287"/>
      <c r="B357" s="288"/>
      <c r="C357" s="289"/>
      <c r="D357" s="290"/>
      <c r="E357" s="291"/>
      <c r="F357" s="292"/>
      <c r="G357" s="291"/>
    </row>
    <row r="358" spans="1:7" s="299" customFormat="1" ht="16" thickBot="1">
      <c r="A358" s="293"/>
      <c r="B358" s="294"/>
      <c r="C358" s="295"/>
      <c r="D358" s="296"/>
      <c r="E358" s="297"/>
      <c r="F358" s="298"/>
      <c r="G358" s="297"/>
    </row>
    <row r="359" spans="1:7" ht="17" thickBot="1">
      <c r="A359" s="220" t="s">
        <v>1</v>
      </c>
      <c r="B359" s="627" t="s">
        <v>2</v>
      </c>
      <c r="C359" s="628"/>
      <c r="D359" s="628"/>
      <c r="E359" s="629"/>
      <c r="F359" s="221" t="s">
        <v>38</v>
      </c>
      <c r="G359" s="222" t="s">
        <v>39</v>
      </c>
    </row>
    <row r="360" spans="1:7" ht="53.5" customHeight="1" thickBot="1">
      <c r="A360" s="223" t="e">
        <f>+#REF!</f>
        <v>#REF!</v>
      </c>
      <c r="B360" s="636" t="e">
        <f>+#REF!</f>
        <v>#REF!</v>
      </c>
      <c r="C360" s="636"/>
      <c r="D360" s="636"/>
      <c r="E360" s="636"/>
      <c r="F360" s="224" t="e">
        <f>+#REF!</f>
        <v>#REF!</v>
      </c>
      <c r="G360" s="225">
        <f>ROUND(G385,2)</f>
        <v>24215</v>
      </c>
    </row>
    <row r="361" spans="1:7">
      <c r="A361" s="226"/>
      <c r="B361" s="226"/>
      <c r="C361" s="226"/>
      <c r="D361" s="227"/>
      <c r="E361" s="228"/>
      <c r="F361" s="229"/>
      <c r="G361" s="230"/>
    </row>
    <row r="362" spans="1:7">
      <c r="A362" s="613" t="s">
        <v>40</v>
      </c>
      <c r="B362" s="633"/>
      <c r="C362" s="633"/>
      <c r="D362" s="633"/>
      <c r="E362" s="633"/>
      <c r="F362" s="633"/>
      <c r="G362" s="634"/>
    </row>
    <row r="363" spans="1:7">
      <c r="A363" s="616" t="s">
        <v>41</v>
      </c>
      <c r="B363" s="640"/>
      <c r="C363" s="641"/>
      <c r="D363" s="231" t="s">
        <v>42</v>
      </c>
      <c r="E363" s="232" t="s">
        <v>43</v>
      </c>
      <c r="F363" s="233" t="s">
        <v>44</v>
      </c>
      <c r="G363" s="232" t="s">
        <v>45</v>
      </c>
    </row>
    <row r="364" spans="1:7">
      <c r="A364" s="637"/>
      <c r="B364" s="638"/>
      <c r="C364" s="639"/>
      <c r="D364" s="234"/>
      <c r="E364" s="235"/>
      <c r="F364" s="236"/>
      <c r="G364" s="232"/>
    </row>
    <row r="365" spans="1:7">
      <c r="A365" s="637"/>
      <c r="B365" s="638"/>
      <c r="C365" s="639"/>
      <c r="D365" s="234"/>
      <c r="E365" s="235"/>
      <c r="F365" s="236"/>
      <c r="G365" s="232"/>
    </row>
    <row r="366" spans="1:7">
      <c r="A366" s="637"/>
      <c r="B366" s="638"/>
      <c r="C366" s="639"/>
      <c r="D366" s="234"/>
      <c r="E366" s="235"/>
      <c r="F366" s="236"/>
      <c r="G366" s="232"/>
    </row>
    <row r="367" spans="1:7">
      <c r="A367" s="637"/>
      <c r="B367" s="638"/>
      <c r="C367" s="639"/>
      <c r="D367" s="234"/>
      <c r="E367" s="235"/>
      <c r="F367" s="236"/>
      <c r="G367" s="232"/>
    </row>
    <row r="368" spans="1:7">
      <c r="A368" s="637"/>
      <c r="B368" s="638"/>
      <c r="C368" s="639"/>
      <c r="D368" s="234"/>
      <c r="E368" s="235"/>
      <c r="F368" s="236"/>
      <c r="G368" s="232"/>
    </row>
    <row r="369" spans="1:7">
      <c r="A369" s="237"/>
      <c r="B369" s="238"/>
      <c r="C369" s="237"/>
      <c r="D369" s="239"/>
      <c r="E369" s="240"/>
      <c r="F369" s="241" t="s">
        <v>46</v>
      </c>
      <c r="G369" s="242">
        <f>G364+G365+G366+G367+G368</f>
        <v>0</v>
      </c>
    </row>
    <row r="370" spans="1:7">
      <c r="A370" s="243"/>
      <c r="B370" s="244"/>
      <c r="C370" s="244"/>
      <c r="D370" s="245"/>
      <c r="E370" s="246"/>
      <c r="F370" s="247"/>
      <c r="G370" s="248"/>
    </row>
    <row r="371" spans="1:7">
      <c r="A371" s="613" t="s">
        <v>47</v>
      </c>
      <c r="B371" s="614"/>
      <c r="C371" s="614"/>
      <c r="D371" s="614"/>
      <c r="E371" s="614"/>
      <c r="F371" s="614"/>
      <c r="G371" s="615"/>
    </row>
    <row r="372" spans="1:7">
      <c r="A372" s="616" t="s">
        <v>41</v>
      </c>
      <c r="B372" s="640"/>
      <c r="C372" s="641"/>
      <c r="D372" s="231" t="s">
        <v>42</v>
      </c>
      <c r="E372" s="232" t="s">
        <v>48</v>
      </c>
      <c r="F372" s="233" t="s">
        <v>49</v>
      </c>
      <c r="G372" s="232" t="s">
        <v>45</v>
      </c>
    </row>
    <row r="373" spans="1:7">
      <c r="A373" s="637" t="s">
        <v>65</v>
      </c>
      <c r="B373" s="638"/>
      <c r="C373" s="639"/>
      <c r="D373" s="249" t="s">
        <v>51</v>
      </c>
      <c r="E373" s="250">
        <f>G382</f>
        <v>23061</v>
      </c>
      <c r="F373" s="253">
        <v>0.05</v>
      </c>
      <c r="G373" s="252">
        <f>ROUNDUP(E373*F373,0)</f>
        <v>1154</v>
      </c>
    </row>
    <row r="374" spans="1:7">
      <c r="A374" s="637"/>
      <c r="B374" s="638"/>
      <c r="C374" s="639"/>
      <c r="D374" s="234"/>
      <c r="E374" s="255"/>
      <c r="F374" s="253"/>
      <c r="G374" s="256"/>
    </row>
    <row r="375" spans="1:7">
      <c r="A375" s="622"/>
      <c r="B375" s="623"/>
      <c r="C375" s="624"/>
      <c r="D375" s="254"/>
      <c r="E375" s="255"/>
      <c r="F375" s="253"/>
      <c r="G375" s="256"/>
    </row>
    <row r="376" spans="1:7">
      <c r="A376" s="257"/>
      <c r="B376" s="258"/>
      <c r="C376" s="258"/>
      <c r="D376" s="259"/>
      <c r="E376" s="260"/>
      <c r="F376" s="241" t="s">
        <v>54</v>
      </c>
      <c r="G376" s="242">
        <f>G373+G374+G375</f>
        <v>1154</v>
      </c>
    </row>
    <row r="377" spans="1:7">
      <c r="A377" s="261"/>
      <c r="B377" s="262"/>
      <c r="C377" s="262"/>
      <c r="D377" s="263"/>
      <c r="E377" s="264"/>
      <c r="F377" s="247"/>
      <c r="G377" s="248"/>
    </row>
    <row r="378" spans="1:7">
      <c r="A378" s="613" t="s">
        <v>55</v>
      </c>
      <c r="B378" s="614"/>
      <c r="C378" s="614"/>
      <c r="D378" s="614"/>
      <c r="E378" s="614"/>
      <c r="F378" s="614"/>
      <c r="G378" s="615"/>
    </row>
    <row r="379" spans="1:7">
      <c r="A379" s="231" t="s">
        <v>2</v>
      </c>
      <c r="B379" s="231" t="s">
        <v>56</v>
      </c>
      <c r="C379" s="231" t="s">
        <v>57</v>
      </c>
      <c r="D379" s="231" t="s">
        <v>360</v>
      </c>
      <c r="E379" s="231" t="s">
        <v>59</v>
      </c>
      <c r="F379" s="231" t="s">
        <v>60</v>
      </c>
      <c r="G379" s="265"/>
    </row>
    <row r="380" spans="1:7">
      <c r="A380" s="266" t="s">
        <v>61</v>
      </c>
      <c r="B380" s="266">
        <v>107213.33333333299</v>
      </c>
      <c r="C380" s="267">
        <v>0.875</v>
      </c>
      <c r="D380" s="267">
        <v>25128.125</v>
      </c>
      <c r="E380" s="267">
        <v>1.585</v>
      </c>
      <c r="F380" s="252">
        <f>ROUNDUP(D380/E380,0)</f>
        <v>15854</v>
      </c>
      <c r="G380" s="265"/>
    </row>
    <row r="381" spans="1:7">
      <c r="A381" s="266" t="s">
        <v>62</v>
      </c>
      <c r="B381" s="266">
        <v>48733.333333333299</v>
      </c>
      <c r="C381" s="267">
        <v>0.875</v>
      </c>
      <c r="D381" s="267">
        <v>11421.875</v>
      </c>
      <c r="E381" s="267">
        <v>1.585</v>
      </c>
      <c r="F381" s="252">
        <f>ROUNDUP(D381/E381,0)</f>
        <v>7207</v>
      </c>
      <c r="G381" s="265"/>
    </row>
    <row r="382" spans="1:7">
      <c r="A382" s="237"/>
      <c r="B382" s="268"/>
      <c r="C382" s="269"/>
      <c r="D382" s="270"/>
      <c r="E382" s="271"/>
      <c r="F382" s="241" t="s">
        <v>63</v>
      </c>
      <c r="G382" s="272">
        <f>F380+F381</f>
        <v>23061</v>
      </c>
    </row>
    <row r="383" spans="1:7">
      <c r="A383" s="243"/>
      <c r="B383" s="273"/>
      <c r="C383" s="274"/>
      <c r="D383" s="275"/>
      <c r="E383" s="276"/>
      <c r="F383" s="247"/>
      <c r="G383" s="248"/>
    </row>
    <row r="384" spans="1:7" ht="16" thickBot="1">
      <c r="A384" s="243"/>
      <c r="B384" s="243"/>
      <c r="C384" s="243"/>
      <c r="D384" s="277"/>
      <c r="E384" s="278"/>
      <c r="F384" s="279"/>
      <c r="G384" s="278"/>
    </row>
    <row r="385" spans="1:7" ht="16" thickBot="1">
      <c r="A385" s="280"/>
      <c r="B385" s="281"/>
      <c r="C385" s="282"/>
      <c r="D385" s="283"/>
      <c r="E385" s="642" t="s">
        <v>64</v>
      </c>
      <c r="F385" s="643"/>
      <c r="G385" s="303">
        <f>G369+G376+G382</f>
        <v>24215</v>
      </c>
    </row>
    <row r="386" spans="1:7">
      <c r="A386" s="243"/>
      <c r="B386" s="243"/>
      <c r="C386" s="243"/>
      <c r="D386" s="277"/>
      <c r="E386" s="278"/>
      <c r="F386" s="279"/>
      <c r="G386" s="278"/>
    </row>
    <row r="387" spans="1:7" ht="16" thickBot="1">
      <c r="A387" s="287"/>
      <c r="B387" s="288"/>
      <c r="C387" s="289"/>
      <c r="D387" s="290"/>
      <c r="E387" s="291"/>
      <c r="F387" s="292"/>
      <c r="G387" s="291"/>
    </row>
    <row r="388" spans="1:7" ht="17" thickBot="1">
      <c r="A388" s="220" t="s">
        <v>1</v>
      </c>
      <c r="B388" s="627" t="s">
        <v>2</v>
      </c>
      <c r="C388" s="628"/>
      <c r="D388" s="628"/>
      <c r="E388" s="629"/>
      <c r="F388" s="221" t="s">
        <v>38</v>
      </c>
      <c r="G388" s="222" t="s">
        <v>39</v>
      </c>
    </row>
    <row r="389" spans="1:7" ht="46.25" customHeight="1" thickBot="1">
      <c r="A389" s="223" t="e">
        <f>+#REF!</f>
        <v>#REF!</v>
      </c>
      <c r="B389" s="636" t="e">
        <f>+#REF!</f>
        <v>#REF!</v>
      </c>
      <c r="C389" s="636"/>
      <c r="D389" s="636"/>
      <c r="E389" s="636"/>
      <c r="F389" s="224" t="e">
        <f>+#REF!</f>
        <v>#REF!</v>
      </c>
      <c r="G389" s="225">
        <f>ROUND(G414,2)</f>
        <v>24291</v>
      </c>
    </row>
    <row r="390" spans="1:7">
      <c r="A390" s="226"/>
      <c r="B390" s="226"/>
      <c r="C390" s="226"/>
      <c r="D390" s="227"/>
      <c r="E390" s="228"/>
      <c r="F390" s="229"/>
      <c r="G390" s="230"/>
    </row>
    <row r="391" spans="1:7">
      <c r="A391" s="613" t="s">
        <v>40</v>
      </c>
      <c r="B391" s="633"/>
      <c r="C391" s="633"/>
      <c r="D391" s="633"/>
      <c r="E391" s="633"/>
      <c r="F391" s="633"/>
      <c r="G391" s="634"/>
    </row>
    <row r="392" spans="1:7">
      <c r="A392" s="616" t="s">
        <v>41</v>
      </c>
      <c r="B392" s="640"/>
      <c r="C392" s="641"/>
      <c r="D392" s="231" t="s">
        <v>42</v>
      </c>
      <c r="E392" s="232" t="s">
        <v>43</v>
      </c>
      <c r="F392" s="233" t="s">
        <v>44</v>
      </c>
      <c r="G392" s="232" t="s">
        <v>45</v>
      </c>
    </row>
    <row r="393" spans="1:7" ht="14.25" customHeight="1">
      <c r="A393" s="661"/>
      <c r="B393" s="662"/>
      <c r="C393" s="663"/>
      <c r="D393" s="234"/>
      <c r="E393" s="235"/>
      <c r="F393" s="236"/>
      <c r="G393" s="232">
        <f>E393*F393</f>
        <v>0</v>
      </c>
    </row>
    <row r="394" spans="1:7">
      <c r="A394" s="637"/>
      <c r="B394" s="638"/>
      <c r="C394" s="639"/>
      <c r="D394" s="234"/>
      <c r="E394" s="235"/>
      <c r="F394" s="236"/>
      <c r="G394" s="232"/>
    </row>
    <row r="395" spans="1:7">
      <c r="A395" s="637"/>
      <c r="B395" s="638"/>
      <c r="C395" s="639"/>
      <c r="D395" s="234"/>
      <c r="E395" s="235"/>
      <c r="F395" s="236"/>
      <c r="G395" s="232"/>
    </row>
    <row r="396" spans="1:7">
      <c r="A396" s="637"/>
      <c r="B396" s="638"/>
      <c r="C396" s="639"/>
      <c r="D396" s="234"/>
      <c r="E396" s="235"/>
      <c r="F396" s="236"/>
      <c r="G396" s="232"/>
    </row>
    <row r="397" spans="1:7">
      <c r="A397" s="637"/>
      <c r="B397" s="638"/>
      <c r="C397" s="639"/>
      <c r="D397" s="234"/>
      <c r="E397" s="235"/>
      <c r="F397" s="236"/>
      <c r="G397" s="232"/>
    </row>
    <row r="398" spans="1:7">
      <c r="A398" s="237"/>
      <c r="B398" s="238"/>
      <c r="C398" s="237"/>
      <c r="D398" s="239"/>
      <c r="E398" s="240"/>
      <c r="F398" s="241" t="s">
        <v>46</v>
      </c>
      <c r="G398" s="242">
        <f>G393+G394+G395+G396+G397</f>
        <v>0</v>
      </c>
    </row>
    <row r="399" spans="1:7">
      <c r="A399" s="243"/>
      <c r="B399" s="244"/>
      <c r="C399" s="244"/>
      <c r="D399" s="245"/>
      <c r="E399" s="246"/>
      <c r="F399" s="247"/>
      <c r="G399" s="248"/>
    </row>
    <row r="400" spans="1:7">
      <c r="A400" s="613" t="s">
        <v>47</v>
      </c>
      <c r="B400" s="614"/>
      <c r="C400" s="614"/>
      <c r="D400" s="614"/>
      <c r="E400" s="614"/>
      <c r="F400" s="614"/>
      <c r="G400" s="615"/>
    </row>
    <row r="401" spans="1:7">
      <c r="A401" s="616" t="s">
        <v>41</v>
      </c>
      <c r="B401" s="640"/>
      <c r="C401" s="641"/>
      <c r="D401" s="231" t="s">
        <v>42</v>
      </c>
      <c r="E401" s="232" t="s">
        <v>48</v>
      </c>
      <c r="F401" s="233" t="s">
        <v>49</v>
      </c>
      <c r="G401" s="232" t="s">
        <v>45</v>
      </c>
    </row>
    <row r="402" spans="1:7">
      <c r="A402" s="622" t="s">
        <v>66</v>
      </c>
      <c r="B402" s="623"/>
      <c r="C402" s="624"/>
      <c r="D402" s="249" t="s">
        <v>51</v>
      </c>
      <c r="E402" s="250">
        <f>G411</f>
        <v>23134</v>
      </c>
      <c r="F402" s="253">
        <v>0.05</v>
      </c>
      <c r="G402" s="252">
        <f>ROUNDUP(E402*F402,0)</f>
        <v>1157</v>
      </c>
    </row>
    <row r="403" spans="1:7">
      <c r="A403" s="622"/>
      <c r="B403" s="623"/>
      <c r="C403" s="624"/>
      <c r="D403" s="254"/>
      <c r="E403" s="250"/>
      <c r="F403" s="253"/>
      <c r="G403" s="256"/>
    </row>
    <row r="404" spans="1:7">
      <c r="A404" s="622"/>
      <c r="B404" s="623"/>
      <c r="C404" s="624"/>
      <c r="D404" s="254"/>
      <c r="E404" s="255"/>
      <c r="F404" s="253"/>
      <c r="G404" s="256"/>
    </row>
    <row r="405" spans="1:7">
      <c r="A405" s="257"/>
      <c r="B405" s="258"/>
      <c r="C405" s="258"/>
      <c r="D405" s="259"/>
      <c r="E405" s="260"/>
      <c r="F405" s="241" t="s">
        <v>54</v>
      </c>
      <c r="G405" s="242">
        <f>G402+G403+G404</f>
        <v>1157</v>
      </c>
    </row>
    <row r="406" spans="1:7">
      <c r="A406" s="261"/>
      <c r="B406" s="262"/>
      <c r="C406" s="262"/>
      <c r="D406" s="263"/>
      <c r="E406" s="264"/>
      <c r="F406" s="247"/>
      <c r="G406" s="248"/>
    </row>
    <row r="407" spans="1:7">
      <c r="A407" s="613" t="s">
        <v>55</v>
      </c>
      <c r="B407" s="614"/>
      <c r="C407" s="614"/>
      <c r="D407" s="614"/>
      <c r="E407" s="614"/>
      <c r="F407" s="614"/>
      <c r="G407" s="615"/>
    </row>
    <row r="408" spans="1:7">
      <c r="A408" s="231" t="s">
        <v>2</v>
      </c>
      <c r="B408" s="231" t="s">
        <v>56</v>
      </c>
      <c r="C408" s="231" t="s">
        <v>57</v>
      </c>
      <c r="D408" s="231" t="s">
        <v>360</v>
      </c>
      <c r="E408" s="231" t="s">
        <v>59</v>
      </c>
      <c r="F408" s="231" t="s">
        <v>60</v>
      </c>
      <c r="G408" s="265"/>
    </row>
    <row r="409" spans="1:7">
      <c r="A409" s="266" t="s">
        <v>61</v>
      </c>
      <c r="B409" s="266">
        <v>107213.33333333299</v>
      </c>
      <c r="C409" s="267">
        <v>0.875</v>
      </c>
      <c r="D409" s="267">
        <v>25128.125</v>
      </c>
      <c r="E409" s="267">
        <v>1.58</v>
      </c>
      <c r="F409" s="252">
        <f>ROUNDUP(D409/E409,0)</f>
        <v>15904</v>
      </c>
      <c r="G409" s="265"/>
    </row>
    <row r="410" spans="1:7">
      <c r="A410" s="266" t="s">
        <v>62</v>
      </c>
      <c r="B410" s="266">
        <v>48733.333333333299</v>
      </c>
      <c r="C410" s="267">
        <v>0.875</v>
      </c>
      <c r="D410" s="267">
        <v>11421.875</v>
      </c>
      <c r="E410" s="267">
        <v>1.58</v>
      </c>
      <c r="F410" s="252">
        <f>ROUNDUP(D410/E410,0)</f>
        <v>7230</v>
      </c>
      <c r="G410" s="265"/>
    </row>
    <row r="411" spans="1:7">
      <c r="A411" s="237"/>
      <c r="B411" s="268"/>
      <c r="C411" s="269"/>
      <c r="D411" s="270"/>
      <c r="E411" s="271"/>
      <c r="F411" s="241" t="s">
        <v>63</v>
      </c>
      <c r="G411" s="272">
        <f>F409+F410</f>
        <v>23134</v>
      </c>
    </row>
    <row r="412" spans="1:7">
      <c r="A412" s="243"/>
      <c r="B412" s="273"/>
      <c r="C412" s="274"/>
      <c r="D412" s="275"/>
      <c r="E412" s="276"/>
      <c r="F412" s="247"/>
      <c r="G412" s="248"/>
    </row>
    <row r="413" spans="1:7" ht="16" thickBot="1">
      <c r="A413" s="243"/>
      <c r="B413" s="243"/>
      <c r="C413" s="243"/>
      <c r="D413" s="277"/>
      <c r="E413" s="278"/>
      <c r="F413" s="279"/>
      <c r="G413" s="278"/>
    </row>
    <row r="414" spans="1:7" ht="16" thickBot="1">
      <c r="A414" s="280"/>
      <c r="B414" s="281"/>
      <c r="C414" s="282"/>
      <c r="D414" s="283"/>
      <c r="E414" s="642" t="s">
        <v>64</v>
      </c>
      <c r="F414" s="643"/>
      <c r="G414" s="303">
        <f>G398+G405+G411</f>
        <v>24291</v>
      </c>
    </row>
    <row r="415" spans="1:7" ht="16" thickBot="1">
      <c r="A415" s="243"/>
      <c r="B415" s="243"/>
      <c r="C415" s="243"/>
      <c r="D415" s="277"/>
      <c r="E415" s="278"/>
      <c r="F415" s="279"/>
      <c r="G415" s="278"/>
    </row>
    <row r="416" spans="1:7" ht="17" thickBot="1">
      <c r="A416" s="220" t="s">
        <v>1</v>
      </c>
      <c r="B416" s="627" t="s">
        <v>2</v>
      </c>
      <c r="C416" s="628"/>
      <c r="D416" s="628"/>
      <c r="E416" s="629"/>
      <c r="F416" s="221" t="s">
        <v>38</v>
      </c>
      <c r="G416" s="222" t="s">
        <v>39</v>
      </c>
    </row>
    <row r="417" spans="1:7" ht="43.25" customHeight="1" thickBot="1">
      <c r="A417" s="223" t="e">
        <f>+#REF!</f>
        <v>#REF!</v>
      </c>
      <c r="B417" s="636" t="e">
        <f>#REF!</f>
        <v>#REF!</v>
      </c>
      <c r="C417" s="636"/>
      <c r="D417" s="636"/>
      <c r="E417" s="636"/>
      <c r="F417" s="224" t="e">
        <f>#REF!</f>
        <v>#REF!</v>
      </c>
      <c r="G417" s="225">
        <f>ROUND(G442,2)</f>
        <v>62826</v>
      </c>
    </row>
    <row r="418" spans="1:7">
      <c r="A418" s="226"/>
      <c r="B418" s="226"/>
      <c r="C418" s="226"/>
      <c r="D418" s="227"/>
      <c r="E418" s="228"/>
      <c r="F418" s="229"/>
      <c r="G418" s="230"/>
    </row>
    <row r="419" spans="1:7">
      <c r="A419" s="613" t="s">
        <v>40</v>
      </c>
      <c r="B419" s="633"/>
      <c r="C419" s="633"/>
      <c r="D419" s="633"/>
      <c r="E419" s="633"/>
      <c r="F419" s="633"/>
      <c r="G419" s="634"/>
    </row>
    <row r="420" spans="1:7">
      <c r="A420" s="616" t="s">
        <v>41</v>
      </c>
      <c r="B420" s="640"/>
      <c r="C420" s="641"/>
      <c r="D420" s="231" t="s">
        <v>42</v>
      </c>
      <c r="E420" s="232" t="s">
        <v>43</v>
      </c>
      <c r="F420" s="233" t="s">
        <v>44</v>
      </c>
      <c r="G420" s="232" t="s">
        <v>45</v>
      </c>
    </row>
    <row r="421" spans="1:7" ht="14.25" customHeight="1">
      <c r="A421" s="661" t="s">
        <v>67</v>
      </c>
      <c r="B421" s="662"/>
      <c r="C421" s="663"/>
      <c r="D421" s="234" t="s">
        <v>16</v>
      </c>
      <c r="E421" s="235">
        <v>26500</v>
      </c>
      <c r="F421" s="236">
        <v>1.25</v>
      </c>
      <c r="G421" s="252">
        <f>ROUNDUP(E421*F421,0)</f>
        <v>33125</v>
      </c>
    </row>
    <row r="422" spans="1:7">
      <c r="A422" s="637"/>
      <c r="B422" s="638"/>
      <c r="C422" s="639"/>
      <c r="D422" s="234"/>
      <c r="E422" s="235"/>
      <c r="F422" s="236"/>
      <c r="G422" s="232"/>
    </row>
    <row r="423" spans="1:7">
      <c r="A423" s="637"/>
      <c r="B423" s="638"/>
      <c r="C423" s="639"/>
      <c r="D423" s="234"/>
      <c r="E423" s="235"/>
      <c r="F423" s="236"/>
      <c r="G423" s="232"/>
    </row>
    <row r="424" spans="1:7">
      <c r="A424" s="637"/>
      <c r="B424" s="638"/>
      <c r="C424" s="639"/>
      <c r="D424" s="234"/>
      <c r="E424" s="235"/>
      <c r="F424" s="236"/>
      <c r="G424" s="232"/>
    </row>
    <row r="425" spans="1:7">
      <c r="A425" s="637"/>
      <c r="B425" s="638"/>
      <c r="C425" s="639"/>
      <c r="D425" s="234"/>
      <c r="E425" s="235"/>
      <c r="F425" s="236"/>
      <c r="G425" s="232"/>
    </row>
    <row r="426" spans="1:7">
      <c r="A426" s="237"/>
      <c r="B426" s="238"/>
      <c r="C426" s="237"/>
      <c r="D426" s="239"/>
      <c r="E426" s="240"/>
      <c r="F426" s="241" t="s">
        <v>46</v>
      </c>
      <c r="G426" s="242">
        <f>G421+G422+G423+G424+G425</f>
        <v>33125</v>
      </c>
    </row>
    <row r="427" spans="1:7">
      <c r="A427" s="243"/>
      <c r="B427" s="244"/>
      <c r="C427" s="244"/>
      <c r="D427" s="245"/>
      <c r="E427" s="246"/>
      <c r="F427" s="247"/>
      <c r="G427" s="248"/>
    </row>
    <row r="428" spans="1:7">
      <c r="A428" s="613" t="s">
        <v>47</v>
      </c>
      <c r="B428" s="614"/>
      <c r="C428" s="614"/>
      <c r="D428" s="614"/>
      <c r="E428" s="614"/>
      <c r="F428" s="614"/>
      <c r="G428" s="615"/>
    </row>
    <row r="429" spans="1:7">
      <c r="A429" s="616" t="s">
        <v>41</v>
      </c>
      <c r="B429" s="640"/>
      <c r="C429" s="641"/>
      <c r="D429" s="231" t="s">
        <v>42</v>
      </c>
      <c r="E429" s="232" t="s">
        <v>48</v>
      </c>
      <c r="F429" s="233" t="s">
        <v>49</v>
      </c>
      <c r="G429" s="232" t="s">
        <v>45</v>
      </c>
    </row>
    <row r="430" spans="1:7">
      <c r="A430" s="622" t="s">
        <v>66</v>
      </c>
      <c r="B430" s="623"/>
      <c r="C430" s="624"/>
      <c r="D430" s="249" t="s">
        <v>51</v>
      </c>
      <c r="E430" s="255">
        <f>G439</f>
        <v>23581</v>
      </c>
      <c r="F430" s="253">
        <v>0.05</v>
      </c>
      <c r="G430" s="252">
        <f>ROUNDUP(E430*F430,0)</f>
        <v>1180</v>
      </c>
    </row>
    <row r="431" spans="1:7">
      <c r="A431" s="622" t="s">
        <v>68</v>
      </c>
      <c r="B431" s="623"/>
      <c r="C431" s="624"/>
      <c r="D431" s="254" t="s">
        <v>69</v>
      </c>
      <c r="E431" s="255">
        <v>9500</v>
      </c>
      <c r="F431" s="253">
        <v>0.52</v>
      </c>
      <c r="G431" s="252">
        <f>ROUNDUP(E431*F431,0)</f>
        <v>4940</v>
      </c>
    </row>
    <row r="432" spans="1:7">
      <c r="A432" s="622"/>
      <c r="B432" s="623"/>
      <c r="C432" s="624"/>
      <c r="D432" s="254"/>
      <c r="E432" s="255"/>
      <c r="F432" s="253"/>
      <c r="G432" s="256"/>
    </row>
    <row r="433" spans="1:7">
      <c r="A433" s="257"/>
      <c r="B433" s="258"/>
      <c r="C433" s="258"/>
      <c r="D433" s="259"/>
      <c r="E433" s="260"/>
      <c r="F433" s="241" t="s">
        <v>54</v>
      </c>
      <c r="G433" s="242">
        <f>G430+G431+G432</f>
        <v>6120</v>
      </c>
    </row>
    <row r="434" spans="1:7">
      <c r="A434" s="261"/>
      <c r="B434" s="262"/>
      <c r="C434" s="262"/>
      <c r="D434" s="263"/>
      <c r="E434" s="264"/>
      <c r="F434" s="247"/>
      <c r="G434" s="248"/>
    </row>
    <row r="435" spans="1:7">
      <c r="A435" s="613" t="s">
        <v>55</v>
      </c>
      <c r="B435" s="614"/>
      <c r="C435" s="614"/>
      <c r="D435" s="614"/>
      <c r="E435" s="614"/>
      <c r="F435" s="614"/>
      <c r="G435" s="615"/>
    </row>
    <row r="436" spans="1:7">
      <c r="A436" s="231" t="s">
        <v>2</v>
      </c>
      <c r="B436" s="231" t="s">
        <v>56</v>
      </c>
      <c r="C436" s="231" t="s">
        <v>57</v>
      </c>
      <c r="D436" s="231" t="s">
        <v>360</v>
      </c>
      <c r="E436" s="231" t="s">
        <v>59</v>
      </c>
      <c r="F436" s="231" t="s">
        <v>60</v>
      </c>
      <c r="G436" s="265"/>
    </row>
    <row r="437" spans="1:7">
      <c r="A437" s="266" t="s">
        <v>61</v>
      </c>
      <c r="B437" s="266">
        <v>107213.33333333299</v>
      </c>
      <c r="C437" s="267">
        <v>0.875</v>
      </c>
      <c r="D437" s="267">
        <v>25128.125</v>
      </c>
      <c r="E437" s="267">
        <v>1.55</v>
      </c>
      <c r="F437" s="252">
        <f>ROUNDUP(D437/E437,0)</f>
        <v>16212</v>
      </c>
      <c r="G437" s="265"/>
    </row>
    <row r="438" spans="1:7">
      <c r="A438" s="266" t="s">
        <v>62</v>
      </c>
      <c r="B438" s="266">
        <v>48733.333333333299</v>
      </c>
      <c r="C438" s="267">
        <v>0.875</v>
      </c>
      <c r="D438" s="267">
        <v>11421.875</v>
      </c>
      <c r="E438" s="267">
        <v>1.55</v>
      </c>
      <c r="F438" s="252">
        <f>ROUNDUP(D438/E438,0)</f>
        <v>7369</v>
      </c>
      <c r="G438" s="265"/>
    </row>
    <row r="439" spans="1:7">
      <c r="A439" s="237"/>
      <c r="B439" s="268"/>
      <c r="C439" s="269"/>
      <c r="D439" s="270"/>
      <c r="E439" s="271"/>
      <c r="F439" s="241" t="s">
        <v>63</v>
      </c>
      <c r="G439" s="272">
        <f>F437+F438</f>
        <v>23581</v>
      </c>
    </row>
    <row r="440" spans="1:7">
      <c r="A440" s="243"/>
      <c r="B440" s="273"/>
      <c r="C440" s="274"/>
      <c r="D440" s="275"/>
      <c r="E440" s="276"/>
      <c r="F440" s="247"/>
      <c r="G440" s="248"/>
    </row>
    <row r="441" spans="1:7" ht="16" thickBot="1">
      <c r="A441" s="243"/>
      <c r="B441" s="243"/>
      <c r="C441" s="243"/>
      <c r="D441" s="277"/>
      <c r="E441" s="278"/>
      <c r="F441" s="279"/>
      <c r="G441" s="278"/>
    </row>
    <row r="442" spans="1:7" ht="16" thickBot="1">
      <c r="A442" s="280"/>
      <c r="B442" s="281"/>
      <c r="C442" s="282"/>
      <c r="D442" s="283"/>
      <c r="E442" s="642" t="s">
        <v>64</v>
      </c>
      <c r="F442" s="643"/>
      <c r="G442" s="303">
        <f>G426+G433+G439</f>
        <v>62826</v>
      </c>
    </row>
    <row r="443" spans="1:7">
      <c r="A443" s="280"/>
      <c r="B443" s="281"/>
      <c r="C443" s="282"/>
      <c r="D443" s="283"/>
      <c r="E443" s="317"/>
      <c r="F443" s="317"/>
      <c r="G443" s="318"/>
    </row>
    <row r="444" spans="1:7">
      <c r="A444" s="280"/>
      <c r="B444" s="281"/>
      <c r="C444" s="282"/>
      <c r="D444" s="283"/>
      <c r="E444" s="317"/>
      <c r="F444" s="317"/>
      <c r="G444" s="318"/>
    </row>
    <row r="445" spans="1:7" ht="16.5" customHeight="1">
      <c r="A445" s="319"/>
      <c r="B445" s="319"/>
      <c r="C445" s="319"/>
      <c r="D445" s="319"/>
      <c r="E445" s="319"/>
      <c r="F445" s="319"/>
      <c r="G445" s="319"/>
    </row>
    <row r="446" spans="1:7" s="299" customFormat="1">
      <c r="A446" s="293"/>
      <c r="B446" s="294"/>
      <c r="C446" s="295"/>
      <c r="D446" s="296"/>
      <c r="E446" s="297"/>
      <c r="F446" s="298"/>
      <c r="G446" s="297"/>
    </row>
    <row r="447" spans="1:7" ht="16" thickBot="1">
      <c r="A447" s="287"/>
      <c r="B447" s="288"/>
      <c r="C447" s="289"/>
      <c r="D447" s="290"/>
      <c r="E447" s="291"/>
      <c r="F447" s="292"/>
      <c r="G447" s="291"/>
    </row>
    <row r="448" spans="1:7" ht="17" thickBot="1">
      <c r="A448" s="220" t="s">
        <v>1</v>
      </c>
      <c r="B448" s="627" t="s">
        <v>2</v>
      </c>
      <c r="C448" s="628"/>
      <c r="D448" s="628"/>
      <c r="E448" s="629"/>
      <c r="F448" s="221" t="s">
        <v>38</v>
      </c>
      <c r="G448" s="222" t="s">
        <v>39</v>
      </c>
    </row>
    <row r="449" spans="1:7" ht="41.5" customHeight="1" thickBot="1">
      <c r="A449" s="223" t="e">
        <f>+#REF!</f>
        <v>#REF!</v>
      </c>
      <c r="B449" s="636" t="e">
        <f>+#REF!</f>
        <v>#REF!</v>
      </c>
      <c r="C449" s="636"/>
      <c r="D449" s="636"/>
      <c r="E449" s="636"/>
      <c r="F449" s="224" t="e">
        <f>+#REF!</f>
        <v>#REF!</v>
      </c>
      <c r="G449" s="225">
        <f>ROUND(G474,2)</f>
        <v>31981</v>
      </c>
    </row>
    <row r="450" spans="1:7">
      <c r="A450" s="226"/>
      <c r="B450" s="226"/>
      <c r="C450" s="226"/>
      <c r="D450" s="227"/>
      <c r="E450" s="228"/>
      <c r="F450" s="229"/>
      <c r="G450" s="230"/>
    </row>
    <row r="451" spans="1:7">
      <c r="A451" s="613" t="s">
        <v>40</v>
      </c>
      <c r="B451" s="633"/>
      <c r="C451" s="633"/>
      <c r="D451" s="633"/>
      <c r="E451" s="633"/>
      <c r="F451" s="633"/>
      <c r="G451" s="634"/>
    </row>
    <row r="452" spans="1:7">
      <c r="A452" s="616" t="s">
        <v>41</v>
      </c>
      <c r="B452" s="640"/>
      <c r="C452" s="641"/>
      <c r="D452" s="231" t="s">
        <v>42</v>
      </c>
      <c r="E452" s="232" t="s">
        <v>43</v>
      </c>
      <c r="F452" s="233" t="s">
        <v>44</v>
      </c>
      <c r="G452" s="232" t="s">
        <v>45</v>
      </c>
    </row>
    <row r="453" spans="1:7">
      <c r="A453" s="661" t="s">
        <v>70</v>
      </c>
      <c r="B453" s="662"/>
      <c r="C453" s="663"/>
      <c r="D453" s="234" t="s">
        <v>16</v>
      </c>
      <c r="E453" s="250">
        <v>435000</v>
      </c>
      <c r="F453" s="236">
        <v>3.15E-2</v>
      </c>
      <c r="G453" s="252">
        <f>ROUNDUP(E453*F453,0)</f>
        <v>13703</v>
      </c>
    </row>
    <row r="454" spans="1:7">
      <c r="A454" s="637" t="s">
        <v>71</v>
      </c>
      <c r="B454" s="638"/>
      <c r="C454" s="639"/>
      <c r="D454" s="234" t="s">
        <v>9</v>
      </c>
      <c r="E454" s="250">
        <v>5100</v>
      </c>
      <c r="F454" s="236">
        <v>1.05</v>
      </c>
      <c r="G454" s="252">
        <f>ROUNDUP(E454*F454,0)</f>
        <v>5355</v>
      </c>
    </row>
    <row r="455" spans="1:7">
      <c r="A455" s="637"/>
      <c r="B455" s="638"/>
      <c r="C455" s="639"/>
      <c r="D455" s="234"/>
      <c r="E455" s="235"/>
      <c r="F455" s="236"/>
      <c r="G455" s="232"/>
    </row>
    <row r="456" spans="1:7">
      <c r="A456" s="637"/>
      <c r="B456" s="638"/>
      <c r="C456" s="639"/>
      <c r="D456" s="234"/>
      <c r="E456" s="235"/>
      <c r="F456" s="236"/>
      <c r="G456" s="232"/>
    </row>
    <row r="457" spans="1:7">
      <c r="A457" s="637"/>
      <c r="B457" s="638"/>
      <c r="C457" s="639"/>
      <c r="D457" s="234"/>
      <c r="E457" s="235"/>
      <c r="F457" s="236"/>
      <c r="G457" s="232"/>
    </row>
    <row r="458" spans="1:7">
      <c r="A458" s="237"/>
      <c r="B458" s="238"/>
      <c r="C458" s="237"/>
      <c r="D458" s="239"/>
      <c r="E458" s="240"/>
      <c r="F458" s="241" t="s">
        <v>46</v>
      </c>
      <c r="G458" s="242">
        <f>G453+G454+G455+G456+G457</f>
        <v>19058</v>
      </c>
    </row>
    <row r="459" spans="1:7">
      <c r="A459" s="243"/>
      <c r="B459" s="244"/>
      <c r="C459" s="244"/>
      <c r="D459" s="245"/>
      <c r="E459" s="246"/>
      <c r="F459" s="247"/>
      <c r="G459" s="248"/>
    </row>
    <row r="460" spans="1:7">
      <c r="A460" s="613" t="s">
        <v>47</v>
      </c>
      <c r="B460" s="614"/>
      <c r="C460" s="614"/>
      <c r="D460" s="614"/>
      <c r="E460" s="614"/>
      <c r="F460" s="614"/>
      <c r="G460" s="615"/>
    </row>
    <row r="461" spans="1:7">
      <c r="A461" s="616" t="s">
        <v>41</v>
      </c>
      <c r="B461" s="640"/>
      <c r="C461" s="641"/>
      <c r="D461" s="231" t="s">
        <v>42</v>
      </c>
      <c r="E461" s="232" t="s">
        <v>48</v>
      </c>
      <c r="F461" s="233" t="s">
        <v>49</v>
      </c>
      <c r="G461" s="232" t="s">
        <v>45</v>
      </c>
    </row>
    <row r="462" spans="1:7">
      <c r="A462" s="622" t="s">
        <v>66</v>
      </c>
      <c r="B462" s="623"/>
      <c r="C462" s="624"/>
      <c r="D462" s="249" t="s">
        <v>51</v>
      </c>
      <c r="E462" s="250">
        <f>G471</f>
        <v>12307</v>
      </c>
      <c r="F462" s="253">
        <v>0.05</v>
      </c>
      <c r="G462" s="252">
        <f>ROUNDUP(E462*F462,0)</f>
        <v>616</v>
      </c>
    </row>
    <row r="463" spans="1:7">
      <c r="A463" s="622"/>
      <c r="B463" s="623"/>
      <c r="C463" s="624"/>
      <c r="D463" s="254"/>
      <c r="E463" s="255"/>
      <c r="F463" s="253"/>
      <c r="G463" s="256"/>
    </row>
    <row r="464" spans="1:7">
      <c r="A464" s="622"/>
      <c r="B464" s="623"/>
      <c r="C464" s="624"/>
      <c r="D464" s="254"/>
      <c r="E464" s="255"/>
      <c r="F464" s="253"/>
      <c r="G464" s="256"/>
    </row>
    <row r="465" spans="1:7">
      <c r="A465" s="257"/>
      <c r="B465" s="258"/>
      <c r="C465" s="258"/>
      <c r="D465" s="259"/>
      <c r="E465" s="260"/>
      <c r="F465" s="241" t="s">
        <v>54</v>
      </c>
      <c r="G465" s="242">
        <f>G462+G463+G464</f>
        <v>616</v>
      </c>
    </row>
    <row r="466" spans="1:7">
      <c r="A466" s="261"/>
      <c r="B466" s="262"/>
      <c r="C466" s="262"/>
      <c r="D466" s="263"/>
      <c r="E466" s="264"/>
      <c r="F466" s="247"/>
      <c r="G466" s="248"/>
    </row>
    <row r="467" spans="1:7">
      <c r="A467" s="613" t="s">
        <v>55</v>
      </c>
      <c r="B467" s="614"/>
      <c r="C467" s="614"/>
      <c r="D467" s="614"/>
      <c r="E467" s="614"/>
      <c r="F467" s="614"/>
      <c r="G467" s="615"/>
    </row>
    <row r="468" spans="1:7">
      <c r="A468" s="231" t="s">
        <v>2</v>
      </c>
      <c r="B468" s="231" t="s">
        <v>56</v>
      </c>
      <c r="C468" s="231" t="s">
        <v>57</v>
      </c>
      <c r="D468" s="231" t="s">
        <v>360</v>
      </c>
      <c r="E468" s="231" t="s">
        <v>59</v>
      </c>
      <c r="F468" s="231" t="s">
        <v>60</v>
      </c>
      <c r="G468" s="265"/>
    </row>
    <row r="469" spans="1:7">
      <c r="A469" s="266" t="s">
        <v>61</v>
      </c>
      <c r="B469" s="266">
        <v>107213.33333333299</v>
      </c>
      <c r="C469" s="267">
        <v>0.875</v>
      </c>
      <c r="D469" s="267">
        <v>25128.125</v>
      </c>
      <c r="E469" s="267">
        <v>2.97</v>
      </c>
      <c r="F469" s="252">
        <f>ROUNDUP(D469/E469,0)</f>
        <v>8461</v>
      </c>
      <c r="G469" s="265"/>
    </row>
    <row r="470" spans="1:7">
      <c r="A470" s="266" t="s">
        <v>62</v>
      </c>
      <c r="B470" s="266">
        <v>48733.333333333299</v>
      </c>
      <c r="C470" s="267">
        <v>0.875</v>
      </c>
      <c r="D470" s="267">
        <v>11421.875</v>
      </c>
      <c r="E470" s="267">
        <v>2.97</v>
      </c>
      <c r="F470" s="252">
        <f>ROUNDUP(D470/E470,0)</f>
        <v>3846</v>
      </c>
      <c r="G470" s="265"/>
    </row>
    <row r="471" spans="1:7">
      <c r="A471" s="237"/>
      <c r="B471" s="268"/>
      <c r="C471" s="269"/>
      <c r="D471" s="270"/>
      <c r="E471" s="271"/>
      <c r="F471" s="241" t="s">
        <v>63</v>
      </c>
      <c r="G471" s="272">
        <f>F469+F470</f>
        <v>12307</v>
      </c>
    </row>
    <row r="472" spans="1:7">
      <c r="A472" s="243"/>
      <c r="B472" s="273"/>
      <c r="C472" s="274"/>
      <c r="D472" s="275"/>
      <c r="E472" s="276"/>
      <c r="F472" s="247"/>
      <c r="G472" s="248"/>
    </row>
    <row r="473" spans="1:7" ht="16" thickBot="1">
      <c r="A473" s="243"/>
      <c r="B473" s="243"/>
      <c r="C473" s="243"/>
      <c r="D473" s="277"/>
      <c r="E473" s="278"/>
      <c r="F473" s="279"/>
      <c r="G473" s="278"/>
    </row>
    <row r="474" spans="1:7" ht="16" thickBot="1">
      <c r="A474" s="280"/>
      <c r="B474" s="281"/>
      <c r="C474" s="282"/>
      <c r="D474" s="283"/>
      <c r="E474" s="642" t="s">
        <v>64</v>
      </c>
      <c r="F474" s="643"/>
      <c r="G474" s="303">
        <f>G458+G465+G471</f>
        <v>31981</v>
      </c>
    </row>
    <row r="475" spans="1:7">
      <c r="A475" s="243"/>
      <c r="B475" s="243"/>
      <c r="C475" s="243"/>
      <c r="D475" s="277"/>
      <c r="E475" s="278"/>
      <c r="F475" s="279"/>
      <c r="G475" s="278"/>
    </row>
    <row r="476" spans="1:7">
      <c r="A476" s="287"/>
      <c r="B476" s="288"/>
      <c r="C476" s="289"/>
      <c r="D476" s="290"/>
      <c r="E476" s="291"/>
      <c r="F476" s="292"/>
      <c r="G476" s="291"/>
    </row>
    <row r="477" spans="1:7" s="299" customFormat="1" ht="16" thickBot="1">
      <c r="A477" s="293"/>
      <c r="B477" s="294"/>
      <c r="C477" s="295"/>
      <c r="D477" s="296"/>
      <c r="E477" s="297"/>
      <c r="F477" s="298"/>
      <c r="G477" s="297"/>
    </row>
    <row r="478" spans="1:7" ht="17" thickBot="1">
      <c r="A478" s="220" t="s">
        <v>1</v>
      </c>
      <c r="B478" s="627" t="s">
        <v>2</v>
      </c>
      <c r="C478" s="628"/>
      <c r="D478" s="628"/>
      <c r="E478" s="629"/>
      <c r="F478" s="221" t="s">
        <v>38</v>
      </c>
      <c r="G478" s="222" t="s">
        <v>39</v>
      </c>
    </row>
    <row r="479" spans="1:7" ht="38.25" customHeight="1" thickBot="1">
      <c r="A479" s="223" t="e">
        <f>+#REF!</f>
        <v>#REF!</v>
      </c>
      <c r="B479" s="636" t="e">
        <f>+#REF!</f>
        <v>#REF!</v>
      </c>
      <c r="C479" s="636"/>
      <c r="D479" s="636"/>
      <c r="E479" s="636"/>
      <c r="F479" s="224" t="e">
        <f>+#REF!</f>
        <v>#REF!</v>
      </c>
      <c r="G479" s="225">
        <f>ROUND(G505,2)</f>
        <v>63279</v>
      </c>
    </row>
    <row r="480" spans="1:7">
      <c r="A480" s="226"/>
      <c r="B480" s="226"/>
      <c r="C480" s="226"/>
      <c r="D480" s="227"/>
      <c r="E480" s="228"/>
      <c r="F480" s="229"/>
      <c r="G480" s="230"/>
    </row>
    <row r="481" spans="1:7">
      <c r="A481" s="613" t="s">
        <v>40</v>
      </c>
      <c r="B481" s="633"/>
      <c r="C481" s="633"/>
      <c r="D481" s="633"/>
      <c r="E481" s="633"/>
      <c r="F481" s="633"/>
      <c r="G481" s="634"/>
    </row>
    <row r="482" spans="1:7">
      <c r="A482" s="616" t="s">
        <v>41</v>
      </c>
      <c r="B482" s="640"/>
      <c r="C482" s="641"/>
      <c r="D482" s="231" t="s">
        <v>42</v>
      </c>
      <c r="E482" s="232" t="s">
        <v>43</v>
      </c>
      <c r="F482" s="233" t="s">
        <v>44</v>
      </c>
      <c r="G482" s="232" t="s">
        <v>45</v>
      </c>
    </row>
    <row r="483" spans="1:7">
      <c r="A483" s="637" t="s">
        <v>72</v>
      </c>
      <c r="B483" s="638"/>
      <c r="C483" s="639"/>
      <c r="D483" s="234" t="s">
        <v>16</v>
      </c>
      <c r="E483" s="250">
        <v>407680</v>
      </c>
      <c r="F483" s="236">
        <v>2.5600000000000001E-2</v>
      </c>
      <c r="G483" s="252">
        <f t="shared" ref="G483:G488" si="0">ROUNDUP(E483*F483,0)</f>
        <v>10437</v>
      </c>
    </row>
    <row r="484" spans="1:7">
      <c r="A484" s="637" t="s">
        <v>73</v>
      </c>
      <c r="B484" s="638"/>
      <c r="C484" s="639"/>
      <c r="D484" s="234" t="s">
        <v>9</v>
      </c>
      <c r="E484" s="250">
        <v>22000</v>
      </c>
      <c r="F484" s="236">
        <v>0.5</v>
      </c>
      <c r="G484" s="252">
        <f t="shared" si="0"/>
        <v>11000</v>
      </c>
    </row>
    <row r="485" spans="1:7">
      <c r="A485" s="637" t="s">
        <v>74</v>
      </c>
      <c r="B485" s="638"/>
      <c r="C485" s="639"/>
      <c r="D485" s="234" t="s">
        <v>75</v>
      </c>
      <c r="E485" s="250">
        <v>4200</v>
      </c>
      <c r="F485" s="236">
        <v>0.89</v>
      </c>
      <c r="G485" s="252">
        <f t="shared" si="0"/>
        <v>3738</v>
      </c>
    </row>
    <row r="486" spans="1:7">
      <c r="A486" s="637" t="s">
        <v>76</v>
      </c>
      <c r="B486" s="638"/>
      <c r="C486" s="639"/>
      <c r="D486" s="234" t="s">
        <v>75</v>
      </c>
      <c r="E486" s="250">
        <v>4000</v>
      </c>
      <c r="F486" s="320">
        <v>2</v>
      </c>
      <c r="G486" s="252">
        <f t="shared" si="0"/>
        <v>8000</v>
      </c>
    </row>
    <row r="487" spans="1:7">
      <c r="A487" s="637" t="s">
        <v>77</v>
      </c>
      <c r="B487" s="638"/>
      <c r="C487" s="639"/>
      <c r="D487" s="234" t="s">
        <v>75</v>
      </c>
      <c r="E487" s="250">
        <v>6000</v>
      </c>
      <c r="F487" s="236">
        <v>0.18</v>
      </c>
      <c r="G487" s="252">
        <f t="shared" si="0"/>
        <v>1080</v>
      </c>
    </row>
    <row r="488" spans="1:7">
      <c r="A488" s="637" t="s">
        <v>78</v>
      </c>
      <c r="B488" s="638"/>
      <c r="C488" s="639"/>
      <c r="D488" s="234" t="s">
        <v>79</v>
      </c>
      <c r="E488" s="250">
        <v>150000</v>
      </c>
      <c r="F488" s="236">
        <v>0.08</v>
      </c>
      <c r="G488" s="252">
        <f t="shared" si="0"/>
        <v>12000</v>
      </c>
    </row>
    <row r="489" spans="1:7">
      <c r="A489" s="237"/>
      <c r="B489" s="238"/>
      <c r="C489" s="237"/>
      <c r="D489" s="239"/>
      <c r="E489" s="240"/>
      <c r="F489" s="241" t="s">
        <v>46</v>
      </c>
      <c r="G489" s="242">
        <f>G483+G484+G485+G486+G488</f>
        <v>45175</v>
      </c>
    </row>
    <row r="490" spans="1:7">
      <c r="A490" s="243"/>
      <c r="B490" s="244"/>
      <c r="C490" s="244"/>
      <c r="D490" s="245"/>
      <c r="E490" s="246"/>
      <c r="F490" s="247"/>
      <c r="G490" s="248"/>
    </row>
    <row r="491" spans="1:7">
      <c r="A491" s="613" t="s">
        <v>47</v>
      </c>
      <c r="B491" s="614"/>
      <c r="C491" s="614"/>
      <c r="D491" s="614"/>
      <c r="E491" s="614"/>
      <c r="F491" s="614"/>
      <c r="G491" s="615"/>
    </row>
    <row r="492" spans="1:7">
      <c r="A492" s="616" t="s">
        <v>41</v>
      </c>
      <c r="B492" s="640"/>
      <c r="C492" s="641"/>
      <c r="D492" s="231" t="s">
        <v>42</v>
      </c>
      <c r="E492" s="232" t="s">
        <v>48</v>
      </c>
      <c r="F492" s="233" t="s">
        <v>49</v>
      </c>
      <c r="G492" s="232" t="s">
        <v>45</v>
      </c>
    </row>
    <row r="493" spans="1:7">
      <c r="A493" s="666" t="s">
        <v>50</v>
      </c>
      <c r="B493" s="667"/>
      <c r="C493" s="668"/>
      <c r="D493" s="249" t="s">
        <v>51</v>
      </c>
      <c r="E493" s="250">
        <f>+G502</f>
        <v>17241</v>
      </c>
      <c r="F493" s="251">
        <v>0.05</v>
      </c>
      <c r="G493" s="252">
        <f>ROUNDUP(E493*F493,0)</f>
        <v>863</v>
      </c>
    </row>
    <row r="494" spans="1:7">
      <c r="A494" s="622"/>
      <c r="B494" s="623"/>
      <c r="C494" s="624"/>
      <c r="D494" s="254"/>
      <c r="E494" s="255"/>
      <c r="F494" s="253"/>
      <c r="G494" s="256"/>
    </row>
    <row r="495" spans="1:7">
      <c r="A495" s="622"/>
      <c r="B495" s="623"/>
      <c r="C495" s="624"/>
      <c r="D495" s="254"/>
      <c r="E495" s="255"/>
      <c r="F495" s="253"/>
      <c r="G495" s="256"/>
    </row>
    <row r="496" spans="1:7">
      <c r="A496" s="257"/>
      <c r="B496" s="258"/>
      <c r="C496" s="258"/>
      <c r="D496" s="259"/>
      <c r="E496" s="260"/>
      <c r="F496" s="241" t="s">
        <v>54</v>
      </c>
      <c r="G496" s="242">
        <f>G493+G494+G495</f>
        <v>863</v>
      </c>
    </row>
    <row r="497" spans="1:7">
      <c r="A497" s="261"/>
      <c r="B497" s="262"/>
      <c r="C497" s="262"/>
      <c r="D497" s="263"/>
      <c r="E497" s="264"/>
      <c r="F497" s="247"/>
      <c r="G497" s="248"/>
    </row>
    <row r="498" spans="1:7">
      <c r="A498" s="613" t="s">
        <v>55</v>
      </c>
      <c r="B498" s="614"/>
      <c r="C498" s="614"/>
      <c r="D498" s="614"/>
      <c r="E498" s="614"/>
      <c r="F498" s="614"/>
      <c r="G498" s="615"/>
    </row>
    <row r="499" spans="1:7">
      <c r="A499" s="231" t="s">
        <v>2</v>
      </c>
      <c r="B499" s="231" t="s">
        <v>56</v>
      </c>
      <c r="C499" s="231" t="s">
        <v>57</v>
      </c>
      <c r="D499" s="231" t="s">
        <v>360</v>
      </c>
      <c r="E499" s="231" t="s">
        <v>59</v>
      </c>
      <c r="F499" s="231" t="s">
        <v>60</v>
      </c>
      <c r="G499" s="265"/>
    </row>
    <row r="500" spans="1:7">
      <c r="A500" s="266" t="s">
        <v>61</v>
      </c>
      <c r="B500" s="266">
        <v>107213.33333333299</v>
      </c>
      <c r="C500" s="267">
        <v>0.875</v>
      </c>
      <c r="D500" s="267">
        <v>25128.125</v>
      </c>
      <c r="E500" s="267">
        <v>2.12</v>
      </c>
      <c r="F500" s="252">
        <f>ROUNDUP(D500/E500,0)</f>
        <v>11853</v>
      </c>
      <c r="G500" s="265"/>
    </row>
    <row r="501" spans="1:7">
      <c r="A501" s="266" t="s">
        <v>62</v>
      </c>
      <c r="B501" s="266">
        <v>48733.333333333299</v>
      </c>
      <c r="C501" s="267">
        <v>0.875</v>
      </c>
      <c r="D501" s="267">
        <v>11421.875</v>
      </c>
      <c r="E501" s="267">
        <v>2.12</v>
      </c>
      <c r="F501" s="252">
        <f>ROUNDUP(D501/E501,0)</f>
        <v>5388</v>
      </c>
      <c r="G501" s="265"/>
    </row>
    <row r="502" spans="1:7">
      <c r="A502" s="237"/>
      <c r="B502" s="268"/>
      <c r="C502" s="269"/>
      <c r="D502" s="270"/>
      <c r="E502" s="271"/>
      <c r="F502" s="241" t="s">
        <v>63</v>
      </c>
      <c r="G502" s="272">
        <f>F500+F501</f>
        <v>17241</v>
      </c>
    </row>
    <row r="503" spans="1:7">
      <c r="A503" s="243"/>
      <c r="B503" s="273"/>
      <c r="C503" s="274"/>
      <c r="D503" s="275"/>
      <c r="E503" s="276"/>
      <c r="F503" s="247"/>
      <c r="G503" s="248"/>
    </row>
    <row r="504" spans="1:7" ht="16" thickBot="1">
      <c r="A504" s="243"/>
      <c r="B504" s="243"/>
      <c r="C504" s="243"/>
      <c r="D504" s="277"/>
      <c r="E504" s="278"/>
      <c r="F504" s="279"/>
      <c r="G504" s="278"/>
    </row>
    <row r="505" spans="1:7" ht="16" thickBot="1">
      <c r="A505" s="280"/>
      <c r="B505" s="281"/>
      <c r="C505" s="282"/>
      <c r="D505" s="283"/>
      <c r="E505" s="642" t="s">
        <v>64</v>
      </c>
      <c r="F505" s="643"/>
      <c r="G505" s="303">
        <f>G489+G496+G502</f>
        <v>63279</v>
      </c>
    </row>
    <row r="506" spans="1:7">
      <c r="A506" s="243"/>
      <c r="B506" s="243"/>
      <c r="C506" s="243"/>
      <c r="D506" s="277"/>
      <c r="E506" s="278"/>
      <c r="F506" s="279"/>
      <c r="G506" s="278"/>
    </row>
    <row r="507" spans="1:7">
      <c r="A507" s="287"/>
      <c r="B507" s="288"/>
      <c r="C507" s="289"/>
      <c r="D507" s="290"/>
      <c r="E507" s="291"/>
      <c r="F507" s="292"/>
      <c r="G507" s="291"/>
    </row>
    <row r="508" spans="1:7" s="299" customFormat="1" ht="16" thickBot="1">
      <c r="A508" s="293"/>
      <c r="B508" s="294"/>
      <c r="C508" s="295"/>
      <c r="D508" s="296"/>
      <c r="E508" s="297"/>
      <c r="F508" s="298"/>
      <c r="G508" s="297"/>
    </row>
    <row r="509" spans="1:7" ht="17" thickBot="1">
      <c r="A509" s="321" t="s">
        <v>1</v>
      </c>
      <c r="B509" s="671" t="s">
        <v>2</v>
      </c>
      <c r="C509" s="672"/>
      <c r="D509" s="672"/>
      <c r="E509" s="673"/>
      <c r="F509" s="322" t="s">
        <v>38</v>
      </c>
      <c r="G509" s="323" t="s">
        <v>39</v>
      </c>
    </row>
    <row r="510" spans="1:7" ht="63" customHeight="1" thickBot="1">
      <c r="A510" s="324" t="e">
        <f>+#REF!</f>
        <v>#REF!</v>
      </c>
      <c r="B510" s="674" t="e">
        <f>+#REF!</f>
        <v>#REF!</v>
      </c>
      <c r="C510" s="674"/>
      <c r="D510" s="674"/>
      <c r="E510" s="674"/>
      <c r="F510" s="325" t="e">
        <f>+#REF!</f>
        <v>#REF!</v>
      </c>
      <c r="G510" s="225">
        <f>ROUND(G532,2)</f>
        <v>135677</v>
      </c>
    </row>
    <row r="511" spans="1:7">
      <c r="A511" s="226"/>
      <c r="B511" s="226"/>
      <c r="C511" s="226"/>
      <c r="D511" s="227"/>
      <c r="E511" s="228"/>
      <c r="F511" s="229"/>
      <c r="G511" s="230"/>
    </row>
    <row r="512" spans="1:7">
      <c r="A512" s="675" t="s">
        <v>40</v>
      </c>
      <c r="B512" s="676"/>
      <c r="C512" s="676"/>
      <c r="D512" s="676"/>
      <c r="E512" s="676"/>
      <c r="F512" s="676"/>
      <c r="G512" s="677"/>
    </row>
    <row r="513" spans="1:7">
      <c r="A513" s="678" t="s">
        <v>41</v>
      </c>
      <c r="B513" s="679"/>
      <c r="C513" s="680"/>
      <c r="D513" s="326" t="s">
        <v>42</v>
      </c>
      <c r="E513" s="327" t="s">
        <v>43</v>
      </c>
      <c r="F513" s="328" t="s">
        <v>44</v>
      </c>
      <c r="G513" s="327" t="s">
        <v>45</v>
      </c>
    </row>
    <row r="514" spans="1:7">
      <c r="A514" s="681" t="s">
        <v>80</v>
      </c>
      <c r="B514" s="682"/>
      <c r="C514" s="683"/>
      <c r="D514" s="329" t="s">
        <v>16</v>
      </c>
      <c r="E514" s="250">
        <v>377040</v>
      </c>
      <c r="F514" s="330">
        <f>(1*0.6*0.1)*1.05</f>
        <v>6.3E-2</v>
      </c>
      <c r="G514" s="252">
        <f>ROUNDUP(E514*F514,0)</f>
        <v>23754</v>
      </c>
    </row>
    <row r="515" spans="1:7">
      <c r="A515" s="681" t="s">
        <v>81</v>
      </c>
      <c r="B515" s="682"/>
      <c r="C515" s="683"/>
      <c r="D515" s="329" t="s">
        <v>75</v>
      </c>
      <c r="E515" s="250">
        <v>4200</v>
      </c>
      <c r="F515" s="330">
        <f>((5*1)+(9*0.5))*0.99</f>
        <v>9.4049999999999994</v>
      </c>
      <c r="G515" s="252">
        <f>ROUNDUP(E515*F515,0)</f>
        <v>39501</v>
      </c>
    </row>
    <row r="516" spans="1:7">
      <c r="A516" s="681" t="s">
        <v>82</v>
      </c>
      <c r="B516" s="682"/>
      <c r="C516" s="683"/>
      <c r="D516" s="329" t="s">
        <v>9</v>
      </c>
      <c r="E516" s="250">
        <v>26000</v>
      </c>
      <c r="F516" s="330">
        <f>(1*0.7)+((1*0.7)*0.4)</f>
        <v>0.98</v>
      </c>
      <c r="G516" s="252">
        <f>ROUNDUP(E516*F516,0)</f>
        <v>25480</v>
      </c>
    </row>
    <row r="517" spans="1:7">
      <c r="A517" s="684" t="s">
        <v>83</v>
      </c>
      <c r="B517" s="651"/>
      <c r="C517" s="652"/>
      <c r="D517" s="331" t="s">
        <v>75</v>
      </c>
      <c r="E517" s="250">
        <v>2000</v>
      </c>
      <c r="F517" s="332">
        <f>F516*0.07</f>
        <v>6.8600000000000008E-2</v>
      </c>
      <c r="G517" s="252">
        <f>ROUNDUP(E517*F517,0)</f>
        <v>138</v>
      </c>
    </row>
    <row r="518" spans="1:7">
      <c r="A518" s="333"/>
      <c r="B518" s="334"/>
      <c r="C518" s="333"/>
      <c r="D518" s="335"/>
      <c r="E518" s="336"/>
      <c r="F518" s="337" t="s">
        <v>46</v>
      </c>
      <c r="G518" s="272">
        <f>SUM(G514:G517)</f>
        <v>88873</v>
      </c>
    </row>
    <row r="519" spans="1:7">
      <c r="A519" s="338"/>
      <c r="B519" s="339"/>
      <c r="C519" s="339"/>
      <c r="D519" s="340"/>
      <c r="E519" s="341"/>
      <c r="F519" s="342"/>
      <c r="G519" s="343"/>
    </row>
    <row r="520" spans="1:7">
      <c r="A520" s="675" t="s">
        <v>47</v>
      </c>
      <c r="B520" s="685"/>
      <c r="C520" s="685"/>
      <c r="D520" s="685"/>
      <c r="E520" s="685"/>
      <c r="F520" s="685"/>
      <c r="G520" s="686"/>
    </row>
    <row r="521" spans="1:7">
      <c r="A521" s="678" t="s">
        <v>41</v>
      </c>
      <c r="B521" s="679"/>
      <c r="C521" s="680"/>
      <c r="D521" s="326" t="s">
        <v>42</v>
      </c>
      <c r="E521" s="327" t="s">
        <v>48</v>
      </c>
      <c r="F521" s="328" t="s">
        <v>49</v>
      </c>
      <c r="G521" s="327" t="s">
        <v>45</v>
      </c>
    </row>
    <row r="522" spans="1:7">
      <c r="A522" s="666" t="s">
        <v>50</v>
      </c>
      <c r="B522" s="667"/>
      <c r="C522" s="668"/>
      <c r="D522" s="316" t="s">
        <v>51</v>
      </c>
      <c r="E522" s="250">
        <f>+G529</f>
        <v>44575</v>
      </c>
      <c r="F522" s="251">
        <v>0.05</v>
      </c>
      <c r="G522" s="252">
        <f>ROUNDUP(E522*F522,0)</f>
        <v>2229</v>
      </c>
    </row>
    <row r="523" spans="1:7">
      <c r="A523" s="344"/>
      <c r="B523" s="258"/>
      <c r="C523" s="258"/>
      <c r="D523" s="259"/>
      <c r="E523" s="260"/>
      <c r="F523" s="337" t="s">
        <v>54</v>
      </c>
      <c r="G523" s="272">
        <f>G522</f>
        <v>2229</v>
      </c>
    </row>
    <row r="524" spans="1:7">
      <c r="A524" s="345"/>
      <c r="B524" s="262"/>
      <c r="C524" s="262"/>
      <c r="D524" s="263"/>
      <c r="E524" s="264"/>
      <c r="F524" s="342"/>
      <c r="G524" s="343"/>
    </row>
    <row r="525" spans="1:7">
      <c r="A525" s="675" t="s">
        <v>55</v>
      </c>
      <c r="B525" s="685"/>
      <c r="C525" s="685"/>
      <c r="D525" s="685"/>
      <c r="E525" s="685"/>
      <c r="F525" s="685"/>
      <c r="G525" s="686"/>
    </row>
    <row r="526" spans="1:7">
      <c r="A526" s="326" t="s">
        <v>2</v>
      </c>
      <c r="B526" s="326" t="s">
        <v>56</v>
      </c>
      <c r="C526" s="326" t="s">
        <v>57</v>
      </c>
      <c r="D526" s="326" t="s">
        <v>360</v>
      </c>
      <c r="E526" s="326" t="s">
        <v>59</v>
      </c>
      <c r="F526" s="326" t="s">
        <v>60</v>
      </c>
      <c r="G526" s="346"/>
    </row>
    <row r="527" spans="1:7">
      <c r="A527" s="266" t="s">
        <v>61</v>
      </c>
      <c r="B527" s="266">
        <v>107213.33333333299</v>
      </c>
      <c r="C527" s="267">
        <v>0.875</v>
      </c>
      <c r="D527" s="267">
        <v>25128.125</v>
      </c>
      <c r="E527" s="267">
        <v>0.82</v>
      </c>
      <c r="F527" s="252">
        <f>ROUNDUP(D527/E527,0)</f>
        <v>30645</v>
      </c>
      <c r="G527" s="346"/>
    </row>
    <row r="528" spans="1:7">
      <c r="A528" s="266" t="s">
        <v>62</v>
      </c>
      <c r="B528" s="266">
        <v>48733.333333333299</v>
      </c>
      <c r="C528" s="267">
        <v>0.875</v>
      </c>
      <c r="D528" s="267">
        <v>11421.875</v>
      </c>
      <c r="E528" s="267">
        <v>0.82</v>
      </c>
      <c r="F528" s="252">
        <f>ROUNDUP(D528/E528,0)</f>
        <v>13930</v>
      </c>
      <c r="G528" s="346"/>
    </row>
    <row r="529" spans="1:7">
      <c r="A529" s="333"/>
      <c r="B529" s="268"/>
      <c r="C529" s="269"/>
      <c r="D529" s="270"/>
      <c r="E529" s="271"/>
      <c r="F529" s="337" t="s">
        <v>63</v>
      </c>
      <c r="G529" s="272">
        <f>SUM(F527:F528)</f>
        <v>44575</v>
      </c>
    </row>
    <row r="530" spans="1:7">
      <c r="A530" s="338"/>
      <c r="B530" s="273"/>
      <c r="C530" s="274"/>
      <c r="D530" s="275"/>
      <c r="E530" s="276"/>
      <c r="F530" s="342"/>
      <c r="G530" s="343"/>
    </row>
    <row r="531" spans="1:7" ht="16" thickBot="1">
      <c r="A531" s="338"/>
      <c r="B531" s="338"/>
      <c r="C531" s="338"/>
      <c r="D531" s="347"/>
      <c r="E531" s="348"/>
      <c r="F531" s="349"/>
      <c r="G531" s="348"/>
    </row>
    <row r="532" spans="1:7" ht="16" thickBot="1">
      <c r="A532" s="350"/>
      <c r="B532" s="351"/>
      <c r="C532" s="352"/>
      <c r="D532" s="353"/>
      <c r="E532" s="687" t="s">
        <v>64</v>
      </c>
      <c r="F532" s="688"/>
      <c r="G532" s="354">
        <f>G518+G523+G529</f>
        <v>135677</v>
      </c>
    </row>
    <row r="533" spans="1:7" s="299" customFormat="1">
      <c r="A533" s="355"/>
      <c r="B533" s="356"/>
      <c r="C533" s="357"/>
      <c r="D533" s="358"/>
      <c r="E533" s="359"/>
      <c r="F533" s="359"/>
      <c r="G533" s="360"/>
    </row>
    <row r="534" spans="1:7" s="299" customFormat="1">
      <c r="A534" s="355"/>
      <c r="B534" s="356"/>
      <c r="C534" s="357"/>
      <c r="D534" s="358"/>
      <c r="E534" s="359"/>
      <c r="F534" s="359"/>
      <c r="G534" s="360"/>
    </row>
    <row r="535" spans="1:7" ht="16" thickBot="1">
      <c r="A535" s="287"/>
      <c r="B535" s="288"/>
      <c r="C535" s="289"/>
      <c r="D535" s="290"/>
      <c r="E535" s="291"/>
      <c r="F535" s="292"/>
      <c r="G535" s="291"/>
    </row>
    <row r="536" spans="1:7" ht="17" thickBot="1">
      <c r="A536" s="220" t="s">
        <v>1</v>
      </c>
      <c r="B536" s="627" t="s">
        <v>2</v>
      </c>
      <c r="C536" s="628"/>
      <c r="D536" s="628"/>
      <c r="E536" s="629"/>
      <c r="F536" s="221" t="s">
        <v>38</v>
      </c>
      <c r="G536" s="222" t="s">
        <v>39</v>
      </c>
    </row>
    <row r="537" spans="1:7" ht="97" customHeight="1" thickBot="1">
      <c r="A537" s="223" t="e">
        <f>+#REF!</f>
        <v>#REF!</v>
      </c>
      <c r="B537" s="636" t="e">
        <f>+#REF!</f>
        <v>#REF!</v>
      </c>
      <c r="C537" s="636"/>
      <c r="D537" s="636"/>
      <c r="E537" s="636"/>
      <c r="F537" s="224" t="e">
        <f>+#REF!</f>
        <v>#REF!</v>
      </c>
      <c r="G537" s="225">
        <f>ROUND(G562,2)</f>
        <v>68702</v>
      </c>
    </row>
    <row r="538" spans="1:7">
      <c r="A538" s="226"/>
      <c r="B538" s="226"/>
      <c r="C538" s="226"/>
      <c r="D538" s="227"/>
      <c r="E538" s="228"/>
      <c r="F538" s="229"/>
      <c r="G538" s="230"/>
    </row>
    <row r="539" spans="1:7">
      <c r="A539" s="613" t="s">
        <v>40</v>
      </c>
      <c r="B539" s="633"/>
      <c r="C539" s="633"/>
      <c r="D539" s="633"/>
      <c r="E539" s="633"/>
      <c r="F539" s="633"/>
      <c r="G539" s="634"/>
    </row>
    <row r="540" spans="1:7">
      <c r="A540" s="616" t="s">
        <v>41</v>
      </c>
      <c r="B540" s="640"/>
      <c r="C540" s="641"/>
      <c r="D540" s="231" t="s">
        <v>42</v>
      </c>
      <c r="E540" s="232" t="s">
        <v>43</v>
      </c>
      <c r="F540" s="233" t="s">
        <v>44</v>
      </c>
      <c r="G540" s="232" t="s">
        <v>45</v>
      </c>
    </row>
    <row r="541" spans="1:7" ht="16">
      <c r="A541" s="661" t="s">
        <v>85</v>
      </c>
      <c r="B541" s="662"/>
      <c r="C541" s="663"/>
      <c r="D541" s="361" t="s">
        <v>86</v>
      </c>
      <c r="E541" s="250">
        <v>407680</v>
      </c>
      <c r="F541" s="236">
        <v>0.105</v>
      </c>
      <c r="G541" s="252">
        <f>ROUNDUP(E541*F541,0)</f>
        <v>42807</v>
      </c>
    </row>
    <row r="542" spans="1:7" ht="12.75" customHeight="1">
      <c r="A542" s="637" t="s">
        <v>87</v>
      </c>
      <c r="B542" s="664"/>
      <c r="C542" s="665"/>
      <c r="D542" s="361" t="s">
        <v>88</v>
      </c>
      <c r="E542" s="250">
        <v>82000</v>
      </c>
      <c r="F542" s="236">
        <v>7.0000000000000007E-2</v>
      </c>
      <c r="G542" s="252">
        <f>ROUNDUP(E542*F542,0)</f>
        <v>5740</v>
      </c>
    </row>
    <row r="543" spans="1:7">
      <c r="A543" s="637"/>
      <c r="B543" s="664"/>
      <c r="C543" s="665"/>
      <c r="D543" s="361"/>
      <c r="E543" s="235"/>
      <c r="F543" s="236"/>
      <c r="G543" s="232"/>
    </row>
    <row r="544" spans="1:7">
      <c r="A544" s="637"/>
      <c r="B544" s="664"/>
      <c r="C544" s="665"/>
      <c r="D544" s="361"/>
      <c r="E544" s="235"/>
      <c r="F544" s="236"/>
      <c r="G544" s="232"/>
    </row>
    <row r="545" spans="1:7">
      <c r="A545" s="637"/>
      <c r="B545" s="638"/>
      <c r="C545" s="639"/>
      <c r="D545" s="234"/>
      <c r="E545" s="235"/>
      <c r="F545" s="236"/>
      <c r="G545" s="232"/>
    </row>
    <row r="546" spans="1:7">
      <c r="A546" s="237"/>
      <c r="B546" s="238"/>
      <c r="C546" s="237"/>
      <c r="D546" s="239"/>
      <c r="E546" s="240"/>
      <c r="F546" s="241" t="s">
        <v>46</v>
      </c>
      <c r="G546" s="242">
        <f>G541+G542+G543+G544+G545</f>
        <v>48547</v>
      </c>
    </row>
    <row r="547" spans="1:7">
      <c r="A547" s="243"/>
      <c r="B547" s="244"/>
      <c r="C547" s="244"/>
      <c r="D547" s="245"/>
      <c r="E547" s="246"/>
      <c r="F547" s="247"/>
      <c r="G547" s="248"/>
    </row>
    <row r="548" spans="1:7">
      <c r="A548" s="613" t="s">
        <v>47</v>
      </c>
      <c r="B548" s="614"/>
      <c r="C548" s="614"/>
      <c r="D548" s="614"/>
      <c r="E548" s="614"/>
      <c r="F548" s="614"/>
      <c r="G548" s="615"/>
    </row>
    <row r="549" spans="1:7">
      <c r="A549" s="616" t="s">
        <v>41</v>
      </c>
      <c r="B549" s="640"/>
      <c r="C549" s="641"/>
      <c r="D549" s="231" t="s">
        <v>42</v>
      </c>
      <c r="E549" s="232" t="s">
        <v>48</v>
      </c>
      <c r="F549" s="233" t="s">
        <v>49</v>
      </c>
      <c r="G549" s="232" t="s">
        <v>45</v>
      </c>
    </row>
    <row r="550" spans="1:7">
      <c r="A550" s="622" t="s">
        <v>66</v>
      </c>
      <c r="B550" s="623"/>
      <c r="C550" s="624"/>
      <c r="D550" s="254" t="s">
        <v>51</v>
      </c>
      <c r="E550" s="250">
        <f>G559</f>
        <v>18745</v>
      </c>
      <c r="F550" s="253">
        <v>0.05</v>
      </c>
      <c r="G550" s="252">
        <f>ROUNDUP(E550*F550,0)</f>
        <v>938</v>
      </c>
    </row>
    <row r="551" spans="1:7">
      <c r="A551" s="622" t="s">
        <v>89</v>
      </c>
      <c r="B551" s="623"/>
      <c r="C551" s="624"/>
      <c r="D551" s="254" t="s">
        <v>90</v>
      </c>
      <c r="E551" s="250">
        <v>8000</v>
      </c>
      <c r="F551" s="253">
        <v>5.8999999999999997E-2</v>
      </c>
      <c r="G551" s="252">
        <f>ROUNDUP(E551*F551,0)</f>
        <v>472</v>
      </c>
    </row>
    <row r="552" spans="1:7">
      <c r="A552" s="622"/>
      <c r="B552" s="623"/>
      <c r="C552" s="624"/>
      <c r="D552" s="254"/>
      <c r="E552" s="255"/>
      <c r="F552" s="253"/>
      <c r="G552" s="256"/>
    </row>
    <row r="553" spans="1:7">
      <c r="A553" s="257"/>
      <c r="B553" s="258"/>
      <c r="C553" s="258"/>
      <c r="D553" s="259"/>
      <c r="E553" s="260"/>
      <c r="F553" s="241" t="s">
        <v>54</v>
      </c>
      <c r="G553" s="242">
        <f>G550+G551+G552</f>
        <v>1410</v>
      </c>
    </row>
    <row r="554" spans="1:7">
      <c r="A554" s="261"/>
      <c r="B554" s="262"/>
      <c r="C554" s="262"/>
      <c r="D554" s="263"/>
      <c r="E554" s="264"/>
      <c r="F554" s="247"/>
      <c r="G554" s="248"/>
    </row>
    <row r="555" spans="1:7">
      <c r="A555" s="675" t="s">
        <v>55</v>
      </c>
      <c r="B555" s="685"/>
      <c r="C555" s="685"/>
      <c r="D555" s="685"/>
      <c r="E555" s="685"/>
      <c r="F555" s="685"/>
      <c r="G555" s="686"/>
    </row>
    <row r="556" spans="1:7">
      <c r="A556" s="326" t="s">
        <v>2</v>
      </c>
      <c r="B556" s="326" t="s">
        <v>56</v>
      </c>
      <c r="C556" s="326" t="s">
        <v>57</v>
      </c>
      <c r="D556" s="326" t="s">
        <v>360</v>
      </c>
      <c r="E556" s="326" t="s">
        <v>59</v>
      </c>
      <c r="F556" s="326" t="s">
        <v>60</v>
      </c>
      <c r="G556" s="346"/>
    </row>
    <row r="557" spans="1:7">
      <c r="A557" s="266" t="s">
        <v>61</v>
      </c>
      <c r="B557" s="266">
        <v>107213.33333333299</v>
      </c>
      <c r="C557" s="267">
        <v>0.875</v>
      </c>
      <c r="D557" s="267">
        <v>25128.125</v>
      </c>
      <c r="E557" s="267">
        <v>1.95</v>
      </c>
      <c r="F557" s="252">
        <f>ROUNDUP(D557/E557,0)</f>
        <v>12887</v>
      </c>
      <c r="G557" s="346"/>
    </row>
    <row r="558" spans="1:7">
      <c r="A558" s="266" t="s">
        <v>62</v>
      </c>
      <c r="B558" s="266">
        <v>48733.333333333299</v>
      </c>
      <c r="C558" s="267">
        <v>0.875</v>
      </c>
      <c r="D558" s="267">
        <v>11421.875</v>
      </c>
      <c r="E558" s="267">
        <v>1.95</v>
      </c>
      <c r="F558" s="252">
        <f>ROUNDUP(D558/E558,0)</f>
        <v>5858</v>
      </c>
      <c r="G558" s="346"/>
    </row>
    <row r="559" spans="1:7">
      <c r="A559" s="333"/>
      <c r="B559" s="268"/>
      <c r="C559" s="269"/>
      <c r="D559" s="270"/>
      <c r="E559" s="271"/>
      <c r="F559" s="337" t="s">
        <v>63</v>
      </c>
      <c r="G559" s="272">
        <f>SUM(F557:F558)</f>
        <v>18745</v>
      </c>
    </row>
    <row r="560" spans="1:7">
      <c r="A560" s="243"/>
      <c r="B560" s="273"/>
      <c r="C560" s="274"/>
      <c r="D560" s="275"/>
      <c r="E560" s="276"/>
      <c r="F560" s="247"/>
      <c r="G560" s="248"/>
    </row>
    <row r="561" spans="1:7" ht="16" thickBot="1">
      <c r="A561" s="243"/>
      <c r="B561" s="243"/>
      <c r="C561" s="243"/>
      <c r="D561" s="277"/>
      <c r="E561" s="278"/>
      <c r="F561" s="279"/>
      <c r="G561" s="278"/>
    </row>
    <row r="562" spans="1:7" ht="16" thickBot="1">
      <c r="A562" s="280"/>
      <c r="B562" s="281"/>
      <c r="C562" s="282"/>
      <c r="D562" s="283"/>
      <c r="E562" s="642" t="s">
        <v>64</v>
      </c>
      <c r="F562" s="643"/>
      <c r="G562" s="303">
        <f>G546+G553+G559</f>
        <v>68702</v>
      </c>
    </row>
    <row r="563" spans="1:7">
      <c r="A563" s="243"/>
      <c r="B563" s="243"/>
      <c r="C563" s="243"/>
      <c r="D563" s="277"/>
      <c r="E563" s="278"/>
      <c r="F563" s="279"/>
      <c r="G563" s="278"/>
    </row>
    <row r="564" spans="1:7">
      <c r="A564" s="287"/>
      <c r="B564" s="288"/>
      <c r="C564" s="289"/>
      <c r="D564" s="290"/>
      <c r="E564" s="291"/>
      <c r="F564" s="292"/>
      <c r="G564" s="291"/>
    </row>
    <row r="565" spans="1:7">
      <c r="A565" s="287"/>
      <c r="B565" s="288"/>
      <c r="C565" s="289"/>
      <c r="D565" s="290"/>
      <c r="E565" s="291"/>
      <c r="F565" s="292"/>
      <c r="G565" s="291"/>
    </row>
    <row r="566" spans="1:7">
      <c r="A566" s="243"/>
      <c r="B566" s="243"/>
      <c r="C566" s="243"/>
      <c r="D566" s="277"/>
      <c r="E566" s="278"/>
      <c r="F566" s="279"/>
      <c r="G566" s="278"/>
    </row>
    <row r="567" spans="1:7" ht="16" thickBot="1">
      <c r="A567" s="287"/>
      <c r="B567" s="288"/>
      <c r="C567" s="289"/>
      <c r="D567" s="290"/>
      <c r="E567" s="291"/>
      <c r="F567" s="292"/>
      <c r="G567" s="291"/>
    </row>
    <row r="568" spans="1:7" ht="17" thickBot="1">
      <c r="A568" s="321" t="s">
        <v>1</v>
      </c>
      <c r="B568" s="671" t="s">
        <v>2</v>
      </c>
      <c r="C568" s="672"/>
      <c r="D568" s="672"/>
      <c r="E568" s="673"/>
      <c r="F568" s="322" t="s">
        <v>38</v>
      </c>
      <c r="G568" s="323" t="s">
        <v>39</v>
      </c>
    </row>
    <row r="569" spans="1:7" ht="33.5" customHeight="1" thickBot="1">
      <c r="A569" s="324" t="e">
        <f>+#REF!</f>
        <v>#REF!</v>
      </c>
      <c r="B569" s="674" t="e">
        <f>+#REF!</f>
        <v>#REF!</v>
      </c>
      <c r="C569" s="674"/>
      <c r="D569" s="674"/>
      <c r="E569" s="674"/>
      <c r="F569" s="325" t="e">
        <f>+#REF!</f>
        <v>#REF!</v>
      </c>
      <c r="G569" s="225">
        <f>ROUND(G588,2)</f>
        <v>27818</v>
      </c>
    </row>
    <row r="570" spans="1:7">
      <c r="A570" s="226"/>
      <c r="B570" s="226"/>
      <c r="C570" s="226"/>
      <c r="D570" s="227"/>
      <c r="E570" s="228"/>
      <c r="F570" s="229"/>
      <c r="G570" s="230"/>
    </row>
    <row r="571" spans="1:7">
      <c r="A571" s="675" t="s">
        <v>40</v>
      </c>
      <c r="B571" s="676"/>
      <c r="C571" s="676"/>
      <c r="D571" s="676"/>
      <c r="E571" s="676"/>
      <c r="F571" s="676"/>
      <c r="G571" s="677"/>
    </row>
    <row r="572" spans="1:7">
      <c r="A572" s="678" t="s">
        <v>41</v>
      </c>
      <c r="B572" s="679"/>
      <c r="C572" s="680"/>
      <c r="D572" s="326" t="s">
        <v>42</v>
      </c>
      <c r="E572" s="327" t="s">
        <v>43</v>
      </c>
      <c r="F572" s="328" t="s">
        <v>44</v>
      </c>
      <c r="G572" s="327" t="s">
        <v>45</v>
      </c>
    </row>
    <row r="573" spans="1:7">
      <c r="A573" s="681" t="s">
        <v>91</v>
      </c>
      <c r="B573" s="682"/>
      <c r="C573" s="683"/>
      <c r="D573" s="329" t="s">
        <v>86</v>
      </c>
      <c r="E573" s="250">
        <v>435000</v>
      </c>
      <c r="F573" s="330">
        <v>4.2000000000000003E-2</v>
      </c>
      <c r="G573" s="252">
        <f>ROUNDUP(E573*F573,0)</f>
        <v>18270</v>
      </c>
    </row>
    <row r="574" spans="1:7">
      <c r="A574" s="333"/>
      <c r="B574" s="334"/>
      <c r="C574" s="333"/>
      <c r="D574" s="335"/>
      <c r="E574" s="336"/>
      <c r="F574" s="337" t="s">
        <v>46</v>
      </c>
      <c r="G574" s="300">
        <f>G573</f>
        <v>18270</v>
      </c>
    </row>
    <row r="575" spans="1:7">
      <c r="A575" s="338"/>
      <c r="B575" s="339"/>
      <c r="C575" s="339"/>
      <c r="D575" s="340"/>
      <c r="E575" s="341"/>
      <c r="F575" s="342"/>
      <c r="G575" s="343"/>
    </row>
    <row r="576" spans="1:7">
      <c r="A576" s="675" t="s">
        <v>47</v>
      </c>
      <c r="B576" s="685"/>
      <c r="C576" s="685"/>
      <c r="D576" s="685"/>
      <c r="E576" s="685"/>
      <c r="F576" s="685"/>
      <c r="G576" s="686"/>
    </row>
    <row r="577" spans="1:7">
      <c r="A577" s="678" t="s">
        <v>41</v>
      </c>
      <c r="B577" s="679"/>
      <c r="C577" s="680"/>
      <c r="D577" s="326" t="s">
        <v>42</v>
      </c>
      <c r="E577" s="327" t="s">
        <v>48</v>
      </c>
      <c r="F577" s="328" t="s">
        <v>49</v>
      </c>
      <c r="G577" s="327" t="s">
        <v>45</v>
      </c>
    </row>
    <row r="578" spans="1:7">
      <c r="A578" s="689" t="s">
        <v>50</v>
      </c>
      <c r="B578" s="690"/>
      <c r="C578" s="691"/>
      <c r="D578" s="362" t="s">
        <v>51</v>
      </c>
      <c r="E578" s="250">
        <f>+G585</f>
        <v>9093</v>
      </c>
      <c r="F578" s="363">
        <v>0.05</v>
      </c>
      <c r="G578" s="252">
        <f>ROUNDUP(E578*F578,0)</f>
        <v>455</v>
      </c>
    </row>
    <row r="579" spans="1:7">
      <c r="A579" s="344"/>
      <c r="B579" s="258"/>
      <c r="C579" s="258"/>
      <c r="D579" s="259"/>
      <c r="E579" s="260"/>
      <c r="F579" s="337" t="s">
        <v>54</v>
      </c>
      <c r="G579" s="300">
        <f>SUM(G578)</f>
        <v>455</v>
      </c>
    </row>
    <row r="580" spans="1:7">
      <c r="A580" s="345"/>
      <c r="B580" s="262"/>
      <c r="C580" s="262"/>
      <c r="D580" s="263"/>
      <c r="E580" s="264"/>
      <c r="F580" s="342"/>
      <c r="G580" s="343"/>
    </row>
    <row r="581" spans="1:7">
      <c r="A581" s="675" t="s">
        <v>55</v>
      </c>
      <c r="B581" s="685"/>
      <c r="C581" s="685"/>
      <c r="D581" s="685"/>
      <c r="E581" s="685"/>
      <c r="F581" s="685"/>
      <c r="G581" s="686"/>
    </row>
    <row r="582" spans="1:7">
      <c r="A582" s="326" t="s">
        <v>2</v>
      </c>
      <c r="B582" s="326" t="s">
        <v>56</v>
      </c>
      <c r="C582" s="326" t="s">
        <v>57</v>
      </c>
      <c r="D582" s="326" t="s">
        <v>360</v>
      </c>
      <c r="E582" s="326" t="s">
        <v>59</v>
      </c>
      <c r="F582" s="326" t="s">
        <v>60</v>
      </c>
      <c r="G582" s="346"/>
    </row>
    <row r="583" spans="1:7">
      <c r="A583" s="266" t="s">
        <v>61</v>
      </c>
      <c r="B583" s="266">
        <v>107213.33333333299</v>
      </c>
      <c r="C583" s="267">
        <v>0.875</v>
      </c>
      <c r="D583" s="267">
        <v>25128.125</v>
      </c>
      <c r="E583" s="267">
        <v>4.0199999999999996</v>
      </c>
      <c r="F583" s="252">
        <f>ROUNDUP(D583/E583,0)</f>
        <v>6251</v>
      </c>
      <c r="G583" s="346"/>
    </row>
    <row r="584" spans="1:7">
      <c r="A584" s="266" t="s">
        <v>62</v>
      </c>
      <c r="B584" s="266">
        <v>48733.333333333299</v>
      </c>
      <c r="C584" s="267">
        <v>0.875</v>
      </c>
      <c r="D584" s="267">
        <v>11421.875</v>
      </c>
      <c r="E584" s="267">
        <v>4.0199999999999996</v>
      </c>
      <c r="F584" s="252">
        <f>ROUNDUP(D584/E584,0)</f>
        <v>2842</v>
      </c>
      <c r="G584" s="346"/>
    </row>
    <row r="585" spans="1:7">
      <c r="A585" s="333"/>
      <c r="B585" s="268"/>
      <c r="C585" s="269"/>
      <c r="D585" s="270"/>
      <c r="E585" s="271"/>
      <c r="F585" s="337" t="s">
        <v>63</v>
      </c>
      <c r="G585" s="272">
        <f>SUM(F583:F584)</f>
        <v>9093</v>
      </c>
    </row>
    <row r="586" spans="1:7">
      <c r="A586" s="338"/>
      <c r="B586" s="273"/>
      <c r="C586" s="274"/>
      <c r="D586" s="275"/>
      <c r="E586" s="276"/>
      <c r="F586" s="342"/>
      <c r="G586" s="343"/>
    </row>
    <row r="587" spans="1:7" ht="16" thickBot="1">
      <c r="A587" s="338"/>
      <c r="B587" s="338"/>
      <c r="C587" s="338"/>
      <c r="D587" s="347"/>
      <c r="E587" s="348"/>
      <c r="F587" s="349"/>
      <c r="G587" s="348"/>
    </row>
    <row r="588" spans="1:7" ht="16" thickBot="1">
      <c r="A588" s="350"/>
      <c r="B588" s="351"/>
      <c r="C588" s="352"/>
      <c r="D588" s="353"/>
      <c r="E588" s="687" t="s">
        <v>64</v>
      </c>
      <c r="F588" s="688"/>
      <c r="G588" s="354">
        <f>G574+G579+G585</f>
        <v>27818</v>
      </c>
    </row>
    <row r="589" spans="1:7">
      <c r="A589" s="243"/>
      <c r="B589" s="243"/>
      <c r="C589" s="243"/>
      <c r="D589" s="277"/>
      <c r="E589" s="278"/>
      <c r="F589" s="279"/>
      <c r="G589" s="278"/>
    </row>
    <row r="590" spans="1:7" ht="16" thickBot="1">
      <c r="A590" s="287"/>
      <c r="B590" s="288"/>
      <c r="C590" s="289"/>
      <c r="D590" s="290"/>
      <c r="E590" s="291"/>
      <c r="F590" s="292"/>
      <c r="G590" s="291"/>
    </row>
    <row r="591" spans="1:7" ht="17" thickBot="1">
      <c r="A591" s="321" t="s">
        <v>1</v>
      </c>
      <c r="B591" s="671" t="s">
        <v>2</v>
      </c>
      <c r="C591" s="672"/>
      <c r="D591" s="672"/>
      <c r="E591" s="673"/>
      <c r="F591" s="322" t="s">
        <v>38</v>
      </c>
      <c r="G591" s="323" t="s">
        <v>39</v>
      </c>
    </row>
    <row r="592" spans="1:7" ht="29.5" customHeight="1" thickBot="1">
      <c r="A592" s="324" t="e">
        <f>+#REF!</f>
        <v>#REF!</v>
      </c>
      <c r="B592" s="674" t="e">
        <f>+#REF!</f>
        <v>#REF!</v>
      </c>
      <c r="C592" s="674"/>
      <c r="D592" s="674"/>
      <c r="E592" s="674"/>
      <c r="F592" s="325" t="e">
        <f>+#REF!</f>
        <v>#REF!</v>
      </c>
      <c r="G592" s="225">
        <f>ROUND(G615,2)</f>
        <v>133766</v>
      </c>
    </row>
    <row r="593" spans="1:7">
      <c r="A593" s="226"/>
      <c r="B593" s="226"/>
      <c r="C593" s="226"/>
      <c r="D593" s="227"/>
      <c r="E593" s="228"/>
      <c r="F593" s="229"/>
      <c r="G593" s="230"/>
    </row>
    <row r="594" spans="1:7">
      <c r="A594" s="675" t="s">
        <v>40</v>
      </c>
      <c r="B594" s="676"/>
      <c r="C594" s="676"/>
      <c r="D594" s="676"/>
      <c r="E594" s="676"/>
      <c r="F594" s="676"/>
      <c r="G594" s="677"/>
    </row>
    <row r="595" spans="1:7">
      <c r="A595" s="678" t="s">
        <v>41</v>
      </c>
      <c r="B595" s="679"/>
      <c r="C595" s="680"/>
      <c r="D595" s="326" t="s">
        <v>42</v>
      </c>
      <c r="E595" s="327" t="s">
        <v>43</v>
      </c>
      <c r="F595" s="328" t="s">
        <v>44</v>
      </c>
      <c r="G595" s="327" t="s">
        <v>45</v>
      </c>
    </row>
    <row r="596" spans="1:7">
      <c r="A596" s="681" t="s">
        <v>92</v>
      </c>
      <c r="B596" s="682"/>
      <c r="C596" s="683"/>
      <c r="D596" s="329" t="s">
        <v>16</v>
      </c>
      <c r="E596" s="250">
        <v>407680</v>
      </c>
      <c r="F596" s="330">
        <v>5.4600000000000003E-2</v>
      </c>
      <c r="G596" s="252">
        <f>ROUNDUP(E596*F596,0)</f>
        <v>22260</v>
      </c>
    </row>
    <row r="597" spans="1:7">
      <c r="A597" s="681" t="s">
        <v>93</v>
      </c>
      <c r="B597" s="682"/>
      <c r="C597" s="683"/>
      <c r="D597" s="329" t="s">
        <v>75</v>
      </c>
      <c r="E597" s="250">
        <v>4000</v>
      </c>
      <c r="F597" s="330">
        <v>1.05</v>
      </c>
      <c r="G597" s="252">
        <f>ROUNDUP(E597*F597,0)</f>
        <v>4200</v>
      </c>
    </row>
    <row r="598" spans="1:7">
      <c r="A598" s="681" t="s">
        <v>94</v>
      </c>
      <c r="B598" s="682"/>
      <c r="C598" s="683"/>
      <c r="D598" s="329" t="s">
        <v>75</v>
      </c>
      <c r="E598" s="250">
        <v>6000</v>
      </c>
      <c r="F598" s="330">
        <v>0.06</v>
      </c>
      <c r="G598" s="252">
        <f>ROUNDUP(E598*F598,0)</f>
        <v>360</v>
      </c>
    </row>
    <row r="599" spans="1:7">
      <c r="A599" s="681" t="s">
        <v>95</v>
      </c>
      <c r="B599" s="682"/>
      <c r="C599" s="683"/>
      <c r="D599" s="329" t="s">
        <v>9</v>
      </c>
      <c r="E599" s="250">
        <v>29000</v>
      </c>
      <c r="F599" s="330">
        <v>0.48</v>
      </c>
      <c r="G599" s="252">
        <f>ROUNDUP(E599*F599,0)</f>
        <v>13920</v>
      </c>
    </row>
    <row r="600" spans="1:7">
      <c r="A600" s="333"/>
      <c r="B600" s="334"/>
      <c r="C600" s="333"/>
      <c r="D600" s="335"/>
      <c r="E600" s="336"/>
      <c r="F600" s="337" t="s">
        <v>46</v>
      </c>
      <c r="G600" s="272">
        <f>SUM(G596:G599)</f>
        <v>40740</v>
      </c>
    </row>
    <row r="601" spans="1:7">
      <c r="A601" s="338"/>
      <c r="B601" s="339"/>
      <c r="C601" s="339"/>
      <c r="D601" s="340"/>
      <c r="E601" s="341"/>
      <c r="F601" s="342"/>
      <c r="G601" s="343"/>
    </row>
    <row r="602" spans="1:7">
      <c r="A602" s="675" t="s">
        <v>47</v>
      </c>
      <c r="B602" s="685"/>
      <c r="C602" s="685"/>
      <c r="D602" s="685"/>
      <c r="E602" s="685"/>
      <c r="F602" s="685"/>
      <c r="G602" s="686"/>
    </row>
    <row r="603" spans="1:7">
      <c r="A603" s="678" t="s">
        <v>41</v>
      </c>
      <c r="B603" s="679"/>
      <c r="C603" s="680"/>
      <c r="D603" s="326" t="s">
        <v>42</v>
      </c>
      <c r="E603" s="327" t="s">
        <v>48</v>
      </c>
      <c r="F603" s="328" t="s">
        <v>49</v>
      </c>
      <c r="G603" s="327" t="s">
        <v>45</v>
      </c>
    </row>
    <row r="604" spans="1:7">
      <c r="A604" s="689" t="s">
        <v>50</v>
      </c>
      <c r="B604" s="690"/>
      <c r="C604" s="691"/>
      <c r="D604" s="362" t="s">
        <v>51</v>
      </c>
      <c r="E604" s="250">
        <f>+G612</f>
        <v>84024</v>
      </c>
      <c r="F604" s="363">
        <v>0.05</v>
      </c>
      <c r="G604" s="252">
        <f>ROUNDUP(E604*F604,0)</f>
        <v>4202</v>
      </c>
    </row>
    <row r="605" spans="1:7">
      <c r="A605" s="689" t="s">
        <v>96</v>
      </c>
      <c r="B605" s="690"/>
      <c r="C605" s="691"/>
      <c r="D605" s="362" t="s">
        <v>84</v>
      </c>
      <c r="E605" s="250">
        <v>8000</v>
      </c>
      <c r="F605" s="363">
        <v>0.6</v>
      </c>
      <c r="G605" s="252">
        <f>ROUNDUP(E605*F605,0)</f>
        <v>4800</v>
      </c>
    </row>
    <row r="606" spans="1:7">
      <c r="A606" s="344"/>
      <c r="B606" s="258"/>
      <c r="C606" s="258"/>
      <c r="D606" s="259"/>
      <c r="E606" s="260"/>
      <c r="F606" s="337" t="s">
        <v>54</v>
      </c>
      <c r="G606" s="272">
        <f>SUM(G604:G605)</f>
        <v>9002</v>
      </c>
    </row>
    <row r="607" spans="1:7">
      <c r="A607" s="345"/>
      <c r="B607" s="262"/>
      <c r="C607" s="262"/>
      <c r="D607" s="263"/>
      <c r="E607" s="264"/>
      <c r="F607" s="342"/>
      <c r="G607" s="343"/>
    </row>
    <row r="608" spans="1:7">
      <c r="A608" s="675" t="s">
        <v>55</v>
      </c>
      <c r="B608" s="685"/>
      <c r="C608" s="685"/>
      <c r="D608" s="685"/>
      <c r="E608" s="685"/>
      <c r="F608" s="685"/>
      <c r="G608" s="686"/>
    </row>
    <row r="609" spans="1:7">
      <c r="A609" s="326" t="s">
        <v>2</v>
      </c>
      <c r="B609" s="326" t="s">
        <v>56</v>
      </c>
      <c r="C609" s="326" t="s">
        <v>57</v>
      </c>
      <c r="D609" s="326" t="s">
        <v>360</v>
      </c>
      <c r="E609" s="326" t="s">
        <v>59</v>
      </c>
      <c r="F609" s="326" t="s">
        <v>60</v>
      </c>
      <c r="G609" s="346"/>
    </row>
    <row r="610" spans="1:7">
      <c r="A610" s="266" t="s">
        <v>61</v>
      </c>
      <c r="B610" s="266">
        <v>107213.33333333299</v>
      </c>
      <c r="C610" s="267">
        <v>0.875</v>
      </c>
      <c r="D610" s="267">
        <v>25128.125</v>
      </c>
      <c r="E610" s="267">
        <v>0.435</v>
      </c>
      <c r="F610" s="252">
        <f>ROUNDUP(D610/E610,0)</f>
        <v>57766</v>
      </c>
      <c r="G610" s="346"/>
    </row>
    <row r="611" spans="1:7">
      <c r="A611" s="266" t="s">
        <v>62</v>
      </c>
      <c r="B611" s="266">
        <v>48733.333333333299</v>
      </c>
      <c r="C611" s="267">
        <v>0.875</v>
      </c>
      <c r="D611" s="267">
        <v>11421.875</v>
      </c>
      <c r="E611" s="267">
        <v>0.435</v>
      </c>
      <c r="F611" s="252">
        <f>ROUNDUP(D611/E611,0)</f>
        <v>26258</v>
      </c>
      <c r="G611" s="346"/>
    </row>
    <row r="612" spans="1:7">
      <c r="A612" s="333"/>
      <c r="B612" s="268"/>
      <c r="C612" s="269"/>
      <c r="D612" s="270"/>
      <c r="E612" s="271"/>
      <c r="F612" s="337" t="s">
        <v>63</v>
      </c>
      <c r="G612" s="272">
        <f>SUM(F610:F611)</f>
        <v>84024</v>
      </c>
    </row>
    <row r="613" spans="1:7">
      <c r="A613" s="338"/>
      <c r="B613" s="273"/>
      <c r="C613" s="274"/>
      <c r="D613" s="275"/>
      <c r="E613" s="276"/>
      <c r="F613" s="342"/>
      <c r="G613" s="343"/>
    </row>
    <row r="614" spans="1:7" ht="16" thickBot="1">
      <c r="A614" s="338"/>
      <c r="B614" s="338"/>
      <c r="C614" s="338"/>
      <c r="D614" s="347"/>
      <c r="E614" s="348"/>
      <c r="F614" s="349"/>
      <c r="G614" s="348"/>
    </row>
    <row r="615" spans="1:7" ht="16" thickBot="1">
      <c r="A615" s="350"/>
      <c r="B615" s="351"/>
      <c r="C615" s="352"/>
      <c r="D615" s="353"/>
      <c r="E615" s="687" t="s">
        <v>64</v>
      </c>
      <c r="F615" s="688"/>
      <c r="G615" s="354">
        <f>G600+G606+G612</f>
        <v>133766</v>
      </c>
    </row>
    <row r="616" spans="1:7">
      <c r="A616" s="243"/>
      <c r="B616" s="243"/>
      <c r="C616" s="243"/>
      <c r="D616" s="277"/>
      <c r="E616" s="278"/>
      <c r="F616" s="279"/>
      <c r="G616" s="278"/>
    </row>
    <row r="617" spans="1:7">
      <c r="A617" s="287"/>
      <c r="B617" s="288"/>
      <c r="C617" s="289"/>
      <c r="D617" s="290"/>
      <c r="E617" s="291"/>
      <c r="F617" s="292"/>
      <c r="G617" s="291"/>
    </row>
    <row r="618" spans="1:7" s="299" customFormat="1" ht="16" thickBot="1">
      <c r="A618" s="293"/>
      <c r="B618" s="294"/>
      <c r="C618" s="295"/>
      <c r="D618" s="296"/>
      <c r="E618" s="297"/>
      <c r="F618" s="298"/>
      <c r="G618" s="297"/>
    </row>
    <row r="619" spans="1:7" ht="17" thickBot="1">
      <c r="A619" s="321" t="s">
        <v>1</v>
      </c>
      <c r="B619" s="671" t="s">
        <v>2</v>
      </c>
      <c r="C619" s="672"/>
      <c r="D619" s="672"/>
      <c r="E619" s="673"/>
      <c r="F619" s="322" t="s">
        <v>38</v>
      </c>
      <c r="G619" s="323" t="s">
        <v>39</v>
      </c>
    </row>
    <row r="620" spans="1:7" ht="31.75" customHeight="1" thickBot="1">
      <c r="A620" s="324" t="e">
        <f>+#REF!</f>
        <v>#REF!</v>
      </c>
      <c r="B620" s="674" t="e">
        <f>+#REF!</f>
        <v>#REF!</v>
      </c>
      <c r="C620" s="674"/>
      <c r="D620" s="674"/>
      <c r="E620" s="674"/>
      <c r="F620" s="325" t="e">
        <f>+#REF!</f>
        <v>#REF!</v>
      </c>
      <c r="G620" s="225">
        <f>ROUND(G643,2)</f>
        <v>151200</v>
      </c>
    </row>
    <row r="621" spans="1:7">
      <c r="A621" s="226"/>
      <c r="B621" s="226"/>
      <c r="C621" s="226"/>
      <c r="D621" s="227"/>
      <c r="E621" s="228"/>
      <c r="F621" s="229"/>
      <c r="G621" s="230"/>
    </row>
    <row r="622" spans="1:7">
      <c r="A622" s="675" t="s">
        <v>40</v>
      </c>
      <c r="B622" s="676"/>
      <c r="C622" s="676"/>
      <c r="D622" s="676"/>
      <c r="E622" s="676"/>
      <c r="F622" s="676"/>
      <c r="G622" s="677"/>
    </row>
    <row r="623" spans="1:7">
      <c r="A623" s="678" t="s">
        <v>41</v>
      </c>
      <c r="B623" s="679"/>
      <c r="C623" s="680"/>
      <c r="D623" s="326" t="s">
        <v>42</v>
      </c>
      <c r="E623" s="327" t="s">
        <v>43</v>
      </c>
      <c r="F623" s="328" t="s">
        <v>44</v>
      </c>
      <c r="G623" s="327" t="s">
        <v>45</v>
      </c>
    </row>
    <row r="624" spans="1:7">
      <c r="A624" s="681" t="s">
        <v>92</v>
      </c>
      <c r="B624" s="682"/>
      <c r="C624" s="683"/>
      <c r="D624" s="329" t="s">
        <v>16</v>
      </c>
      <c r="E624" s="250">
        <v>407680</v>
      </c>
      <c r="F624" s="330">
        <v>6.3E-2</v>
      </c>
      <c r="G624" s="252">
        <f>ROUNDUP(E624*F624,0)</f>
        <v>25684</v>
      </c>
    </row>
    <row r="625" spans="1:7">
      <c r="A625" s="681" t="s">
        <v>93</v>
      </c>
      <c r="B625" s="682"/>
      <c r="C625" s="683"/>
      <c r="D625" s="329" t="s">
        <v>75</v>
      </c>
      <c r="E625" s="250">
        <v>4000</v>
      </c>
      <c r="F625" s="330">
        <v>2.31</v>
      </c>
      <c r="G625" s="252">
        <f>ROUNDUP(E625*F625,0)</f>
        <v>9240</v>
      </c>
    </row>
    <row r="626" spans="1:7">
      <c r="A626" s="681" t="s">
        <v>94</v>
      </c>
      <c r="B626" s="682"/>
      <c r="C626" s="683"/>
      <c r="D626" s="329" t="s">
        <v>75</v>
      </c>
      <c r="E626" s="250">
        <v>6000</v>
      </c>
      <c r="F626" s="330">
        <v>0.11</v>
      </c>
      <c r="G626" s="252">
        <f>ROUNDUP(E626*F626,0)</f>
        <v>660</v>
      </c>
    </row>
    <row r="627" spans="1:7">
      <c r="A627" s="681" t="s">
        <v>95</v>
      </c>
      <c r="B627" s="682"/>
      <c r="C627" s="683"/>
      <c r="D627" s="329" t="s">
        <v>9</v>
      </c>
      <c r="E627" s="250">
        <v>29000</v>
      </c>
      <c r="F627" s="330">
        <v>0.64</v>
      </c>
      <c r="G627" s="252">
        <f>ROUNDUP(E627*F627,0)</f>
        <v>18560</v>
      </c>
    </row>
    <row r="628" spans="1:7">
      <c r="A628" s="333"/>
      <c r="B628" s="334"/>
      <c r="C628" s="333"/>
      <c r="D628" s="335"/>
      <c r="E628" s="336"/>
      <c r="F628" s="337" t="s">
        <v>46</v>
      </c>
      <c r="G628" s="272">
        <f>SUM(G624:G627)</f>
        <v>54144</v>
      </c>
    </row>
    <row r="629" spans="1:7">
      <c r="A629" s="338"/>
      <c r="B629" s="339"/>
      <c r="C629" s="339"/>
      <c r="D629" s="340"/>
      <c r="E629" s="341"/>
      <c r="F629" s="342"/>
      <c r="G629" s="343"/>
    </row>
    <row r="630" spans="1:7">
      <c r="A630" s="675" t="s">
        <v>47</v>
      </c>
      <c r="B630" s="685"/>
      <c r="C630" s="685"/>
      <c r="D630" s="685"/>
      <c r="E630" s="685"/>
      <c r="F630" s="685"/>
      <c r="G630" s="686"/>
    </row>
    <row r="631" spans="1:7">
      <c r="A631" s="678" t="s">
        <v>41</v>
      </c>
      <c r="B631" s="679"/>
      <c r="C631" s="680"/>
      <c r="D631" s="326" t="s">
        <v>42</v>
      </c>
      <c r="E631" s="327" t="s">
        <v>48</v>
      </c>
      <c r="F631" s="328" t="s">
        <v>49</v>
      </c>
      <c r="G631" s="327" t="s">
        <v>45</v>
      </c>
    </row>
    <row r="632" spans="1:7">
      <c r="A632" s="689" t="s">
        <v>50</v>
      </c>
      <c r="B632" s="690"/>
      <c r="C632" s="691"/>
      <c r="D632" s="362" t="s">
        <v>51</v>
      </c>
      <c r="E632" s="250">
        <f>+G640</f>
        <v>87862</v>
      </c>
      <c r="F632" s="363">
        <v>0.05</v>
      </c>
      <c r="G632" s="252">
        <f>ROUNDUP(E632*F632,0)</f>
        <v>4394</v>
      </c>
    </row>
    <row r="633" spans="1:7">
      <c r="A633" s="689" t="s">
        <v>96</v>
      </c>
      <c r="B633" s="690"/>
      <c r="C633" s="691"/>
      <c r="D633" s="362" t="s">
        <v>84</v>
      </c>
      <c r="E633" s="250">
        <v>8000</v>
      </c>
      <c r="F633" s="363">
        <v>0.6</v>
      </c>
      <c r="G633" s="252">
        <f>ROUNDUP(E633*F633,0)</f>
        <v>4800</v>
      </c>
    </row>
    <row r="634" spans="1:7">
      <c r="A634" s="344"/>
      <c r="B634" s="258"/>
      <c r="C634" s="258"/>
      <c r="D634" s="259"/>
      <c r="E634" s="260"/>
      <c r="F634" s="337" t="s">
        <v>54</v>
      </c>
      <c r="G634" s="272">
        <f>SUM(G632:G633)</f>
        <v>9194</v>
      </c>
    </row>
    <row r="635" spans="1:7">
      <c r="A635" s="345"/>
      <c r="B635" s="262"/>
      <c r="C635" s="262"/>
      <c r="D635" s="263"/>
      <c r="E635" s="264"/>
      <c r="F635" s="342"/>
      <c r="G635" s="343"/>
    </row>
    <row r="636" spans="1:7">
      <c r="A636" s="675" t="s">
        <v>55</v>
      </c>
      <c r="B636" s="685"/>
      <c r="C636" s="685"/>
      <c r="D636" s="685"/>
      <c r="E636" s="685"/>
      <c r="F636" s="685"/>
      <c r="G636" s="686"/>
    </row>
    <row r="637" spans="1:7">
      <c r="A637" s="326" t="s">
        <v>2</v>
      </c>
      <c r="B637" s="326" t="s">
        <v>56</v>
      </c>
      <c r="C637" s="326" t="s">
        <v>57</v>
      </c>
      <c r="D637" s="326" t="s">
        <v>360</v>
      </c>
      <c r="E637" s="326" t="s">
        <v>59</v>
      </c>
      <c r="F637" s="326" t="s">
        <v>60</v>
      </c>
      <c r="G637" s="346"/>
    </row>
    <row r="638" spans="1:7">
      <c r="A638" s="266" t="s">
        <v>61</v>
      </c>
      <c r="B638" s="266">
        <v>107213.33333333299</v>
      </c>
      <c r="C638" s="267">
        <v>0.875</v>
      </c>
      <c r="D638" s="267">
        <v>25128.125</v>
      </c>
      <c r="E638" s="267">
        <v>0.41599999999999998</v>
      </c>
      <c r="F638" s="252">
        <f>ROUNDUP(D638/E638,0)</f>
        <v>60405</v>
      </c>
      <c r="G638" s="346"/>
    </row>
    <row r="639" spans="1:7">
      <c r="A639" s="266" t="s">
        <v>62</v>
      </c>
      <c r="B639" s="266">
        <v>48733.333333333299</v>
      </c>
      <c r="C639" s="267">
        <v>0.875</v>
      </c>
      <c r="D639" s="267">
        <v>11421.875</v>
      </c>
      <c r="E639" s="267">
        <v>0.41599999999999998</v>
      </c>
      <c r="F639" s="252">
        <f>ROUNDUP(D639/E639,0)</f>
        <v>27457</v>
      </c>
      <c r="G639" s="346"/>
    </row>
    <row r="640" spans="1:7">
      <c r="A640" s="333"/>
      <c r="B640" s="268"/>
      <c r="C640" s="269"/>
      <c r="D640" s="270"/>
      <c r="E640" s="271"/>
      <c r="F640" s="337" t="s">
        <v>63</v>
      </c>
      <c r="G640" s="272">
        <f>SUM(F638:F639)</f>
        <v>87862</v>
      </c>
    </row>
    <row r="641" spans="1:7">
      <c r="A641" s="338"/>
      <c r="B641" s="273"/>
      <c r="C641" s="274"/>
      <c r="D641" s="275"/>
      <c r="E641" s="276"/>
      <c r="F641" s="342"/>
      <c r="G641" s="343"/>
    </row>
    <row r="642" spans="1:7" ht="16" thickBot="1">
      <c r="A642" s="338"/>
      <c r="B642" s="338"/>
      <c r="C642" s="338"/>
      <c r="D642" s="347"/>
      <c r="E642" s="348"/>
      <c r="F642" s="349"/>
      <c r="G642" s="348"/>
    </row>
    <row r="643" spans="1:7" ht="16" thickBot="1">
      <c r="A643" s="350"/>
      <c r="B643" s="351"/>
      <c r="C643" s="352"/>
      <c r="D643" s="353"/>
      <c r="E643" s="687" t="s">
        <v>64</v>
      </c>
      <c r="F643" s="688"/>
      <c r="G643" s="354">
        <f>G628+G634+G640</f>
        <v>151200</v>
      </c>
    </row>
    <row r="644" spans="1:7" s="299" customFormat="1">
      <c r="A644" s="355"/>
      <c r="B644" s="356"/>
      <c r="C644" s="357"/>
      <c r="D644" s="358"/>
      <c r="E644" s="359"/>
      <c r="F644" s="359"/>
      <c r="G644" s="360"/>
    </row>
    <row r="645" spans="1:7" ht="16.5" customHeight="1">
      <c r="A645" s="319"/>
      <c r="B645" s="319"/>
      <c r="C645" s="319"/>
      <c r="D645" s="319"/>
      <c r="E645" s="319"/>
      <c r="F645" s="319"/>
      <c r="G645" s="319"/>
    </row>
    <row r="646" spans="1:7" s="299" customFormat="1" ht="16" thickBot="1">
      <c r="A646" s="355"/>
      <c r="B646" s="356"/>
      <c r="C646" s="357"/>
      <c r="D646" s="358"/>
      <c r="E646" s="364"/>
      <c r="F646" s="364"/>
      <c r="G646" s="365"/>
    </row>
    <row r="647" spans="1:7" ht="17" thickBot="1">
      <c r="A647" s="220" t="s">
        <v>1</v>
      </c>
      <c r="B647" s="627" t="s">
        <v>2</v>
      </c>
      <c r="C647" s="628"/>
      <c r="D647" s="628"/>
      <c r="E647" s="629"/>
      <c r="F647" s="221" t="s">
        <v>38</v>
      </c>
      <c r="G647" s="222" t="s">
        <v>39</v>
      </c>
    </row>
    <row r="648" spans="1:7" ht="83" customHeight="1" thickBot="1">
      <c r="A648" s="223" t="e">
        <f>+#REF!</f>
        <v>#REF!</v>
      </c>
      <c r="B648" s="636" t="e">
        <f>+#REF!</f>
        <v>#REF!</v>
      </c>
      <c r="C648" s="636"/>
      <c r="D648" s="636"/>
      <c r="E648" s="636"/>
      <c r="F648" s="224" t="e">
        <f>+#REF!</f>
        <v>#REF!</v>
      </c>
      <c r="G648" s="225">
        <f>ROUND(G675,2)</f>
        <v>32517</v>
      </c>
    </row>
    <row r="649" spans="1:7">
      <c r="A649" s="226"/>
      <c r="B649" s="226"/>
      <c r="C649" s="226"/>
      <c r="D649" s="227"/>
      <c r="E649" s="228"/>
      <c r="F649" s="229"/>
      <c r="G649" s="230"/>
    </row>
    <row r="650" spans="1:7">
      <c r="A650" s="613" t="s">
        <v>40</v>
      </c>
      <c r="B650" s="633"/>
      <c r="C650" s="633"/>
      <c r="D650" s="633"/>
      <c r="E650" s="633"/>
      <c r="F650" s="633"/>
      <c r="G650" s="634"/>
    </row>
    <row r="651" spans="1:7">
      <c r="A651" s="616" t="s">
        <v>41</v>
      </c>
      <c r="B651" s="640"/>
      <c r="C651" s="641"/>
      <c r="D651" s="231" t="s">
        <v>42</v>
      </c>
      <c r="E651" s="232" t="s">
        <v>43</v>
      </c>
      <c r="F651" s="233" t="s">
        <v>44</v>
      </c>
      <c r="G651" s="232" t="s">
        <v>45</v>
      </c>
    </row>
    <row r="652" spans="1:7">
      <c r="A652" s="692" t="s">
        <v>97</v>
      </c>
      <c r="B652" s="692"/>
      <c r="C652" s="692"/>
      <c r="D652" s="367" t="s">
        <v>88</v>
      </c>
      <c r="E652" s="368">
        <v>443</v>
      </c>
      <c r="F652" s="366">
        <v>1</v>
      </c>
      <c r="G652" s="252">
        <f t="shared" ref="G652:G658" si="1">ROUNDUP(E652*F652,0)</f>
        <v>443</v>
      </c>
    </row>
    <row r="653" spans="1:7">
      <c r="A653" s="692" t="s">
        <v>98</v>
      </c>
      <c r="B653" s="692"/>
      <c r="C653" s="692"/>
      <c r="D653" s="367" t="s">
        <v>88</v>
      </c>
      <c r="E653" s="368">
        <v>568</v>
      </c>
      <c r="F653" s="366">
        <v>3</v>
      </c>
      <c r="G653" s="252">
        <f t="shared" si="1"/>
        <v>1704</v>
      </c>
    </row>
    <row r="654" spans="1:7">
      <c r="A654" s="693" t="s">
        <v>99</v>
      </c>
      <c r="B654" s="693"/>
      <c r="C654" s="693"/>
      <c r="D654" s="367" t="s">
        <v>100</v>
      </c>
      <c r="E654" s="368">
        <v>2600</v>
      </c>
      <c r="F654" s="366">
        <v>2</v>
      </c>
      <c r="G654" s="252">
        <f t="shared" si="1"/>
        <v>5200</v>
      </c>
    </row>
    <row r="655" spans="1:7" ht="21" customHeight="1">
      <c r="A655" s="692" t="s">
        <v>101</v>
      </c>
      <c r="B655" s="692"/>
      <c r="C655" s="692"/>
      <c r="D655" s="367" t="s">
        <v>88</v>
      </c>
      <c r="E655" s="368">
        <v>393</v>
      </c>
      <c r="F655" s="366">
        <v>2</v>
      </c>
      <c r="G655" s="252">
        <f t="shared" si="1"/>
        <v>786</v>
      </c>
    </row>
    <row r="656" spans="1:7">
      <c r="A656" s="692" t="s">
        <v>102</v>
      </c>
      <c r="B656" s="692"/>
      <c r="C656" s="692"/>
      <c r="D656" s="367" t="s">
        <v>88</v>
      </c>
      <c r="E656" s="368">
        <v>60900</v>
      </c>
      <c r="F656" s="366">
        <v>8.0000000000000002E-3</v>
      </c>
      <c r="G656" s="252">
        <f t="shared" si="1"/>
        <v>488</v>
      </c>
    </row>
    <row r="657" spans="1:7">
      <c r="A657" s="692" t="s">
        <v>103</v>
      </c>
      <c r="B657" s="692"/>
      <c r="C657" s="692"/>
      <c r="D657" s="367" t="s">
        <v>88</v>
      </c>
      <c r="E657" s="368">
        <v>6000</v>
      </c>
      <c r="F657" s="366">
        <v>0.1</v>
      </c>
      <c r="G657" s="252">
        <f t="shared" si="1"/>
        <v>600</v>
      </c>
    </row>
    <row r="658" spans="1:7">
      <c r="A658" s="693" t="s">
        <v>104</v>
      </c>
      <c r="B658" s="693"/>
      <c r="C658" s="693"/>
      <c r="D658" s="367" t="s">
        <v>88</v>
      </c>
      <c r="E658" s="368">
        <v>58000</v>
      </c>
      <c r="F658" s="366">
        <v>8.0000000000000002E-3</v>
      </c>
      <c r="G658" s="252">
        <f t="shared" si="1"/>
        <v>464</v>
      </c>
    </row>
    <row r="659" spans="1:7">
      <c r="A659" s="237"/>
      <c r="B659" s="238"/>
      <c r="C659" s="237"/>
      <c r="D659" s="239"/>
      <c r="E659" s="240"/>
      <c r="F659" s="241" t="s">
        <v>46</v>
      </c>
      <c r="G659" s="242">
        <f>SUM(G652:G658)</f>
        <v>9685</v>
      </c>
    </row>
    <row r="660" spans="1:7">
      <c r="A660" s="243"/>
      <c r="B660" s="244"/>
      <c r="C660" s="244"/>
      <c r="D660" s="245"/>
      <c r="E660" s="246"/>
      <c r="F660" s="247"/>
      <c r="G660" s="248"/>
    </row>
    <row r="661" spans="1:7">
      <c r="A661" s="613" t="s">
        <v>47</v>
      </c>
      <c r="B661" s="614"/>
      <c r="C661" s="614"/>
      <c r="D661" s="614"/>
      <c r="E661" s="614"/>
      <c r="F661" s="614"/>
      <c r="G661" s="615"/>
    </row>
    <row r="662" spans="1:7">
      <c r="A662" s="616" t="s">
        <v>41</v>
      </c>
      <c r="B662" s="640"/>
      <c r="C662" s="641"/>
      <c r="D662" s="231" t="s">
        <v>42</v>
      </c>
      <c r="E662" s="232" t="s">
        <v>48</v>
      </c>
      <c r="F662" s="233" t="s">
        <v>49</v>
      </c>
      <c r="G662" s="232" t="s">
        <v>45</v>
      </c>
    </row>
    <row r="663" spans="1:7">
      <c r="A663" s="619" t="s">
        <v>65</v>
      </c>
      <c r="B663" s="620"/>
      <c r="C663" s="621"/>
      <c r="D663" s="369" t="s">
        <v>51</v>
      </c>
      <c r="E663" s="250">
        <f>+G672</f>
        <v>21438</v>
      </c>
      <c r="F663" s="370">
        <v>6.5000000000000002E-2</v>
      </c>
      <c r="G663" s="252">
        <f>ROUNDUP(E663*F663,0)</f>
        <v>1394</v>
      </c>
    </row>
    <row r="664" spans="1:7">
      <c r="A664" s="622"/>
      <c r="B664" s="623"/>
      <c r="C664" s="624"/>
      <c r="D664" s="254"/>
      <c r="E664" s="255"/>
      <c r="F664" s="253"/>
      <c r="G664" s="256"/>
    </row>
    <row r="665" spans="1:7">
      <c r="A665" s="622"/>
      <c r="B665" s="623"/>
      <c r="C665" s="624"/>
      <c r="D665" s="254"/>
      <c r="E665" s="255"/>
      <c r="F665" s="253"/>
      <c r="G665" s="256"/>
    </row>
    <row r="666" spans="1:7">
      <c r="A666" s="257"/>
      <c r="B666" s="258"/>
      <c r="C666" s="258"/>
      <c r="D666" s="259"/>
      <c r="E666" s="260"/>
      <c r="F666" s="241" t="s">
        <v>54</v>
      </c>
      <c r="G666" s="242">
        <f>G663+G664+G665</f>
        <v>1394</v>
      </c>
    </row>
    <row r="667" spans="1:7">
      <c r="A667" s="261"/>
      <c r="B667" s="262"/>
      <c r="C667" s="262"/>
      <c r="D667" s="263"/>
      <c r="E667" s="264"/>
      <c r="F667" s="247"/>
      <c r="G667" s="248"/>
    </row>
    <row r="668" spans="1:7">
      <c r="A668" s="675" t="s">
        <v>55</v>
      </c>
      <c r="B668" s="685"/>
      <c r="C668" s="685"/>
      <c r="D668" s="685"/>
      <c r="E668" s="685"/>
      <c r="F668" s="685"/>
      <c r="G668" s="686"/>
    </row>
    <row r="669" spans="1:7">
      <c r="A669" s="326" t="s">
        <v>2</v>
      </c>
      <c r="B669" s="326" t="s">
        <v>56</v>
      </c>
      <c r="C669" s="326" t="s">
        <v>57</v>
      </c>
      <c r="D669" s="326" t="s">
        <v>360</v>
      </c>
      <c r="E669" s="326" t="s">
        <v>59</v>
      </c>
      <c r="F669" s="326" t="s">
        <v>60</v>
      </c>
      <c r="G669" s="346"/>
    </row>
    <row r="670" spans="1:7">
      <c r="A670" s="266" t="s">
        <v>61</v>
      </c>
      <c r="B670" s="266">
        <v>107213.33333333299</v>
      </c>
      <c r="C670" s="267">
        <v>0.875</v>
      </c>
      <c r="D670" s="267">
        <v>25128.125</v>
      </c>
      <c r="E670" s="267">
        <v>1.7050000000000001</v>
      </c>
      <c r="F670" s="252">
        <f>ROUNDUP(D670/E670,0)</f>
        <v>14738</v>
      </c>
      <c r="G670" s="346"/>
    </row>
    <row r="671" spans="1:7">
      <c r="A671" s="266" t="s">
        <v>62</v>
      </c>
      <c r="B671" s="266">
        <v>48733.333333333299</v>
      </c>
      <c r="C671" s="267">
        <v>0.875</v>
      </c>
      <c r="D671" s="267">
        <v>11421.875</v>
      </c>
      <c r="E671" s="267">
        <v>1.7050000000000001</v>
      </c>
      <c r="F671" s="252">
        <f>ROUNDUP(D671/E671,0)</f>
        <v>6700</v>
      </c>
      <c r="G671" s="346"/>
    </row>
    <row r="672" spans="1:7">
      <c r="A672" s="333"/>
      <c r="B672" s="268"/>
      <c r="C672" s="269"/>
      <c r="D672" s="270"/>
      <c r="E672" s="271"/>
      <c r="F672" s="337" t="s">
        <v>63</v>
      </c>
      <c r="G672" s="272">
        <f>SUM(F670:F671)</f>
        <v>21438</v>
      </c>
    </row>
    <row r="673" spans="1:7">
      <c r="A673" s="243"/>
      <c r="B673" s="273"/>
      <c r="C673" s="274"/>
      <c r="D673" s="275"/>
      <c r="E673" s="276"/>
      <c r="F673" s="247"/>
      <c r="G673" s="248"/>
    </row>
    <row r="674" spans="1:7" ht="16" thickBot="1">
      <c r="A674" s="243"/>
      <c r="B674" s="243"/>
      <c r="C674" s="243"/>
      <c r="D674" s="277"/>
      <c r="E674" s="278"/>
      <c r="F674" s="279"/>
      <c r="G674" s="278"/>
    </row>
    <row r="675" spans="1:7" ht="16" thickBot="1">
      <c r="A675" s="280"/>
      <c r="B675" s="281"/>
      <c r="C675" s="282"/>
      <c r="D675" s="283"/>
      <c r="E675" s="642" t="s">
        <v>64</v>
      </c>
      <c r="F675" s="643"/>
      <c r="G675" s="303">
        <f>G659+G666+G672</f>
        <v>32517</v>
      </c>
    </row>
    <row r="676" spans="1:7">
      <c r="A676" s="243"/>
      <c r="B676" s="243"/>
      <c r="C676" s="243"/>
      <c r="D676" s="277"/>
      <c r="E676" s="278"/>
      <c r="F676" s="279"/>
      <c r="G676" s="278"/>
    </row>
    <row r="677" spans="1:7" ht="16" thickBot="1">
      <c r="A677" s="287"/>
      <c r="B677" s="288"/>
      <c r="C677" s="289"/>
      <c r="D677" s="290"/>
      <c r="E677" s="291"/>
      <c r="F677" s="292"/>
      <c r="G677" s="291"/>
    </row>
    <row r="678" spans="1:7" ht="17" thickBot="1">
      <c r="A678" s="220" t="s">
        <v>1</v>
      </c>
      <c r="B678" s="627" t="s">
        <v>2</v>
      </c>
      <c r="C678" s="628"/>
      <c r="D678" s="628"/>
      <c r="E678" s="629"/>
      <c r="F678" s="221" t="s">
        <v>38</v>
      </c>
      <c r="G678" s="222" t="s">
        <v>39</v>
      </c>
    </row>
    <row r="679" spans="1:7" ht="71" customHeight="1" thickBot="1">
      <c r="A679" s="223" t="e">
        <f>+#REF!</f>
        <v>#REF!</v>
      </c>
      <c r="B679" s="636" t="e">
        <f>+#REF!</f>
        <v>#REF!</v>
      </c>
      <c r="C679" s="636"/>
      <c r="D679" s="636"/>
      <c r="E679" s="636"/>
      <c r="F679" s="224" t="e">
        <f>+#REF!</f>
        <v>#REF!</v>
      </c>
      <c r="G679" s="225">
        <f>ROUND(G705,2)</f>
        <v>32984</v>
      </c>
    </row>
    <row r="680" spans="1:7">
      <c r="A680" s="226"/>
      <c r="B680" s="226"/>
      <c r="C680" s="226"/>
      <c r="D680" s="227"/>
      <c r="E680" s="228"/>
      <c r="F680" s="229"/>
      <c r="G680" s="230"/>
    </row>
    <row r="681" spans="1:7">
      <c r="A681" s="613" t="s">
        <v>40</v>
      </c>
      <c r="B681" s="633"/>
      <c r="C681" s="633"/>
      <c r="D681" s="633"/>
      <c r="E681" s="633"/>
      <c r="F681" s="633"/>
      <c r="G681" s="634"/>
    </row>
    <row r="682" spans="1:7">
      <c r="A682" s="616" t="s">
        <v>41</v>
      </c>
      <c r="B682" s="640"/>
      <c r="C682" s="641"/>
      <c r="D682" s="231" t="s">
        <v>42</v>
      </c>
      <c r="E682" s="232" t="s">
        <v>43</v>
      </c>
      <c r="F682" s="233" t="s">
        <v>44</v>
      </c>
      <c r="G682" s="232" t="s">
        <v>45</v>
      </c>
    </row>
    <row r="683" spans="1:7">
      <c r="A683" s="694" t="s">
        <v>106</v>
      </c>
      <c r="B683" s="694"/>
      <c r="C683" s="694"/>
      <c r="D683" s="371" t="s">
        <v>88</v>
      </c>
      <c r="E683" s="250">
        <v>1400</v>
      </c>
      <c r="F683" s="370">
        <v>2</v>
      </c>
      <c r="G683" s="252">
        <f t="shared" ref="G683:G688" si="2">ROUNDUP(E683*F683,0)</f>
        <v>2800</v>
      </c>
    </row>
    <row r="684" spans="1:7">
      <c r="A684" s="694" t="s">
        <v>107</v>
      </c>
      <c r="B684" s="694"/>
      <c r="C684" s="694"/>
      <c r="D684" s="371" t="s">
        <v>88</v>
      </c>
      <c r="E684" s="250">
        <v>60900</v>
      </c>
      <c r="F684" s="370">
        <v>3.5000000000000001E-3</v>
      </c>
      <c r="G684" s="252">
        <f t="shared" si="2"/>
        <v>214</v>
      </c>
    </row>
    <row r="685" spans="1:7">
      <c r="A685" s="694" t="s">
        <v>108</v>
      </c>
      <c r="B685" s="694"/>
      <c r="C685" s="694"/>
      <c r="D685" s="371" t="s">
        <v>109</v>
      </c>
      <c r="E685" s="250">
        <v>4600</v>
      </c>
      <c r="F685" s="370">
        <f>1*1.05</f>
        <v>1.05</v>
      </c>
      <c r="G685" s="252">
        <f t="shared" si="2"/>
        <v>4830</v>
      </c>
    </row>
    <row r="686" spans="1:7">
      <c r="A686" s="694" t="s">
        <v>110</v>
      </c>
      <c r="B686" s="694"/>
      <c r="C686" s="694"/>
      <c r="D686" s="371" t="s">
        <v>111</v>
      </c>
      <c r="E686" s="250">
        <v>58000</v>
      </c>
      <c r="F686" s="370">
        <v>3.5000000000000001E-3</v>
      </c>
      <c r="G686" s="252">
        <f t="shared" si="2"/>
        <v>203</v>
      </c>
    </row>
    <row r="687" spans="1:7">
      <c r="A687" s="695" t="s">
        <v>112</v>
      </c>
      <c r="B687" s="695"/>
      <c r="C687" s="695"/>
      <c r="D687" s="371" t="s">
        <v>88</v>
      </c>
      <c r="E687" s="250">
        <v>3400</v>
      </c>
      <c r="F687" s="370">
        <v>1</v>
      </c>
      <c r="G687" s="252">
        <f t="shared" si="2"/>
        <v>3400</v>
      </c>
    </row>
    <row r="688" spans="1:7">
      <c r="A688" s="696" t="s">
        <v>113</v>
      </c>
      <c r="B688" s="696"/>
      <c r="C688" s="696"/>
      <c r="D688" s="371" t="s">
        <v>88</v>
      </c>
      <c r="E688" s="250">
        <v>1200</v>
      </c>
      <c r="F688" s="370">
        <v>1</v>
      </c>
      <c r="G688" s="252">
        <f t="shared" si="2"/>
        <v>1200</v>
      </c>
    </row>
    <row r="689" spans="1:7">
      <c r="A689" s="237"/>
      <c r="B689" s="238"/>
      <c r="C689" s="237"/>
      <c r="D689" s="239"/>
      <c r="E689" s="240"/>
      <c r="F689" s="241" t="s">
        <v>46</v>
      </c>
      <c r="G689" s="242">
        <f>G683+G684+G685+G686+G688</f>
        <v>9247</v>
      </c>
    </row>
    <row r="690" spans="1:7">
      <c r="A690" s="243"/>
      <c r="B690" s="244"/>
      <c r="C690" s="244"/>
      <c r="D690" s="245"/>
      <c r="E690" s="246"/>
      <c r="F690" s="247"/>
      <c r="G690" s="248"/>
    </row>
    <row r="691" spans="1:7">
      <c r="A691" s="613" t="s">
        <v>47</v>
      </c>
      <c r="B691" s="614"/>
      <c r="C691" s="614"/>
      <c r="D691" s="614"/>
      <c r="E691" s="614"/>
      <c r="F691" s="614"/>
      <c r="G691" s="615"/>
    </row>
    <row r="692" spans="1:7">
      <c r="A692" s="616" t="s">
        <v>41</v>
      </c>
      <c r="B692" s="640"/>
      <c r="C692" s="641"/>
      <c r="D692" s="231" t="s">
        <v>42</v>
      </c>
      <c r="E692" s="232" t="s">
        <v>48</v>
      </c>
      <c r="F692" s="233" t="s">
        <v>49</v>
      </c>
      <c r="G692" s="232" t="s">
        <v>45</v>
      </c>
    </row>
    <row r="693" spans="1:7">
      <c r="A693" s="619" t="s">
        <v>65</v>
      </c>
      <c r="B693" s="620"/>
      <c r="C693" s="621"/>
      <c r="D693" s="369" t="s">
        <v>51</v>
      </c>
      <c r="E693" s="250">
        <f>+G702</f>
        <v>22288</v>
      </c>
      <c r="F693" s="370">
        <v>6.5000000000000002E-2</v>
      </c>
      <c r="G693" s="252">
        <f>ROUNDUP(E693*F693,0)</f>
        <v>1449</v>
      </c>
    </row>
    <row r="694" spans="1:7">
      <c r="A694" s="622"/>
      <c r="B694" s="623"/>
      <c r="C694" s="624"/>
      <c r="D694" s="254"/>
      <c r="E694" s="255"/>
      <c r="F694" s="253"/>
      <c r="G694" s="256"/>
    </row>
    <row r="695" spans="1:7">
      <c r="A695" s="622"/>
      <c r="B695" s="623"/>
      <c r="C695" s="624"/>
      <c r="D695" s="254"/>
      <c r="E695" s="255"/>
      <c r="F695" s="253"/>
      <c r="G695" s="256"/>
    </row>
    <row r="696" spans="1:7">
      <c r="A696" s="257"/>
      <c r="B696" s="258"/>
      <c r="C696" s="258"/>
      <c r="D696" s="259"/>
      <c r="E696" s="260"/>
      <c r="F696" s="241" t="s">
        <v>54</v>
      </c>
      <c r="G696" s="242">
        <f>G693+G694+G695</f>
        <v>1449</v>
      </c>
    </row>
    <row r="697" spans="1:7">
      <c r="A697" s="261"/>
      <c r="B697" s="262"/>
      <c r="C697" s="262"/>
      <c r="D697" s="263"/>
      <c r="E697" s="264"/>
      <c r="F697" s="247"/>
      <c r="G697" s="248"/>
    </row>
    <row r="698" spans="1:7">
      <c r="A698" s="675" t="s">
        <v>55</v>
      </c>
      <c r="B698" s="685"/>
      <c r="C698" s="685"/>
      <c r="D698" s="685"/>
      <c r="E698" s="685"/>
      <c r="F698" s="685"/>
      <c r="G698" s="686"/>
    </row>
    <row r="699" spans="1:7">
      <c r="A699" s="326" t="s">
        <v>2</v>
      </c>
      <c r="B699" s="326" t="s">
        <v>56</v>
      </c>
      <c r="C699" s="326" t="s">
        <v>57</v>
      </c>
      <c r="D699" s="326" t="s">
        <v>360</v>
      </c>
      <c r="E699" s="326" t="s">
        <v>59</v>
      </c>
      <c r="F699" s="326" t="s">
        <v>60</v>
      </c>
      <c r="G699" s="346"/>
    </row>
    <row r="700" spans="1:7">
      <c r="A700" s="266" t="s">
        <v>61</v>
      </c>
      <c r="B700" s="266">
        <v>107213.33333333299</v>
      </c>
      <c r="C700" s="267">
        <v>0.875</v>
      </c>
      <c r="D700" s="267">
        <v>25128.125</v>
      </c>
      <c r="E700" s="267">
        <v>1.64</v>
      </c>
      <c r="F700" s="252">
        <f>ROUNDUP(D700/E700,0)</f>
        <v>15323</v>
      </c>
      <c r="G700" s="346"/>
    </row>
    <row r="701" spans="1:7">
      <c r="A701" s="266" t="s">
        <v>62</v>
      </c>
      <c r="B701" s="266">
        <v>48733.333333333299</v>
      </c>
      <c r="C701" s="267">
        <v>0.875</v>
      </c>
      <c r="D701" s="267">
        <v>11421.875</v>
      </c>
      <c r="E701" s="267">
        <v>1.64</v>
      </c>
      <c r="F701" s="252">
        <f>ROUNDUP(D701/E701,0)</f>
        <v>6965</v>
      </c>
      <c r="G701" s="346"/>
    </row>
    <row r="702" spans="1:7">
      <c r="A702" s="333"/>
      <c r="B702" s="268"/>
      <c r="C702" s="269"/>
      <c r="D702" s="270"/>
      <c r="E702" s="271"/>
      <c r="F702" s="337" t="s">
        <v>63</v>
      </c>
      <c r="G702" s="272">
        <f>SUM(F700:F701)</f>
        <v>22288</v>
      </c>
    </row>
    <row r="703" spans="1:7">
      <c r="A703" s="243"/>
      <c r="B703" s="273"/>
      <c r="C703" s="274"/>
      <c r="D703" s="275"/>
      <c r="E703" s="276"/>
      <c r="F703" s="247"/>
      <c r="G703" s="248"/>
    </row>
    <row r="704" spans="1:7" ht="16" thickBot="1">
      <c r="A704" s="243"/>
      <c r="B704" s="243"/>
      <c r="C704" s="243"/>
      <c r="D704" s="277"/>
      <c r="E704" s="278"/>
      <c r="F704" s="279"/>
      <c r="G704" s="278"/>
    </row>
    <row r="705" spans="1:7" ht="16" thickBot="1">
      <c r="A705" s="280"/>
      <c r="B705" s="281"/>
      <c r="C705" s="282"/>
      <c r="D705" s="283"/>
      <c r="E705" s="642" t="s">
        <v>64</v>
      </c>
      <c r="F705" s="643"/>
      <c r="G705" s="303">
        <f>G689+G696+G702</f>
        <v>32984</v>
      </c>
    </row>
    <row r="706" spans="1:7">
      <c r="A706" s="243"/>
      <c r="B706" s="243"/>
      <c r="C706" s="243"/>
      <c r="D706" s="277"/>
      <c r="E706" s="278"/>
      <c r="F706" s="279"/>
      <c r="G706" s="278"/>
    </row>
    <row r="707" spans="1:7" ht="16" thickBot="1">
      <c r="A707" s="287"/>
      <c r="B707" s="288"/>
      <c r="C707" s="289"/>
      <c r="D707" s="290"/>
      <c r="E707" s="291"/>
      <c r="F707" s="292"/>
      <c r="G707" s="291"/>
    </row>
    <row r="708" spans="1:7" ht="17" thickBot="1">
      <c r="A708" s="220" t="s">
        <v>1</v>
      </c>
      <c r="B708" s="627" t="s">
        <v>2</v>
      </c>
      <c r="C708" s="628"/>
      <c r="D708" s="628"/>
      <c r="E708" s="629"/>
      <c r="F708" s="221" t="s">
        <v>38</v>
      </c>
      <c r="G708" s="222" t="s">
        <v>39</v>
      </c>
    </row>
    <row r="709" spans="1:7" ht="31.25" customHeight="1" thickBot="1">
      <c r="A709" s="223" t="e">
        <f>+#REF!</f>
        <v>#REF!</v>
      </c>
      <c r="B709" s="636" t="e">
        <f>+#REF!</f>
        <v>#REF!</v>
      </c>
      <c r="C709" s="636"/>
      <c r="D709" s="636"/>
      <c r="E709" s="636"/>
      <c r="F709" s="224" t="e">
        <f>+#REF!</f>
        <v>#REF!</v>
      </c>
      <c r="G709" s="225">
        <f>+G731</f>
        <v>4293</v>
      </c>
    </row>
    <row r="710" spans="1:7">
      <c r="A710" s="226"/>
      <c r="B710" s="226"/>
      <c r="C710" s="226"/>
      <c r="D710" s="227"/>
      <c r="E710" s="228"/>
      <c r="F710" s="229"/>
      <c r="G710" s="230"/>
    </row>
    <row r="711" spans="1:7">
      <c r="A711" s="613" t="s">
        <v>40</v>
      </c>
      <c r="B711" s="633"/>
      <c r="C711" s="633"/>
      <c r="D711" s="633"/>
      <c r="E711" s="633"/>
      <c r="F711" s="633"/>
      <c r="G711" s="634"/>
    </row>
    <row r="712" spans="1:7">
      <c r="A712" s="616" t="s">
        <v>41</v>
      </c>
      <c r="B712" s="640"/>
      <c r="C712" s="641"/>
      <c r="D712" s="231" t="s">
        <v>42</v>
      </c>
      <c r="E712" s="232" t="s">
        <v>43</v>
      </c>
      <c r="F712" s="233" t="s">
        <v>44</v>
      </c>
      <c r="G712" s="232" t="s">
        <v>45</v>
      </c>
    </row>
    <row r="713" spans="1:7">
      <c r="A713" s="694" t="s">
        <v>107</v>
      </c>
      <c r="B713" s="694"/>
      <c r="C713" s="694"/>
      <c r="D713" s="371" t="s">
        <v>88</v>
      </c>
      <c r="E713" s="250">
        <v>60900</v>
      </c>
      <c r="F713" s="370">
        <v>1E-3</v>
      </c>
      <c r="G713" s="252">
        <f>ROUNDUP(E713*F713,0)</f>
        <v>61</v>
      </c>
    </row>
    <row r="714" spans="1:7">
      <c r="A714" s="694" t="s">
        <v>99</v>
      </c>
      <c r="B714" s="694"/>
      <c r="C714" s="694"/>
      <c r="D714" s="371" t="s">
        <v>109</v>
      </c>
      <c r="E714" s="250">
        <v>2600</v>
      </c>
      <c r="F714" s="370">
        <f>1*1.05</f>
        <v>1.05</v>
      </c>
      <c r="G714" s="252">
        <f>ROUNDUP(E714*F714,0)</f>
        <v>2730</v>
      </c>
    </row>
    <row r="715" spans="1:7">
      <c r="A715" s="694" t="s">
        <v>114</v>
      </c>
      <c r="B715" s="694"/>
      <c r="C715" s="694"/>
      <c r="D715" s="371" t="s">
        <v>88</v>
      </c>
      <c r="E715" s="250">
        <v>58000</v>
      </c>
      <c r="F715" s="370">
        <v>1E-3</v>
      </c>
      <c r="G715" s="252">
        <f>ROUNDUP(E715*F715,0)</f>
        <v>58</v>
      </c>
    </row>
    <row r="716" spans="1:7">
      <c r="A716" s="237"/>
      <c r="B716" s="238"/>
      <c r="C716" s="237"/>
      <c r="D716" s="239"/>
      <c r="E716" s="240"/>
      <c r="F716" s="241" t="s">
        <v>46</v>
      </c>
      <c r="G716" s="242">
        <f>SUM(G713:G715)</f>
        <v>2849</v>
      </c>
    </row>
    <row r="717" spans="1:7">
      <c r="A717" s="243"/>
      <c r="B717" s="244"/>
      <c r="C717" s="244"/>
      <c r="D717" s="245"/>
      <c r="E717" s="246"/>
      <c r="F717" s="247"/>
      <c r="G717" s="248"/>
    </row>
    <row r="718" spans="1:7">
      <c r="A718" s="613" t="s">
        <v>47</v>
      </c>
      <c r="B718" s="614"/>
      <c r="C718" s="614"/>
      <c r="D718" s="614"/>
      <c r="E718" s="614"/>
      <c r="F718" s="614"/>
      <c r="G718" s="615"/>
    </row>
    <row r="719" spans="1:7">
      <c r="A719" s="616" t="s">
        <v>41</v>
      </c>
      <c r="B719" s="640"/>
      <c r="C719" s="641"/>
      <c r="D719" s="231" t="s">
        <v>42</v>
      </c>
      <c r="E719" s="232" t="s">
        <v>48</v>
      </c>
      <c r="F719" s="233" t="s">
        <v>49</v>
      </c>
      <c r="G719" s="232" t="s">
        <v>45</v>
      </c>
    </row>
    <row r="720" spans="1:7">
      <c r="A720" s="619" t="s">
        <v>65</v>
      </c>
      <c r="B720" s="620"/>
      <c r="C720" s="621"/>
      <c r="D720" s="369" t="s">
        <v>51</v>
      </c>
      <c r="E720" s="250">
        <f>+G729</f>
        <v>1355</v>
      </c>
      <c r="F720" s="370">
        <v>6.5000000000000002E-2</v>
      </c>
      <c r="G720" s="252">
        <f>ROUNDUP(E720*F720,0)</f>
        <v>89</v>
      </c>
    </row>
    <row r="721" spans="1:7">
      <c r="A721" s="622"/>
      <c r="B721" s="623"/>
      <c r="C721" s="624"/>
      <c r="D721" s="254"/>
      <c r="E721" s="255"/>
      <c r="F721" s="253"/>
      <c r="G721" s="256"/>
    </row>
    <row r="722" spans="1:7">
      <c r="A722" s="622"/>
      <c r="B722" s="623"/>
      <c r="C722" s="624"/>
      <c r="D722" s="254"/>
      <c r="E722" s="255"/>
      <c r="F722" s="253"/>
      <c r="G722" s="256"/>
    </row>
    <row r="723" spans="1:7">
      <c r="A723" s="257"/>
      <c r="B723" s="258"/>
      <c r="C723" s="258"/>
      <c r="D723" s="259"/>
      <c r="E723" s="260"/>
      <c r="F723" s="241" t="s">
        <v>54</v>
      </c>
      <c r="G723" s="242">
        <f>G720+G721+G722</f>
        <v>89</v>
      </c>
    </row>
    <row r="724" spans="1:7">
      <c r="A724" s="261"/>
      <c r="B724" s="262"/>
      <c r="C724" s="262"/>
      <c r="D724" s="263"/>
      <c r="E724" s="264"/>
      <c r="F724" s="247"/>
      <c r="G724" s="248"/>
    </row>
    <row r="725" spans="1:7">
      <c r="A725" s="675" t="s">
        <v>55</v>
      </c>
      <c r="B725" s="685"/>
      <c r="C725" s="685"/>
      <c r="D725" s="685"/>
      <c r="E725" s="685"/>
      <c r="F725" s="685"/>
      <c r="G725" s="686"/>
    </row>
    <row r="726" spans="1:7">
      <c r="A726" s="326" t="s">
        <v>2</v>
      </c>
      <c r="B726" s="326" t="s">
        <v>56</v>
      </c>
      <c r="C726" s="326" t="s">
        <v>57</v>
      </c>
      <c r="D726" s="326" t="s">
        <v>360</v>
      </c>
      <c r="E726" s="326" t="s">
        <v>59</v>
      </c>
      <c r="F726" s="326" t="s">
        <v>60</v>
      </c>
      <c r="G726" s="346"/>
    </row>
    <row r="727" spans="1:7">
      <c r="A727" s="266" t="s">
        <v>61</v>
      </c>
      <c r="B727" s="266">
        <v>107213.33333333299</v>
      </c>
      <c r="C727" s="267">
        <v>0.875</v>
      </c>
      <c r="D727" s="267">
        <v>25128.125</v>
      </c>
      <c r="E727" s="267">
        <v>27</v>
      </c>
      <c r="F727" s="252">
        <f>ROUNDUP(D727/E727,0)</f>
        <v>931</v>
      </c>
      <c r="G727" s="346"/>
    </row>
    <row r="728" spans="1:7">
      <c r="A728" s="266" t="s">
        <v>62</v>
      </c>
      <c r="B728" s="266">
        <v>48733.333333333299</v>
      </c>
      <c r="C728" s="267">
        <v>0.875</v>
      </c>
      <c r="D728" s="267">
        <v>11421.875</v>
      </c>
      <c r="E728" s="267">
        <v>27</v>
      </c>
      <c r="F728" s="252">
        <f>ROUNDUP(D728/E728,0)</f>
        <v>424</v>
      </c>
      <c r="G728" s="346"/>
    </row>
    <row r="729" spans="1:7">
      <c r="A729" s="333"/>
      <c r="B729" s="268"/>
      <c r="C729" s="269"/>
      <c r="D729" s="270"/>
      <c r="E729" s="271"/>
      <c r="F729" s="337" t="s">
        <v>63</v>
      </c>
      <c r="G729" s="272">
        <f>SUM(F727:F728)</f>
        <v>1355</v>
      </c>
    </row>
    <row r="730" spans="1:7" ht="16" thickBot="1">
      <c r="A730" s="243"/>
      <c r="B730" s="243"/>
      <c r="C730" s="243"/>
      <c r="D730" s="277"/>
      <c r="E730" s="278"/>
      <c r="F730" s="279"/>
      <c r="G730" s="278"/>
    </row>
    <row r="731" spans="1:7" ht="16" thickBot="1">
      <c r="A731" s="280"/>
      <c r="B731" s="281"/>
      <c r="C731" s="282"/>
      <c r="D731" s="283"/>
      <c r="E731" s="642" t="s">
        <v>64</v>
      </c>
      <c r="F731" s="643"/>
      <c r="G731" s="303">
        <f>G716+G723+G729</f>
        <v>4293</v>
      </c>
    </row>
    <row r="732" spans="1:7">
      <c r="A732" s="243"/>
      <c r="B732" s="243"/>
      <c r="C732" s="243"/>
      <c r="D732" s="277"/>
      <c r="E732" s="278"/>
      <c r="F732" s="279"/>
      <c r="G732" s="278"/>
    </row>
    <row r="733" spans="1:7" ht="16" thickBot="1">
      <c r="A733" s="287"/>
      <c r="B733" s="288"/>
      <c r="C733" s="289"/>
      <c r="D733" s="290"/>
      <c r="E733" s="291"/>
      <c r="F733" s="292"/>
      <c r="G733" s="291"/>
    </row>
    <row r="734" spans="1:7" ht="17" thickBot="1">
      <c r="A734" s="220" t="s">
        <v>1</v>
      </c>
      <c r="B734" s="627" t="s">
        <v>2</v>
      </c>
      <c r="C734" s="628"/>
      <c r="D734" s="628"/>
      <c r="E734" s="629"/>
      <c r="F734" s="221" t="s">
        <v>38</v>
      </c>
      <c r="G734" s="222" t="s">
        <v>39</v>
      </c>
    </row>
    <row r="735" spans="1:7" ht="31.75" customHeight="1" thickBot="1">
      <c r="A735" s="223" t="e">
        <f>+#REF!</f>
        <v>#REF!</v>
      </c>
      <c r="B735" s="636" t="e">
        <f>+#REF!</f>
        <v>#REF!</v>
      </c>
      <c r="C735" s="636"/>
      <c r="D735" s="636"/>
      <c r="E735" s="636"/>
      <c r="F735" s="224" t="e">
        <f>+#REF!</f>
        <v>#REF!</v>
      </c>
      <c r="G735" s="225">
        <f>ROUND(G757,2)</f>
        <v>7944</v>
      </c>
    </row>
    <row r="736" spans="1:7">
      <c r="A736" s="226"/>
      <c r="B736" s="226"/>
      <c r="C736" s="226"/>
      <c r="D736" s="227"/>
      <c r="E736" s="228"/>
      <c r="F736" s="229"/>
      <c r="G736" s="230"/>
    </row>
    <row r="737" spans="1:7">
      <c r="A737" s="613" t="s">
        <v>40</v>
      </c>
      <c r="B737" s="633"/>
      <c r="C737" s="633"/>
      <c r="D737" s="633"/>
      <c r="E737" s="633"/>
      <c r="F737" s="633"/>
      <c r="G737" s="634"/>
    </row>
    <row r="738" spans="1:7">
      <c r="A738" s="616" t="s">
        <v>41</v>
      </c>
      <c r="B738" s="640"/>
      <c r="C738" s="641"/>
      <c r="D738" s="231" t="s">
        <v>42</v>
      </c>
      <c r="E738" s="232" t="s">
        <v>43</v>
      </c>
      <c r="F738" s="233" t="s">
        <v>44</v>
      </c>
      <c r="G738" s="232" t="s">
        <v>45</v>
      </c>
    </row>
    <row r="739" spans="1:7">
      <c r="A739" s="694" t="s">
        <v>107</v>
      </c>
      <c r="B739" s="694"/>
      <c r="C739" s="694"/>
      <c r="D739" s="371" t="s">
        <v>111</v>
      </c>
      <c r="E739" s="250">
        <v>60900</v>
      </c>
      <c r="F739" s="370">
        <v>1E-3</v>
      </c>
      <c r="G739" s="252">
        <f>ROUNDUP(E739*F739,0)</f>
        <v>61</v>
      </c>
    </row>
    <row r="740" spans="1:7">
      <c r="A740" s="694" t="s">
        <v>108</v>
      </c>
      <c r="B740" s="694"/>
      <c r="C740" s="694"/>
      <c r="D740" s="371" t="s">
        <v>109</v>
      </c>
      <c r="E740" s="250">
        <v>4600</v>
      </c>
      <c r="F740" s="370">
        <f>1*1.05</f>
        <v>1.05</v>
      </c>
      <c r="G740" s="252">
        <f>ROUNDUP(E740*F740,0)</f>
        <v>4830</v>
      </c>
    </row>
    <row r="741" spans="1:7">
      <c r="A741" s="694" t="s">
        <v>114</v>
      </c>
      <c r="B741" s="694"/>
      <c r="C741" s="694"/>
      <c r="D741" s="371" t="s">
        <v>88</v>
      </c>
      <c r="E741" s="250">
        <v>58000</v>
      </c>
      <c r="F741" s="370">
        <v>1E-3</v>
      </c>
      <c r="G741" s="252">
        <f>ROUNDUP(E741*F741,0)</f>
        <v>58</v>
      </c>
    </row>
    <row r="742" spans="1:7">
      <c r="A742" s="237"/>
      <c r="B742" s="238"/>
      <c r="C742" s="237"/>
      <c r="D742" s="239"/>
      <c r="E742" s="240"/>
      <c r="F742" s="241" t="s">
        <v>46</v>
      </c>
      <c r="G742" s="242">
        <f>SUM(G739:G741)</f>
        <v>4949</v>
      </c>
    </row>
    <row r="743" spans="1:7">
      <c r="A743" s="243"/>
      <c r="B743" s="244"/>
      <c r="C743" s="244"/>
      <c r="D743" s="245"/>
      <c r="E743" s="246"/>
      <c r="F743" s="247"/>
      <c r="G743" s="248"/>
    </row>
    <row r="744" spans="1:7">
      <c r="A744" s="613" t="s">
        <v>47</v>
      </c>
      <c r="B744" s="614"/>
      <c r="C744" s="614"/>
      <c r="D744" s="614"/>
      <c r="E744" s="614"/>
      <c r="F744" s="614"/>
      <c r="G744" s="615"/>
    </row>
    <row r="745" spans="1:7">
      <c r="A745" s="616" t="s">
        <v>41</v>
      </c>
      <c r="B745" s="640"/>
      <c r="C745" s="641"/>
      <c r="D745" s="231" t="s">
        <v>42</v>
      </c>
      <c r="E745" s="232" t="s">
        <v>48</v>
      </c>
      <c r="F745" s="233" t="s">
        <v>49</v>
      </c>
      <c r="G745" s="232" t="s">
        <v>45</v>
      </c>
    </row>
    <row r="746" spans="1:7">
      <c r="A746" s="619" t="s">
        <v>65</v>
      </c>
      <c r="B746" s="620"/>
      <c r="C746" s="621"/>
      <c r="D746" s="369" t="s">
        <v>51</v>
      </c>
      <c r="E746" s="250">
        <f>+G755</f>
        <v>2812</v>
      </c>
      <c r="F746" s="370">
        <v>6.5000000000000002E-2</v>
      </c>
      <c r="G746" s="252">
        <f>ROUNDUP(E746*F746,0)</f>
        <v>183</v>
      </c>
    </row>
    <row r="747" spans="1:7">
      <c r="A747" s="622"/>
      <c r="B747" s="623"/>
      <c r="C747" s="624"/>
      <c r="D747" s="254"/>
      <c r="E747" s="255"/>
      <c r="F747" s="253"/>
      <c r="G747" s="256"/>
    </row>
    <row r="748" spans="1:7">
      <c r="A748" s="622"/>
      <c r="B748" s="623"/>
      <c r="C748" s="624"/>
      <c r="D748" s="254"/>
      <c r="E748" s="255"/>
      <c r="F748" s="253"/>
      <c r="G748" s="256"/>
    </row>
    <row r="749" spans="1:7">
      <c r="A749" s="257"/>
      <c r="B749" s="258"/>
      <c r="C749" s="258"/>
      <c r="D749" s="259"/>
      <c r="E749" s="260"/>
      <c r="F749" s="241" t="s">
        <v>54</v>
      </c>
      <c r="G749" s="242">
        <f>G746+G747+G748</f>
        <v>183</v>
      </c>
    </row>
    <row r="750" spans="1:7">
      <c r="A750" s="261"/>
      <c r="B750" s="262"/>
      <c r="C750" s="262"/>
      <c r="D750" s="263"/>
      <c r="E750" s="264"/>
      <c r="F750" s="247"/>
      <c r="G750" s="248"/>
    </row>
    <row r="751" spans="1:7">
      <c r="A751" s="675" t="s">
        <v>55</v>
      </c>
      <c r="B751" s="685"/>
      <c r="C751" s="685"/>
      <c r="D751" s="685"/>
      <c r="E751" s="685"/>
      <c r="F751" s="685"/>
      <c r="G751" s="686"/>
    </row>
    <row r="752" spans="1:7">
      <c r="A752" s="326" t="s">
        <v>2</v>
      </c>
      <c r="B752" s="326" t="s">
        <v>56</v>
      </c>
      <c r="C752" s="326" t="s">
        <v>57</v>
      </c>
      <c r="D752" s="326" t="s">
        <v>360</v>
      </c>
      <c r="E752" s="326" t="s">
        <v>59</v>
      </c>
      <c r="F752" s="326" t="s">
        <v>60</v>
      </c>
      <c r="G752" s="346"/>
    </row>
    <row r="753" spans="1:7">
      <c r="A753" s="266" t="s">
        <v>61</v>
      </c>
      <c r="B753" s="266">
        <v>107213.33333333299</v>
      </c>
      <c r="C753" s="267">
        <v>0.875</v>
      </c>
      <c r="D753" s="267">
        <v>25128.125</v>
      </c>
      <c r="E753" s="267">
        <v>13</v>
      </c>
      <c r="F753" s="252">
        <f>ROUNDUP(D753/E753,0)</f>
        <v>1933</v>
      </c>
      <c r="G753" s="346"/>
    </row>
    <row r="754" spans="1:7">
      <c r="A754" s="266" t="s">
        <v>62</v>
      </c>
      <c r="B754" s="266">
        <v>48733.333333333299</v>
      </c>
      <c r="C754" s="267">
        <v>0.875</v>
      </c>
      <c r="D754" s="267">
        <v>11421.875</v>
      </c>
      <c r="E754" s="267">
        <v>13</v>
      </c>
      <c r="F754" s="252">
        <f>ROUNDUP(D754/E754,0)</f>
        <v>879</v>
      </c>
      <c r="G754" s="346"/>
    </row>
    <row r="755" spans="1:7">
      <c r="A755" s="333"/>
      <c r="B755" s="268"/>
      <c r="C755" s="269"/>
      <c r="D755" s="270"/>
      <c r="E755" s="271"/>
      <c r="F755" s="337" t="s">
        <v>63</v>
      </c>
      <c r="G755" s="272">
        <f>SUM(F753:F754)</f>
        <v>2812</v>
      </c>
    </row>
    <row r="756" spans="1:7" ht="16" thickBot="1">
      <c r="A756" s="243"/>
      <c r="B756" s="243"/>
      <c r="C756" s="243"/>
      <c r="D756" s="277"/>
      <c r="E756" s="278"/>
      <c r="F756" s="279"/>
      <c r="G756" s="278"/>
    </row>
    <row r="757" spans="1:7" ht="16" thickBot="1">
      <c r="A757" s="280"/>
      <c r="B757" s="281"/>
      <c r="C757" s="282"/>
      <c r="D757" s="283"/>
      <c r="E757" s="642" t="s">
        <v>64</v>
      </c>
      <c r="F757" s="643"/>
      <c r="G757" s="303">
        <f>G742+G749+G755</f>
        <v>7944</v>
      </c>
    </row>
    <row r="758" spans="1:7">
      <c r="A758" s="243"/>
      <c r="B758" s="273"/>
      <c r="C758" s="274"/>
      <c r="D758" s="275"/>
      <c r="E758" s="276"/>
      <c r="F758" s="247"/>
      <c r="G758" s="248"/>
    </row>
    <row r="759" spans="1:7" ht="16.5" customHeight="1">
      <c r="A759" s="287"/>
      <c r="B759" s="288"/>
      <c r="C759" s="289"/>
      <c r="D759" s="290"/>
      <c r="E759" s="291"/>
      <c r="F759" s="292"/>
      <c r="G759" s="291"/>
    </row>
    <row r="760" spans="1:7" s="299" customFormat="1" ht="16.5" customHeight="1" thickBot="1">
      <c r="A760" s="293"/>
      <c r="B760" s="294"/>
      <c r="C760" s="295"/>
      <c r="D760" s="296"/>
      <c r="E760" s="297"/>
      <c r="F760" s="298"/>
      <c r="G760" s="297"/>
    </row>
    <row r="761" spans="1:7" ht="17" thickBot="1">
      <c r="A761" s="220" t="s">
        <v>1</v>
      </c>
      <c r="B761" s="627" t="s">
        <v>2</v>
      </c>
      <c r="C761" s="628"/>
      <c r="D761" s="628"/>
      <c r="E761" s="629"/>
      <c r="F761" s="221" t="s">
        <v>38</v>
      </c>
      <c r="G761" s="222" t="s">
        <v>39</v>
      </c>
    </row>
    <row r="762" spans="1:7" ht="53" customHeight="1" thickBot="1">
      <c r="A762" s="223" t="e">
        <f>+#REF!</f>
        <v>#REF!</v>
      </c>
      <c r="B762" s="636" t="e">
        <f>+#REF!</f>
        <v>#REF!</v>
      </c>
      <c r="C762" s="636"/>
      <c r="D762" s="636"/>
      <c r="E762" s="636"/>
      <c r="F762" s="224" t="e">
        <f>+#REF!</f>
        <v>#REF!</v>
      </c>
      <c r="G762" s="225">
        <f>+G784</f>
        <v>13089</v>
      </c>
    </row>
    <row r="763" spans="1:7">
      <c r="A763" s="226"/>
      <c r="B763" s="226"/>
      <c r="C763" s="226"/>
      <c r="D763" s="227"/>
      <c r="E763" s="228"/>
      <c r="F763" s="229"/>
      <c r="G763" s="230"/>
    </row>
    <row r="764" spans="1:7">
      <c r="A764" s="613" t="s">
        <v>40</v>
      </c>
      <c r="B764" s="633"/>
      <c r="C764" s="633"/>
      <c r="D764" s="633"/>
      <c r="E764" s="633"/>
      <c r="F764" s="633"/>
      <c r="G764" s="634"/>
    </row>
    <row r="765" spans="1:7">
      <c r="A765" s="616" t="s">
        <v>41</v>
      </c>
      <c r="B765" s="640"/>
      <c r="C765" s="641"/>
      <c r="D765" s="231" t="s">
        <v>42</v>
      </c>
      <c r="E765" s="232" t="s">
        <v>43</v>
      </c>
      <c r="F765" s="233" t="s">
        <v>44</v>
      </c>
      <c r="G765" s="232" t="s">
        <v>45</v>
      </c>
    </row>
    <row r="766" spans="1:7">
      <c r="A766" s="694" t="s">
        <v>107</v>
      </c>
      <c r="B766" s="694"/>
      <c r="C766" s="694"/>
      <c r="D766" s="371" t="s">
        <v>111</v>
      </c>
      <c r="E766" s="250">
        <v>60900</v>
      </c>
      <c r="F766" s="370">
        <v>1E-3</v>
      </c>
      <c r="G766" s="252">
        <f>ROUNDUP(E766*F766,0)</f>
        <v>61</v>
      </c>
    </row>
    <row r="767" spans="1:7">
      <c r="A767" s="694" t="s">
        <v>115</v>
      </c>
      <c r="B767" s="694"/>
      <c r="C767" s="694"/>
      <c r="D767" s="371" t="s">
        <v>109</v>
      </c>
      <c r="E767" s="250">
        <v>9500</v>
      </c>
      <c r="F767" s="370">
        <f>1*1.05</f>
        <v>1.05</v>
      </c>
      <c r="G767" s="252">
        <f>ROUNDUP(E767*F767,0)</f>
        <v>9975</v>
      </c>
    </row>
    <row r="768" spans="1:7">
      <c r="A768" s="694" t="s">
        <v>114</v>
      </c>
      <c r="B768" s="694"/>
      <c r="C768" s="694"/>
      <c r="D768" s="371" t="s">
        <v>88</v>
      </c>
      <c r="E768" s="250">
        <v>58000</v>
      </c>
      <c r="F768" s="370">
        <v>1E-3</v>
      </c>
      <c r="G768" s="252">
        <f>ROUNDUP(E768*F768,0)</f>
        <v>58</v>
      </c>
    </row>
    <row r="769" spans="1:7">
      <c r="A769" s="237"/>
      <c r="B769" s="238"/>
      <c r="C769" s="237"/>
      <c r="D769" s="239"/>
      <c r="E769" s="240"/>
      <c r="F769" s="241" t="s">
        <v>46</v>
      </c>
      <c r="G769" s="242">
        <f>SUM(G766:G768)</f>
        <v>10094</v>
      </c>
    </row>
    <row r="770" spans="1:7">
      <c r="A770" s="243"/>
      <c r="B770" s="244"/>
      <c r="C770" s="244"/>
      <c r="D770" s="245"/>
      <c r="E770" s="246"/>
      <c r="F770" s="247"/>
      <c r="G770" s="248"/>
    </row>
    <row r="771" spans="1:7">
      <c r="A771" s="613" t="s">
        <v>47</v>
      </c>
      <c r="B771" s="614"/>
      <c r="C771" s="614"/>
      <c r="D771" s="614"/>
      <c r="E771" s="614"/>
      <c r="F771" s="614"/>
      <c r="G771" s="615"/>
    </row>
    <row r="772" spans="1:7">
      <c r="A772" s="616" t="s">
        <v>41</v>
      </c>
      <c r="B772" s="640"/>
      <c r="C772" s="641"/>
      <c r="D772" s="231" t="s">
        <v>42</v>
      </c>
      <c r="E772" s="232" t="s">
        <v>48</v>
      </c>
      <c r="F772" s="233" t="s">
        <v>49</v>
      </c>
      <c r="G772" s="232" t="s">
        <v>45</v>
      </c>
    </row>
    <row r="773" spans="1:7">
      <c r="A773" s="619" t="s">
        <v>65</v>
      </c>
      <c r="B773" s="620"/>
      <c r="C773" s="621"/>
      <c r="D773" s="369" t="s">
        <v>51</v>
      </c>
      <c r="E773" s="250">
        <f>+G782</f>
        <v>2812</v>
      </c>
      <c r="F773" s="370">
        <v>6.5000000000000002E-2</v>
      </c>
      <c r="G773" s="252">
        <f>ROUNDUP(E773*F773,0)</f>
        <v>183</v>
      </c>
    </row>
    <row r="774" spans="1:7">
      <c r="A774" s="622"/>
      <c r="B774" s="623"/>
      <c r="C774" s="624"/>
      <c r="D774" s="254"/>
      <c r="E774" s="255"/>
      <c r="F774" s="253"/>
      <c r="G774" s="256"/>
    </row>
    <row r="775" spans="1:7">
      <c r="A775" s="622"/>
      <c r="B775" s="623"/>
      <c r="C775" s="624"/>
      <c r="D775" s="254"/>
      <c r="E775" s="255"/>
      <c r="F775" s="253"/>
      <c r="G775" s="256"/>
    </row>
    <row r="776" spans="1:7">
      <c r="A776" s="257"/>
      <c r="B776" s="258"/>
      <c r="C776" s="258"/>
      <c r="D776" s="259"/>
      <c r="E776" s="260"/>
      <c r="F776" s="241" t="s">
        <v>54</v>
      </c>
      <c r="G776" s="242">
        <f>G773+G774+G775</f>
        <v>183</v>
      </c>
    </row>
    <row r="777" spans="1:7">
      <c r="A777" s="261"/>
      <c r="B777" s="262"/>
      <c r="C777" s="262"/>
      <c r="D777" s="263"/>
      <c r="E777" s="264"/>
      <c r="F777" s="247"/>
      <c r="G777" s="248"/>
    </row>
    <row r="778" spans="1:7">
      <c r="A778" s="675" t="s">
        <v>55</v>
      </c>
      <c r="B778" s="685"/>
      <c r="C778" s="685"/>
      <c r="D778" s="685"/>
      <c r="E778" s="685"/>
      <c r="F778" s="685"/>
      <c r="G778" s="686"/>
    </row>
    <row r="779" spans="1:7">
      <c r="A779" s="326" t="s">
        <v>2</v>
      </c>
      <c r="B779" s="326" t="s">
        <v>56</v>
      </c>
      <c r="C779" s="326" t="s">
        <v>57</v>
      </c>
      <c r="D779" s="326" t="s">
        <v>360</v>
      </c>
      <c r="E779" s="326" t="s">
        <v>59</v>
      </c>
      <c r="F779" s="326" t="s">
        <v>60</v>
      </c>
      <c r="G779" s="346"/>
    </row>
    <row r="780" spans="1:7">
      <c r="A780" s="266" t="s">
        <v>61</v>
      </c>
      <c r="B780" s="266">
        <v>107213.33333333299</v>
      </c>
      <c r="C780" s="267">
        <v>0.875</v>
      </c>
      <c r="D780" s="267">
        <v>25128.125</v>
      </c>
      <c r="E780" s="267">
        <v>13</v>
      </c>
      <c r="F780" s="252">
        <f>ROUNDUP(D780/E780,0)</f>
        <v>1933</v>
      </c>
      <c r="G780" s="346"/>
    </row>
    <row r="781" spans="1:7">
      <c r="A781" s="266" t="s">
        <v>62</v>
      </c>
      <c r="B781" s="266">
        <v>48733.333333333299</v>
      </c>
      <c r="C781" s="267">
        <v>0.875</v>
      </c>
      <c r="D781" s="267">
        <v>11421.875</v>
      </c>
      <c r="E781" s="267">
        <v>13</v>
      </c>
      <c r="F781" s="252">
        <f>ROUNDUP(D781/E781,0)</f>
        <v>879</v>
      </c>
      <c r="G781" s="346"/>
    </row>
    <row r="782" spans="1:7">
      <c r="A782" s="333"/>
      <c r="B782" s="268"/>
      <c r="C782" s="269"/>
      <c r="D782" s="270"/>
      <c r="E782" s="271"/>
      <c r="F782" s="337" t="s">
        <v>63</v>
      </c>
      <c r="G782" s="272">
        <f>SUM(F780:F781)</f>
        <v>2812</v>
      </c>
    </row>
    <row r="783" spans="1:7" ht="16" thickBot="1">
      <c r="A783" s="243"/>
      <c r="B783" s="243"/>
      <c r="C783" s="243"/>
      <c r="D783" s="277"/>
      <c r="E783" s="278"/>
      <c r="F783" s="279"/>
      <c r="G783" s="278"/>
    </row>
    <row r="784" spans="1:7" ht="16" thickBot="1">
      <c r="A784" s="280"/>
      <c r="B784" s="281"/>
      <c r="C784" s="282"/>
      <c r="D784" s="283"/>
      <c r="E784" s="642" t="s">
        <v>64</v>
      </c>
      <c r="F784" s="643"/>
      <c r="G784" s="303">
        <f>G769+G776+G782</f>
        <v>13089</v>
      </c>
    </row>
    <row r="785" spans="1:7">
      <c r="A785" s="243"/>
      <c r="B785" s="273"/>
      <c r="C785" s="274"/>
      <c r="D785" s="275"/>
      <c r="E785" s="276"/>
      <c r="F785" s="247"/>
      <c r="G785" s="248"/>
    </row>
    <row r="786" spans="1:7" ht="16.5" customHeight="1">
      <c r="A786" s="287"/>
      <c r="B786" s="288"/>
      <c r="C786" s="289"/>
      <c r="D786" s="290"/>
      <c r="E786" s="291"/>
      <c r="F786" s="292"/>
      <c r="G786" s="291"/>
    </row>
    <row r="787" spans="1:7" s="299" customFormat="1" ht="16" thickBot="1">
      <c r="A787" s="293"/>
      <c r="B787" s="294"/>
      <c r="C787" s="295"/>
      <c r="D787" s="296"/>
      <c r="E787" s="297"/>
      <c r="F787" s="298"/>
      <c r="G787" s="297"/>
    </row>
    <row r="788" spans="1:7" ht="17" thickBot="1">
      <c r="A788" s="220" t="s">
        <v>1</v>
      </c>
      <c r="B788" s="627" t="s">
        <v>2</v>
      </c>
      <c r="C788" s="628"/>
      <c r="D788" s="628"/>
      <c r="E788" s="629"/>
      <c r="F788" s="221" t="s">
        <v>38</v>
      </c>
      <c r="G788" s="222" t="s">
        <v>39</v>
      </c>
    </row>
    <row r="789" spans="1:7" ht="62" customHeight="1" thickBot="1">
      <c r="A789" s="223" t="e">
        <f>+#REF!</f>
        <v>#REF!</v>
      </c>
      <c r="B789" s="636" t="e">
        <f>+#REF!</f>
        <v>#REF!</v>
      </c>
      <c r="C789" s="636"/>
      <c r="D789" s="636"/>
      <c r="E789" s="636"/>
      <c r="F789" s="224" t="e">
        <f>+#REF!</f>
        <v>#REF!</v>
      </c>
      <c r="G789" s="225">
        <f>ROUND(G813,2)</f>
        <v>224196</v>
      </c>
    </row>
    <row r="790" spans="1:7">
      <c r="A790" s="226"/>
      <c r="B790" s="226"/>
      <c r="C790" s="226"/>
      <c r="D790" s="227"/>
      <c r="E790" s="228"/>
      <c r="F790" s="229"/>
      <c r="G790" s="230"/>
    </row>
    <row r="791" spans="1:7">
      <c r="A791" s="613" t="s">
        <v>40</v>
      </c>
      <c r="B791" s="633"/>
      <c r="C791" s="633"/>
      <c r="D791" s="633"/>
      <c r="E791" s="633"/>
      <c r="F791" s="633"/>
      <c r="G791" s="634"/>
    </row>
    <row r="792" spans="1:7">
      <c r="A792" s="616" t="s">
        <v>41</v>
      </c>
      <c r="B792" s="640"/>
      <c r="C792" s="641"/>
      <c r="D792" s="231" t="s">
        <v>42</v>
      </c>
      <c r="E792" s="232" t="s">
        <v>43</v>
      </c>
      <c r="F792" s="233" t="s">
        <v>44</v>
      </c>
      <c r="G792" s="232" t="s">
        <v>45</v>
      </c>
    </row>
    <row r="793" spans="1:7">
      <c r="A793" s="694" t="s">
        <v>116</v>
      </c>
      <c r="B793" s="694"/>
      <c r="C793" s="694"/>
      <c r="D793" s="371" t="s">
        <v>88</v>
      </c>
      <c r="E793" s="250">
        <v>170000</v>
      </c>
      <c r="F793" s="370">
        <v>1</v>
      </c>
      <c r="G793" s="252">
        <f>ROUNDUP(E793*F793,0)</f>
        <v>170000</v>
      </c>
    </row>
    <row r="794" spans="1:7">
      <c r="A794" s="694" t="s">
        <v>117</v>
      </c>
      <c r="B794" s="694"/>
      <c r="C794" s="694"/>
      <c r="D794" s="371" t="s">
        <v>88</v>
      </c>
      <c r="E794" s="250">
        <v>6000</v>
      </c>
      <c r="F794" s="370">
        <v>0.1</v>
      </c>
      <c r="G794" s="252">
        <f>ROUNDUP(E794*F794,0)</f>
        <v>600</v>
      </c>
    </row>
    <row r="795" spans="1:7">
      <c r="A795" s="694" t="s">
        <v>118</v>
      </c>
      <c r="B795" s="694"/>
      <c r="C795" s="694"/>
      <c r="D795" s="371" t="s">
        <v>88</v>
      </c>
      <c r="E795" s="250">
        <v>5800</v>
      </c>
      <c r="F795" s="370">
        <v>2</v>
      </c>
      <c r="G795" s="252">
        <f>ROUNDUP(E795*F795,0)</f>
        <v>11600</v>
      </c>
    </row>
    <row r="796" spans="1:7">
      <c r="A796" s="694" t="s">
        <v>119</v>
      </c>
      <c r="B796" s="694"/>
      <c r="C796" s="694"/>
      <c r="D796" s="371" t="s">
        <v>88</v>
      </c>
      <c r="E796" s="250">
        <v>8600</v>
      </c>
      <c r="F796" s="370">
        <v>2</v>
      </c>
      <c r="G796" s="252">
        <f>ROUNDUP(E796*F796,0)</f>
        <v>17200</v>
      </c>
    </row>
    <row r="797" spans="1:7">
      <c r="A797" s="237"/>
      <c r="B797" s="238"/>
      <c r="C797" s="237"/>
      <c r="D797" s="239"/>
      <c r="E797" s="240"/>
      <c r="F797" s="241" t="s">
        <v>46</v>
      </c>
      <c r="G797" s="242">
        <f>SUM(G793:G796)</f>
        <v>199400</v>
      </c>
    </row>
    <row r="798" spans="1:7">
      <c r="A798" s="243"/>
      <c r="B798" s="244"/>
      <c r="C798" s="244"/>
      <c r="D798" s="245"/>
      <c r="E798" s="246"/>
      <c r="F798" s="247"/>
      <c r="G798" s="248"/>
    </row>
    <row r="799" spans="1:7">
      <c r="A799" s="613" t="s">
        <v>47</v>
      </c>
      <c r="B799" s="614"/>
      <c r="C799" s="614"/>
      <c r="D799" s="614"/>
      <c r="E799" s="614"/>
      <c r="F799" s="614"/>
      <c r="G799" s="615"/>
    </row>
    <row r="800" spans="1:7">
      <c r="A800" s="616" t="s">
        <v>41</v>
      </c>
      <c r="B800" s="640"/>
      <c r="C800" s="641"/>
      <c r="D800" s="231" t="s">
        <v>42</v>
      </c>
      <c r="E800" s="232" t="s">
        <v>48</v>
      </c>
      <c r="F800" s="233" t="s">
        <v>49</v>
      </c>
      <c r="G800" s="232" t="s">
        <v>45</v>
      </c>
    </row>
    <row r="801" spans="1:7">
      <c r="A801" s="619" t="s">
        <v>65</v>
      </c>
      <c r="B801" s="620"/>
      <c r="C801" s="621"/>
      <c r="D801" s="369" t="s">
        <v>51</v>
      </c>
      <c r="E801" s="250">
        <f>+G810</f>
        <v>23282</v>
      </c>
      <c r="F801" s="370">
        <v>6.5000000000000002E-2</v>
      </c>
      <c r="G801" s="252">
        <f>ROUNDUP(E801*F801,0)</f>
        <v>1514</v>
      </c>
    </row>
    <row r="802" spans="1:7">
      <c r="A802" s="622"/>
      <c r="B802" s="623"/>
      <c r="C802" s="624"/>
      <c r="D802" s="254"/>
      <c r="E802" s="255"/>
      <c r="F802" s="253"/>
      <c r="G802" s="256"/>
    </row>
    <row r="803" spans="1:7">
      <c r="A803" s="622"/>
      <c r="B803" s="623"/>
      <c r="C803" s="624"/>
      <c r="D803" s="254"/>
      <c r="E803" s="255"/>
      <c r="F803" s="253"/>
      <c r="G803" s="256"/>
    </row>
    <row r="804" spans="1:7">
      <c r="A804" s="257"/>
      <c r="B804" s="258"/>
      <c r="C804" s="258"/>
      <c r="D804" s="259"/>
      <c r="E804" s="260"/>
      <c r="F804" s="241" t="s">
        <v>54</v>
      </c>
      <c r="G804" s="242">
        <f>G801+G802+G803</f>
        <v>1514</v>
      </c>
    </row>
    <row r="805" spans="1:7">
      <c r="A805" s="261"/>
      <c r="B805" s="262"/>
      <c r="C805" s="262"/>
      <c r="D805" s="263"/>
      <c r="E805" s="264"/>
      <c r="F805" s="247"/>
      <c r="G805" s="248"/>
    </row>
    <row r="806" spans="1:7">
      <c r="A806" s="675" t="s">
        <v>55</v>
      </c>
      <c r="B806" s="685"/>
      <c r="C806" s="685"/>
      <c r="D806" s="685"/>
      <c r="E806" s="685"/>
      <c r="F806" s="685"/>
      <c r="G806" s="686"/>
    </row>
    <row r="807" spans="1:7">
      <c r="A807" s="326" t="s">
        <v>2</v>
      </c>
      <c r="B807" s="326" t="s">
        <v>56</v>
      </c>
      <c r="C807" s="326" t="s">
        <v>57</v>
      </c>
      <c r="D807" s="326" t="s">
        <v>360</v>
      </c>
      <c r="E807" s="326" t="s">
        <v>59</v>
      </c>
      <c r="F807" s="326" t="s">
        <v>60</v>
      </c>
      <c r="G807" s="346"/>
    </row>
    <row r="808" spans="1:7">
      <c r="A808" s="266" t="s">
        <v>61</v>
      </c>
      <c r="B808" s="266">
        <v>107213.33333333299</v>
      </c>
      <c r="C808" s="267">
        <v>0.875</v>
      </c>
      <c r="D808" s="267">
        <v>25128.125</v>
      </c>
      <c r="E808" s="267">
        <v>1.57</v>
      </c>
      <c r="F808" s="252">
        <f>ROUNDUP(D808/E808,0)</f>
        <v>16006</v>
      </c>
      <c r="G808" s="346"/>
    </row>
    <row r="809" spans="1:7">
      <c r="A809" s="266" t="s">
        <v>62</v>
      </c>
      <c r="B809" s="266">
        <v>48733.333333333299</v>
      </c>
      <c r="C809" s="267">
        <v>0.875</v>
      </c>
      <c r="D809" s="267">
        <v>11421.875</v>
      </c>
      <c r="E809" s="267">
        <v>1.57</v>
      </c>
      <c r="F809" s="252">
        <f>ROUNDUP(D809/E809,0)</f>
        <v>7276</v>
      </c>
      <c r="G809" s="346"/>
    </row>
    <row r="810" spans="1:7">
      <c r="A810" s="333"/>
      <c r="B810" s="268"/>
      <c r="C810" s="269"/>
      <c r="D810" s="270"/>
      <c r="E810" s="271"/>
      <c r="F810" s="337" t="s">
        <v>63</v>
      </c>
      <c r="G810" s="272">
        <f>SUM(F808:F809)</f>
        <v>23282</v>
      </c>
    </row>
    <row r="811" spans="1:7">
      <c r="A811" s="243"/>
      <c r="B811" s="273"/>
      <c r="C811" s="274"/>
      <c r="D811" s="275"/>
      <c r="E811" s="276"/>
      <c r="F811" s="247"/>
      <c r="G811" s="248"/>
    </row>
    <row r="812" spans="1:7" ht="16" thickBot="1">
      <c r="A812" s="243"/>
      <c r="B812" s="243"/>
      <c r="C812" s="243"/>
      <c r="D812" s="277"/>
      <c r="E812" s="278"/>
      <c r="F812" s="279"/>
      <c r="G812" s="278"/>
    </row>
    <row r="813" spans="1:7" ht="16" thickBot="1">
      <c r="A813" s="280"/>
      <c r="B813" s="281"/>
      <c r="C813" s="282"/>
      <c r="D813" s="283"/>
      <c r="E813" s="284" t="s">
        <v>64</v>
      </c>
      <c r="F813" s="285"/>
      <c r="G813" s="303">
        <f>G797+G804+G810</f>
        <v>224196</v>
      </c>
    </row>
    <row r="814" spans="1:7">
      <c r="A814" s="243"/>
      <c r="B814" s="243"/>
      <c r="C814" s="243"/>
      <c r="D814" s="277"/>
      <c r="E814" s="278"/>
      <c r="F814" s="279"/>
      <c r="G814" s="278"/>
    </row>
    <row r="815" spans="1:7" ht="16" thickBot="1">
      <c r="A815" s="287"/>
      <c r="B815" s="288"/>
      <c r="C815" s="289"/>
      <c r="D815" s="290"/>
      <c r="E815" s="291"/>
      <c r="F815" s="292"/>
      <c r="G815" s="291"/>
    </row>
    <row r="816" spans="1:7" ht="17" thickBot="1">
      <c r="A816" s="220" t="s">
        <v>1</v>
      </c>
      <c r="B816" s="627" t="s">
        <v>2</v>
      </c>
      <c r="C816" s="628"/>
      <c r="D816" s="628"/>
      <c r="E816" s="629"/>
      <c r="F816" s="221" t="s">
        <v>38</v>
      </c>
      <c r="G816" s="222" t="s">
        <v>39</v>
      </c>
    </row>
    <row r="817" spans="1:7" ht="66" customHeight="1" thickBot="1">
      <c r="A817" s="223" t="e">
        <f>+#REF!</f>
        <v>#REF!</v>
      </c>
      <c r="B817" s="636" t="e">
        <f>+#REF!</f>
        <v>#REF!</v>
      </c>
      <c r="C817" s="636"/>
      <c r="D817" s="636"/>
      <c r="E817" s="636"/>
      <c r="F817" s="224" t="e">
        <f>+#REF!</f>
        <v>#REF!</v>
      </c>
      <c r="G817" s="225">
        <f>ROUND(G842,2)</f>
        <v>39517</v>
      </c>
    </row>
    <row r="818" spans="1:7">
      <c r="A818" s="226"/>
      <c r="B818" s="226"/>
      <c r="C818" s="226"/>
      <c r="D818" s="227"/>
      <c r="E818" s="228"/>
      <c r="F818" s="229"/>
      <c r="G818" s="230"/>
    </row>
    <row r="819" spans="1:7">
      <c r="A819" s="613" t="s">
        <v>40</v>
      </c>
      <c r="B819" s="633"/>
      <c r="C819" s="633"/>
      <c r="D819" s="633"/>
      <c r="E819" s="633"/>
      <c r="F819" s="633"/>
      <c r="G819" s="634"/>
    </row>
    <row r="820" spans="1:7">
      <c r="A820" s="616" t="s">
        <v>41</v>
      </c>
      <c r="B820" s="640"/>
      <c r="C820" s="641"/>
      <c r="D820" s="231" t="s">
        <v>42</v>
      </c>
      <c r="E820" s="232" t="s">
        <v>43</v>
      </c>
      <c r="F820" s="233" t="s">
        <v>44</v>
      </c>
      <c r="G820" s="232" t="s">
        <v>45</v>
      </c>
    </row>
    <row r="821" spans="1:7">
      <c r="A821" s="637" t="s">
        <v>120</v>
      </c>
      <c r="B821" s="638"/>
      <c r="C821" s="639"/>
      <c r="D821" s="234" t="s">
        <v>42</v>
      </c>
      <c r="E821" s="250">
        <v>2000</v>
      </c>
      <c r="F821" s="236">
        <v>2</v>
      </c>
      <c r="G821" s="252">
        <f>ROUNDUP(E821*F821,0)</f>
        <v>4000</v>
      </c>
    </row>
    <row r="822" spans="1:7">
      <c r="A822" s="637" t="s">
        <v>121</v>
      </c>
      <c r="B822" s="638"/>
      <c r="C822" s="639"/>
      <c r="D822" s="234" t="s">
        <v>88</v>
      </c>
      <c r="E822" s="250">
        <v>58000</v>
      </c>
      <c r="F822" s="236">
        <v>6.0000000000000001E-3</v>
      </c>
      <c r="G822" s="252">
        <f>ROUNDUP(E822*F822,0)</f>
        <v>348</v>
      </c>
    </row>
    <row r="823" spans="1:7">
      <c r="A823" s="637" t="s">
        <v>122</v>
      </c>
      <c r="B823" s="638"/>
      <c r="C823" s="639"/>
      <c r="D823" s="234" t="s">
        <v>88</v>
      </c>
      <c r="E823" s="250">
        <v>60900</v>
      </c>
      <c r="F823" s="236">
        <v>6.0000000000000001E-3</v>
      </c>
      <c r="G823" s="252">
        <f>ROUNDUP(E823*F823,0)</f>
        <v>366</v>
      </c>
    </row>
    <row r="824" spans="1:7">
      <c r="A824" s="637" t="s">
        <v>123</v>
      </c>
      <c r="B824" s="638"/>
      <c r="C824" s="639"/>
      <c r="D824" s="234" t="s">
        <v>42</v>
      </c>
      <c r="E824" s="250">
        <v>7200</v>
      </c>
      <c r="F824" s="236">
        <v>2.1</v>
      </c>
      <c r="G824" s="252">
        <f>ROUNDUP(E824*F824,0)</f>
        <v>15120</v>
      </c>
    </row>
    <row r="825" spans="1:7">
      <c r="A825" s="637"/>
      <c r="B825" s="638"/>
      <c r="C825" s="639"/>
      <c r="D825" s="234"/>
      <c r="E825" s="235"/>
      <c r="F825" s="236"/>
      <c r="G825" s="232"/>
    </row>
    <row r="826" spans="1:7">
      <c r="A826" s="237"/>
      <c r="B826" s="238"/>
      <c r="C826" s="237"/>
      <c r="D826" s="239"/>
      <c r="E826" s="240"/>
      <c r="F826" s="241" t="s">
        <v>46</v>
      </c>
      <c r="G826" s="242">
        <f>G821+G822+G823+G824+G825</f>
        <v>19834</v>
      </c>
    </row>
    <row r="827" spans="1:7">
      <c r="A827" s="243"/>
      <c r="B827" s="244"/>
      <c r="C827" s="244"/>
      <c r="D827" s="245"/>
      <c r="E827" s="246"/>
      <c r="F827" s="247"/>
      <c r="G827" s="248"/>
    </row>
    <row r="828" spans="1:7">
      <c r="A828" s="613" t="s">
        <v>47</v>
      </c>
      <c r="B828" s="614"/>
      <c r="C828" s="614"/>
      <c r="D828" s="614"/>
      <c r="E828" s="614"/>
      <c r="F828" s="614"/>
      <c r="G828" s="615"/>
    </row>
    <row r="829" spans="1:7">
      <c r="A829" s="616" t="s">
        <v>41</v>
      </c>
      <c r="B829" s="640"/>
      <c r="C829" s="641"/>
      <c r="D829" s="231" t="s">
        <v>42</v>
      </c>
      <c r="E829" s="232" t="s">
        <v>48</v>
      </c>
      <c r="F829" s="233" t="s">
        <v>49</v>
      </c>
      <c r="G829" s="232" t="s">
        <v>45</v>
      </c>
    </row>
    <row r="830" spans="1:7">
      <c r="A830" s="637" t="s">
        <v>65</v>
      </c>
      <c r="B830" s="638"/>
      <c r="C830" s="639"/>
      <c r="D830" s="369" t="s">
        <v>51</v>
      </c>
      <c r="E830" s="250">
        <f>G839</f>
        <v>18745</v>
      </c>
      <c r="F830" s="253">
        <v>0.05</v>
      </c>
      <c r="G830" s="252">
        <f>ROUNDUP(E830*F830,0)</f>
        <v>938</v>
      </c>
    </row>
    <row r="831" spans="1:7">
      <c r="A831" s="622"/>
      <c r="B831" s="623"/>
      <c r="C831" s="624"/>
      <c r="D831" s="254"/>
      <c r="E831" s="255"/>
      <c r="F831" s="253"/>
      <c r="G831" s="256"/>
    </row>
    <row r="832" spans="1:7">
      <c r="A832" s="622"/>
      <c r="B832" s="623"/>
      <c r="C832" s="624"/>
      <c r="D832" s="254"/>
      <c r="E832" s="255"/>
      <c r="F832" s="253"/>
      <c r="G832" s="256"/>
    </row>
    <row r="833" spans="1:7">
      <c r="A833" s="257"/>
      <c r="B833" s="258"/>
      <c r="C833" s="258"/>
      <c r="D833" s="259"/>
      <c r="E833" s="260"/>
      <c r="F833" s="241" t="s">
        <v>54</v>
      </c>
      <c r="G833" s="242">
        <f>G830+G831+G832</f>
        <v>938</v>
      </c>
    </row>
    <row r="834" spans="1:7">
      <c r="A834" s="261"/>
      <c r="B834" s="262"/>
      <c r="C834" s="262"/>
      <c r="D834" s="263"/>
      <c r="E834" s="264"/>
      <c r="F834" s="247"/>
      <c r="G834" s="248"/>
    </row>
    <row r="835" spans="1:7">
      <c r="A835" s="675" t="s">
        <v>55</v>
      </c>
      <c r="B835" s="685"/>
      <c r="C835" s="685"/>
      <c r="D835" s="685"/>
      <c r="E835" s="685"/>
      <c r="F835" s="685"/>
      <c r="G835" s="686"/>
    </row>
    <row r="836" spans="1:7">
      <c r="A836" s="326" t="s">
        <v>2</v>
      </c>
      <c r="B836" s="326" t="s">
        <v>56</v>
      </c>
      <c r="C836" s="326" t="s">
        <v>57</v>
      </c>
      <c r="D836" s="326" t="s">
        <v>360</v>
      </c>
      <c r="E836" s="326" t="s">
        <v>59</v>
      </c>
      <c r="F836" s="326" t="s">
        <v>60</v>
      </c>
      <c r="G836" s="346"/>
    </row>
    <row r="837" spans="1:7">
      <c r="A837" s="266" t="s">
        <v>61</v>
      </c>
      <c r="B837" s="266">
        <v>107213.33333333299</v>
      </c>
      <c r="C837" s="267">
        <v>0.875</v>
      </c>
      <c r="D837" s="267">
        <v>25128.125</v>
      </c>
      <c r="E837" s="267">
        <v>1.95</v>
      </c>
      <c r="F837" s="252">
        <f>ROUNDUP(D837/E837,0)</f>
        <v>12887</v>
      </c>
      <c r="G837" s="346"/>
    </row>
    <row r="838" spans="1:7">
      <c r="A838" s="266" t="s">
        <v>62</v>
      </c>
      <c r="B838" s="266">
        <v>48733.333333333299</v>
      </c>
      <c r="C838" s="267">
        <v>0.875</v>
      </c>
      <c r="D838" s="267">
        <v>11421.875</v>
      </c>
      <c r="E838" s="267">
        <v>1.95</v>
      </c>
      <c r="F838" s="252">
        <f>ROUNDUP(D838/E838,0)</f>
        <v>5858</v>
      </c>
      <c r="G838" s="346"/>
    </row>
    <row r="839" spans="1:7">
      <c r="A839" s="333"/>
      <c r="B839" s="268"/>
      <c r="C839" s="269"/>
      <c r="D839" s="270"/>
      <c r="E839" s="271"/>
      <c r="F839" s="337" t="s">
        <v>63</v>
      </c>
      <c r="G839" s="272">
        <f>SUM(F837:F838)</f>
        <v>18745</v>
      </c>
    </row>
    <row r="840" spans="1:7">
      <c r="A840" s="243"/>
      <c r="B840" s="273"/>
      <c r="C840" s="274"/>
      <c r="D840" s="275"/>
      <c r="E840" s="276"/>
      <c r="F840" s="247"/>
      <c r="G840" s="248"/>
    </row>
    <row r="841" spans="1:7" ht="16" thickBot="1">
      <c r="A841" s="243"/>
      <c r="B841" s="243"/>
      <c r="C841" s="243"/>
      <c r="D841" s="277"/>
      <c r="E841" s="278"/>
      <c r="F841" s="279"/>
      <c r="G841" s="278"/>
    </row>
    <row r="842" spans="1:7" ht="16" thickBot="1">
      <c r="A842" s="280"/>
      <c r="B842" s="281"/>
      <c r="C842" s="282"/>
      <c r="D842" s="283"/>
      <c r="E842" s="284" t="s">
        <v>64</v>
      </c>
      <c r="F842" s="285"/>
      <c r="G842" s="303">
        <f>G826+G833+G839</f>
        <v>39517</v>
      </c>
    </row>
    <row r="843" spans="1:7" ht="24.5" customHeight="1">
      <c r="A843" s="243"/>
      <c r="B843" s="243"/>
      <c r="C843" s="243"/>
      <c r="D843" s="277"/>
      <c r="E843" s="278"/>
      <c r="F843" s="279"/>
      <c r="G843" s="278"/>
    </row>
    <row r="844" spans="1:7" ht="16" thickBot="1">
      <c r="A844" s="287"/>
      <c r="B844" s="288"/>
      <c r="C844" s="289"/>
      <c r="D844" s="290"/>
      <c r="E844" s="291"/>
      <c r="F844" s="292"/>
      <c r="G844" s="291"/>
    </row>
    <row r="845" spans="1:7" ht="17" thickBot="1">
      <c r="A845" s="220" t="s">
        <v>1</v>
      </c>
      <c r="B845" s="627" t="s">
        <v>2</v>
      </c>
      <c r="C845" s="628"/>
      <c r="D845" s="628"/>
      <c r="E845" s="629"/>
      <c r="F845" s="221" t="s">
        <v>38</v>
      </c>
      <c r="G845" s="222" t="s">
        <v>39</v>
      </c>
    </row>
    <row r="846" spans="1:7" ht="16" thickBot="1">
      <c r="A846" s="223" t="e">
        <f>+#REF!</f>
        <v>#REF!</v>
      </c>
      <c r="B846" s="636" t="e">
        <f>+#REF!</f>
        <v>#REF!</v>
      </c>
      <c r="C846" s="636"/>
      <c r="D846" s="636"/>
      <c r="E846" s="636"/>
      <c r="F846" s="224" t="e">
        <f>+#REF!</f>
        <v>#REF!</v>
      </c>
      <c r="G846" s="225">
        <f>ROUND(G871,2)</f>
        <v>19027</v>
      </c>
    </row>
    <row r="847" spans="1:7">
      <c r="A847" s="226"/>
      <c r="B847" s="226"/>
      <c r="C847" s="226"/>
      <c r="D847" s="227"/>
      <c r="E847" s="228"/>
      <c r="F847" s="229"/>
      <c r="G847" s="230"/>
    </row>
    <row r="848" spans="1:7">
      <c r="A848" s="613" t="s">
        <v>40</v>
      </c>
      <c r="B848" s="633"/>
      <c r="C848" s="633"/>
      <c r="D848" s="633"/>
      <c r="E848" s="633"/>
      <c r="F848" s="633"/>
      <c r="G848" s="634"/>
    </row>
    <row r="849" spans="1:7">
      <c r="A849" s="616" t="s">
        <v>41</v>
      </c>
      <c r="B849" s="640"/>
      <c r="C849" s="641"/>
      <c r="D849" s="231" t="s">
        <v>42</v>
      </c>
      <c r="E849" s="232" t="s">
        <v>43</v>
      </c>
      <c r="F849" s="233" t="s">
        <v>44</v>
      </c>
      <c r="G849" s="232" t="s">
        <v>45</v>
      </c>
    </row>
    <row r="850" spans="1:7" ht="16">
      <c r="A850" s="637" t="s">
        <v>124</v>
      </c>
      <c r="B850" s="638"/>
      <c r="C850" s="639"/>
      <c r="D850" s="361" t="s">
        <v>88</v>
      </c>
      <c r="E850" s="250">
        <v>60900</v>
      </c>
      <c r="F850" s="373">
        <v>6.0000000000000001E-3</v>
      </c>
      <c r="G850" s="252">
        <f>ROUNDUP(E850*F850,0)</f>
        <v>366</v>
      </c>
    </row>
    <row r="851" spans="1:7" ht="16">
      <c r="A851" s="637" t="s">
        <v>125</v>
      </c>
      <c r="B851" s="638"/>
      <c r="C851" s="639"/>
      <c r="D851" s="361" t="s">
        <v>88</v>
      </c>
      <c r="E851" s="250">
        <v>58000</v>
      </c>
      <c r="F851" s="373">
        <v>6.0000000000000001E-3</v>
      </c>
      <c r="G851" s="252">
        <f>ROUNDUP(E851*F851,0)</f>
        <v>348</v>
      </c>
    </row>
    <row r="852" spans="1:7" ht="16">
      <c r="A852" s="637" t="s">
        <v>126</v>
      </c>
      <c r="B852" s="638"/>
      <c r="C852" s="639"/>
      <c r="D852" s="361" t="s">
        <v>100</v>
      </c>
      <c r="E852" s="250">
        <v>10983</v>
      </c>
      <c r="F852" s="373">
        <v>1.03</v>
      </c>
      <c r="G852" s="252">
        <f>ROUNDUP(E852*F852,0)</f>
        <v>11313</v>
      </c>
    </row>
    <row r="853" spans="1:7" ht="16">
      <c r="A853" s="637" t="s">
        <v>127</v>
      </c>
      <c r="B853" s="638"/>
      <c r="C853" s="639"/>
      <c r="D853" s="361" t="s">
        <v>88</v>
      </c>
      <c r="E853" s="250">
        <v>3600</v>
      </c>
      <c r="F853" s="373">
        <v>0.16700000000000001</v>
      </c>
      <c r="G853" s="252">
        <f>ROUNDUP(E853*F853,0)</f>
        <v>602</v>
      </c>
    </row>
    <row r="854" spans="1:7">
      <c r="A854" s="637"/>
      <c r="B854" s="638"/>
      <c r="C854" s="639"/>
      <c r="D854" s="234"/>
      <c r="E854" s="235"/>
      <c r="F854" s="236"/>
      <c r="G854" s="232"/>
    </row>
    <row r="855" spans="1:7">
      <c r="A855" s="237"/>
      <c r="B855" s="238"/>
      <c r="C855" s="237"/>
      <c r="D855" s="239"/>
      <c r="E855" s="240"/>
      <c r="F855" s="241" t="s">
        <v>46</v>
      </c>
      <c r="G855" s="242">
        <f>G850+G851+G852+G853+G854</f>
        <v>12629</v>
      </c>
    </row>
    <row r="856" spans="1:7">
      <c r="A856" s="243"/>
      <c r="B856" s="244"/>
      <c r="C856" s="244"/>
      <c r="D856" s="245"/>
      <c r="E856" s="246"/>
      <c r="F856" s="247"/>
      <c r="G856" s="248"/>
    </row>
    <row r="857" spans="1:7">
      <c r="A857" s="613" t="s">
        <v>47</v>
      </c>
      <c r="B857" s="614"/>
      <c r="C857" s="614"/>
      <c r="D857" s="614"/>
      <c r="E857" s="614"/>
      <c r="F857" s="614"/>
      <c r="G857" s="615"/>
    </row>
    <row r="858" spans="1:7">
      <c r="A858" s="616" t="s">
        <v>41</v>
      </c>
      <c r="B858" s="640"/>
      <c r="C858" s="641"/>
      <c r="D858" s="231" t="s">
        <v>42</v>
      </c>
      <c r="E858" s="232" t="s">
        <v>48</v>
      </c>
      <c r="F858" s="233" t="s">
        <v>49</v>
      </c>
      <c r="G858" s="232" t="s">
        <v>45</v>
      </c>
    </row>
    <row r="859" spans="1:7">
      <c r="A859" s="637" t="s">
        <v>65</v>
      </c>
      <c r="B859" s="638"/>
      <c r="C859" s="639"/>
      <c r="D859" s="369" t="s">
        <v>51</v>
      </c>
      <c r="E859" s="250">
        <f>G868</f>
        <v>6093</v>
      </c>
      <c r="F859" s="253">
        <v>0.05</v>
      </c>
      <c r="G859" s="252">
        <f>ROUNDUP(E859*F859,0)</f>
        <v>305</v>
      </c>
    </row>
    <row r="860" spans="1:7">
      <c r="A860" s="622"/>
      <c r="B860" s="623"/>
      <c r="C860" s="624"/>
      <c r="D860" s="254"/>
      <c r="E860" s="255"/>
      <c r="F860" s="253"/>
      <c r="G860" s="256"/>
    </row>
    <row r="861" spans="1:7">
      <c r="A861" s="622"/>
      <c r="B861" s="623"/>
      <c r="C861" s="624"/>
      <c r="D861" s="254"/>
      <c r="E861" s="255"/>
      <c r="F861" s="253"/>
      <c r="G861" s="256"/>
    </row>
    <row r="862" spans="1:7">
      <c r="A862" s="257"/>
      <c r="B862" s="258"/>
      <c r="C862" s="258"/>
      <c r="D862" s="259"/>
      <c r="E862" s="260"/>
      <c r="F862" s="241" t="s">
        <v>54</v>
      </c>
      <c r="G862" s="242">
        <f>G859+G860+G861</f>
        <v>305</v>
      </c>
    </row>
    <row r="863" spans="1:7">
      <c r="A863" s="261"/>
      <c r="B863" s="262"/>
      <c r="C863" s="262"/>
      <c r="D863" s="263"/>
      <c r="E863" s="264"/>
      <c r="F863" s="247"/>
      <c r="G863" s="248"/>
    </row>
    <row r="864" spans="1:7">
      <c r="A864" s="675" t="s">
        <v>55</v>
      </c>
      <c r="B864" s="685"/>
      <c r="C864" s="685"/>
      <c r="D864" s="685"/>
      <c r="E864" s="685"/>
      <c r="F864" s="685"/>
      <c r="G864" s="686"/>
    </row>
    <row r="865" spans="1:7">
      <c r="A865" s="326" t="s">
        <v>2</v>
      </c>
      <c r="B865" s="326" t="s">
        <v>56</v>
      </c>
      <c r="C865" s="326" t="s">
        <v>57</v>
      </c>
      <c r="D865" s="326" t="s">
        <v>360</v>
      </c>
      <c r="E865" s="326" t="s">
        <v>59</v>
      </c>
      <c r="F865" s="326" t="s">
        <v>60</v>
      </c>
      <c r="G865" s="346"/>
    </row>
    <row r="866" spans="1:7">
      <c r="A866" s="266" t="s">
        <v>61</v>
      </c>
      <c r="B866" s="266">
        <v>107213.33333333299</v>
      </c>
      <c r="C866" s="267">
        <v>0.875</v>
      </c>
      <c r="D866" s="267">
        <v>25128.125</v>
      </c>
      <c r="E866" s="267">
        <v>6</v>
      </c>
      <c r="F866" s="252">
        <f>ROUNDUP(D866/E866,0)</f>
        <v>4189</v>
      </c>
      <c r="G866" s="346"/>
    </row>
    <row r="867" spans="1:7">
      <c r="A867" s="266" t="s">
        <v>62</v>
      </c>
      <c r="B867" s="266">
        <v>48733.333333333299</v>
      </c>
      <c r="C867" s="267">
        <v>0.875</v>
      </c>
      <c r="D867" s="267">
        <v>11421.875</v>
      </c>
      <c r="E867" s="267">
        <v>6</v>
      </c>
      <c r="F867" s="252">
        <f>ROUNDUP(D867/E867,0)</f>
        <v>1904</v>
      </c>
      <c r="G867" s="346"/>
    </row>
    <row r="868" spans="1:7">
      <c r="A868" s="333"/>
      <c r="B868" s="268"/>
      <c r="C868" s="269"/>
      <c r="D868" s="270"/>
      <c r="E868" s="271"/>
      <c r="F868" s="337" t="s">
        <v>63</v>
      </c>
      <c r="G868" s="272">
        <f>SUM(F866:F867)</f>
        <v>6093</v>
      </c>
    </row>
    <row r="869" spans="1:7">
      <c r="A869" s="243"/>
      <c r="B869" s="273"/>
      <c r="C869" s="274"/>
      <c r="D869" s="275"/>
      <c r="E869" s="276"/>
      <c r="F869" s="247"/>
      <c r="G869" s="248"/>
    </row>
    <row r="870" spans="1:7" ht="16" thickBot="1">
      <c r="A870" s="243"/>
      <c r="B870" s="243"/>
      <c r="C870" s="243"/>
      <c r="D870" s="277"/>
      <c r="E870" s="278"/>
      <c r="F870" s="279"/>
      <c r="G870" s="278"/>
    </row>
    <row r="871" spans="1:7" ht="16" thickBot="1">
      <c r="A871" s="280"/>
      <c r="B871" s="281"/>
      <c r="C871" s="282"/>
      <c r="D871" s="283"/>
      <c r="E871" s="642" t="s">
        <v>64</v>
      </c>
      <c r="F871" s="643"/>
      <c r="G871" s="303">
        <f>G855+G862+G868</f>
        <v>19027</v>
      </c>
    </row>
    <row r="872" spans="1:7">
      <c r="A872" s="243"/>
      <c r="B872" s="243"/>
      <c r="C872" s="243"/>
      <c r="D872" s="277"/>
      <c r="E872" s="278"/>
      <c r="F872" s="279"/>
      <c r="G872" s="278"/>
    </row>
    <row r="873" spans="1:7">
      <c r="A873" s="287"/>
      <c r="B873" s="288"/>
      <c r="C873" s="289"/>
      <c r="D873" s="290"/>
      <c r="E873" s="291"/>
      <c r="F873" s="292"/>
      <c r="G873" s="291"/>
    </row>
    <row r="874" spans="1:7" s="299" customFormat="1" ht="16" thickBot="1">
      <c r="A874" s="293"/>
      <c r="B874" s="294"/>
      <c r="C874" s="295"/>
      <c r="D874" s="296"/>
      <c r="E874" s="297"/>
      <c r="F874" s="298"/>
      <c r="G874" s="297"/>
    </row>
    <row r="875" spans="1:7" ht="17" thickBot="1">
      <c r="A875" s="220" t="s">
        <v>1</v>
      </c>
      <c r="B875" s="627" t="s">
        <v>2</v>
      </c>
      <c r="C875" s="628"/>
      <c r="D875" s="628"/>
      <c r="E875" s="629"/>
      <c r="F875" s="221" t="s">
        <v>38</v>
      </c>
      <c r="G875" s="222" t="s">
        <v>39</v>
      </c>
    </row>
    <row r="876" spans="1:7" ht="74" customHeight="1" thickBot="1">
      <c r="A876" s="223" t="e">
        <f>+#REF!</f>
        <v>#REF!</v>
      </c>
      <c r="B876" s="636" t="e">
        <f>+#REF!</f>
        <v>#REF!</v>
      </c>
      <c r="C876" s="636"/>
      <c r="D876" s="636"/>
      <c r="E876" s="636"/>
      <c r="F876" s="224" t="e">
        <f>+#REF!</f>
        <v>#REF!</v>
      </c>
      <c r="G876" s="225">
        <f>ROUND(G901,2)</f>
        <v>20799</v>
      </c>
    </row>
    <row r="877" spans="1:7">
      <c r="A877" s="226"/>
      <c r="B877" s="226"/>
      <c r="C877" s="226"/>
      <c r="D877" s="227"/>
      <c r="E877" s="228"/>
      <c r="F877" s="229"/>
      <c r="G877" s="230"/>
    </row>
    <row r="878" spans="1:7">
      <c r="A878" s="613" t="s">
        <v>40</v>
      </c>
      <c r="B878" s="633"/>
      <c r="C878" s="633"/>
      <c r="D878" s="633"/>
      <c r="E878" s="633"/>
      <c r="F878" s="633"/>
      <c r="G878" s="634"/>
    </row>
    <row r="879" spans="1:7">
      <c r="A879" s="616" t="s">
        <v>41</v>
      </c>
      <c r="B879" s="640"/>
      <c r="C879" s="641"/>
      <c r="D879" s="231" t="s">
        <v>42</v>
      </c>
      <c r="E879" s="232" t="s">
        <v>43</v>
      </c>
      <c r="F879" s="233" t="s">
        <v>44</v>
      </c>
      <c r="G879" s="232" t="s">
        <v>45</v>
      </c>
    </row>
    <row r="880" spans="1:7" ht="16">
      <c r="A880" s="637" t="s">
        <v>124</v>
      </c>
      <c r="B880" s="638"/>
      <c r="C880" s="639"/>
      <c r="D880" s="361" t="s">
        <v>88</v>
      </c>
      <c r="E880" s="250">
        <v>60900</v>
      </c>
      <c r="F880" s="373">
        <v>6.0000000000000001E-3</v>
      </c>
      <c r="G880" s="252">
        <f>ROUNDUP(E880*F880,0)</f>
        <v>366</v>
      </c>
    </row>
    <row r="881" spans="1:7" ht="16">
      <c r="A881" s="637" t="s">
        <v>125</v>
      </c>
      <c r="B881" s="638"/>
      <c r="C881" s="639"/>
      <c r="D881" s="361" t="s">
        <v>88</v>
      </c>
      <c r="E881" s="250">
        <v>58000</v>
      </c>
      <c r="F881" s="373">
        <v>6.0000000000000001E-3</v>
      </c>
      <c r="G881" s="252">
        <f>ROUNDUP(E881*F881,0)</f>
        <v>348</v>
      </c>
    </row>
    <row r="882" spans="1:7" ht="16">
      <c r="A882" s="637" t="s">
        <v>128</v>
      </c>
      <c r="B882" s="638"/>
      <c r="C882" s="639"/>
      <c r="D882" s="361" t="s">
        <v>100</v>
      </c>
      <c r="E882" s="250">
        <v>12000</v>
      </c>
      <c r="F882" s="373">
        <v>1.03</v>
      </c>
      <c r="G882" s="252">
        <f>ROUNDUP(E882*F882,0)</f>
        <v>12360</v>
      </c>
    </row>
    <row r="883" spans="1:7" ht="16">
      <c r="A883" s="637" t="s">
        <v>129</v>
      </c>
      <c r="B883" s="638"/>
      <c r="C883" s="639"/>
      <c r="D883" s="361" t="s">
        <v>88</v>
      </c>
      <c r="E883" s="250">
        <v>2800</v>
      </c>
      <c r="F883" s="373">
        <v>0.16700000000000001</v>
      </c>
      <c r="G883" s="252">
        <f>ROUNDUP(E883*F883,0)</f>
        <v>468</v>
      </c>
    </row>
    <row r="884" spans="1:7">
      <c r="A884" s="637"/>
      <c r="B884" s="638"/>
      <c r="C884" s="639"/>
      <c r="D884" s="234"/>
      <c r="E884" s="235"/>
      <c r="F884" s="236"/>
      <c r="G884" s="232"/>
    </row>
    <row r="885" spans="1:7">
      <c r="A885" s="237"/>
      <c r="B885" s="238"/>
      <c r="C885" s="237"/>
      <c r="D885" s="239"/>
      <c r="E885" s="240"/>
      <c r="F885" s="241" t="s">
        <v>46</v>
      </c>
      <c r="G885" s="242">
        <f>G880+G881+G882+G883+G884</f>
        <v>13542</v>
      </c>
    </row>
    <row r="886" spans="1:7">
      <c r="A886" s="243"/>
      <c r="B886" s="244"/>
      <c r="C886" s="244"/>
      <c r="D886" s="245"/>
      <c r="E886" s="246"/>
      <c r="F886" s="247"/>
      <c r="G886" s="248"/>
    </row>
    <row r="887" spans="1:7">
      <c r="A887" s="613" t="s">
        <v>47</v>
      </c>
      <c r="B887" s="614"/>
      <c r="C887" s="614"/>
      <c r="D887" s="614"/>
      <c r="E887" s="614"/>
      <c r="F887" s="614"/>
      <c r="G887" s="615"/>
    </row>
    <row r="888" spans="1:7">
      <c r="A888" s="616" t="s">
        <v>41</v>
      </c>
      <c r="B888" s="640"/>
      <c r="C888" s="641"/>
      <c r="D888" s="231" t="s">
        <v>42</v>
      </c>
      <c r="E888" s="232" t="s">
        <v>48</v>
      </c>
      <c r="F888" s="233" t="s">
        <v>49</v>
      </c>
      <c r="G888" s="232" t="s">
        <v>45</v>
      </c>
    </row>
    <row r="889" spans="1:7">
      <c r="A889" s="637" t="s">
        <v>65</v>
      </c>
      <c r="B889" s="638"/>
      <c r="C889" s="639"/>
      <c r="D889" s="369" t="s">
        <v>51</v>
      </c>
      <c r="E889" s="250">
        <f>G898</f>
        <v>6911</v>
      </c>
      <c r="F889" s="253">
        <v>0.05</v>
      </c>
      <c r="G889" s="252">
        <f>ROUNDUP(E889*F889,0)</f>
        <v>346</v>
      </c>
    </row>
    <row r="890" spans="1:7">
      <c r="A890" s="622"/>
      <c r="B890" s="623"/>
      <c r="C890" s="624"/>
      <c r="D890" s="254"/>
      <c r="E890" s="255"/>
      <c r="F890" s="253"/>
      <c r="G890" s="256"/>
    </row>
    <row r="891" spans="1:7">
      <c r="A891" s="622"/>
      <c r="B891" s="623"/>
      <c r="C891" s="624"/>
      <c r="D891" s="254"/>
      <c r="E891" s="255"/>
      <c r="F891" s="253"/>
      <c r="G891" s="256"/>
    </row>
    <row r="892" spans="1:7">
      <c r="A892" s="257"/>
      <c r="B892" s="258"/>
      <c r="C892" s="258"/>
      <c r="D892" s="259"/>
      <c r="E892" s="260"/>
      <c r="F892" s="241" t="s">
        <v>54</v>
      </c>
      <c r="G892" s="242">
        <f>G889+G890+G891</f>
        <v>346</v>
      </c>
    </row>
    <row r="893" spans="1:7">
      <c r="A893" s="261"/>
      <c r="B893" s="262"/>
      <c r="C893" s="262"/>
      <c r="D893" s="263"/>
      <c r="E893" s="264"/>
      <c r="F893" s="247"/>
      <c r="G893" s="248"/>
    </row>
    <row r="894" spans="1:7">
      <c r="A894" s="675" t="s">
        <v>55</v>
      </c>
      <c r="B894" s="685"/>
      <c r="C894" s="685"/>
      <c r="D894" s="685"/>
      <c r="E894" s="685"/>
      <c r="F894" s="685"/>
      <c r="G894" s="686"/>
    </row>
    <row r="895" spans="1:7">
      <c r="A895" s="326" t="s">
        <v>2</v>
      </c>
      <c r="B895" s="326" t="s">
        <v>56</v>
      </c>
      <c r="C895" s="326" t="s">
        <v>57</v>
      </c>
      <c r="D895" s="326" t="s">
        <v>360</v>
      </c>
      <c r="E895" s="326" t="s">
        <v>59</v>
      </c>
      <c r="F895" s="326" t="s">
        <v>60</v>
      </c>
      <c r="G895" s="346"/>
    </row>
    <row r="896" spans="1:7">
      <c r="A896" s="266" t="s">
        <v>61</v>
      </c>
      <c r="B896" s="266">
        <v>107213.33333333299</v>
      </c>
      <c r="C896" s="267">
        <v>0.875</v>
      </c>
      <c r="D896" s="267">
        <v>25128.125</v>
      </c>
      <c r="E896" s="267">
        <v>5.29</v>
      </c>
      <c r="F896" s="252">
        <f>ROUNDUP(D896/E896,0)</f>
        <v>4751</v>
      </c>
      <c r="G896" s="346"/>
    </row>
    <row r="897" spans="1:7">
      <c r="A897" s="266" t="s">
        <v>62</v>
      </c>
      <c r="B897" s="266">
        <v>48733.333333333299</v>
      </c>
      <c r="C897" s="267">
        <v>0.875</v>
      </c>
      <c r="D897" s="267">
        <v>11421.875</v>
      </c>
      <c r="E897" s="267">
        <v>5.29</v>
      </c>
      <c r="F897" s="252">
        <f>ROUNDUP(D897/E897,0)</f>
        <v>2160</v>
      </c>
      <c r="G897" s="346"/>
    </row>
    <row r="898" spans="1:7">
      <c r="A898" s="333"/>
      <c r="B898" s="268"/>
      <c r="C898" s="269"/>
      <c r="D898" s="270"/>
      <c r="E898" s="271"/>
      <c r="F898" s="337" t="s">
        <v>63</v>
      </c>
      <c r="G898" s="272">
        <f>SUM(F896:F897)</f>
        <v>6911</v>
      </c>
    </row>
    <row r="899" spans="1:7">
      <c r="A899" s="243"/>
      <c r="B899" s="273"/>
      <c r="C899" s="274"/>
      <c r="D899" s="275"/>
      <c r="E899" s="276"/>
      <c r="F899" s="247"/>
      <c r="G899" s="248"/>
    </row>
    <row r="900" spans="1:7" ht="16" thickBot="1">
      <c r="A900" s="243"/>
      <c r="B900" s="243"/>
      <c r="C900" s="243"/>
      <c r="D900" s="277"/>
      <c r="E900" s="278"/>
      <c r="F900" s="279"/>
      <c r="G900" s="278"/>
    </row>
    <row r="901" spans="1:7" ht="16" thickBot="1">
      <c r="A901" s="280"/>
      <c r="B901" s="281"/>
      <c r="C901" s="282"/>
      <c r="D901" s="283"/>
      <c r="E901" s="642" t="s">
        <v>64</v>
      </c>
      <c r="F901" s="643"/>
      <c r="G901" s="303">
        <f>G885+G892+G898</f>
        <v>20799</v>
      </c>
    </row>
    <row r="902" spans="1:7">
      <c r="A902" s="243"/>
      <c r="B902" s="243"/>
      <c r="C902" s="243"/>
      <c r="D902" s="277"/>
      <c r="E902" s="278"/>
      <c r="F902" s="279"/>
      <c r="G902" s="278"/>
    </row>
    <row r="903" spans="1:7" ht="16" thickBot="1">
      <c r="A903" s="287"/>
      <c r="B903" s="288"/>
      <c r="C903" s="289"/>
      <c r="D903" s="290"/>
      <c r="E903" s="291"/>
      <c r="F903" s="292"/>
      <c r="G903" s="291"/>
    </row>
    <row r="904" spans="1:7" ht="17" thickBot="1">
      <c r="A904" s="220" t="s">
        <v>1</v>
      </c>
      <c r="B904" s="627" t="s">
        <v>2</v>
      </c>
      <c r="C904" s="628"/>
      <c r="D904" s="628"/>
      <c r="E904" s="629"/>
      <c r="F904" s="221" t="s">
        <v>38</v>
      </c>
      <c r="G904" s="222" t="s">
        <v>39</v>
      </c>
    </row>
    <row r="905" spans="1:7" ht="16" thickBot="1">
      <c r="A905" s="223" t="e">
        <f>+#REF!</f>
        <v>#REF!</v>
      </c>
      <c r="B905" s="636" t="e">
        <f>+#REF!</f>
        <v>#REF!</v>
      </c>
      <c r="C905" s="636"/>
      <c r="D905" s="636"/>
      <c r="E905" s="636"/>
      <c r="F905" s="224" t="e">
        <f>+#REF!</f>
        <v>#REF!</v>
      </c>
      <c r="G905" s="225">
        <f>ROUND(G930,2)</f>
        <v>27378</v>
      </c>
    </row>
    <row r="906" spans="1:7">
      <c r="A906" s="226"/>
      <c r="B906" s="226"/>
      <c r="C906" s="226"/>
      <c r="D906" s="227"/>
      <c r="E906" s="228"/>
      <c r="F906" s="229"/>
      <c r="G906" s="230"/>
    </row>
    <row r="907" spans="1:7">
      <c r="A907" s="613" t="s">
        <v>40</v>
      </c>
      <c r="B907" s="633"/>
      <c r="C907" s="633"/>
      <c r="D907" s="633"/>
      <c r="E907" s="633"/>
      <c r="F907" s="633"/>
      <c r="G907" s="634"/>
    </row>
    <row r="908" spans="1:7">
      <c r="A908" s="616" t="s">
        <v>41</v>
      </c>
      <c r="B908" s="640"/>
      <c r="C908" s="641"/>
      <c r="D908" s="231" t="s">
        <v>42</v>
      </c>
      <c r="E908" s="232" t="s">
        <v>43</v>
      </c>
      <c r="F908" s="233" t="s">
        <v>44</v>
      </c>
      <c r="G908" s="232" t="s">
        <v>45</v>
      </c>
    </row>
    <row r="909" spans="1:7" ht="16">
      <c r="A909" s="637" t="s">
        <v>130</v>
      </c>
      <c r="B909" s="638"/>
      <c r="C909" s="639"/>
      <c r="D909" s="361" t="s">
        <v>88</v>
      </c>
      <c r="E909" s="250">
        <v>60900</v>
      </c>
      <c r="F909" s="373">
        <v>6.0000000000000001E-3</v>
      </c>
      <c r="G909" s="252">
        <f>ROUNDUP(E909*F909,0)</f>
        <v>366</v>
      </c>
    </row>
    <row r="910" spans="1:7" ht="16">
      <c r="A910" s="637" t="s">
        <v>125</v>
      </c>
      <c r="B910" s="638"/>
      <c r="C910" s="639"/>
      <c r="D910" s="361" t="s">
        <v>88</v>
      </c>
      <c r="E910" s="250">
        <v>58000</v>
      </c>
      <c r="F910" s="373">
        <v>6.0000000000000001E-3</v>
      </c>
      <c r="G910" s="252">
        <f>ROUNDUP(E910*F910,0)</f>
        <v>348</v>
      </c>
    </row>
    <row r="911" spans="1:7" ht="16">
      <c r="A911" s="637" t="s">
        <v>131</v>
      </c>
      <c r="B911" s="638"/>
      <c r="C911" s="639"/>
      <c r="D911" s="361" t="s">
        <v>100</v>
      </c>
      <c r="E911" s="250">
        <v>15800</v>
      </c>
      <c r="F911" s="373">
        <v>1.03</v>
      </c>
      <c r="G911" s="252">
        <f>ROUNDUP(E911*F911,0)</f>
        <v>16274</v>
      </c>
    </row>
    <row r="912" spans="1:7" ht="16">
      <c r="A912" s="637" t="s">
        <v>132</v>
      </c>
      <c r="B912" s="638"/>
      <c r="C912" s="639"/>
      <c r="D912" s="361" t="s">
        <v>88</v>
      </c>
      <c r="E912" s="250">
        <v>4750</v>
      </c>
      <c r="F912" s="373">
        <v>0.16700000000000001</v>
      </c>
      <c r="G912" s="252">
        <f>ROUNDUP(E912*F912,0)</f>
        <v>794</v>
      </c>
    </row>
    <row r="913" spans="1:7">
      <c r="A913" s="637"/>
      <c r="B913" s="638"/>
      <c r="C913" s="639"/>
      <c r="D913" s="234"/>
      <c r="E913" s="235"/>
      <c r="F913" s="236"/>
      <c r="G913" s="252">
        <f>ROUNDUP(E913*F913,0)</f>
        <v>0</v>
      </c>
    </row>
    <row r="914" spans="1:7">
      <c r="A914" s="237"/>
      <c r="B914" s="238"/>
      <c r="C914" s="237"/>
      <c r="D914" s="239"/>
      <c r="E914" s="240"/>
      <c r="F914" s="241" t="s">
        <v>46</v>
      </c>
      <c r="G914" s="242">
        <f>G909+G910+G911+G912+G913</f>
        <v>17782</v>
      </c>
    </row>
    <row r="915" spans="1:7">
      <c r="A915" s="243"/>
      <c r="B915" s="244"/>
      <c r="C915" s="244"/>
      <c r="D915" s="245"/>
      <c r="E915" s="246"/>
      <c r="F915" s="247"/>
      <c r="G915" s="248"/>
    </row>
    <row r="916" spans="1:7">
      <c r="A916" s="613" t="s">
        <v>47</v>
      </c>
      <c r="B916" s="614"/>
      <c r="C916" s="614"/>
      <c r="D916" s="614"/>
      <c r="E916" s="614"/>
      <c r="F916" s="614"/>
      <c r="G916" s="615"/>
    </row>
    <row r="917" spans="1:7">
      <c r="A917" s="616" t="s">
        <v>41</v>
      </c>
      <c r="B917" s="640"/>
      <c r="C917" s="641"/>
      <c r="D917" s="231" t="s">
        <v>42</v>
      </c>
      <c r="E917" s="232" t="s">
        <v>48</v>
      </c>
      <c r="F917" s="233" t="s">
        <v>49</v>
      </c>
      <c r="G917" s="232" t="s">
        <v>45</v>
      </c>
    </row>
    <row r="918" spans="1:7">
      <c r="A918" s="637" t="s">
        <v>65</v>
      </c>
      <c r="B918" s="638"/>
      <c r="C918" s="639"/>
      <c r="D918" s="369" t="s">
        <v>51</v>
      </c>
      <c r="E918" s="250">
        <f>G927</f>
        <v>9139</v>
      </c>
      <c r="F918" s="253">
        <v>0.05</v>
      </c>
      <c r="G918" s="252">
        <f>ROUNDUP(E918*F918,0)</f>
        <v>457</v>
      </c>
    </row>
    <row r="919" spans="1:7">
      <c r="A919" s="622"/>
      <c r="B919" s="623"/>
      <c r="C919" s="624"/>
      <c r="D919" s="254"/>
      <c r="E919" s="255"/>
      <c r="F919" s="253"/>
      <c r="G919" s="256"/>
    </row>
    <row r="920" spans="1:7">
      <c r="A920" s="622"/>
      <c r="B920" s="623"/>
      <c r="C920" s="624"/>
      <c r="D920" s="254"/>
      <c r="E920" s="255"/>
      <c r="F920" s="253"/>
      <c r="G920" s="256"/>
    </row>
    <row r="921" spans="1:7">
      <c r="A921" s="257"/>
      <c r="B921" s="258"/>
      <c r="C921" s="258"/>
      <c r="D921" s="259"/>
      <c r="E921" s="260"/>
      <c r="F921" s="241" t="s">
        <v>54</v>
      </c>
      <c r="G921" s="242">
        <f>G918+G919+G920</f>
        <v>457</v>
      </c>
    </row>
    <row r="922" spans="1:7">
      <c r="A922" s="261"/>
      <c r="B922" s="262"/>
      <c r="C922" s="262"/>
      <c r="D922" s="263"/>
      <c r="E922" s="264"/>
      <c r="F922" s="247"/>
      <c r="G922" s="248"/>
    </row>
    <row r="923" spans="1:7">
      <c r="A923" s="675" t="s">
        <v>55</v>
      </c>
      <c r="B923" s="685"/>
      <c r="C923" s="685"/>
      <c r="D923" s="685"/>
      <c r="E923" s="685"/>
      <c r="F923" s="685"/>
      <c r="G923" s="686"/>
    </row>
    <row r="924" spans="1:7">
      <c r="A924" s="326" t="s">
        <v>2</v>
      </c>
      <c r="B924" s="326" t="s">
        <v>56</v>
      </c>
      <c r="C924" s="326" t="s">
        <v>57</v>
      </c>
      <c r="D924" s="326" t="s">
        <v>360</v>
      </c>
      <c r="E924" s="326" t="s">
        <v>59</v>
      </c>
      <c r="F924" s="326" t="s">
        <v>60</v>
      </c>
      <c r="G924" s="346"/>
    </row>
    <row r="925" spans="1:7">
      <c r="A925" s="266" t="s">
        <v>61</v>
      </c>
      <c r="B925" s="266">
        <v>107213.33333333299</v>
      </c>
      <c r="C925" s="267">
        <v>0.875</v>
      </c>
      <c r="D925" s="267">
        <v>25128.125</v>
      </c>
      <c r="E925" s="267">
        <v>4</v>
      </c>
      <c r="F925" s="252">
        <f>ROUNDUP(D925/E925,0)</f>
        <v>6283</v>
      </c>
      <c r="G925" s="346"/>
    </row>
    <row r="926" spans="1:7">
      <c r="A926" s="266" t="s">
        <v>62</v>
      </c>
      <c r="B926" s="266">
        <v>48733.333333333299</v>
      </c>
      <c r="C926" s="267">
        <v>0.875</v>
      </c>
      <c r="D926" s="267">
        <v>11421.875</v>
      </c>
      <c r="E926" s="267">
        <v>4</v>
      </c>
      <c r="F926" s="252">
        <f>ROUNDUP(D926/E926,0)</f>
        <v>2856</v>
      </c>
      <c r="G926" s="346"/>
    </row>
    <row r="927" spans="1:7">
      <c r="A927" s="333"/>
      <c r="B927" s="268"/>
      <c r="C927" s="269"/>
      <c r="D927" s="270"/>
      <c r="E927" s="271"/>
      <c r="F927" s="337" t="s">
        <v>63</v>
      </c>
      <c r="G927" s="272">
        <f>SUM(F925:F926)</f>
        <v>9139</v>
      </c>
    </row>
    <row r="928" spans="1:7">
      <c r="A928" s="243"/>
      <c r="B928" s="273"/>
      <c r="C928" s="274"/>
      <c r="D928" s="275"/>
      <c r="E928" s="276"/>
      <c r="F928" s="247"/>
      <c r="G928" s="248"/>
    </row>
    <row r="929" spans="1:7" ht="16" thickBot="1">
      <c r="A929" s="243"/>
      <c r="B929" s="243"/>
      <c r="C929" s="243"/>
      <c r="D929" s="277"/>
      <c r="E929" s="278"/>
      <c r="F929" s="279"/>
      <c r="G929" s="278"/>
    </row>
    <row r="930" spans="1:7" ht="16" thickBot="1">
      <c r="A930" s="280"/>
      <c r="B930" s="281"/>
      <c r="C930" s="282"/>
      <c r="D930" s="283"/>
      <c r="E930" s="642" t="s">
        <v>64</v>
      </c>
      <c r="F930" s="643"/>
      <c r="G930" s="303">
        <f>G914+G921+G927</f>
        <v>27378</v>
      </c>
    </row>
    <row r="931" spans="1:7">
      <c r="A931" s="243"/>
      <c r="B931" s="243"/>
      <c r="C931" s="243"/>
      <c r="D931" s="277"/>
      <c r="E931" s="278"/>
      <c r="F931" s="279"/>
      <c r="G931" s="278"/>
    </row>
    <row r="932" spans="1:7" ht="16" thickBot="1">
      <c r="A932" s="287"/>
      <c r="B932" s="288"/>
      <c r="C932" s="289"/>
      <c r="D932" s="290"/>
      <c r="E932" s="291"/>
      <c r="F932" s="292"/>
      <c r="G932" s="291"/>
    </row>
    <row r="933" spans="1:7" ht="17" thickBot="1">
      <c r="A933" s="220" t="s">
        <v>1</v>
      </c>
      <c r="B933" s="627" t="s">
        <v>2</v>
      </c>
      <c r="C933" s="628"/>
      <c r="D933" s="628"/>
      <c r="E933" s="629"/>
      <c r="F933" s="221" t="s">
        <v>38</v>
      </c>
      <c r="G933" s="222" t="s">
        <v>39</v>
      </c>
    </row>
    <row r="934" spans="1:7" ht="81" customHeight="1" thickBot="1">
      <c r="A934" s="223" t="e">
        <f>+#REF!</f>
        <v>#REF!</v>
      </c>
      <c r="B934" s="636" t="e">
        <f>+#REF!</f>
        <v>#REF!</v>
      </c>
      <c r="C934" s="636"/>
      <c r="D934" s="636"/>
      <c r="E934" s="636"/>
      <c r="F934" s="224" t="e">
        <f>+#REF!</f>
        <v>#REF!</v>
      </c>
      <c r="G934" s="225">
        <f>ROUND(G959,2)</f>
        <v>47597</v>
      </c>
    </row>
    <row r="935" spans="1:7">
      <c r="A935" s="226"/>
      <c r="B935" s="226"/>
      <c r="C935" s="226"/>
      <c r="D935" s="227"/>
      <c r="E935" s="228"/>
      <c r="F935" s="229"/>
      <c r="G935" s="230"/>
    </row>
    <row r="936" spans="1:7">
      <c r="A936" s="613" t="s">
        <v>40</v>
      </c>
      <c r="B936" s="633"/>
      <c r="C936" s="633"/>
      <c r="D936" s="633"/>
      <c r="E936" s="633"/>
      <c r="F936" s="633"/>
      <c r="G936" s="634"/>
    </row>
    <row r="937" spans="1:7">
      <c r="A937" s="616" t="s">
        <v>41</v>
      </c>
      <c r="B937" s="640"/>
      <c r="C937" s="641"/>
      <c r="D937" s="231" t="s">
        <v>42</v>
      </c>
      <c r="E937" s="232" t="s">
        <v>43</v>
      </c>
      <c r="F937" s="233" t="s">
        <v>44</v>
      </c>
      <c r="G937" s="232" t="s">
        <v>45</v>
      </c>
    </row>
    <row r="938" spans="1:7">
      <c r="A938" s="637" t="s">
        <v>133</v>
      </c>
      <c r="B938" s="638"/>
      <c r="C938" s="639"/>
      <c r="D938" s="234" t="s">
        <v>88</v>
      </c>
      <c r="E938" s="250">
        <v>6500</v>
      </c>
      <c r="F938" s="236">
        <v>1</v>
      </c>
      <c r="G938" s="252">
        <f>ROUNDUP(E938*F938,0)</f>
        <v>6500</v>
      </c>
    </row>
    <row r="939" spans="1:7">
      <c r="A939" s="637" t="s">
        <v>121</v>
      </c>
      <c r="B939" s="638"/>
      <c r="C939" s="639"/>
      <c r="D939" s="234" t="s">
        <v>88</v>
      </c>
      <c r="E939" s="250">
        <v>58000</v>
      </c>
      <c r="F939" s="236">
        <v>6.0000000000000001E-3</v>
      </c>
      <c r="G939" s="252">
        <f>ROUNDUP(E939*F939,0)</f>
        <v>348</v>
      </c>
    </row>
    <row r="940" spans="1:7">
      <c r="A940" s="637" t="s">
        <v>134</v>
      </c>
      <c r="B940" s="638"/>
      <c r="C940" s="639"/>
      <c r="D940" s="234" t="s">
        <v>88</v>
      </c>
      <c r="E940" s="250">
        <v>60900</v>
      </c>
      <c r="F940" s="236">
        <v>6.0000000000000001E-3</v>
      </c>
      <c r="G940" s="252">
        <f>ROUNDUP(E940*F940,0)</f>
        <v>366</v>
      </c>
    </row>
    <row r="941" spans="1:7">
      <c r="A941" s="637" t="s">
        <v>135</v>
      </c>
      <c r="B941" s="638"/>
      <c r="C941" s="639"/>
      <c r="D941" s="234" t="s">
        <v>88</v>
      </c>
      <c r="E941" s="250">
        <v>21000</v>
      </c>
      <c r="F941" s="236">
        <v>1</v>
      </c>
      <c r="G941" s="252">
        <f>ROUNDUP(E941*F941,0)</f>
        <v>21000</v>
      </c>
    </row>
    <row r="942" spans="1:7">
      <c r="A942" s="637"/>
      <c r="B942" s="638"/>
      <c r="C942" s="639"/>
      <c r="D942" s="234"/>
      <c r="E942" s="235"/>
      <c r="F942" s="236"/>
      <c r="G942" s="232"/>
    </row>
    <row r="943" spans="1:7">
      <c r="A943" s="237"/>
      <c r="B943" s="238"/>
      <c r="C943" s="237"/>
      <c r="D943" s="239"/>
      <c r="E943" s="240"/>
      <c r="F943" s="241" t="s">
        <v>46</v>
      </c>
      <c r="G943" s="242">
        <f>G938+G939+G940+G941+G942</f>
        <v>28214</v>
      </c>
    </row>
    <row r="944" spans="1:7">
      <c r="A944" s="243"/>
      <c r="B944" s="244"/>
      <c r="C944" s="244"/>
      <c r="D944" s="245"/>
      <c r="E944" s="246"/>
      <c r="F944" s="247"/>
      <c r="G944" s="248"/>
    </row>
    <row r="945" spans="1:7">
      <c r="A945" s="613" t="s">
        <v>47</v>
      </c>
      <c r="B945" s="614"/>
      <c r="C945" s="614"/>
      <c r="D945" s="614"/>
      <c r="E945" s="614"/>
      <c r="F945" s="614"/>
      <c r="G945" s="615"/>
    </row>
    <row r="946" spans="1:7">
      <c r="A946" s="616" t="s">
        <v>41</v>
      </c>
      <c r="B946" s="640"/>
      <c r="C946" s="641"/>
      <c r="D946" s="231" t="s">
        <v>42</v>
      </c>
      <c r="E946" s="232" t="s">
        <v>48</v>
      </c>
      <c r="F946" s="233" t="s">
        <v>49</v>
      </c>
      <c r="G946" s="232" t="s">
        <v>45</v>
      </c>
    </row>
    <row r="947" spans="1:7">
      <c r="A947" s="637" t="s">
        <v>65</v>
      </c>
      <c r="B947" s="638"/>
      <c r="C947" s="639"/>
      <c r="D947" s="369" t="s">
        <v>51</v>
      </c>
      <c r="E947" s="250">
        <f>G956</f>
        <v>18460</v>
      </c>
      <c r="F947" s="253">
        <v>0.05</v>
      </c>
      <c r="G947" s="252">
        <f>ROUNDUP(E947*F947,0)</f>
        <v>923</v>
      </c>
    </row>
    <row r="948" spans="1:7">
      <c r="A948" s="622"/>
      <c r="B948" s="623"/>
      <c r="C948" s="624"/>
      <c r="D948" s="254"/>
      <c r="E948" s="255"/>
      <c r="F948" s="253"/>
      <c r="G948" s="256"/>
    </row>
    <row r="949" spans="1:7">
      <c r="A949" s="622"/>
      <c r="B949" s="623"/>
      <c r="C949" s="624"/>
      <c r="D949" s="254"/>
      <c r="E949" s="255"/>
      <c r="F949" s="253"/>
      <c r="G949" s="256"/>
    </row>
    <row r="950" spans="1:7">
      <c r="A950" s="257"/>
      <c r="B950" s="258"/>
      <c r="C950" s="258"/>
      <c r="D950" s="259"/>
      <c r="E950" s="260"/>
      <c r="F950" s="241" t="s">
        <v>54</v>
      </c>
      <c r="G950" s="242">
        <f>G947+G948+G949</f>
        <v>923</v>
      </c>
    </row>
    <row r="951" spans="1:7">
      <c r="A951" s="261"/>
      <c r="B951" s="262"/>
      <c r="C951" s="262"/>
      <c r="D951" s="263"/>
      <c r="E951" s="264"/>
      <c r="F951" s="247"/>
      <c r="G951" s="248"/>
    </row>
    <row r="952" spans="1:7">
      <c r="A952" s="613" t="s">
        <v>55</v>
      </c>
      <c r="B952" s="614"/>
      <c r="C952" s="614"/>
      <c r="D952" s="614"/>
      <c r="E952" s="614"/>
      <c r="F952" s="614"/>
      <c r="G952" s="615"/>
    </row>
    <row r="953" spans="1:7">
      <c r="A953" s="231" t="s">
        <v>2</v>
      </c>
      <c r="B953" s="231" t="s">
        <v>56</v>
      </c>
      <c r="C953" s="231" t="s">
        <v>57</v>
      </c>
      <c r="D953" s="231" t="s">
        <v>360</v>
      </c>
      <c r="E953" s="231" t="s">
        <v>59</v>
      </c>
      <c r="F953" s="231" t="s">
        <v>60</v>
      </c>
      <c r="G953" s="265"/>
    </row>
    <row r="954" spans="1:7">
      <c r="A954" s="266" t="s">
        <v>61</v>
      </c>
      <c r="B954" s="266">
        <v>107213.33333333299</v>
      </c>
      <c r="C954" s="267">
        <v>0.875</v>
      </c>
      <c r="D954" s="267">
        <v>25128.125</v>
      </c>
      <c r="E954" s="267">
        <v>1.98</v>
      </c>
      <c r="F954" s="252">
        <f>ROUNDUP(D954/E954,0)</f>
        <v>12691</v>
      </c>
      <c r="G954" s="265"/>
    </row>
    <row r="955" spans="1:7">
      <c r="A955" s="266" t="s">
        <v>62</v>
      </c>
      <c r="B955" s="266">
        <v>48733.333333333299</v>
      </c>
      <c r="C955" s="267">
        <v>0.875</v>
      </c>
      <c r="D955" s="267">
        <v>11421.875</v>
      </c>
      <c r="E955" s="267">
        <v>1.98</v>
      </c>
      <c r="F955" s="252">
        <f>ROUNDUP(D955/E955,0)</f>
        <v>5769</v>
      </c>
      <c r="G955" s="265"/>
    </row>
    <row r="956" spans="1:7">
      <c r="A956" s="237"/>
      <c r="B956" s="268"/>
      <c r="C956" s="269"/>
      <c r="D956" s="270"/>
      <c r="E956" s="271"/>
      <c r="F956" s="241" t="s">
        <v>63</v>
      </c>
      <c r="G956" s="242">
        <f>F954+F955</f>
        <v>18460</v>
      </c>
    </row>
    <row r="957" spans="1:7">
      <c r="A957" s="243"/>
      <c r="B957" s="273"/>
      <c r="C957" s="274"/>
      <c r="D957" s="275"/>
      <c r="E957" s="276"/>
      <c r="F957" s="247"/>
      <c r="G957" s="248"/>
    </row>
    <row r="958" spans="1:7" ht="16" thickBot="1">
      <c r="A958" s="243"/>
      <c r="B958" s="243"/>
      <c r="C958" s="243"/>
      <c r="D958" s="277"/>
      <c r="E958" s="278"/>
      <c r="F958" s="279"/>
      <c r="G958" s="278"/>
    </row>
    <row r="959" spans="1:7" ht="16" thickBot="1">
      <c r="A959" s="280"/>
      <c r="B959" s="281"/>
      <c r="C959" s="282"/>
      <c r="D959" s="283"/>
      <c r="E959" s="642" t="s">
        <v>64</v>
      </c>
      <c r="F959" s="643"/>
      <c r="G959" s="303">
        <f>G943+G950+G956</f>
        <v>47597</v>
      </c>
    </row>
    <row r="960" spans="1:7">
      <c r="A960" s="243"/>
      <c r="B960" s="243"/>
      <c r="C960" s="243"/>
      <c r="D960" s="277"/>
      <c r="E960" s="278"/>
      <c r="F960" s="279"/>
      <c r="G960" s="278"/>
    </row>
    <row r="961" spans="1:7" ht="16" thickBot="1">
      <c r="A961" s="287"/>
      <c r="B961" s="288"/>
      <c r="C961" s="289"/>
      <c r="D961" s="290"/>
      <c r="E961" s="291"/>
      <c r="F961" s="292"/>
      <c r="G961" s="291"/>
    </row>
    <row r="962" spans="1:7" ht="17" thickBot="1">
      <c r="A962" s="220" t="s">
        <v>1</v>
      </c>
      <c r="B962" s="627" t="s">
        <v>2</v>
      </c>
      <c r="C962" s="628"/>
      <c r="D962" s="628"/>
      <c r="E962" s="629"/>
      <c r="F962" s="221" t="s">
        <v>38</v>
      </c>
      <c r="G962" s="222" t="s">
        <v>39</v>
      </c>
    </row>
    <row r="963" spans="1:7" ht="82" customHeight="1" thickBot="1">
      <c r="A963" s="223" t="e">
        <f>+#REF!</f>
        <v>#REF!</v>
      </c>
      <c r="B963" s="636" t="e">
        <f>+#REF!</f>
        <v>#REF!</v>
      </c>
      <c r="C963" s="636"/>
      <c r="D963" s="636"/>
      <c r="E963" s="636"/>
      <c r="F963" s="224" t="e">
        <f>+#REF!</f>
        <v>#REF!</v>
      </c>
      <c r="G963" s="225">
        <f>ROUND(G988,2)</f>
        <v>67497</v>
      </c>
    </row>
    <row r="964" spans="1:7">
      <c r="A964" s="226"/>
      <c r="B964" s="226"/>
      <c r="C964" s="226"/>
      <c r="D964" s="227"/>
      <c r="E964" s="228"/>
      <c r="F964" s="229"/>
      <c r="G964" s="230"/>
    </row>
    <row r="965" spans="1:7">
      <c r="A965" s="613" t="s">
        <v>40</v>
      </c>
      <c r="B965" s="633"/>
      <c r="C965" s="633"/>
      <c r="D965" s="633"/>
      <c r="E965" s="633"/>
      <c r="F965" s="633"/>
      <c r="G965" s="634"/>
    </row>
    <row r="966" spans="1:7">
      <c r="A966" s="616" t="s">
        <v>41</v>
      </c>
      <c r="B966" s="640"/>
      <c r="C966" s="641"/>
      <c r="D966" s="231" t="s">
        <v>42</v>
      </c>
      <c r="E966" s="232" t="s">
        <v>43</v>
      </c>
      <c r="F966" s="233" t="s">
        <v>44</v>
      </c>
      <c r="G966" s="232" t="s">
        <v>45</v>
      </c>
    </row>
    <row r="967" spans="1:7">
      <c r="A967" s="637" t="s">
        <v>136</v>
      </c>
      <c r="B967" s="638"/>
      <c r="C967" s="639"/>
      <c r="D967" s="234" t="s">
        <v>88</v>
      </c>
      <c r="E967" s="250">
        <v>8700</v>
      </c>
      <c r="F967" s="236">
        <v>1</v>
      </c>
      <c r="G967" s="252">
        <f>ROUNDUP(E967*F967,0)</f>
        <v>8700</v>
      </c>
    </row>
    <row r="968" spans="1:7">
      <c r="A968" s="637" t="s">
        <v>121</v>
      </c>
      <c r="B968" s="638"/>
      <c r="C968" s="639"/>
      <c r="D968" s="234" t="s">
        <v>88</v>
      </c>
      <c r="E968" s="250">
        <v>58000</v>
      </c>
      <c r="F968" s="236">
        <v>0.09</v>
      </c>
      <c r="G968" s="252">
        <f>ROUNDUP(E968*F968,0)</f>
        <v>5220</v>
      </c>
    </row>
    <row r="969" spans="1:7">
      <c r="A969" s="637" t="s">
        <v>134</v>
      </c>
      <c r="B969" s="638"/>
      <c r="C969" s="639"/>
      <c r="D969" s="234" t="s">
        <v>88</v>
      </c>
      <c r="E969" s="250">
        <v>60900</v>
      </c>
      <c r="F969" s="236">
        <v>0.09</v>
      </c>
      <c r="G969" s="252">
        <f>ROUNDUP(E969*F969,0)</f>
        <v>5481</v>
      </c>
    </row>
    <row r="970" spans="1:7">
      <c r="A970" s="637" t="s">
        <v>137</v>
      </c>
      <c r="B970" s="638"/>
      <c r="C970" s="639"/>
      <c r="D970" s="234" t="s">
        <v>88</v>
      </c>
      <c r="E970" s="250">
        <v>26000</v>
      </c>
      <c r="F970" s="236">
        <v>1</v>
      </c>
      <c r="G970" s="252">
        <f>ROUNDUP(E970*F970,0)</f>
        <v>26000</v>
      </c>
    </row>
    <row r="971" spans="1:7">
      <c r="A971" s="637"/>
      <c r="B971" s="638"/>
      <c r="C971" s="639"/>
      <c r="D971" s="234"/>
      <c r="E971" s="235"/>
      <c r="F971" s="236"/>
      <c r="G971" s="232"/>
    </row>
    <row r="972" spans="1:7">
      <c r="A972" s="237"/>
      <c r="B972" s="238"/>
      <c r="C972" s="237"/>
      <c r="D972" s="239"/>
      <c r="E972" s="240"/>
      <c r="F972" s="241" t="s">
        <v>46</v>
      </c>
      <c r="G972" s="242">
        <f>G967+G968+G969+G970+G971</f>
        <v>45401</v>
      </c>
    </row>
    <row r="973" spans="1:7">
      <c r="A973" s="243"/>
      <c r="B973" s="244"/>
      <c r="C973" s="244"/>
      <c r="D973" s="245"/>
      <c r="E973" s="246"/>
      <c r="F973" s="247"/>
      <c r="G973" s="248"/>
    </row>
    <row r="974" spans="1:7">
      <c r="A974" s="613" t="s">
        <v>47</v>
      </c>
      <c r="B974" s="614"/>
      <c r="C974" s="614"/>
      <c r="D974" s="614"/>
      <c r="E974" s="614"/>
      <c r="F974" s="614"/>
      <c r="G974" s="615"/>
    </row>
    <row r="975" spans="1:7">
      <c r="A975" s="616" t="s">
        <v>41</v>
      </c>
      <c r="B975" s="640"/>
      <c r="C975" s="641"/>
      <c r="D975" s="231" t="s">
        <v>42</v>
      </c>
      <c r="E975" s="232" t="s">
        <v>48</v>
      </c>
      <c r="F975" s="233" t="s">
        <v>49</v>
      </c>
      <c r="G975" s="232" t="s">
        <v>45</v>
      </c>
    </row>
    <row r="976" spans="1:7">
      <c r="A976" s="637" t="s">
        <v>65</v>
      </c>
      <c r="B976" s="638"/>
      <c r="C976" s="639"/>
      <c r="D976" s="369" t="s">
        <v>51</v>
      </c>
      <c r="E976" s="250">
        <f>G985</f>
        <v>21043</v>
      </c>
      <c r="F976" s="253">
        <v>0.05</v>
      </c>
      <c r="G976" s="252">
        <f>ROUNDUP(E976*F976,0)</f>
        <v>1053</v>
      </c>
    </row>
    <row r="977" spans="1:7">
      <c r="A977" s="622"/>
      <c r="B977" s="623"/>
      <c r="C977" s="624"/>
      <c r="D977" s="254"/>
      <c r="E977" s="255"/>
      <c r="F977" s="253"/>
      <c r="G977" s="256"/>
    </row>
    <row r="978" spans="1:7">
      <c r="A978" s="622"/>
      <c r="B978" s="623"/>
      <c r="C978" s="624"/>
      <c r="D978" s="254"/>
      <c r="E978" s="255"/>
      <c r="F978" s="253"/>
      <c r="G978" s="256"/>
    </row>
    <row r="979" spans="1:7">
      <c r="A979" s="257"/>
      <c r="B979" s="258"/>
      <c r="C979" s="258"/>
      <c r="D979" s="259"/>
      <c r="E979" s="260"/>
      <c r="F979" s="241" t="s">
        <v>54</v>
      </c>
      <c r="G979" s="242">
        <f>G976+G977+G978</f>
        <v>1053</v>
      </c>
    </row>
    <row r="980" spans="1:7">
      <c r="A980" s="261"/>
      <c r="B980" s="262"/>
      <c r="C980" s="262"/>
      <c r="D980" s="263"/>
      <c r="E980" s="264"/>
      <c r="F980" s="247"/>
      <c r="G980" s="248"/>
    </row>
    <row r="981" spans="1:7">
      <c r="A981" s="613" t="s">
        <v>55</v>
      </c>
      <c r="B981" s="614"/>
      <c r="C981" s="614"/>
      <c r="D981" s="614"/>
      <c r="E981" s="614"/>
      <c r="F981" s="614"/>
      <c r="G981" s="615"/>
    </row>
    <row r="982" spans="1:7">
      <c r="A982" s="231" t="s">
        <v>2</v>
      </c>
      <c r="B982" s="231" t="s">
        <v>56</v>
      </c>
      <c r="C982" s="231" t="s">
        <v>57</v>
      </c>
      <c r="D982" s="231" t="s">
        <v>360</v>
      </c>
      <c r="E982" s="231" t="s">
        <v>59</v>
      </c>
      <c r="F982" s="231" t="s">
        <v>60</v>
      </c>
      <c r="G982" s="265"/>
    </row>
    <row r="983" spans="1:7">
      <c r="A983" s="266" t="s">
        <v>61</v>
      </c>
      <c r="B983" s="266">
        <v>107213.33333333299</v>
      </c>
      <c r="C983" s="267">
        <v>0.875</v>
      </c>
      <c r="D983" s="267">
        <v>25128.125</v>
      </c>
      <c r="E983" s="267">
        <v>1.7370000000000001</v>
      </c>
      <c r="F983" s="252">
        <f>ROUNDUP(D983/E983,0)</f>
        <v>14467</v>
      </c>
      <c r="G983" s="265"/>
    </row>
    <row r="984" spans="1:7">
      <c r="A984" s="266" t="s">
        <v>62</v>
      </c>
      <c r="B984" s="266">
        <v>48733.333333333299</v>
      </c>
      <c r="C984" s="267">
        <v>0.875</v>
      </c>
      <c r="D984" s="267">
        <v>11421.875</v>
      </c>
      <c r="E984" s="267">
        <v>1.7370000000000001</v>
      </c>
      <c r="F984" s="252">
        <f>ROUNDUP(D984/E984,0)</f>
        <v>6576</v>
      </c>
      <c r="G984" s="265"/>
    </row>
    <row r="985" spans="1:7">
      <c r="A985" s="237"/>
      <c r="B985" s="268"/>
      <c r="C985" s="269"/>
      <c r="D985" s="270"/>
      <c r="E985" s="271"/>
      <c r="F985" s="241" t="s">
        <v>63</v>
      </c>
      <c r="G985" s="242">
        <f>F983+F984</f>
        <v>21043</v>
      </c>
    </row>
    <row r="986" spans="1:7">
      <c r="A986" s="243"/>
      <c r="B986" s="273"/>
      <c r="C986" s="274"/>
      <c r="D986" s="275"/>
      <c r="E986" s="276"/>
      <c r="F986" s="247"/>
      <c r="G986" s="248"/>
    </row>
    <row r="987" spans="1:7" ht="16" thickBot="1">
      <c r="A987" s="243"/>
      <c r="B987" s="243"/>
      <c r="C987" s="243"/>
      <c r="D987" s="277"/>
      <c r="E987" s="278"/>
      <c r="F987" s="279"/>
      <c r="G987" s="278"/>
    </row>
    <row r="988" spans="1:7" ht="16" thickBot="1">
      <c r="A988" s="280"/>
      <c r="B988" s="281"/>
      <c r="C988" s="282"/>
      <c r="D988" s="283"/>
      <c r="E988" s="642" t="s">
        <v>64</v>
      </c>
      <c r="F988" s="643"/>
      <c r="G988" s="303">
        <f>G972+G979+G985</f>
        <v>67497</v>
      </c>
    </row>
    <row r="989" spans="1:7">
      <c r="A989" s="243"/>
      <c r="B989" s="243"/>
      <c r="C989" s="243"/>
      <c r="D989" s="277"/>
      <c r="E989" s="278"/>
      <c r="F989" s="279"/>
      <c r="G989" s="278"/>
    </row>
    <row r="990" spans="1:7" ht="16" thickBot="1">
      <c r="A990" s="287"/>
      <c r="B990" s="288"/>
      <c r="C990" s="289"/>
      <c r="D990" s="290"/>
      <c r="E990" s="291"/>
      <c r="F990" s="292"/>
      <c r="G990" s="291"/>
    </row>
    <row r="991" spans="1:7" ht="17" thickBot="1">
      <c r="A991" s="220" t="s">
        <v>1</v>
      </c>
      <c r="B991" s="627" t="s">
        <v>2</v>
      </c>
      <c r="C991" s="628"/>
      <c r="D991" s="628"/>
      <c r="E991" s="629"/>
      <c r="F991" s="221" t="s">
        <v>38</v>
      </c>
      <c r="G991" s="222" t="s">
        <v>39</v>
      </c>
    </row>
    <row r="992" spans="1:7" ht="80" customHeight="1" thickBot="1">
      <c r="A992" s="223" t="e">
        <f>+#REF!</f>
        <v>#REF!</v>
      </c>
      <c r="B992" s="636" t="e">
        <f>+#REF!</f>
        <v>#REF!</v>
      </c>
      <c r="C992" s="636"/>
      <c r="D992" s="636"/>
      <c r="E992" s="636"/>
      <c r="F992" s="224" t="e">
        <f>+#REF!</f>
        <v>#REF!</v>
      </c>
      <c r="G992" s="225">
        <f>ROUND(G1017,2)</f>
        <v>277314</v>
      </c>
    </row>
    <row r="993" spans="1:7">
      <c r="A993" s="226"/>
      <c r="B993" s="226"/>
      <c r="C993" s="226"/>
      <c r="D993" s="227"/>
      <c r="E993" s="228"/>
      <c r="F993" s="229"/>
      <c r="G993" s="230"/>
    </row>
    <row r="994" spans="1:7">
      <c r="A994" s="613" t="s">
        <v>40</v>
      </c>
      <c r="B994" s="633"/>
      <c r="C994" s="633"/>
      <c r="D994" s="633"/>
      <c r="E994" s="633"/>
      <c r="F994" s="633"/>
      <c r="G994" s="634"/>
    </row>
    <row r="995" spans="1:7">
      <c r="A995" s="616" t="s">
        <v>41</v>
      </c>
      <c r="B995" s="640"/>
      <c r="C995" s="641"/>
      <c r="D995" s="231" t="s">
        <v>42</v>
      </c>
      <c r="E995" s="232" t="s">
        <v>43</v>
      </c>
      <c r="F995" s="233" t="s">
        <v>44</v>
      </c>
      <c r="G995" s="232" t="s">
        <v>45</v>
      </c>
    </row>
    <row r="996" spans="1:7" ht="27" customHeight="1">
      <c r="A996" s="661" t="s">
        <v>138</v>
      </c>
      <c r="B996" s="662"/>
      <c r="C996" s="663"/>
      <c r="D996" s="234" t="s">
        <v>139</v>
      </c>
      <c r="E996" s="250">
        <v>249900</v>
      </c>
      <c r="F996" s="236">
        <v>1</v>
      </c>
      <c r="G996" s="252">
        <f>ROUNDUP(E996*F996,0)</f>
        <v>249900</v>
      </c>
    </row>
    <row r="997" spans="1:7">
      <c r="A997" s="637"/>
      <c r="B997" s="664"/>
      <c r="C997" s="665"/>
      <c r="D997" s="234"/>
      <c r="E997" s="235"/>
      <c r="F997" s="236"/>
      <c r="G997" s="232"/>
    </row>
    <row r="998" spans="1:7">
      <c r="A998" s="637"/>
      <c r="B998" s="664"/>
      <c r="C998" s="665"/>
      <c r="D998" s="234"/>
      <c r="E998" s="235"/>
      <c r="F998" s="236"/>
      <c r="G998" s="232"/>
    </row>
    <row r="999" spans="1:7" ht="12.75" customHeight="1">
      <c r="A999" s="637"/>
      <c r="B999" s="664"/>
      <c r="C999" s="665"/>
      <c r="D999" s="234"/>
      <c r="E999" s="235"/>
      <c r="F999" s="236"/>
      <c r="G999" s="232"/>
    </row>
    <row r="1000" spans="1:7">
      <c r="A1000" s="637"/>
      <c r="B1000" s="638"/>
      <c r="C1000" s="639"/>
      <c r="D1000" s="234"/>
      <c r="E1000" s="235"/>
      <c r="F1000" s="236"/>
      <c r="G1000" s="232"/>
    </row>
    <row r="1001" spans="1:7">
      <c r="A1001" s="237"/>
      <c r="B1001" s="238"/>
      <c r="C1001" s="237"/>
      <c r="D1001" s="239"/>
      <c r="E1001" s="240"/>
      <c r="F1001" s="241" t="s">
        <v>46</v>
      </c>
      <c r="G1001" s="242">
        <f>G996+G997+G998+G999+G1000</f>
        <v>249900</v>
      </c>
    </row>
    <row r="1002" spans="1:7">
      <c r="A1002" s="243"/>
      <c r="B1002" s="244"/>
      <c r="C1002" s="244"/>
      <c r="D1002" s="245"/>
      <c r="E1002" s="246"/>
      <c r="F1002" s="247"/>
      <c r="G1002" s="248"/>
    </row>
    <row r="1003" spans="1:7">
      <c r="A1003" s="613" t="s">
        <v>47</v>
      </c>
      <c r="B1003" s="614"/>
      <c r="C1003" s="614"/>
      <c r="D1003" s="614"/>
      <c r="E1003" s="614"/>
      <c r="F1003" s="614"/>
      <c r="G1003" s="615"/>
    </row>
    <row r="1004" spans="1:7">
      <c r="A1004" s="616" t="s">
        <v>41</v>
      </c>
      <c r="B1004" s="640"/>
      <c r="C1004" s="641"/>
      <c r="D1004" s="231" t="s">
        <v>42</v>
      </c>
      <c r="E1004" s="232" t="s">
        <v>48</v>
      </c>
      <c r="F1004" s="233" t="s">
        <v>49</v>
      </c>
      <c r="G1004" s="232" t="s">
        <v>45</v>
      </c>
    </row>
    <row r="1005" spans="1:7">
      <c r="A1005" s="637" t="s">
        <v>65</v>
      </c>
      <c r="B1005" s="638"/>
      <c r="C1005" s="639"/>
      <c r="D1005" s="369" t="s">
        <v>51</v>
      </c>
      <c r="E1005" s="250">
        <f>G1014</f>
        <v>26108</v>
      </c>
      <c r="F1005" s="253">
        <v>0.05</v>
      </c>
      <c r="G1005" s="252">
        <f>ROUNDUP(E1005*F1005,0)</f>
        <v>1306</v>
      </c>
    </row>
    <row r="1006" spans="1:7">
      <c r="A1006" s="622"/>
      <c r="B1006" s="623"/>
      <c r="C1006" s="624"/>
      <c r="D1006" s="254"/>
      <c r="E1006" s="255"/>
      <c r="F1006" s="253"/>
      <c r="G1006" s="256"/>
    </row>
    <row r="1007" spans="1:7">
      <c r="A1007" s="622"/>
      <c r="B1007" s="623"/>
      <c r="C1007" s="624"/>
      <c r="D1007" s="254"/>
      <c r="E1007" s="255"/>
      <c r="F1007" s="253"/>
      <c r="G1007" s="256"/>
    </row>
    <row r="1008" spans="1:7">
      <c r="A1008" s="257"/>
      <c r="B1008" s="258"/>
      <c r="C1008" s="258"/>
      <c r="D1008" s="259"/>
      <c r="E1008" s="260"/>
      <c r="F1008" s="241" t="s">
        <v>54</v>
      </c>
      <c r="G1008" s="242">
        <f>G1005+G1006+G1007</f>
        <v>1306</v>
      </c>
    </row>
    <row r="1009" spans="1:7">
      <c r="A1009" s="261"/>
      <c r="B1009" s="262"/>
      <c r="C1009" s="262"/>
      <c r="D1009" s="263"/>
      <c r="E1009" s="264"/>
      <c r="F1009" s="247"/>
      <c r="G1009" s="248"/>
    </row>
    <row r="1010" spans="1:7">
      <c r="A1010" s="613" t="s">
        <v>55</v>
      </c>
      <c r="B1010" s="614"/>
      <c r="C1010" s="614"/>
      <c r="D1010" s="614"/>
      <c r="E1010" s="614"/>
      <c r="F1010" s="614"/>
      <c r="G1010" s="615"/>
    </row>
    <row r="1011" spans="1:7">
      <c r="A1011" s="231" t="s">
        <v>2</v>
      </c>
      <c r="B1011" s="231" t="s">
        <v>56</v>
      </c>
      <c r="C1011" s="231" t="s">
        <v>57</v>
      </c>
      <c r="D1011" s="231" t="s">
        <v>360</v>
      </c>
      <c r="E1011" s="231" t="s">
        <v>59</v>
      </c>
      <c r="F1011" s="231" t="s">
        <v>60</v>
      </c>
      <c r="G1011" s="265"/>
    </row>
    <row r="1012" spans="1:7">
      <c r="A1012" s="266" t="s">
        <v>61</v>
      </c>
      <c r="B1012" s="266">
        <v>107213.33333333299</v>
      </c>
      <c r="C1012" s="267">
        <v>0.875</v>
      </c>
      <c r="D1012" s="267">
        <v>25128.125</v>
      </c>
      <c r="E1012" s="267">
        <v>1.4</v>
      </c>
      <c r="F1012" s="252">
        <f>ROUNDUP(D1012/E1012,0)</f>
        <v>17949</v>
      </c>
      <c r="G1012" s="265"/>
    </row>
    <row r="1013" spans="1:7">
      <c r="A1013" s="266" t="s">
        <v>62</v>
      </c>
      <c r="B1013" s="266">
        <v>48733.333333333299</v>
      </c>
      <c r="C1013" s="267">
        <v>0.875</v>
      </c>
      <c r="D1013" s="267">
        <v>11421.875</v>
      </c>
      <c r="E1013" s="267">
        <v>1.4</v>
      </c>
      <c r="F1013" s="252">
        <f>ROUNDUP(D1013/E1013,0)</f>
        <v>8159</v>
      </c>
      <c r="G1013" s="265"/>
    </row>
    <row r="1014" spans="1:7">
      <c r="A1014" s="237"/>
      <c r="B1014" s="268"/>
      <c r="C1014" s="269"/>
      <c r="D1014" s="270"/>
      <c r="E1014" s="267"/>
      <c r="F1014" s="241" t="s">
        <v>63</v>
      </c>
      <c r="G1014" s="242">
        <f>F1012+F1013</f>
        <v>26108</v>
      </c>
    </row>
    <row r="1015" spans="1:7">
      <c r="A1015" s="243"/>
      <c r="B1015" s="273"/>
      <c r="C1015" s="274"/>
      <c r="D1015" s="275"/>
      <c r="E1015" s="276"/>
      <c r="F1015" s="247"/>
      <c r="G1015" s="248"/>
    </row>
    <row r="1016" spans="1:7" ht="16" thickBot="1">
      <c r="A1016" s="243"/>
      <c r="B1016" s="243"/>
      <c r="C1016" s="243"/>
      <c r="D1016" s="277"/>
      <c r="E1016" s="278"/>
      <c r="F1016" s="279"/>
      <c r="G1016" s="278"/>
    </row>
    <row r="1017" spans="1:7" ht="16" thickBot="1">
      <c r="A1017" s="280"/>
      <c r="B1017" s="281"/>
      <c r="C1017" s="282"/>
      <c r="D1017" s="283"/>
      <c r="E1017" s="284" t="s">
        <v>64</v>
      </c>
      <c r="F1017" s="285"/>
      <c r="G1017" s="303">
        <f>G1001+G1008+G1014</f>
        <v>277314</v>
      </c>
    </row>
    <row r="1018" spans="1:7">
      <c r="A1018" s="243"/>
      <c r="B1018" s="243"/>
      <c r="C1018" s="243"/>
      <c r="D1018" s="277"/>
      <c r="E1018" s="278"/>
      <c r="F1018" s="279"/>
      <c r="G1018" s="278"/>
    </row>
    <row r="1019" spans="1:7" ht="16" thickBot="1">
      <c r="A1019" s="287"/>
      <c r="B1019" s="288"/>
      <c r="C1019" s="289"/>
      <c r="D1019" s="290"/>
      <c r="E1019" s="291"/>
      <c r="F1019" s="292"/>
      <c r="G1019" s="291"/>
    </row>
    <row r="1020" spans="1:7" ht="17" thickBot="1">
      <c r="A1020" s="220" t="s">
        <v>1</v>
      </c>
      <c r="B1020" s="627" t="s">
        <v>2</v>
      </c>
      <c r="C1020" s="628"/>
      <c r="D1020" s="628"/>
      <c r="E1020" s="629"/>
      <c r="F1020" s="221" t="s">
        <v>38</v>
      </c>
      <c r="G1020" s="222" t="s">
        <v>39</v>
      </c>
    </row>
    <row r="1021" spans="1:7" ht="72" customHeight="1" thickBot="1">
      <c r="A1021" s="223" t="e">
        <f>+#REF!</f>
        <v>#REF!</v>
      </c>
      <c r="B1021" s="636" t="e">
        <f>+#REF!</f>
        <v>#REF!</v>
      </c>
      <c r="C1021" s="636"/>
      <c r="D1021" s="636"/>
      <c r="E1021" s="636"/>
      <c r="F1021" s="224" t="e">
        <f>+#REF!</f>
        <v>#REF!</v>
      </c>
      <c r="G1021" s="225">
        <f>ROUND(G1045,2)</f>
        <v>439579</v>
      </c>
    </row>
    <row r="1022" spans="1:7">
      <c r="A1022" s="226"/>
      <c r="B1022" s="226"/>
      <c r="C1022" s="226"/>
      <c r="D1022" s="227"/>
      <c r="E1022" s="228"/>
      <c r="F1022" s="229"/>
      <c r="G1022" s="230"/>
    </row>
    <row r="1023" spans="1:7">
      <c r="A1023" s="613" t="s">
        <v>40</v>
      </c>
      <c r="B1023" s="633"/>
      <c r="C1023" s="633"/>
      <c r="D1023" s="633"/>
      <c r="E1023" s="633"/>
      <c r="F1023" s="633"/>
      <c r="G1023" s="634"/>
    </row>
    <row r="1024" spans="1:7">
      <c r="A1024" s="616" t="s">
        <v>41</v>
      </c>
      <c r="B1024" s="640"/>
      <c r="C1024" s="641"/>
      <c r="D1024" s="231" t="s">
        <v>42</v>
      </c>
      <c r="E1024" s="232" t="s">
        <v>43</v>
      </c>
      <c r="F1024" s="233" t="s">
        <v>44</v>
      </c>
      <c r="G1024" s="232" t="s">
        <v>45</v>
      </c>
    </row>
    <row r="1025" spans="1:7">
      <c r="A1025" s="697" t="s">
        <v>141</v>
      </c>
      <c r="B1025" s="698"/>
      <c r="C1025" s="698"/>
      <c r="D1025" s="374" t="s">
        <v>3</v>
      </c>
      <c r="E1025" s="250">
        <v>320000</v>
      </c>
      <c r="F1025" s="375">
        <v>1</v>
      </c>
      <c r="G1025" s="252">
        <f>ROUNDUP(E1025*F1025,0)</f>
        <v>320000</v>
      </c>
    </row>
    <row r="1026" spans="1:7">
      <c r="A1026" s="697" t="s">
        <v>142</v>
      </c>
      <c r="B1026" s="698"/>
      <c r="C1026" s="698"/>
      <c r="D1026" s="374" t="s">
        <v>3</v>
      </c>
      <c r="E1026" s="250">
        <v>80000</v>
      </c>
      <c r="F1026" s="375">
        <v>1</v>
      </c>
      <c r="G1026" s="252">
        <f>ROUNDUP(E1026*F1026,0)</f>
        <v>80000</v>
      </c>
    </row>
    <row r="1027" spans="1:7">
      <c r="A1027" s="697" t="s">
        <v>143</v>
      </c>
      <c r="B1027" s="698"/>
      <c r="C1027" s="698"/>
      <c r="D1027" s="374" t="s">
        <v>75</v>
      </c>
      <c r="E1027" s="250">
        <v>3700</v>
      </c>
      <c r="F1027" s="375">
        <v>0.3</v>
      </c>
      <c r="G1027" s="252">
        <f>ROUNDUP(E1027*F1027,0)</f>
        <v>1110</v>
      </c>
    </row>
    <row r="1028" spans="1:7">
      <c r="A1028" s="699" t="s">
        <v>144</v>
      </c>
      <c r="B1028" s="700"/>
      <c r="C1028" s="701"/>
      <c r="D1028" s="376" t="s">
        <v>3</v>
      </c>
      <c r="E1028" s="250">
        <v>12000</v>
      </c>
      <c r="F1028" s="378">
        <v>1</v>
      </c>
      <c r="G1028" s="252">
        <f>ROUNDUP(E1028*F1028,0)</f>
        <v>12000</v>
      </c>
    </row>
    <row r="1029" spans="1:7">
      <c r="A1029" s="237"/>
      <c r="B1029" s="238"/>
      <c r="C1029" s="237"/>
      <c r="D1029" s="239"/>
      <c r="E1029" s="240"/>
      <c r="F1029" s="241" t="s">
        <v>46</v>
      </c>
      <c r="G1029" s="242">
        <f>SUM(G1025:G1028)</f>
        <v>413110</v>
      </c>
    </row>
    <row r="1030" spans="1:7">
      <c r="A1030" s="243"/>
      <c r="B1030" s="244"/>
      <c r="C1030" s="244"/>
      <c r="D1030" s="245"/>
      <c r="E1030" s="246"/>
      <c r="F1030" s="247"/>
      <c r="G1030" s="248"/>
    </row>
    <row r="1031" spans="1:7">
      <c r="A1031" s="613" t="s">
        <v>47</v>
      </c>
      <c r="B1031" s="614"/>
      <c r="C1031" s="614"/>
      <c r="D1031" s="614"/>
      <c r="E1031" s="614"/>
      <c r="F1031" s="614"/>
      <c r="G1031" s="615"/>
    </row>
    <row r="1032" spans="1:7">
      <c r="A1032" s="616" t="s">
        <v>41</v>
      </c>
      <c r="B1032" s="640"/>
      <c r="C1032" s="641"/>
      <c r="D1032" s="231" t="s">
        <v>42</v>
      </c>
      <c r="E1032" s="232" t="s">
        <v>48</v>
      </c>
      <c r="F1032" s="233" t="s">
        <v>49</v>
      </c>
      <c r="G1032" s="232" t="s">
        <v>45</v>
      </c>
    </row>
    <row r="1033" spans="1:7">
      <c r="A1033" s="622" t="s">
        <v>65</v>
      </c>
      <c r="B1033" s="623"/>
      <c r="C1033" s="624"/>
      <c r="D1033" s="369" t="s">
        <v>51</v>
      </c>
      <c r="E1033" s="250">
        <f>G1042</f>
        <v>25208</v>
      </c>
      <c r="F1033" s="253">
        <v>0.05</v>
      </c>
      <c r="G1033" s="252">
        <f>ROUNDUP(E1033*F1033,0)</f>
        <v>1261</v>
      </c>
    </row>
    <row r="1034" spans="1:7">
      <c r="A1034" s="622"/>
      <c r="B1034" s="623"/>
      <c r="C1034" s="624"/>
      <c r="D1034" s="254"/>
      <c r="E1034" s="255"/>
      <c r="F1034" s="253"/>
      <c r="G1034" s="256"/>
    </row>
    <row r="1035" spans="1:7">
      <c r="A1035" s="622"/>
      <c r="B1035" s="623"/>
      <c r="C1035" s="624"/>
      <c r="D1035" s="254"/>
      <c r="E1035" s="255"/>
      <c r="F1035" s="253"/>
      <c r="G1035" s="256"/>
    </row>
    <row r="1036" spans="1:7">
      <c r="A1036" s="257"/>
      <c r="B1036" s="258"/>
      <c r="C1036" s="258"/>
      <c r="D1036" s="259"/>
      <c r="E1036" s="260"/>
      <c r="F1036" s="241" t="s">
        <v>54</v>
      </c>
      <c r="G1036" s="242">
        <f>G1033+G1034+G1035</f>
        <v>1261</v>
      </c>
    </row>
    <row r="1037" spans="1:7">
      <c r="A1037" s="261"/>
      <c r="B1037" s="262"/>
      <c r="C1037" s="262"/>
      <c r="D1037" s="263"/>
      <c r="E1037" s="264"/>
      <c r="F1037" s="247"/>
      <c r="G1037" s="248"/>
    </row>
    <row r="1038" spans="1:7">
      <c r="A1038" s="613" t="s">
        <v>55</v>
      </c>
      <c r="B1038" s="614"/>
      <c r="C1038" s="614"/>
      <c r="D1038" s="614"/>
      <c r="E1038" s="614"/>
      <c r="F1038" s="614"/>
      <c r="G1038" s="615"/>
    </row>
    <row r="1039" spans="1:7">
      <c r="A1039" s="231" t="s">
        <v>2</v>
      </c>
      <c r="B1039" s="231" t="s">
        <v>56</v>
      </c>
      <c r="C1039" s="231" t="s">
        <v>57</v>
      </c>
      <c r="D1039" s="231" t="s">
        <v>360</v>
      </c>
      <c r="E1039" s="231" t="s">
        <v>59</v>
      </c>
      <c r="F1039" s="231" t="s">
        <v>60</v>
      </c>
      <c r="G1039" s="265"/>
    </row>
    <row r="1040" spans="1:7">
      <c r="A1040" s="266" t="s">
        <v>61</v>
      </c>
      <c r="B1040" s="266">
        <v>107213.33333333299</v>
      </c>
      <c r="C1040" s="267">
        <v>0.875</v>
      </c>
      <c r="D1040" s="267">
        <v>25128.125</v>
      </c>
      <c r="E1040" s="267">
        <v>1.45</v>
      </c>
      <c r="F1040" s="252">
        <f>ROUNDUP(D1040/E1040,0)</f>
        <v>17330</v>
      </c>
      <c r="G1040" s="265"/>
    </row>
    <row r="1041" spans="1:7">
      <c r="A1041" s="266" t="s">
        <v>62</v>
      </c>
      <c r="B1041" s="266">
        <v>48733.333333333299</v>
      </c>
      <c r="C1041" s="267">
        <v>0.875</v>
      </c>
      <c r="D1041" s="267">
        <v>11421.875</v>
      </c>
      <c r="E1041" s="267">
        <v>1.45</v>
      </c>
      <c r="F1041" s="252">
        <f>ROUNDUP(D1041/E1041,0)</f>
        <v>7878</v>
      </c>
      <c r="G1041" s="265"/>
    </row>
    <row r="1042" spans="1:7">
      <c r="A1042" s="237"/>
      <c r="B1042" s="268"/>
      <c r="C1042" s="269"/>
      <c r="D1042" s="270"/>
      <c r="E1042" s="271"/>
      <c r="F1042" s="241" t="s">
        <v>63</v>
      </c>
      <c r="G1042" s="242">
        <f>F1040+F1041</f>
        <v>25208</v>
      </c>
    </row>
    <row r="1043" spans="1:7">
      <c r="A1043" s="243"/>
      <c r="B1043" s="273"/>
      <c r="C1043" s="274"/>
      <c r="D1043" s="275"/>
      <c r="E1043" s="276"/>
      <c r="F1043" s="247"/>
      <c r="G1043" s="248"/>
    </row>
    <row r="1044" spans="1:7" ht="16" thickBot="1">
      <c r="A1044" s="243"/>
      <c r="B1044" s="243"/>
      <c r="C1044" s="243"/>
      <c r="D1044" s="277"/>
      <c r="E1044" s="278"/>
      <c r="F1044" s="279"/>
      <c r="G1044" s="278"/>
    </row>
    <row r="1045" spans="1:7" ht="16" thickBot="1">
      <c r="A1045" s="280"/>
      <c r="B1045" s="281"/>
      <c r="C1045" s="282"/>
      <c r="D1045" s="283"/>
      <c r="E1045" s="642" t="s">
        <v>64</v>
      </c>
      <c r="F1045" s="643"/>
      <c r="G1045" s="303">
        <f>G1029+G1036+G1042</f>
        <v>439579</v>
      </c>
    </row>
    <row r="1046" spans="1:7">
      <c r="A1046" s="243"/>
      <c r="B1046" s="243"/>
      <c r="C1046" s="243"/>
      <c r="D1046" s="277"/>
      <c r="E1046" s="278"/>
      <c r="F1046" s="279"/>
      <c r="G1046" s="278"/>
    </row>
    <row r="1047" spans="1:7" ht="16" thickBot="1">
      <c r="A1047" s="287"/>
      <c r="B1047" s="288"/>
      <c r="C1047" s="289"/>
      <c r="D1047" s="290"/>
      <c r="E1047" s="291"/>
      <c r="F1047" s="292"/>
      <c r="G1047" s="291"/>
    </row>
    <row r="1048" spans="1:7" ht="17" thickBot="1">
      <c r="A1048" s="220" t="s">
        <v>1</v>
      </c>
      <c r="B1048" s="627" t="s">
        <v>2</v>
      </c>
      <c r="C1048" s="628"/>
      <c r="D1048" s="628"/>
      <c r="E1048" s="629"/>
      <c r="F1048" s="221" t="s">
        <v>38</v>
      </c>
      <c r="G1048" s="222" t="s">
        <v>39</v>
      </c>
    </row>
    <row r="1049" spans="1:7" ht="77" customHeight="1" thickBot="1">
      <c r="A1049" s="223" t="e">
        <f>+#REF!</f>
        <v>#REF!</v>
      </c>
      <c r="B1049" s="636" t="e">
        <f>+#REF!</f>
        <v>#REF!</v>
      </c>
      <c r="C1049" s="636"/>
      <c r="D1049" s="636"/>
      <c r="E1049" s="636"/>
      <c r="F1049" s="224" t="e">
        <f>+#REF!</f>
        <v>#REF!</v>
      </c>
      <c r="G1049" s="225">
        <f>ROUND(G1074,2)</f>
        <v>1994266</v>
      </c>
    </row>
    <row r="1050" spans="1:7">
      <c r="A1050" s="226"/>
      <c r="B1050" s="226"/>
      <c r="C1050" s="226"/>
      <c r="D1050" s="227"/>
      <c r="E1050" s="228"/>
      <c r="F1050" s="229"/>
      <c r="G1050" s="230"/>
    </row>
    <row r="1051" spans="1:7">
      <c r="A1051" s="613" t="s">
        <v>40</v>
      </c>
      <c r="B1051" s="633"/>
      <c r="C1051" s="633"/>
      <c r="D1051" s="633"/>
      <c r="E1051" s="633"/>
      <c r="F1051" s="633"/>
      <c r="G1051" s="634"/>
    </row>
    <row r="1052" spans="1:7">
      <c r="A1052" s="616" t="s">
        <v>41</v>
      </c>
      <c r="B1052" s="640"/>
      <c r="C1052" s="641"/>
      <c r="D1052" s="231" t="s">
        <v>42</v>
      </c>
      <c r="E1052" s="232" t="s">
        <v>43</v>
      </c>
      <c r="F1052" s="233" t="s">
        <v>44</v>
      </c>
      <c r="G1052" s="232" t="s">
        <v>45</v>
      </c>
    </row>
    <row r="1053" spans="1:7">
      <c r="A1053" s="637" t="s">
        <v>145</v>
      </c>
      <c r="B1053" s="638"/>
      <c r="C1053" s="639"/>
      <c r="D1053" s="234"/>
      <c r="E1053" s="250">
        <v>1885000</v>
      </c>
      <c r="F1053" s="236">
        <v>1</v>
      </c>
      <c r="G1053" s="252">
        <f>ROUNDUP(E1053*F1053,0)</f>
        <v>1885000</v>
      </c>
    </row>
    <row r="1054" spans="1:7">
      <c r="A1054" s="637" t="s">
        <v>146</v>
      </c>
      <c r="B1054" s="638"/>
      <c r="C1054" s="639"/>
      <c r="D1054" s="234"/>
      <c r="E1054" s="250">
        <v>65000</v>
      </c>
      <c r="F1054" s="236">
        <v>1</v>
      </c>
      <c r="G1054" s="252">
        <f>ROUNDUP(E1054*F1054,0)</f>
        <v>65000</v>
      </c>
    </row>
    <row r="1055" spans="1:7">
      <c r="A1055" s="637"/>
      <c r="B1055" s="638"/>
      <c r="C1055" s="639"/>
      <c r="D1055" s="234"/>
      <c r="E1055" s="235"/>
      <c r="F1055" s="236"/>
      <c r="G1055" s="232"/>
    </row>
    <row r="1056" spans="1:7">
      <c r="A1056" s="637"/>
      <c r="B1056" s="638"/>
      <c r="C1056" s="639"/>
      <c r="D1056" s="234"/>
      <c r="E1056" s="235"/>
      <c r="F1056" s="236"/>
      <c r="G1056" s="232"/>
    </row>
    <row r="1057" spans="1:7">
      <c r="A1057" s="637"/>
      <c r="B1057" s="638"/>
      <c r="C1057" s="639"/>
      <c r="D1057" s="234"/>
      <c r="E1057" s="235"/>
      <c r="F1057" s="236"/>
      <c r="G1057" s="232"/>
    </row>
    <row r="1058" spans="1:7">
      <c r="A1058" s="237"/>
      <c r="B1058" s="238"/>
      <c r="C1058" s="237"/>
      <c r="D1058" s="239"/>
      <c r="E1058" s="240"/>
      <c r="F1058" s="241" t="s">
        <v>46</v>
      </c>
      <c r="G1058" s="242">
        <f>G1053+G1054+G1055+G1056+G1057</f>
        <v>1950000</v>
      </c>
    </row>
    <row r="1059" spans="1:7">
      <c r="A1059" s="243"/>
      <c r="B1059" s="244"/>
      <c r="C1059" s="244"/>
      <c r="D1059" s="245"/>
      <c r="E1059" s="246"/>
      <c r="F1059" s="247"/>
      <c r="G1059" s="248"/>
    </row>
    <row r="1060" spans="1:7">
      <c r="A1060" s="613" t="s">
        <v>47</v>
      </c>
      <c r="B1060" s="614"/>
      <c r="C1060" s="614"/>
      <c r="D1060" s="614"/>
      <c r="E1060" s="614"/>
      <c r="F1060" s="614"/>
      <c r="G1060" s="615"/>
    </row>
    <row r="1061" spans="1:7">
      <c r="A1061" s="616" t="s">
        <v>41</v>
      </c>
      <c r="B1061" s="640"/>
      <c r="C1061" s="641"/>
      <c r="D1061" s="231" t="s">
        <v>42</v>
      </c>
      <c r="E1061" s="232" t="s">
        <v>48</v>
      </c>
      <c r="F1061" s="233" t="s">
        <v>49</v>
      </c>
      <c r="G1061" s="232" t="s">
        <v>45</v>
      </c>
    </row>
    <row r="1062" spans="1:7">
      <c r="A1062" s="622" t="s">
        <v>65</v>
      </c>
      <c r="B1062" s="623"/>
      <c r="C1062" s="624"/>
      <c r="D1062" s="369" t="s">
        <v>51</v>
      </c>
      <c r="E1062" s="250">
        <f>G1071</f>
        <v>42158</v>
      </c>
      <c r="F1062" s="253">
        <v>0.05</v>
      </c>
      <c r="G1062" s="252">
        <f>ROUNDUP(E1062*F1062,0)</f>
        <v>2108</v>
      </c>
    </row>
    <row r="1063" spans="1:7">
      <c r="A1063" s="622"/>
      <c r="B1063" s="623"/>
      <c r="C1063" s="624"/>
      <c r="D1063" s="254"/>
      <c r="E1063" s="255"/>
      <c r="F1063" s="253"/>
      <c r="G1063" s="256"/>
    </row>
    <row r="1064" spans="1:7">
      <c r="A1064" s="622"/>
      <c r="B1064" s="623"/>
      <c r="C1064" s="624"/>
      <c r="D1064" s="254"/>
      <c r="E1064" s="255"/>
      <c r="F1064" s="253"/>
      <c r="G1064" s="256"/>
    </row>
    <row r="1065" spans="1:7">
      <c r="A1065" s="257"/>
      <c r="B1065" s="258"/>
      <c r="C1065" s="258"/>
      <c r="D1065" s="259"/>
      <c r="E1065" s="260"/>
      <c r="F1065" s="241" t="s">
        <v>54</v>
      </c>
      <c r="G1065" s="242">
        <f>G1062+G1063+G1064</f>
        <v>2108</v>
      </c>
    </row>
    <row r="1066" spans="1:7">
      <c r="A1066" s="261"/>
      <c r="B1066" s="262"/>
      <c r="C1066" s="262"/>
      <c r="D1066" s="263"/>
      <c r="E1066" s="264"/>
      <c r="F1066" s="247"/>
      <c r="G1066" s="248"/>
    </row>
    <row r="1067" spans="1:7">
      <c r="A1067" s="613" t="s">
        <v>55</v>
      </c>
      <c r="B1067" s="614"/>
      <c r="C1067" s="614"/>
      <c r="D1067" s="614"/>
      <c r="E1067" s="614"/>
      <c r="F1067" s="614"/>
      <c r="G1067" s="615"/>
    </row>
    <row r="1068" spans="1:7">
      <c r="A1068" s="231" t="s">
        <v>2</v>
      </c>
      <c r="B1068" s="231" t="s">
        <v>56</v>
      </c>
      <c r="C1068" s="231" t="s">
        <v>57</v>
      </c>
      <c r="D1068" s="231" t="s">
        <v>360</v>
      </c>
      <c r="E1068" s="231" t="s">
        <v>59</v>
      </c>
      <c r="F1068" s="231" t="s">
        <v>60</v>
      </c>
      <c r="G1068" s="265"/>
    </row>
    <row r="1069" spans="1:7">
      <c r="A1069" s="266" t="s">
        <v>61</v>
      </c>
      <c r="B1069" s="266">
        <v>107213.33333333299</v>
      </c>
      <c r="C1069" s="267">
        <v>0.875</v>
      </c>
      <c r="D1069" s="267">
        <v>25128.125</v>
      </c>
      <c r="E1069" s="267">
        <v>0.86699999999999999</v>
      </c>
      <c r="F1069" s="252">
        <f>ROUNDUP(D1069/E1069,0)</f>
        <v>28983</v>
      </c>
      <c r="G1069" s="265"/>
    </row>
    <row r="1070" spans="1:7">
      <c r="A1070" s="266" t="s">
        <v>62</v>
      </c>
      <c r="B1070" s="266">
        <v>48733.333333333299</v>
      </c>
      <c r="C1070" s="267">
        <v>0.875</v>
      </c>
      <c r="D1070" s="267">
        <v>11421.875</v>
      </c>
      <c r="E1070" s="267">
        <v>0.86699999999999999</v>
      </c>
      <c r="F1070" s="252">
        <f>ROUNDUP(D1070/E1070,0)</f>
        <v>13175</v>
      </c>
      <c r="G1070" s="265"/>
    </row>
    <row r="1071" spans="1:7">
      <c r="A1071" s="237"/>
      <c r="B1071" s="268"/>
      <c r="C1071" s="269"/>
      <c r="D1071" s="270"/>
      <c r="E1071" s="271"/>
      <c r="F1071" s="241" t="s">
        <v>63</v>
      </c>
      <c r="G1071" s="242">
        <f>F1069+F1070</f>
        <v>42158</v>
      </c>
    </row>
    <row r="1072" spans="1:7">
      <c r="A1072" s="243"/>
      <c r="B1072" s="273"/>
      <c r="C1072" s="274"/>
      <c r="D1072" s="275"/>
      <c r="E1072" s="276"/>
      <c r="F1072" s="247"/>
      <c r="G1072" s="248"/>
    </row>
    <row r="1073" spans="1:7" ht="16" thickBot="1">
      <c r="A1073" s="243"/>
      <c r="B1073" s="243"/>
      <c r="C1073" s="243"/>
      <c r="D1073" s="277"/>
      <c r="E1073" s="278"/>
      <c r="F1073" s="279"/>
      <c r="G1073" s="278"/>
    </row>
    <row r="1074" spans="1:7" ht="16" thickBot="1">
      <c r="A1074" s="280"/>
      <c r="B1074" s="281"/>
      <c r="C1074" s="282"/>
      <c r="D1074" s="283"/>
      <c r="E1074" s="642" t="s">
        <v>64</v>
      </c>
      <c r="F1074" s="643"/>
      <c r="G1074" s="303">
        <f>G1058+G1065+G1071</f>
        <v>1994266</v>
      </c>
    </row>
    <row r="1075" spans="1:7">
      <c r="A1075" s="243"/>
      <c r="B1075" s="243"/>
      <c r="C1075" s="243"/>
      <c r="D1075" s="277"/>
      <c r="E1075" s="278"/>
      <c r="F1075" s="279"/>
      <c r="G1075" s="278"/>
    </row>
    <row r="1076" spans="1:7" ht="16.5" customHeight="1" thickBot="1">
      <c r="A1076" s="319"/>
      <c r="B1076" s="319"/>
      <c r="C1076" s="319"/>
      <c r="D1076" s="319"/>
      <c r="E1076" s="319"/>
      <c r="F1076" s="319"/>
      <c r="G1076" s="319"/>
    </row>
    <row r="1077" spans="1:7" ht="17" thickBot="1">
      <c r="A1077" s="220" t="s">
        <v>1</v>
      </c>
      <c r="B1077" s="627" t="s">
        <v>2</v>
      </c>
      <c r="C1077" s="628"/>
      <c r="D1077" s="628"/>
      <c r="E1077" s="629"/>
      <c r="F1077" s="221" t="s">
        <v>38</v>
      </c>
      <c r="G1077" s="222" t="s">
        <v>39</v>
      </c>
    </row>
    <row r="1078" spans="1:7" ht="37" customHeight="1" thickBot="1">
      <c r="A1078" s="223" t="e">
        <f>+#REF!</f>
        <v>#REF!</v>
      </c>
      <c r="B1078" s="702" t="e">
        <f>+#REF!</f>
        <v>#REF!</v>
      </c>
      <c r="C1078" s="702"/>
      <c r="D1078" s="702"/>
      <c r="E1078" s="702"/>
      <c r="F1078" s="224" t="e">
        <f>+#REF!</f>
        <v>#REF!</v>
      </c>
      <c r="G1078" s="225">
        <f>ROUND(G1107,2)</f>
        <v>197164</v>
      </c>
    </row>
    <row r="1079" spans="1:7">
      <c r="A1079" s="226"/>
      <c r="B1079" s="226"/>
      <c r="C1079" s="226"/>
      <c r="D1079" s="227"/>
      <c r="E1079" s="228"/>
      <c r="F1079" s="229"/>
      <c r="G1079" s="230"/>
    </row>
    <row r="1080" spans="1:7">
      <c r="A1080" s="613" t="s">
        <v>40</v>
      </c>
      <c r="B1080" s="633"/>
      <c r="C1080" s="633"/>
      <c r="D1080" s="633"/>
      <c r="E1080" s="633"/>
      <c r="F1080" s="633"/>
      <c r="G1080" s="634"/>
    </row>
    <row r="1081" spans="1:7">
      <c r="A1081" s="616" t="s">
        <v>41</v>
      </c>
      <c r="B1081" s="640"/>
      <c r="C1081" s="641"/>
      <c r="D1081" s="231" t="s">
        <v>42</v>
      </c>
      <c r="E1081" s="232" t="s">
        <v>43</v>
      </c>
      <c r="F1081" s="233" t="s">
        <v>44</v>
      </c>
      <c r="G1081" s="232" t="s">
        <v>45</v>
      </c>
    </row>
    <row r="1082" spans="1:7">
      <c r="A1082" s="637" t="s">
        <v>200</v>
      </c>
      <c r="B1082" s="638"/>
      <c r="C1082" s="639"/>
      <c r="D1082" s="234" t="s">
        <v>109</v>
      </c>
      <c r="E1082" s="250">
        <v>1796</v>
      </c>
      <c r="F1082" s="380">
        <v>9.0500000000000007</v>
      </c>
      <c r="G1082" s="252">
        <f t="shared" ref="G1082:G1089" si="3">ROUNDUP(E1082*F1082,0)</f>
        <v>16254</v>
      </c>
    </row>
    <row r="1083" spans="1:7">
      <c r="A1083" s="637" t="s">
        <v>192</v>
      </c>
      <c r="B1083" s="638"/>
      <c r="C1083" s="639"/>
      <c r="D1083" s="234" t="s">
        <v>88</v>
      </c>
      <c r="E1083" s="250">
        <v>1103</v>
      </c>
      <c r="F1083" s="380">
        <v>2</v>
      </c>
      <c r="G1083" s="252">
        <f t="shared" si="3"/>
        <v>2206</v>
      </c>
    </row>
    <row r="1084" spans="1:7">
      <c r="A1084" s="637" t="s">
        <v>193</v>
      </c>
      <c r="B1084" s="638"/>
      <c r="C1084" s="639"/>
      <c r="D1084" s="234" t="s">
        <v>88</v>
      </c>
      <c r="E1084" s="250">
        <v>4000</v>
      </c>
      <c r="F1084" s="380">
        <v>1</v>
      </c>
      <c r="G1084" s="252">
        <f t="shared" si="3"/>
        <v>4000</v>
      </c>
    </row>
    <row r="1085" spans="1:7">
      <c r="A1085" s="637" t="s">
        <v>194</v>
      </c>
      <c r="B1085" s="638"/>
      <c r="C1085" s="639"/>
      <c r="D1085" s="234" t="s">
        <v>88</v>
      </c>
      <c r="E1085" s="250">
        <v>1200</v>
      </c>
      <c r="F1085" s="380">
        <v>1</v>
      </c>
      <c r="G1085" s="252">
        <f t="shared" si="3"/>
        <v>1200</v>
      </c>
    </row>
    <row r="1086" spans="1:7">
      <c r="A1086" s="705" t="s">
        <v>195</v>
      </c>
      <c r="B1086" s="706"/>
      <c r="C1086" s="707"/>
      <c r="D1086" s="234" t="s">
        <v>88</v>
      </c>
      <c r="E1086" s="250">
        <v>230</v>
      </c>
      <c r="F1086" s="380">
        <v>3</v>
      </c>
      <c r="G1086" s="252">
        <f t="shared" si="3"/>
        <v>690</v>
      </c>
    </row>
    <row r="1087" spans="1:7">
      <c r="A1087" s="705" t="s">
        <v>196</v>
      </c>
      <c r="B1087" s="706"/>
      <c r="C1087" s="707"/>
      <c r="D1087" s="234" t="s">
        <v>197</v>
      </c>
      <c r="E1087" s="250">
        <v>900</v>
      </c>
      <c r="F1087" s="380">
        <v>1</v>
      </c>
      <c r="G1087" s="252">
        <f t="shared" si="3"/>
        <v>900</v>
      </c>
    </row>
    <row r="1088" spans="1:7">
      <c r="A1088" s="705" t="s">
        <v>201</v>
      </c>
      <c r="B1088" s="706"/>
      <c r="C1088" s="707"/>
      <c r="D1088" s="234" t="s">
        <v>88</v>
      </c>
      <c r="E1088" s="250">
        <v>142900</v>
      </c>
      <c r="F1088" s="380">
        <v>1</v>
      </c>
      <c r="G1088" s="252">
        <f t="shared" si="3"/>
        <v>142900</v>
      </c>
    </row>
    <row r="1089" spans="1:7">
      <c r="A1089" s="705" t="s">
        <v>198</v>
      </c>
      <c r="B1089" s="706"/>
      <c r="C1089" s="707"/>
      <c r="D1089" s="234" t="s">
        <v>197</v>
      </c>
      <c r="E1089" s="250">
        <v>1000</v>
      </c>
      <c r="F1089" s="380">
        <v>1</v>
      </c>
      <c r="G1089" s="252">
        <f t="shared" si="3"/>
        <v>1000</v>
      </c>
    </row>
    <row r="1090" spans="1:7">
      <c r="A1090" s="705"/>
      <c r="B1090" s="708"/>
      <c r="C1090" s="709"/>
      <c r="D1090" s="234"/>
      <c r="E1090" s="235"/>
      <c r="F1090" s="236"/>
      <c r="G1090" s="232"/>
    </row>
    <row r="1091" spans="1:7">
      <c r="A1091" s="237"/>
      <c r="B1091" s="238"/>
      <c r="C1091" s="237"/>
      <c r="D1091" s="239"/>
      <c r="E1091" s="240"/>
      <c r="F1091" s="241" t="s">
        <v>46</v>
      </c>
      <c r="G1091" s="242">
        <f>SUM(G1082:G1090)</f>
        <v>169150</v>
      </c>
    </row>
    <row r="1092" spans="1:7">
      <c r="A1092" s="243"/>
      <c r="B1092" s="244"/>
      <c r="C1092" s="244"/>
      <c r="D1092" s="245"/>
      <c r="E1092" s="246"/>
      <c r="F1092" s="247"/>
      <c r="G1092" s="248"/>
    </row>
    <row r="1093" spans="1:7">
      <c r="A1093" s="613" t="s">
        <v>47</v>
      </c>
      <c r="B1093" s="614"/>
      <c r="C1093" s="614"/>
      <c r="D1093" s="614"/>
      <c r="E1093" s="614"/>
      <c r="F1093" s="614"/>
      <c r="G1093" s="615"/>
    </row>
    <row r="1094" spans="1:7">
      <c r="A1094" s="616" t="s">
        <v>41</v>
      </c>
      <c r="B1094" s="640"/>
      <c r="C1094" s="641"/>
      <c r="D1094" s="231" t="s">
        <v>42</v>
      </c>
      <c r="E1094" s="232" t="s">
        <v>48</v>
      </c>
      <c r="F1094" s="233" t="s">
        <v>49</v>
      </c>
      <c r="G1094" s="232" t="s">
        <v>45</v>
      </c>
    </row>
    <row r="1095" spans="1:7">
      <c r="A1095" s="622" t="s">
        <v>165</v>
      </c>
      <c r="B1095" s="623"/>
      <c r="C1095" s="624"/>
      <c r="D1095" s="369" t="s">
        <v>51</v>
      </c>
      <c r="E1095" s="250">
        <f>+G1104</f>
        <v>26680</v>
      </c>
      <c r="F1095" s="253">
        <v>0.05</v>
      </c>
      <c r="G1095" s="252">
        <f>ROUNDUP(E1095*F1095,0)</f>
        <v>1334</v>
      </c>
    </row>
    <row r="1096" spans="1:7">
      <c r="A1096" s="622"/>
      <c r="B1096" s="623"/>
      <c r="C1096" s="624"/>
      <c r="D1096" s="254"/>
      <c r="E1096" s="255"/>
      <c r="F1096" s="253"/>
      <c r="G1096" s="256"/>
    </row>
    <row r="1097" spans="1:7">
      <c r="A1097" s="622"/>
      <c r="B1097" s="623"/>
      <c r="C1097" s="624"/>
      <c r="D1097" s="254"/>
      <c r="E1097" s="255"/>
      <c r="F1097" s="253"/>
      <c r="G1097" s="256"/>
    </row>
    <row r="1098" spans="1:7">
      <c r="A1098" s="257"/>
      <c r="B1098" s="258"/>
      <c r="C1098" s="258"/>
      <c r="D1098" s="259"/>
      <c r="E1098" s="260"/>
      <c r="F1098" s="241" t="s">
        <v>54</v>
      </c>
      <c r="G1098" s="242">
        <f>G1095+G1096+G1097</f>
        <v>1334</v>
      </c>
    </row>
    <row r="1099" spans="1:7">
      <c r="A1099" s="261"/>
      <c r="B1099" s="262"/>
      <c r="C1099" s="262"/>
      <c r="D1099" s="263"/>
      <c r="E1099" s="264"/>
      <c r="F1099" s="247"/>
      <c r="G1099" s="248"/>
    </row>
    <row r="1100" spans="1:7">
      <c r="A1100" s="613" t="s">
        <v>55</v>
      </c>
      <c r="B1100" s="614"/>
      <c r="C1100" s="614"/>
      <c r="D1100" s="614"/>
      <c r="E1100" s="614"/>
      <c r="F1100" s="614"/>
      <c r="G1100" s="615"/>
    </row>
    <row r="1101" spans="1:7">
      <c r="A1101" s="231" t="s">
        <v>2</v>
      </c>
      <c r="B1101" s="231" t="s">
        <v>56</v>
      </c>
      <c r="C1101" s="231" t="s">
        <v>57</v>
      </c>
      <c r="D1101" s="231" t="s">
        <v>360</v>
      </c>
      <c r="E1101" s="231" t="s">
        <v>59</v>
      </c>
      <c r="F1101" s="231" t="s">
        <v>60</v>
      </c>
      <c r="G1101" s="265"/>
    </row>
    <row r="1102" spans="1:7">
      <c r="A1102" s="266" t="s">
        <v>61</v>
      </c>
      <c r="B1102" s="266">
        <v>107213.33333333299</v>
      </c>
      <c r="C1102" s="267">
        <v>0.875</v>
      </c>
      <c r="D1102" s="267">
        <v>25128.125</v>
      </c>
      <c r="E1102" s="267">
        <v>1.37</v>
      </c>
      <c r="F1102" s="252">
        <f>ROUNDUP(D1102/E1102,0)</f>
        <v>18342</v>
      </c>
      <c r="G1102" s="265"/>
    </row>
    <row r="1103" spans="1:7">
      <c r="A1103" s="266" t="s">
        <v>62</v>
      </c>
      <c r="B1103" s="266">
        <v>48733.333333333299</v>
      </c>
      <c r="C1103" s="267">
        <v>0.875</v>
      </c>
      <c r="D1103" s="267">
        <v>11421.875</v>
      </c>
      <c r="E1103" s="267">
        <v>1.37</v>
      </c>
      <c r="F1103" s="252">
        <f>ROUNDUP(D1103/E1103,0)</f>
        <v>8338</v>
      </c>
      <c r="G1103" s="265"/>
    </row>
    <row r="1104" spans="1:7">
      <c r="A1104" s="237"/>
      <c r="B1104" s="268"/>
      <c r="C1104" s="269"/>
      <c r="D1104" s="270"/>
      <c r="E1104" s="271"/>
      <c r="F1104" s="241" t="s">
        <v>63</v>
      </c>
      <c r="G1104" s="242">
        <f>SUM(F1102:F1103)</f>
        <v>26680</v>
      </c>
    </row>
    <row r="1105" spans="1:7">
      <c r="A1105" s="243"/>
      <c r="B1105" s="273"/>
      <c r="C1105" s="274"/>
      <c r="D1105" s="275"/>
      <c r="E1105" s="276"/>
      <c r="F1105" s="247"/>
      <c r="G1105" s="248"/>
    </row>
    <row r="1106" spans="1:7" ht="16" thickBot="1">
      <c r="A1106" s="243"/>
      <c r="B1106" s="243"/>
      <c r="C1106" s="243"/>
      <c r="D1106" s="277"/>
      <c r="E1106" s="278"/>
      <c r="F1106" s="279"/>
      <c r="G1106" s="278"/>
    </row>
    <row r="1107" spans="1:7" ht="16" thickBot="1">
      <c r="A1107" s="280"/>
      <c r="B1107" s="281"/>
      <c r="C1107" s="282"/>
      <c r="D1107" s="283"/>
      <c r="E1107" s="642" t="s">
        <v>64</v>
      </c>
      <c r="F1107" s="643"/>
      <c r="G1107" s="303">
        <f>G1091+G1098+G1104</f>
        <v>197164</v>
      </c>
    </row>
    <row r="1108" spans="1:7" s="299" customFormat="1">
      <c r="A1108" s="304"/>
      <c r="B1108" s="305"/>
      <c r="C1108" s="306"/>
      <c r="D1108" s="307"/>
      <c r="E1108" s="308"/>
      <c r="F1108" s="308"/>
      <c r="G1108" s="309"/>
    </row>
    <row r="1109" spans="1:7">
      <c r="A1109" s="381"/>
      <c r="B1109" s="382"/>
      <c r="C1109" s="383"/>
      <c r="D1109" s="384"/>
      <c r="E1109" s="385"/>
      <c r="F1109" s="385"/>
      <c r="G1109" s="386"/>
    </row>
    <row r="1110" spans="1:7" s="299" customFormat="1">
      <c r="A1110" s="304"/>
      <c r="B1110" s="305"/>
      <c r="C1110" s="306"/>
      <c r="D1110" s="307"/>
      <c r="E1110" s="308"/>
      <c r="F1110" s="308"/>
      <c r="G1110" s="309"/>
    </row>
    <row r="1111" spans="1:7" ht="17" thickBot="1">
      <c r="A1111" s="387" t="s">
        <v>1</v>
      </c>
      <c r="B1111" s="713" t="s">
        <v>2</v>
      </c>
      <c r="C1111" s="714"/>
      <c r="D1111" s="714"/>
      <c r="E1111" s="715"/>
      <c r="F1111" s="388" t="s">
        <v>38</v>
      </c>
      <c r="G1111" s="389" t="s">
        <v>39</v>
      </c>
    </row>
    <row r="1112" spans="1:7" ht="37.75" customHeight="1" thickBot="1">
      <c r="A1112" s="223" t="e">
        <f>+#REF!</f>
        <v>#REF!</v>
      </c>
      <c r="B1112" s="636" t="e">
        <f>+#REF!</f>
        <v>#REF!</v>
      </c>
      <c r="C1112" s="636"/>
      <c r="D1112" s="636"/>
      <c r="E1112" s="636"/>
      <c r="F1112" s="224" t="e">
        <f>+#REF!</f>
        <v>#REF!</v>
      </c>
      <c r="G1112" s="225">
        <f>ROUND(G1137,2)</f>
        <v>33061</v>
      </c>
    </row>
    <row r="1113" spans="1:7">
      <c r="A1113" s="226"/>
      <c r="B1113" s="226"/>
      <c r="C1113" s="226"/>
      <c r="D1113" s="227"/>
      <c r="E1113" s="228"/>
      <c r="F1113" s="229"/>
      <c r="G1113" s="230"/>
    </row>
    <row r="1114" spans="1:7">
      <c r="A1114" s="613" t="s">
        <v>40</v>
      </c>
      <c r="B1114" s="633"/>
      <c r="C1114" s="633"/>
      <c r="D1114" s="633"/>
      <c r="E1114" s="633"/>
      <c r="F1114" s="633"/>
      <c r="G1114" s="634"/>
    </row>
    <row r="1115" spans="1:7">
      <c r="A1115" s="616" t="s">
        <v>41</v>
      </c>
      <c r="B1115" s="640"/>
      <c r="C1115" s="641"/>
      <c r="D1115" s="231" t="s">
        <v>42</v>
      </c>
      <c r="E1115" s="232" t="s">
        <v>43</v>
      </c>
      <c r="F1115" s="233" t="s">
        <v>44</v>
      </c>
      <c r="G1115" s="232" t="s">
        <v>45</v>
      </c>
    </row>
    <row r="1116" spans="1:7">
      <c r="A1116" s="710" t="s">
        <v>166</v>
      </c>
      <c r="B1116" s="638"/>
      <c r="C1116" s="639"/>
      <c r="D1116" s="234" t="s">
        <v>100</v>
      </c>
      <c r="E1116" s="250">
        <v>4000</v>
      </c>
      <c r="F1116" s="380">
        <v>1</v>
      </c>
      <c r="G1116" s="252">
        <f>ROUNDUP(E1116*F1116,0)</f>
        <v>4000</v>
      </c>
    </row>
    <row r="1117" spans="1:7">
      <c r="A1117" s="710" t="s">
        <v>167</v>
      </c>
      <c r="B1117" s="638"/>
      <c r="C1117" s="639"/>
      <c r="D1117" s="234" t="s">
        <v>88</v>
      </c>
      <c r="E1117" s="250">
        <v>900</v>
      </c>
      <c r="F1117" s="380">
        <v>0.2</v>
      </c>
      <c r="G1117" s="252">
        <f>ROUNDUP(E1117*F1117,0)</f>
        <v>180</v>
      </c>
    </row>
    <row r="1118" spans="1:7">
      <c r="A1118" s="710" t="s">
        <v>168</v>
      </c>
      <c r="B1118" s="638"/>
      <c r="C1118" s="639"/>
      <c r="D1118" s="234" t="s">
        <v>88</v>
      </c>
      <c r="E1118" s="250">
        <v>1000</v>
      </c>
      <c r="F1118" s="380">
        <v>0.6</v>
      </c>
      <c r="G1118" s="252">
        <f>ROUNDUP(E1118*F1118,0)</f>
        <v>600</v>
      </c>
    </row>
    <row r="1119" spans="1:7">
      <c r="A1119" s="710" t="s">
        <v>169</v>
      </c>
      <c r="B1119" s="711"/>
      <c r="C1119" s="712"/>
      <c r="D1119" s="234" t="s">
        <v>170</v>
      </c>
      <c r="E1119" s="250">
        <v>85000</v>
      </c>
      <c r="F1119" s="236">
        <v>2E-3</v>
      </c>
      <c r="G1119" s="252">
        <f>ROUNDUP(E1119*F1119,0)</f>
        <v>170</v>
      </c>
    </row>
    <row r="1120" spans="1:7">
      <c r="A1120" s="710" t="s">
        <v>171</v>
      </c>
      <c r="B1120" s="711"/>
      <c r="C1120" s="712"/>
      <c r="D1120" s="234" t="s">
        <v>170</v>
      </c>
      <c r="E1120" s="250">
        <v>58000</v>
      </c>
      <c r="F1120" s="236">
        <v>2E-3</v>
      </c>
      <c r="G1120" s="252">
        <f>ROUNDUP(E1120*F1120,0)</f>
        <v>116</v>
      </c>
    </row>
    <row r="1121" spans="1:7">
      <c r="A1121" s="237"/>
      <c r="B1121" s="238"/>
      <c r="C1121" s="237"/>
      <c r="D1121" s="239"/>
      <c r="E1121" s="240"/>
      <c r="F1121" s="241" t="s">
        <v>46</v>
      </c>
      <c r="G1121" s="242">
        <f>G1116+G1117+G1118+G1119+G1120</f>
        <v>5066</v>
      </c>
    </row>
    <row r="1122" spans="1:7">
      <c r="A1122" s="243"/>
      <c r="B1122" s="244"/>
      <c r="C1122" s="244"/>
      <c r="D1122" s="245"/>
      <c r="E1122" s="246"/>
      <c r="F1122" s="247"/>
      <c r="G1122" s="248"/>
    </row>
    <row r="1123" spans="1:7">
      <c r="A1123" s="613" t="s">
        <v>47</v>
      </c>
      <c r="B1123" s="614"/>
      <c r="C1123" s="614"/>
      <c r="D1123" s="614"/>
      <c r="E1123" s="614"/>
      <c r="F1123" s="614"/>
      <c r="G1123" s="615"/>
    </row>
    <row r="1124" spans="1:7">
      <c r="A1124" s="616" t="s">
        <v>41</v>
      </c>
      <c r="B1124" s="640"/>
      <c r="C1124" s="641"/>
      <c r="D1124" s="231" t="s">
        <v>42</v>
      </c>
      <c r="E1124" s="232" t="s">
        <v>48</v>
      </c>
      <c r="F1124" s="233" t="s">
        <v>49</v>
      </c>
      <c r="G1124" s="232" t="s">
        <v>45</v>
      </c>
    </row>
    <row r="1125" spans="1:7">
      <c r="A1125" s="622" t="s">
        <v>165</v>
      </c>
      <c r="B1125" s="623"/>
      <c r="C1125" s="624"/>
      <c r="D1125" s="369" t="s">
        <v>51</v>
      </c>
      <c r="E1125" s="250">
        <f>+G1134</f>
        <v>26661</v>
      </c>
      <c r="F1125" s="253">
        <v>0.05</v>
      </c>
      <c r="G1125" s="252">
        <f>ROUNDUP(E1125*F1125,0)</f>
        <v>1334</v>
      </c>
    </row>
    <row r="1126" spans="1:7">
      <c r="A1126" s="622"/>
      <c r="B1126" s="623"/>
      <c r="C1126" s="624"/>
      <c r="D1126" s="254"/>
      <c r="E1126" s="255"/>
      <c r="F1126" s="253"/>
      <c r="G1126" s="256"/>
    </row>
    <row r="1127" spans="1:7">
      <c r="A1127" s="622"/>
      <c r="B1127" s="623"/>
      <c r="C1127" s="624"/>
      <c r="D1127" s="254"/>
      <c r="E1127" s="255"/>
      <c r="F1127" s="253"/>
      <c r="G1127" s="256"/>
    </row>
    <row r="1128" spans="1:7">
      <c r="A1128" s="257"/>
      <c r="B1128" s="258"/>
      <c r="C1128" s="258"/>
      <c r="D1128" s="259"/>
      <c r="E1128" s="260"/>
      <c r="F1128" s="241" t="s">
        <v>54</v>
      </c>
      <c r="G1128" s="242">
        <f>G1125+G1126+G1127</f>
        <v>1334</v>
      </c>
    </row>
    <row r="1129" spans="1:7">
      <c r="A1129" s="261"/>
      <c r="B1129" s="262"/>
      <c r="C1129" s="262"/>
      <c r="D1129" s="263"/>
      <c r="E1129" s="264"/>
      <c r="F1129" s="247"/>
      <c r="G1129" s="248"/>
    </row>
    <row r="1130" spans="1:7">
      <c r="A1130" s="613" t="s">
        <v>55</v>
      </c>
      <c r="B1130" s="614"/>
      <c r="C1130" s="614"/>
      <c r="D1130" s="614"/>
      <c r="E1130" s="614"/>
      <c r="F1130" s="614"/>
      <c r="G1130" s="615"/>
    </row>
    <row r="1131" spans="1:7">
      <c r="A1131" s="231" t="s">
        <v>2</v>
      </c>
      <c r="B1131" s="231" t="s">
        <v>56</v>
      </c>
      <c r="C1131" s="231" t="s">
        <v>57</v>
      </c>
      <c r="D1131" s="231" t="s">
        <v>360</v>
      </c>
      <c r="E1131" s="231" t="s">
        <v>59</v>
      </c>
      <c r="F1131" s="231" t="s">
        <v>60</v>
      </c>
      <c r="G1131" s="265"/>
    </row>
    <row r="1132" spans="1:7">
      <c r="A1132" s="266" t="s">
        <v>61</v>
      </c>
      <c r="B1132" s="266">
        <v>107213.33333333299</v>
      </c>
      <c r="C1132" s="267">
        <v>0.875</v>
      </c>
      <c r="D1132" s="267">
        <v>25128.125</v>
      </c>
      <c r="E1132" s="267">
        <v>1.371</v>
      </c>
      <c r="F1132" s="252">
        <f>ROUNDUP(D1132/E1132,0)</f>
        <v>18329</v>
      </c>
      <c r="G1132" s="265"/>
    </row>
    <row r="1133" spans="1:7">
      <c r="A1133" s="266" t="s">
        <v>62</v>
      </c>
      <c r="B1133" s="266">
        <v>48733.333333333299</v>
      </c>
      <c r="C1133" s="267">
        <v>0.875</v>
      </c>
      <c r="D1133" s="267">
        <v>11421.875</v>
      </c>
      <c r="E1133" s="267">
        <v>1.371</v>
      </c>
      <c r="F1133" s="252">
        <f>ROUNDUP(D1133/E1133,0)</f>
        <v>8332</v>
      </c>
      <c r="G1133" s="265"/>
    </row>
    <row r="1134" spans="1:7">
      <c r="A1134" s="237"/>
      <c r="B1134" s="268"/>
      <c r="C1134" s="269"/>
      <c r="D1134" s="270"/>
      <c r="E1134" s="271"/>
      <c r="F1134" s="241" t="s">
        <v>63</v>
      </c>
      <c r="G1134" s="242">
        <f>SUM(F1132:F1133)</f>
        <v>26661</v>
      </c>
    </row>
    <row r="1135" spans="1:7">
      <c r="A1135" s="243"/>
      <c r="B1135" s="273"/>
      <c r="C1135" s="274"/>
      <c r="D1135" s="275"/>
      <c r="E1135" s="276"/>
      <c r="F1135" s="247"/>
      <c r="G1135" s="248"/>
    </row>
    <row r="1136" spans="1:7" ht="16" thickBot="1">
      <c r="A1136" s="243"/>
      <c r="B1136" s="243"/>
      <c r="C1136" s="243"/>
      <c r="D1136" s="277"/>
      <c r="E1136" s="278"/>
      <c r="F1136" s="279"/>
      <c r="G1136" s="278"/>
    </row>
    <row r="1137" spans="1:7" ht="16" thickBot="1">
      <c r="A1137" s="280"/>
      <c r="B1137" s="281"/>
      <c r="C1137" s="282"/>
      <c r="D1137" s="283"/>
      <c r="E1137" s="284" t="s">
        <v>64</v>
      </c>
      <c r="F1137" s="285"/>
      <c r="G1137" s="303">
        <f>G1121+G1128+G1134</f>
        <v>33061</v>
      </c>
    </row>
    <row r="1138" spans="1:7" s="299" customFormat="1"/>
    <row r="1139" spans="1:7" ht="16" thickBot="1">
      <c r="A1139" s="287"/>
      <c r="B1139" s="288"/>
      <c r="C1139" s="289"/>
      <c r="D1139" s="290"/>
      <c r="E1139" s="291"/>
      <c r="F1139" s="292"/>
      <c r="G1139" s="291"/>
    </row>
    <row r="1140" spans="1:7" ht="17" thickBot="1">
      <c r="A1140" s="220" t="s">
        <v>1</v>
      </c>
      <c r="B1140" s="627" t="s">
        <v>2</v>
      </c>
      <c r="C1140" s="628"/>
      <c r="D1140" s="628"/>
      <c r="E1140" s="629"/>
      <c r="F1140" s="221" t="s">
        <v>38</v>
      </c>
      <c r="G1140" s="222" t="s">
        <v>39</v>
      </c>
    </row>
    <row r="1141" spans="1:7" ht="39" customHeight="1" thickBot="1">
      <c r="A1141" s="223" t="e">
        <f>+#REF!</f>
        <v>#REF!</v>
      </c>
      <c r="B1141" s="630" t="e">
        <f>+#REF!</f>
        <v>#REF!</v>
      </c>
      <c r="C1141" s="631"/>
      <c r="D1141" s="631"/>
      <c r="E1141" s="632"/>
      <c r="F1141" s="224" t="e">
        <f>+#REF!</f>
        <v>#REF!</v>
      </c>
      <c r="G1141" s="225">
        <f>+G1172</f>
        <v>116291</v>
      </c>
    </row>
    <row r="1142" spans="1:7">
      <c r="A1142" s="226"/>
      <c r="B1142" s="226"/>
      <c r="C1142" s="226"/>
      <c r="D1142" s="227"/>
      <c r="E1142" s="228"/>
      <c r="F1142" s="229"/>
      <c r="G1142" s="230"/>
    </row>
    <row r="1143" spans="1:7">
      <c r="A1143" s="613" t="s">
        <v>40</v>
      </c>
      <c r="B1143" s="633"/>
      <c r="C1143" s="633"/>
      <c r="D1143" s="633"/>
      <c r="E1143" s="633"/>
      <c r="F1143" s="633"/>
      <c r="G1143" s="634"/>
    </row>
    <row r="1144" spans="1:7">
      <c r="A1144" s="616" t="s">
        <v>41</v>
      </c>
      <c r="B1144" s="640"/>
      <c r="C1144" s="641"/>
      <c r="D1144" s="231" t="s">
        <v>42</v>
      </c>
      <c r="E1144" s="232" t="s">
        <v>43</v>
      </c>
      <c r="F1144" s="233" t="s">
        <v>44</v>
      </c>
      <c r="G1144" s="232" t="s">
        <v>45</v>
      </c>
    </row>
    <row r="1145" spans="1:7">
      <c r="A1145" s="612" t="s">
        <v>172</v>
      </c>
      <c r="B1145" s="612"/>
      <c r="C1145" s="612"/>
      <c r="D1145" s="390" t="s">
        <v>3</v>
      </c>
      <c r="E1145" s="250">
        <v>30769</v>
      </c>
      <c r="F1145" s="392">
        <f>0.34*2</f>
        <v>0.68</v>
      </c>
      <c r="G1145" s="252">
        <f t="shared" ref="G1145:G1154" si="4">ROUNDUP(E1145*F1145,0)</f>
        <v>20923</v>
      </c>
    </row>
    <row r="1146" spans="1:7">
      <c r="A1146" s="612" t="s">
        <v>173</v>
      </c>
      <c r="B1146" s="612"/>
      <c r="C1146" s="612"/>
      <c r="D1146" s="390" t="s">
        <v>174</v>
      </c>
      <c r="E1146" s="250">
        <v>12900</v>
      </c>
      <c r="F1146" s="392">
        <v>1.6E-2</v>
      </c>
      <c r="G1146" s="252">
        <f t="shared" si="4"/>
        <v>207</v>
      </c>
    </row>
    <row r="1147" spans="1:7">
      <c r="A1147" s="612" t="s">
        <v>175</v>
      </c>
      <c r="B1147" s="612"/>
      <c r="C1147" s="612"/>
      <c r="D1147" s="390" t="s">
        <v>176</v>
      </c>
      <c r="E1147" s="250">
        <v>80000</v>
      </c>
      <c r="F1147" s="392">
        <v>0.5</v>
      </c>
      <c r="G1147" s="252">
        <f t="shared" si="4"/>
        <v>40000</v>
      </c>
    </row>
    <row r="1148" spans="1:7">
      <c r="A1148" s="612" t="s">
        <v>177</v>
      </c>
      <c r="B1148" s="612"/>
      <c r="C1148" s="612"/>
      <c r="D1148" s="390" t="s">
        <v>3</v>
      </c>
      <c r="E1148" s="250">
        <v>50</v>
      </c>
      <c r="F1148" s="392">
        <v>2.8</v>
      </c>
      <c r="G1148" s="252">
        <f t="shared" si="4"/>
        <v>140</v>
      </c>
    </row>
    <row r="1149" spans="1:7">
      <c r="A1149" s="612" t="s">
        <v>178</v>
      </c>
      <c r="B1149" s="612"/>
      <c r="C1149" s="612"/>
      <c r="D1149" s="390" t="s">
        <v>3</v>
      </c>
      <c r="E1149" s="250">
        <v>60</v>
      </c>
      <c r="F1149" s="392">
        <v>23</v>
      </c>
      <c r="G1149" s="252">
        <f t="shared" si="4"/>
        <v>1380</v>
      </c>
    </row>
    <row r="1150" spans="1:7">
      <c r="A1150" s="612" t="s">
        <v>179</v>
      </c>
      <c r="B1150" s="612"/>
      <c r="C1150" s="612"/>
      <c r="D1150" s="390" t="s">
        <v>3</v>
      </c>
      <c r="E1150" s="250">
        <v>9000</v>
      </c>
      <c r="F1150" s="392">
        <v>1.4</v>
      </c>
      <c r="G1150" s="252">
        <f t="shared" si="4"/>
        <v>12600</v>
      </c>
    </row>
    <row r="1151" spans="1:7">
      <c r="A1151" s="612" t="s">
        <v>180</v>
      </c>
      <c r="B1151" s="612"/>
      <c r="C1151" s="612"/>
      <c r="D1151" s="390" t="s">
        <v>3</v>
      </c>
      <c r="E1151" s="250">
        <v>9000</v>
      </c>
      <c r="F1151" s="392">
        <v>0.34</v>
      </c>
      <c r="G1151" s="252">
        <f t="shared" si="4"/>
        <v>3060</v>
      </c>
    </row>
    <row r="1152" spans="1:7">
      <c r="A1152" s="612" t="s">
        <v>181</v>
      </c>
      <c r="B1152" s="612"/>
      <c r="C1152" s="612"/>
      <c r="D1152" s="390" t="s">
        <v>176</v>
      </c>
      <c r="E1152" s="250">
        <v>85200</v>
      </c>
      <c r="F1152" s="392">
        <v>1.2E-2</v>
      </c>
      <c r="G1152" s="252">
        <f t="shared" si="4"/>
        <v>1023</v>
      </c>
    </row>
    <row r="1153" spans="1:7">
      <c r="A1153" s="612" t="s">
        <v>182</v>
      </c>
      <c r="B1153" s="612"/>
      <c r="C1153" s="612"/>
      <c r="D1153" s="390" t="s">
        <v>176</v>
      </c>
      <c r="E1153" s="250">
        <v>50000</v>
      </c>
      <c r="F1153" s="392">
        <v>0.02</v>
      </c>
      <c r="G1153" s="252">
        <f t="shared" si="4"/>
        <v>1000</v>
      </c>
    </row>
    <row r="1154" spans="1:7" ht="16">
      <c r="A1154" s="394" t="s">
        <v>183</v>
      </c>
      <c r="B1154" s="395"/>
      <c r="C1154" s="396"/>
      <c r="D1154" s="397" t="s">
        <v>184</v>
      </c>
      <c r="E1154" s="250">
        <v>1900</v>
      </c>
      <c r="F1154" s="392">
        <v>0.12</v>
      </c>
      <c r="G1154" s="252">
        <f t="shared" si="4"/>
        <v>228</v>
      </c>
    </row>
    <row r="1155" spans="1:7">
      <c r="A1155" s="637"/>
      <c r="B1155" s="638"/>
      <c r="C1155" s="639"/>
      <c r="D1155" s="234"/>
      <c r="E1155" s="235"/>
      <c r="F1155" s="236"/>
      <c r="G1155" s="232"/>
    </row>
    <row r="1156" spans="1:7">
      <c r="A1156" s="237"/>
      <c r="B1156" s="238"/>
      <c r="C1156" s="237"/>
      <c r="D1156" s="239"/>
      <c r="E1156" s="240"/>
      <c r="F1156" s="241" t="s">
        <v>46</v>
      </c>
      <c r="G1156" s="242">
        <f>SUM(G1145:G1155)</f>
        <v>80561</v>
      </c>
    </row>
    <row r="1157" spans="1:7">
      <c r="A1157" s="243"/>
      <c r="B1157" s="244"/>
      <c r="C1157" s="244"/>
      <c r="D1157" s="245"/>
      <c r="E1157" s="246"/>
      <c r="F1157" s="247"/>
      <c r="G1157" s="248"/>
    </row>
    <row r="1158" spans="1:7">
      <c r="A1158" s="613" t="s">
        <v>47</v>
      </c>
      <c r="B1158" s="614"/>
      <c r="C1158" s="614"/>
      <c r="D1158" s="614"/>
      <c r="E1158" s="614"/>
      <c r="F1158" s="614"/>
      <c r="G1158" s="615"/>
    </row>
    <row r="1159" spans="1:7">
      <c r="A1159" s="616" t="s">
        <v>41</v>
      </c>
      <c r="B1159" s="640"/>
      <c r="C1159" s="641"/>
      <c r="D1159" s="231" t="s">
        <v>42</v>
      </c>
      <c r="E1159" s="232" t="s">
        <v>48</v>
      </c>
      <c r="F1159" s="233" t="s">
        <v>49</v>
      </c>
      <c r="G1159" s="232" t="s">
        <v>45</v>
      </c>
    </row>
    <row r="1160" spans="1:7">
      <c r="A1160" s="619" t="s">
        <v>65</v>
      </c>
      <c r="B1160" s="620"/>
      <c r="C1160" s="621"/>
      <c r="D1160" s="369" t="s">
        <v>51</v>
      </c>
      <c r="E1160" s="250">
        <f>+G1169</f>
        <v>33228</v>
      </c>
      <c r="F1160" s="370">
        <v>0.05</v>
      </c>
      <c r="G1160" s="252">
        <f>ROUNDUP(E1160*F1160,0)</f>
        <v>1662</v>
      </c>
    </row>
    <row r="1161" spans="1:7">
      <c r="A1161" s="622" t="s">
        <v>162</v>
      </c>
      <c r="B1161" s="623"/>
      <c r="C1161" s="624"/>
      <c r="D1161" s="254" t="s">
        <v>163</v>
      </c>
      <c r="E1161" s="250">
        <v>28000</v>
      </c>
      <c r="F1161" s="253">
        <v>0.03</v>
      </c>
      <c r="G1161" s="252">
        <f>ROUNDUP(E1161*F1161,0)</f>
        <v>840</v>
      </c>
    </row>
    <row r="1162" spans="1:7">
      <c r="A1162" s="622"/>
      <c r="B1162" s="623"/>
      <c r="C1162" s="624"/>
      <c r="D1162" s="254"/>
      <c r="E1162" s="250"/>
      <c r="F1162" s="253"/>
      <c r="G1162" s="256"/>
    </row>
    <row r="1163" spans="1:7">
      <c r="A1163" s="257"/>
      <c r="B1163" s="258"/>
      <c r="C1163" s="258"/>
      <c r="D1163" s="259"/>
      <c r="E1163" s="260"/>
      <c r="F1163" s="241" t="s">
        <v>54</v>
      </c>
      <c r="G1163" s="242">
        <f>G1160+G1161</f>
        <v>2502</v>
      </c>
    </row>
    <row r="1164" spans="1:7">
      <c r="A1164" s="261"/>
      <c r="B1164" s="262"/>
      <c r="C1164" s="262"/>
      <c r="D1164" s="263"/>
      <c r="E1164" s="264"/>
      <c r="F1164" s="247"/>
      <c r="G1164" s="248"/>
    </row>
    <row r="1165" spans="1:7">
      <c r="A1165" s="613" t="s">
        <v>55</v>
      </c>
      <c r="B1165" s="614"/>
      <c r="C1165" s="614"/>
      <c r="D1165" s="614"/>
      <c r="E1165" s="614"/>
      <c r="F1165" s="614"/>
      <c r="G1165" s="615"/>
    </row>
    <row r="1166" spans="1:7">
      <c r="A1166" s="231" t="s">
        <v>2</v>
      </c>
      <c r="B1166" s="231" t="s">
        <v>56</v>
      </c>
      <c r="C1166" s="231" t="s">
        <v>57</v>
      </c>
      <c r="D1166" s="231" t="s">
        <v>360</v>
      </c>
      <c r="E1166" s="231" t="s">
        <v>59</v>
      </c>
      <c r="F1166" s="231" t="s">
        <v>60</v>
      </c>
      <c r="G1166" s="265"/>
    </row>
    <row r="1167" spans="1:7">
      <c r="A1167" s="266" t="s">
        <v>61</v>
      </c>
      <c r="B1167" s="266">
        <v>107213.33333333299</v>
      </c>
      <c r="C1167" s="267">
        <v>0.875</v>
      </c>
      <c r="D1167" s="267">
        <v>25128.125</v>
      </c>
      <c r="E1167" s="267">
        <v>1.1000000000000001</v>
      </c>
      <c r="F1167" s="252">
        <f>ROUNDUP(D1167/E1167,0)</f>
        <v>22844</v>
      </c>
      <c r="G1167" s="265"/>
    </row>
    <row r="1168" spans="1:7">
      <c r="A1168" s="266" t="s">
        <v>62</v>
      </c>
      <c r="B1168" s="266">
        <v>48733.333333333299</v>
      </c>
      <c r="C1168" s="267">
        <v>0.875</v>
      </c>
      <c r="D1168" s="267">
        <v>11421.875</v>
      </c>
      <c r="E1168" s="267">
        <v>1.1000000000000001</v>
      </c>
      <c r="F1168" s="252">
        <f>ROUNDUP(D1168/E1168,0)</f>
        <v>10384</v>
      </c>
      <c r="G1168" s="265"/>
    </row>
    <row r="1169" spans="1:7">
      <c r="A1169" s="237"/>
      <c r="B1169" s="268"/>
      <c r="C1169" s="269"/>
      <c r="D1169" s="270"/>
      <c r="E1169" s="271"/>
      <c r="F1169" s="241" t="s">
        <v>63</v>
      </c>
      <c r="G1169" s="242">
        <f>SUM(F1167:F1168)</f>
        <v>33228</v>
      </c>
    </row>
    <row r="1170" spans="1:7">
      <c r="A1170" s="243"/>
      <c r="B1170" s="273"/>
      <c r="C1170" s="274"/>
      <c r="D1170" s="275"/>
      <c r="E1170" s="276"/>
      <c r="F1170" s="247"/>
      <c r="G1170" s="248"/>
    </row>
    <row r="1171" spans="1:7" ht="16" thickBot="1">
      <c r="A1171" s="243"/>
      <c r="B1171" s="243"/>
      <c r="C1171" s="243"/>
      <c r="D1171" s="277"/>
      <c r="E1171" s="278"/>
      <c r="F1171" s="279"/>
      <c r="G1171" s="278"/>
    </row>
    <row r="1172" spans="1:7" ht="16" thickBot="1">
      <c r="A1172" s="280"/>
      <c r="B1172" s="281"/>
      <c r="C1172" s="282"/>
      <c r="D1172" s="283"/>
      <c r="E1172" s="642" t="s">
        <v>64</v>
      </c>
      <c r="F1172" s="643"/>
      <c r="G1172" s="303">
        <f>G1156+G1163+G1169</f>
        <v>116291</v>
      </c>
    </row>
    <row r="1173" spans="1:7" s="299" customFormat="1">
      <c r="A1173" s="304"/>
      <c r="B1173" s="305"/>
      <c r="C1173" s="306"/>
      <c r="D1173" s="307"/>
      <c r="E1173" s="308"/>
      <c r="F1173" s="308"/>
      <c r="G1173" s="309"/>
    </row>
    <row r="1174" spans="1:7">
      <c r="A1174" s="287"/>
      <c r="B1174" s="288"/>
      <c r="C1174" s="289"/>
      <c r="D1174" s="290"/>
      <c r="E1174" s="291"/>
      <c r="F1174" s="292"/>
      <c r="G1174" s="291"/>
    </row>
    <row r="1175" spans="1:7" s="299" customFormat="1" ht="16" thickBot="1">
      <c r="A1175" s="293"/>
      <c r="B1175" s="294"/>
      <c r="C1175" s="295"/>
      <c r="D1175" s="296"/>
      <c r="E1175" s="297"/>
      <c r="F1175" s="298"/>
      <c r="G1175" s="297"/>
    </row>
    <row r="1176" spans="1:7" ht="17" thickBot="1">
      <c r="A1176" s="220" t="s">
        <v>1</v>
      </c>
      <c r="B1176" s="627" t="s">
        <v>2</v>
      </c>
      <c r="C1176" s="628"/>
      <c r="D1176" s="628"/>
      <c r="E1176" s="629"/>
      <c r="F1176" s="221" t="s">
        <v>38</v>
      </c>
      <c r="G1176" s="222" t="s">
        <v>39</v>
      </c>
    </row>
    <row r="1177" spans="1:7" ht="68" customHeight="1" thickBot="1">
      <c r="A1177" s="223" t="e">
        <f>+#REF!</f>
        <v>#REF!</v>
      </c>
      <c r="B1177" s="636" t="e">
        <f>+#REF!</f>
        <v>#REF!</v>
      </c>
      <c r="C1177" s="636"/>
      <c r="D1177" s="636"/>
      <c r="E1177" s="636"/>
      <c r="F1177" s="224" t="e">
        <f>+#REF!</f>
        <v>#REF!</v>
      </c>
      <c r="G1177" s="225">
        <f>+G1208</f>
        <v>108858</v>
      </c>
    </row>
    <row r="1178" spans="1:7">
      <c r="A1178" s="226"/>
      <c r="B1178" s="226"/>
      <c r="C1178" s="226"/>
      <c r="D1178" s="227"/>
      <c r="E1178" s="228"/>
      <c r="F1178" s="229"/>
      <c r="G1178" s="230"/>
    </row>
    <row r="1179" spans="1:7">
      <c r="A1179" s="613" t="s">
        <v>40</v>
      </c>
      <c r="B1179" s="633"/>
      <c r="C1179" s="633"/>
      <c r="D1179" s="633"/>
      <c r="E1179" s="633"/>
      <c r="F1179" s="633"/>
      <c r="G1179" s="634"/>
    </row>
    <row r="1180" spans="1:7">
      <c r="A1180" s="616" t="s">
        <v>41</v>
      </c>
      <c r="B1180" s="640"/>
      <c r="C1180" s="641"/>
      <c r="D1180" s="231" t="s">
        <v>42</v>
      </c>
      <c r="E1180" s="232" t="s">
        <v>43</v>
      </c>
      <c r="F1180" s="233" t="s">
        <v>44</v>
      </c>
      <c r="G1180" s="232" t="s">
        <v>45</v>
      </c>
    </row>
    <row r="1181" spans="1:7">
      <c r="A1181" s="612" t="s">
        <v>172</v>
      </c>
      <c r="B1181" s="612"/>
      <c r="C1181" s="612"/>
      <c r="D1181" s="390" t="s">
        <v>3</v>
      </c>
      <c r="E1181" s="250">
        <v>30769</v>
      </c>
      <c r="F1181" s="392">
        <v>0.34</v>
      </c>
      <c r="G1181" s="252">
        <f t="shared" ref="G1181:G1190" si="5">ROUNDUP(E1181*F1181,0)</f>
        <v>10462</v>
      </c>
    </row>
    <row r="1182" spans="1:7">
      <c r="A1182" s="612" t="s">
        <v>173</v>
      </c>
      <c r="B1182" s="612"/>
      <c r="C1182" s="612"/>
      <c r="D1182" s="390" t="s">
        <v>174</v>
      </c>
      <c r="E1182" s="250">
        <v>12900</v>
      </c>
      <c r="F1182" s="392">
        <v>1.6E-2</v>
      </c>
      <c r="G1182" s="252">
        <f t="shared" si="5"/>
        <v>207</v>
      </c>
    </row>
    <row r="1183" spans="1:7">
      <c r="A1183" s="612" t="s">
        <v>175</v>
      </c>
      <c r="B1183" s="612"/>
      <c r="C1183" s="612"/>
      <c r="D1183" s="390" t="s">
        <v>176</v>
      </c>
      <c r="E1183" s="250">
        <v>85200</v>
      </c>
      <c r="F1183" s="392">
        <v>0.5</v>
      </c>
      <c r="G1183" s="252">
        <f t="shared" si="5"/>
        <v>42600</v>
      </c>
    </row>
    <row r="1184" spans="1:7">
      <c r="A1184" s="612" t="s">
        <v>177</v>
      </c>
      <c r="B1184" s="612"/>
      <c r="C1184" s="612"/>
      <c r="D1184" s="390" t="s">
        <v>3</v>
      </c>
      <c r="E1184" s="250">
        <v>50</v>
      </c>
      <c r="F1184" s="392">
        <v>2.8</v>
      </c>
      <c r="G1184" s="252">
        <f t="shared" si="5"/>
        <v>140</v>
      </c>
    </row>
    <row r="1185" spans="1:7">
      <c r="A1185" s="612" t="s">
        <v>178</v>
      </c>
      <c r="B1185" s="612"/>
      <c r="C1185" s="612"/>
      <c r="D1185" s="390" t="s">
        <v>3</v>
      </c>
      <c r="E1185" s="250">
        <v>60</v>
      </c>
      <c r="F1185" s="392">
        <v>23</v>
      </c>
      <c r="G1185" s="252">
        <f t="shared" si="5"/>
        <v>1380</v>
      </c>
    </row>
    <row r="1186" spans="1:7">
      <c r="A1186" s="612" t="s">
        <v>179</v>
      </c>
      <c r="B1186" s="612"/>
      <c r="C1186" s="612"/>
      <c r="D1186" s="390" t="s">
        <v>3</v>
      </c>
      <c r="E1186" s="250">
        <v>9000</v>
      </c>
      <c r="F1186" s="392">
        <v>1.4</v>
      </c>
      <c r="G1186" s="252">
        <f t="shared" si="5"/>
        <v>12600</v>
      </c>
    </row>
    <row r="1187" spans="1:7">
      <c r="A1187" s="612" t="s">
        <v>180</v>
      </c>
      <c r="B1187" s="612"/>
      <c r="C1187" s="612"/>
      <c r="D1187" s="390" t="s">
        <v>3</v>
      </c>
      <c r="E1187" s="250">
        <v>9000</v>
      </c>
      <c r="F1187" s="392">
        <v>0.34</v>
      </c>
      <c r="G1187" s="252">
        <f t="shared" si="5"/>
        <v>3060</v>
      </c>
    </row>
    <row r="1188" spans="1:7">
      <c r="A1188" s="612" t="s">
        <v>181</v>
      </c>
      <c r="B1188" s="612"/>
      <c r="C1188" s="612"/>
      <c r="D1188" s="390" t="s">
        <v>185</v>
      </c>
      <c r="E1188" s="250">
        <v>85200</v>
      </c>
      <c r="F1188" s="392">
        <v>1.2E-2</v>
      </c>
      <c r="G1188" s="252">
        <f t="shared" si="5"/>
        <v>1023</v>
      </c>
    </row>
    <row r="1189" spans="1:7">
      <c r="A1189" s="612" t="s">
        <v>182</v>
      </c>
      <c r="B1189" s="612"/>
      <c r="C1189" s="612"/>
      <c r="D1189" s="390" t="s">
        <v>176</v>
      </c>
      <c r="E1189" s="250">
        <v>65000</v>
      </c>
      <c r="F1189" s="392">
        <v>0.02</v>
      </c>
      <c r="G1189" s="252">
        <f t="shared" si="5"/>
        <v>1300</v>
      </c>
    </row>
    <row r="1190" spans="1:7" ht="16">
      <c r="A1190" s="394" t="s">
        <v>183</v>
      </c>
      <c r="B1190" s="395"/>
      <c r="C1190" s="396"/>
      <c r="D1190" s="397" t="s">
        <v>184</v>
      </c>
      <c r="E1190" s="250">
        <v>1900</v>
      </c>
      <c r="F1190" s="392">
        <v>0.12</v>
      </c>
      <c r="G1190" s="252">
        <f t="shared" si="5"/>
        <v>228</v>
      </c>
    </row>
    <row r="1191" spans="1:7">
      <c r="A1191" s="637"/>
      <c r="B1191" s="638"/>
      <c r="C1191" s="639"/>
      <c r="D1191" s="234"/>
      <c r="E1191" s="235"/>
      <c r="F1191" s="236"/>
      <c r="G1191" s="232"/>
    </row>
    <row r="1192" spans="1:7">
      <c r="A1192" s="237"/>
      <c r="B1192" s="238"/>
      <c r="C1192" s="237"/>
      <c r="D1192" s="239"/>
      <c r="E1192" s="240"/>
      <c r="F1192" s="241" t="s">
        <v>46</v>
      </c>
      <c r="G1192" s="242">
        <f>SUM(G1181:G1191)</f>
        <v>73000</v>
      </c>
    </row>
    <row r="1193" spans="1:7">
      <c r="A1193" s="243"/>
      <c r="B1193" s="244"/>
      <c r="C1193" s="244"/>
      <c r="D1193" s="245"/>
      <c r="E1193" s="246"/>
      <c r="F1193" s="247"/>
      <c r="G1193" s="248"/>
    </row>
    <row r="1194" spans="1:7">
      <c r="A1194" s="613" t="s">
        <v>47</v>
      </c>
      <c r="B1194" s="614"/>
      <c r="C1194" s="614"/>
      <c r="D1194" s="614"/>
      <c r="E1194" s="614"/>
      <c r="F1194" s="614"/>
      <c r="G1194" s="615"/>
    </row>
    <row r="1195" spans="1:7">
      <c r="A1195" s="616" t="s">
        <v>41</v>
      </c>
      <c r="B1195" s="640"/>
      <c r="C1195" s="641"/>
      <c r="D1195" s="231" t="s">
        <v>42</v>
      </c>
      <c r="E1195" s="232" t="s">
        <v>48</v>
      </c>
      <c r="F1195" s="233" t="s">
        <v>49</v>
      </c>
      <c r="G1195" s="232" t="s">
        <v>45</v>
      </c>
    </row>
    <row r="1196" spans="1:7">
      <c r="A1196" s="619" t="s">
        <v>65</v>
      </c>
      <c r="B1196" s="620"/>
      <c r="C1196" s="621"/>
      <c r="D1196" s="369" t="s">
        <v>51</v>
      </c>
      <c r="E1196" s="398">
        <v>33351.875</v>
      </c>
      <c r="F1196" s="370">
        <v>0.05</v>
      </c>
      <c r="G1196" s="252">
        <f>ROUNDUP(E1196*F1196,0)</f>
        <v>1668</v>
      </c>
    </row>
    <row r="1197" spans="1:7">
      <c r="A1197" s="622" t="s">
        <v>162</v>
      </c>
      <c r="B1197" s="623"/>
      <c r="C1197" s="624"/>
      <c r="D1197" s="254" t="s">
        <v>163</v>
      </c>
      <c r="E1197" s="255">
        <v>28000</v>
      </c>
      <c r="F1197" s="253">
        <v>0.03</v>
      </c>
      <c r="G1197" s="252">
        <f>ROUNDUP(E1197*F1197,0)</f>
        <v>840</v>
      </c>
    </row>
    <row r="1198" spans="1:7">
      <c r="A1198" s="622"/>
      <c r="B1198" s="623"/>
      <c r="C1198" s="624"/>
      <c r="D1198" s="254"/>
      <c r="E1198" s="255"/>
      <c r="F1198" s="253"/>
      <c r="G1198" s="256"/>
    </row>
    <row r="1199" spans="1:7">
      <c r="A1199" s="257"/>
      <c r="B1199" s="258"/>
      <c r="C1199" s="258"/>
      <c r="D1199" s="259"/>
      <c r="E1199" s="260"/>
      <c r="F1199" s="241" t="s">
        <v>54</v>
      </c>
      <c r="G1199" s="242">
        <f>G1196+G1197</f>
        <v>2508</v>
      </c>
    </row>
    <row r="1200" spans="1:7">
      <c r="A1200" s="261"/>
      <c r="B1200" s="262"/>
      <c r="C1200" s="262"/>
      <c r="D1200" s="263"/>
      <c r="E1200" s="264"/>
      <c r="F1200" s="247"/>
      <c r="G1200" s="248"/>
    </row>
    <row r="1201" spans="1:7">
      <c r="A1201" s="613" t="s">
        <v>55</v>
      </c>
      <c r="B1201" s="614"/>
      <c r="C1201" s="614"/>
      <c r="D1201" s="614"/>
      <c r="E1201" s="614"/>
      <c r="F1201" s="614"/>
      <c r="G1201" s="615"/>
    </row>
    <row r="1202" spans="1:7">
      <c r="A1202" s="231" t="s">
        <v>2</v>
      </c>
      <c r="B1202" s="231" t="s">
        <v>56</v>
      </c>
      <c r="C1202" s="231" t="s">
        <v>57</v>
      </c>
      <c r="D1202" s="231" t="s">
        <v>360</v>
      </c>
      <c r="E1202" s="231" t="s">
        <v>59</v>
      </c>
      <c r="F1202" s="231" t="s">
        <v>60</v>
      </c>
      <c r="G1202" s="265"/>
    </row>
    <row r="1203" spans="1:7">
      <c r="A1203" s="266" t="s">
        <v>61</v>
      </c>
      <c r="B1203" s="266">
        <v>107213.33333333299</v>
      </c>
      <c r="C1203" s="267">
        <v>0.875</v>
      </c>
      <c r="D1203" s="267">
        <v>25128.125</v>
      </c>
      <c r="E1203" s="267">
        <v>1.0960000000000001</v>
      </c>
      <c r="F1203" s="252">
        <f>ROUNDUP(D1203/E1203,0)</f>
        <v>22928</v>
      </c>
      <c r="G1203" s="265"/>
    </row>
    <row r="1204" spans="1:7">
      <c r="A1204" s="266" t="s">
        <v>62</v>
      </c>
      <c r="B1204" s="266">
        <v>48733.333333333299</v>
      </c>
      <c r="C1204" s="267">
        <v>0.875</v>
      </c>
      <c r="D1204" s="267">
        <v>11421.875</v>
      </c>
      <c r="E1204" s="267">
        <v>1.0960000000000001</v>
      </c>
      <c r="F1204" s="252">
        <f>ROUNDUP(D1204/E1204,0)</f>
        <v>10422</v>
      </c>
      <c r="G1204" s="265"/>
    </row>
    <row r="1205" spans="1:7">
      <c r="A1205" s="237"/>
      <c r="B1205" s="268"/>
      <c r="C1205" s="269"/>
      <c r="D1205" s="270"/>
      <c r="E1205" s="271"/>
      <c r="F1205" s="241" t="s">
        <v>63</v>
      </c>
      <c r="G1205" s="242">
        <f>F1203+F1204</f>
        <v>33350</v>
      </c>
    </row>
    <row r="1206" spans="1:7">
      <c r="A1206" s="243"/>
      <c r="B1206" s="273"/>
      <c r="C1206" s="274"/>
      <c r="D1206" s="275"/>
      <c r="E1206" s="276"/>
      <c r="F1206" s="247"/>
      <c r="G1206" s="248"/>
    </row>
    <row r="1207" spans="1:7" ht="16" thickBot="1">
      <c r="A1207" s="243"/>
      <c r="B1207" s="243"/>
      <c r="C1207" s="243"/>
      <c r="D1207" s="277"/>
      <c r="E1207" s="278"/>
      <c r="F1207" s="279"/>
      <c r="G1207" s="278"/>
    </row>
    <row r="1208" spans="1:7" ht="16" thickBot="1">
      <c r="A1208" s="280"/>
      <c r="B1208" s="281"/>
      <c r="C1208" s="282"/>
      <c r="D1208" s="283"/>
      <c r="E1208" s="642" t="s">
        <v>64</v>
      </c>
      <c r="F1208" s="643"/>
      <c r="G1208" s="303">
        <f>G1192+G1199+G1205</f>
        <v>108858</v>
      </c>
    </row>
    <row r="1209" spans="1:7" s="299" customFormat="1">
      <c r="A1209" s="304"/>
      <c r="B1209" s="305"/>
      <c r="C1209" s="306"/>
      <c r="D1209" s="307"/>
      <c r="E1209" s="308"/>
      <c r="F1209" s="308"/>
      <c r="G1209" s="309"/>
    </row>
    <row r="1210" spans="1:7">
      <c r="A1210" s="287"/>
      <c r="B1210" s="288"/>
      <c r="C1210" s="289"/>
      <c r="D1210" s="290"/>
      <c r="E1210" s="291"/>
      <c r="F1210" s="292"/>
      <c r="G1210" s="291"/>
    </row>
    <row r="1211" spans="1:7" s="299" customFormat="1">
      <c r="A1211" s="293"/>
      <c r="B1211" s="294"/>
      <c r="C1211" s="295"/>
      <c r="D1211" s="296"/>
      <c r="E1211" s="297"/>
      <c r="F1211" s="298"/>
      <c r="G1211" s="297"/>
    </row>
    <row r="1212" spans="1:7" s="299" customFormat="1" ht="16" thickBot="1">
      <c r="A1212" s="304"/>
      <c r="B1212" s="305"/>
      <c r="C1212" s="306"/>
      <c r="D1212" s="307"/>
      <c r="E1212" s="399"/>
      <c r="F1212" s="399"/>
      <c r="G1212" s="400"/>
    </row>
    <row r="1213" spans="1:7" ht="17" thickBot="1">
      <c r="A1213" s="220" t="s">
        <v>1</v>
      </c>
      <c r="B1213" s="627" t="s">
        <v>2</v>
      </c>
      <c r="C1213" s="628"/>
      <c r="D1213" s="628"/>
      <c r="E1213" s="629"/>
      <c r="F1213" s="221" t="s">
        <v>38</v>
      </c>
      <c r="G1213" s="222" t="s">
        <v>39</v>
      </c>
    </row>
    <row r="1214" spans="1:7" ht="49.5" customHeight="1" thickBot="1">
      <c r="A1214" s="223" t="e">
        <f>+#REF!</f>
        <v>#REF!</v>
      </c>
      <c r="B1214" s="636" t="e">
        <f>+#REF!</f>
        <v>#REF!</v>
      </c>
      <c r="C1214" s="636"/>
      <c r="D1214" s="636"/>
      <c r="E1214" s="636"/>
      <c r="F1214" s="224" t="e">
        <f>+#REF!</f>
        <v>#REF!</v>
      </c>
      <c r="G1214" s="225">
        <f>+G1240</f>
        <v>14762</v>
      </c>
    </row>
    <row r="1215" spans="1:7">
      <c r="A1215" s="226"/>
      <c r="B1215" s="226"/>
      <c r="C1215" s="226"/>
      <c r="D1215" s="227"/>
      <c r="E1215" s="228"/>
      <c r="F1215" s="229"/>
      <c r="G1215" s="230"/>
    </row>
    <row r="1216" spans="1:7">
      <c r="A1216" s="613" t="s">
        <v>40</v>
      </c>
      <c r="B1216" s="633"/>
      <c r="C1216" s="633"/>
      <c r="D1216" s="633"/>
      <c r="E1216" s="633"/>
      <c r="F1216" s="633"/>
      <c r="G1216" s="634"/>
    </row>
    <row r="1217" spans="1:7">
      <c r="A1217" s="616" t="s">
        <v>41</v>
      </c>
      <c r="B1217" s="617"/>
      <c r="C1217" s="618"/>
      <c r="D1217" s="231" t="s">
        <v>42</v>
      </c>
      <c r="E1217" s="232" t="s">
        <v>43</v>
      </c>
      <c r="F1217" s="233" t="s">
        <v>44</v>
      </c>
      <c r="G1217" s="232" t="s">
        <v>45</v>
      </c>
    </row>
    <row r="1218" spans="1:7">
      <c r="A1218" s="612" t="s">
        <v>186</v>
      </c>
      <c r="B1218" s="612"/>
      <c r="C1218" s="612"/>
      <c r="D1218" s="390" t="s">
        <v>42</v>
      </c>
      <c r="E1218" s="250">
        <v>1900</v>
      </c>
      <c r="F1218" s="392">
        <v>0.2</v>
      </c>
      <c r="G1218" s="252">
        <f>ROUNDUP(E1218*F1218,0)</f>
        <v>380</v>
      </c>
    </row>
    <row r="1219" spans="1:7" ht="12.75" customHeight="1">
      <c r="A1219" s="612" t="s">
        <v>187</v>
      </c>
      <c r="B1219" s="612"/>
      <c r="C1219" s="612"/>
      <c r="D1219" s="390" t="s">
        <v>176</v>
      </c>
      <c r="E1219" s="250">
        <v>65000</v>
      </c>
      <c r="F1219" s="392">
        <v>0.06</v>
      </c>
      <c r="G1219" s="252">
        <f>ROUNDUP(E1219*F1219,0)</f>
        <v>3900</v>
      </c>
    </row>
    <row r="1220" spans="1:7">
      <c r="A1220" s="612" t="s">
        <v>188</v>
      </c>
      <c r="B1220" s="612"/>
      <c r="C1220" s="612"/>
      <c r="D1220" s="390" t="s">
        <v>164</v>
      </c>
      <c r="E1220" s="250">
        <v>12200</v>
      </c>
      <c r="F1220" s="392">
        <v>0.02</v>
      </c>
      <c r="G1220" s="252">
        <f>ROUNDUP(E1220*F1220,0)</f>
        <v>244</v>
      </c>
    </row>
    <row r="1221" spans="1:7" ht="12.75" customHeight="1">
      <c r="A1221" s="612"/>
      <c r="B1221" s="612"/>
      <c r="C1221" s="612"/>
      <c r="D1221" s="390"/>
      <c r="E1221" s="391"/>
      <c r="F1221" s="392"/>
      <c r="G1221" s="393">
        <f>E1221*F1221</f>
        <v>0</v>
      </c>
    </row>
    <row r="1222" spans="1:7">
      <c r="A1222" s="237"/>
      <c r="B1222" s="238"/>
      <c r="C1222" s="237"/>
      <c r="D1222" s="239"/>
      <c r="E1222" s="401"/>
      <c r="F1222" s="241" t="s">
        <v>46</v>
      </c>
      <c r="G1222" s="242">
        <f>SUM(G1218:G1221)</f>
        <v>4524</v>
      </c>
    </row>
    <row r="1223" spans="1:7">
      <c r="A1223" s="243"/>
      <c r="B1223" s="244"/>
      <c r="C1223" s="244"/>
      <c r="D1223" s="245"/>
      <c r="E1223" s="402"/>
      <c r="F1223" s="247"/>
      <c r="G1223" s="248"/>
    </row>
    <row r="1224" spans="1:7">
      <c r="A1224" s="243"/>
      <c r="B1224" s="244"/>
      <c r="C1224" s="244"/>
      <c r="D1224" s="245"/>
      <c r="E1224" s="402"/>
      <c r="F1224" s="247"/>
      <c r="G1224" s="248"/>
    </row>
    <row r="1225" spans="1:7">
      <c r="A1225" s="613" t="s">
        <v>47</v>
      </c>
      <c r="B1225" s="614"/>
      <c r="C1225" s="614"/>
      <c r="D1225" s="614"/>
      <c r="E1225" s="614"/>
      <c r="F1225" s="614"/>
      <c r="G1225" s="615"/>
    </row>
    <row r="1226" spans="1:7">
      <c r="A1226" s="616" t="s">
        <v>41</v>
      </c>
      <c r="B1226" s="617"/>
      <c r="C1226" s="618"/>
      <c r="D1226" s="231" t="s">
        <v>42</v>
      </c>
      <c r="E1226" s="232" t="s">
        <v>48</v>
      </c>
      <c r="F1226" s="233" t="s">
        <v>49</v>
      </c>
      <c r="G1226" s="232" t="s">
        <v>45</v>
      </c>
    </row>
    <row r="1227" spans="1:7">
      <c r="A1227" s="619" t="s">
        <v>65</v>
      </c>
      <c r="B1227" s="620"/>
      <c r="C1227" s="621"/>
      <c r="D1227" s="369" t="s">
        <v>51</v>
      </c>
      <c r="E1227" s="250">
        <f>+G1236</f>
        <v>8683</v>
      </c>
      <c r="F1227" s="370">
        <v>0.05</v>
      </c>
      <c r="G1227" s="252">
        <f>ROUNDUP(E1227*F1227,0)</f>
        <v>435</v>
      </c>
    </row>
    <row r="1228" spans="1:7">
      <c r="A1228" s="622" t="s">
        <v>162</v>
      </c>
      <c r="B1228" s="623"/>
      <c r="C1228" s="624"/>
      <c r="D1228" s="254" t="s">
        <v>163</v>
      </c>
      <c r="E1228" s="255">
        <v>28000</v>
      </c>
      <c r="F1228" s="253">
        <v>0.04</v>
      </c>
      <c r="G1228" s="252">
        <f>ROUNDUP(E1228*F1228,0)</f>
        <v>1120</v>
      </c>
    </row>
    <row r="1229" spans="1:7">
      <c r="A1229" s="257"/>
      <c r="B1229" s="258"/>
      <c r="C1229" s="258"/>
      <c r="D1229" s="259"/>
      <c r="E1229" s="260"/>
      <c r="F1229" s="241" t="s">
        <v>54</v>
      </c>
      <c r="G1229" s="242">
        <f>G1227+G1228</f>
        <v>1555</v>
      </c>
    </row>
    <row r="1230" spans="1:7">
      <c r="A1230" s="261"/>
      <c r="B1230" s="262"/>
      <c r="C1230" s="262"/>
      <c r="D1230" s="263"/>
      <c r="E1230" s="264"/>
      <c r="F1230" s="247"/>
      <c r="G1230" s="248"/>
    </row>
    <row r="1231" spans="1:7">
      <c r="A1231" s="261"/>
      <c r="B1231" s="262"/>
      <c r="C1231" s="262"/>
      <c r="D1231" s="263"/>
      <c r="E1231" s="264"/>
      <c r="F1231" s="247"/>
      <c r="G1231" s="248"/>
    </row>
    <row r="1232" spans="1:7">
      <c r="A1232" s="613" t="s">
        <v>55</v>
      </c>
      <c r="B1232" s="614"/>
      <c r="C1232" s="614"/>
      <c r="D1232" s="614"/>
      <c r="E1232" s="614"/>
      <c r="F1232" s="614"/>
      <c r="G1232" s="615"/>
    </row>
    <row r="1233" spans="1:7">
      <c r="A1233" s="231" t="s">
        <v>2</v>
      </c>
      <c r="B1233" s="231" t="s">
        <v>56</v>
      </c>
      <c r="C1233" s="231" t="s">
        <v>57</v>
      </c>
      <c r="D1233" s="231" t="s">
        <v>360</v>
      </c>
      <c r="E1233" s="231" t="s">
        <v>59</v>
      </c>
      <c r="F1233" s="231" t="s">
        <v>60</v>
      </c>
      <c r="G1233" s="265"/>
    </row>
    <row r="1234" spans="1:7">
      <c r="A1234" s="266" t="s">
        <v>61</v>
      </c>
      <c r="B1234" s="266">
        <v>107213.33333333299</v>
      </c>
      <c r="C1234" s="267">
        <v>0.875</v>
      </c>
      <c r="D1234" s="267">
        <v>25128.125</v>
      </c>
      <c r="E1234" s="267">
        <v>4.21</v>
      </c>
      <c r="F1234" s="252">
        <f>ROUNDUP(D1234/E1234,0)</f>
        <v>5969</v>
      </c>
      <c r="G1234" s="265"/>
    </row>
    <row r="1235" spans="1:7">
      <c r="A1235" s="266" t="s">
        <v>62</v>
      </c>
      <c r="B1235" s="266">
        <v>48733.333333333299</v>
      </c>
      <c r="C1235" s="267">
        <v>0.875</v>
      </c>
      <c r="D1235" s="267">
        <v>11421.875</v>
      </c>
      <c r="E1235" s="267">
        <v>4.21</v>
      </c>
      <c r="F1235" s="252">
        <f>ROUNDUP(D1235/E1235,0)</f>
        <v>2714</v>
      </c>
      <c r="G1235" s="265"/>
    </row>
    <row r="1236" spans="1:7">
      <c r="A1236" s="237"/>
      <c r="B1236" s="268"/>
      <c r="C1236" s="269"/>
      <c r="D1236" s="270"/>
      <c r="E1236" s="271"/>
      <c r="F1236" s="241" t="s">
        <v>63</v>
      </c>
      <c r="G1236" s="242">
        <f>F1234+F1235</f>
        <v>8683</v>
      </c>
    </row>
    <row r="1237" spans="1:7">
      <c r="A1237" s="243"/>
      <c r="B1237" s="244"/>
      <c r="C1237" s="243"/>
      <c r="D1237" s="245"/>
      <c r="E1237" s="248"/>
      <c r="F1237" s="247"/>
      <c r="G1237" s="248"/>
    </row>
    <row r="1238" spans="1:7">
      <c r="A1238" s="243"/>
      <c r="B1238" s="273"/>
      <c r="C1238" s="274"/>
      <c r="D1238" s="275"/>
      <c r="E1238" s="276"/>
      <c r="F1238" s="247"/>
      <c r="G1238" s="248"/>
    </row>
    <row r="1239" spans="1:7">
      <c r="A1239" s="243"/>
      <c r="B1239" s="243"/>
      <c r="C1239" s="243"/>
      <c r="D1239" s="277"/>
      <c r="E1239" s="278"/>
      <c r="F1239" s="279"/>
      <c r="G1239" s="278"/>
    </row>
    <row r="1240" spans="1:7">
      <c r="A1240" s="280"/>
      <c r="B1240" s="281"/>
      <c r="C1240" s="282"/>
      <c r="D1240" s="283"/>
      <c r="E1240" s="625" t="s">
        <v>64</v>
      </c>
      <c r="F1240" s="626"/>
      <c r="G1240" s="403">
        <f>G1222+G1229+G1236</f>
        <v>14762</v>
      </c>
    </row>
    <row r="1241" spans="1:7" ht="14.5" customHeight="1"/>
    <row r="1242" spans="1:7" ht="16" thickBot="1">
      <c r="A1242" s="287"/>
      <c r="B1242" s="288"/>
      <c r="C1242" s="289"/>
      <c r="D1242" s="290"/>
      <c r="E1242" s="291"/>
      <c r="F1242" s="292"/>
      <c r="G1242" s="291"/>
    </row>
    <row r="1243" spans="1:7" ht="17" thickBot="1">
      <c r="A1243" s="220" t="s">
        <v>1</v>
      </c>
      <c r="B1243" s="627" t="s">
        <v>2</v>
      </c>
      <c r="C1243" s="628"/>
      <c r="D1243" s="628"/>
      <c r="E1243" s="629"/>
      <c r="F1243" s="221" t="s">
        <v>38</v>
      </c>
      <c r="G1243" s="222" t="s">
        <v>39</v>
      </c>
    </row>
    <row r="1244" spans="1:7" ht="16" thickBot="1">
      <c r="A1244" s="223" t="e">
        <f>+#REF!</f>
        <v>#REF!</v>
      </c>
      <c r="B1244" s="630" t="e">
        <f>+#REF!</f>
        <v>#REF!</v>
      </c>
      <c r="C1244" s="631"/>
      <c r="D1244" s="631"/>
      <c r="E1244" s="632"/>
      <c r="F1244" s="224" t="e">
        <f>+#REF!</f>
        <v>#REF!</v>
      </c>
      <c r="G1244" s="225">
        <f>+G1268</f>
        <v>23159</v>
      </c>
    </row>
    <row r="1245" spans="1:7">
      <c r="A1245" s="226"/>
      <c r="B1245" s="226"/>
      <c r="C1245" s="226"/>
      <c r="D1245" s="227"/>
      <c r="E1245" s="228"/>
      <c r="F1245" s="229"/>
      <c r="G1245" s="230"/>
    </row>
    <row r="1246" spans="1:7">
      <c r="A1246" s="613" t="s">
        <v>40</v>
      </c>
      <c r="B1246" s="633"/>
      <c r="C1246" s="633"/>
      <c r="D1246" s="633"/>
      <c r="E1246" s="633"/>
      <c r="F1246" s="633"/>
      <c r="G1246" s="634"/>
    </row>
    <row r="1247" spans="1:7">
      <c r="A1247" s="635" t="s">
        <v>41</v>
      </c>
      <c r="B1247" s="635"/>
      <c r="C1247" s="635"/>
      <c r="D1247" s="231" t="s">
        <v>42</v>
      </c>
      <c r="E1247" s="232" t="s">
        <v>43</v>
      </c>
      <c r="F1247" s="233" t="s">
        <v>44</v>
      </c>
      <c r="G1247" s="232" t="s">
        <v>45</v>
      </c>
    </row>
    <row r="1248" spans="1:7">
      <c r="A1248" s="612" t="s">
        <v>189</v>
      </c>
      <c r="B1248" s="612"/>
      <c r="C1248" s="612"/>
      <c r="D1248" s="390" t="s">
        <v>176</v>
      </c>
      <c r="E1248" s="250">
        <v>42000</v>
      </c>
      <c r="F1248" s="392">
        <v>0.21</v>
      </c>
      <c r="G1248" s="252">
        <f>ROUNDUP(E1248*F1248,0)</f>
        <v>8820</v>
      </c>
    </row>
    <row r="1249" spans="1:7">
      <c r="A1249" s="612" t="s">
        <v>190</v>
      </c>
      <c r="B1249" s="612"/>
      <c r="C1249" s="612"/>
      <c r="D1249" s="390" t="s">
        <v>164</v>
      </c>
      <c r="E1249" s="250">
        <v>1900</v>
      </c>
      <c r="F1249" s="392">
        <v>0.12</v>
      </c>
      <c r="G1249" s="252">
        <f>ROUNDUP(E1249*F1249,0)</f>
        <v>228</v>
      </c>
    </row>
    <row r="1250" spans="1:7">
      <c r="A1250" s="243"/>
      <c r="B1250" s="244"/>
      <c r="C1250" s="243"/>
      <c r="D1250" s="245"/>
      <c r="E1250" s="426"/>
      <c r="F1250" s="425" t="s">
        <v>46</v>
      </c>
      <c r="G1250" s="242">
        <f>SUM(G1248:G1249)</f>
        <v>9048</v>
      </c>
    </row>
    <row r="1251" spans="1:7">
      <c r="A1251" s="243"/>
      <c r="B1251" s="244"/>
      <c r="C1251" s="244"/>
      <c r="D1251" s="245"/>
      <c r="E1251" s="426"/>
      <c r="F1251" s="247"/>
      <c r="G1251" s="248"/>
    </row>
    <row r="1252" spans="1:7">
      <c r="A1252" s="243"/>
      <c r="B1252" s="244"/>
      <c r="C1252" s="244"/>
      <c r="D1252" s="245"/>
      <c r="E1252" s="402"/>
      <c r="F1252" s="247"/>
      <c r="G1252" s="248"/>
    </row>
    <row r="1253" spans="1:7">
      <c r="A1253" s="613" t="s">
        <v>47</v>
      </c>
      <c r="B1253" s="614"/>
      <c r="C1253" s="614"/>
      <c r="D1253" s="614"/>
      <c r="E1253" s="614"/>
      <c r="F1253" s="614"/>
      <c r="G1253" s="615"/>
    </row>
    <row r="1254" spans="1:7">
      <c r="A1254" s="616" t="s">
        <v>41</v>
      </c>
      <c r="B1254" s="617"/>
      <c r="C1254" s="618"/>
      <c r="D1254" s="231" t="s">
        <v>42</v>
      </c>
      <c r="E1254" s="232" t="s">
        <v>48</v>
      </c>
      <c r="F1254" s="233" t="s">
        <v>49</v>
      </c>
      <c r="G1254" s="232" t="s">
        <v>45</v>
      </c>
    </row>
    <row r="1255" spans="1:7">
      <c r="A1255" s="619" t="s">
        <v>65</v>
      </c>
      <c r="B1255" s="620"/>
      <c r="C1255" s="621"/>
      <c r="D1255" s="369" t="s">
        <v>51</v>
      </c>
      <c r="E1255" s="250">
        <f>+G1264</f>
        <v>8105</v>
      </c>
      <c r="F1255" s="370">
        <v>0.05</v>
      </c>
      <c r="G1255" s="252">
        <f>ROUNDUP(E1255*F1255,0)</f>
        <v>406</v>
      </c>
    </row>
    <row r="1256" spans="1:7">
      <c r="A1256" s="622" t="s">
        <v>162</v>
      </c>
      <c r="B1256" s="623"/>
      <c r="C1256" s="624"/>
      <c r="D1256" s="254" t="s">
        <v>163</v>
      </c>
      <c r="E1256" s="250">
        <v>28000</v>
      </c>
      <c r="F1256" s="253">
        <v>0.2</v>
      </c>
      <c r="G1256" s="252">
        <f>ROUNDUP(E1256*F1256,0)</f>
        <v>5600</v>
      </c>
    </row>
    <row r="1257" spans="1:7">
      <c r="A1257" s="257"/>
      <c r="B1257" s="258"/>
      <c r="C1257" s="258"/>
      <c r="D1257" s="259"/>
      <c r="E1257" s="260"/>
      <c r="F1257" s="241" t="s">
        <v>54</v>
      </c>
      <c r="G1257" s="242">
        <f>G1255+G1256</f>
        <v>6006</v>
      </c>
    </row>
    <row r="1258" spans="1:7">
      <c r="A1258" s="261"/>
      <c r="B1258" s="262"/>
      <c r="C1258" s="262"/>
      <c r="D1258" s="263"/>
      <c r="E1258" s="264"/>
      <c r="F1258" s="247"/>
      <c r="G1258" s="248"/>
    </row>
    <row r="1259" spans="1:7">
      <c r="A1259" s="261"/>
      <c r="B1259" s="262"/>
      <c r="C1259" s="262"/>
      <c r="D1259" s="263"/>
      <c r="E1259" s="264"/>
      <c r="F1259" s="247"/>
      <c r="G1259" s="248"/>
    </row>
    <row r="1260" spans="1:7">
      <c r="A1260" s="613" t="s">
        <v>55</v>
      </c>
      <c r="B1260" s="614"/>
      <c r="C1260" s="614"/>
      <c r="D1260" s="614"/>
      <c r="E1260" s="614"/>
      <c r="F1260" s="614"/>
      <c r="G1260" s="615"/>
    </row>
    <row r="1261" spans="1:7">
      <c r="A1261" s="231" t="s">
        <v>2</v>
      </c>
      <c r="B1261" s="231" t="s">
        <v>56</v>
      </c>
      <c r="C1261" s="231" t="s">
        <v>57</v>
      </c>
      <c r="D1261" s="231" t="s">
        <v>360</v>
      </c>
      <c r="E1261" s="231" t="s">
        <v>59</v>
      </c>
      <c r="F1261" s="231" t="s">
        <v>60</v>
      </c>
      <c r="G1261" s="265"/>
    </row>
    <row r="1262" spans="1:7">
      <c r="A1262" s="266" t="s">
        <v>61</v>
      </c>
      <c r="B1262" s="266">
        <v>107213.33333333299</v>
      </c>
      <c r="C1262" s="267">
        <v>0.875</v>
      </c>
      <c r="D1262" s="267">
        <v>25128.125</v>
      </c>
      <c r="E1262" s="267">
        <v>4.51</v>
      </c>
      <c r="F1262" s="252">
        <f>ROUNDUP(D1262/E1262,0)</f>
        <v>5572</v>
      </c>
      <c r="G1262" s="265"/>
    </row>
    <row r="1263" spans="1:7">
      <c r="A1263" s="266" t="s">
        <v>62</v>
      </c>
      <c r="B1263" s="266">
        <v>48733.333333333299</v>
      </c>
      <c r="C1263" s="267">
        <v>0.875</v>
      </c>
      <c r="D1263" s="267">
        <v>11421.875</v>
      </c>
      <c r="E1263" s="267">
        <v>4.51</v>
      </c>
      <c r="F1263" s="252">
        <f>ROUNDUP(D1263/E1263,0)</f>
        <v>2533</v>
      </c>
      <c r="G1263" s="265"/>
    </row>
    <row r="1264" spans="1:7">
      <c r="A1264" s="237"/>
      <c r="B1264" s="268"/>
      <c r="C1264" s="269"/>
      <c r="D1264" s="270"/>
      <c r="E1264" s="271"/>
      <c r="F1264" s="241" t="s">
        <v>63</v>
      </c>
      <c r="G1264" s="242">
        <f>F1262+F1263</f>
        <v>8105</v>
      </c>
    </row>
    <row r="1265" spans="1:7">
      <c r="A1265" s="243"/>
      <c r="B1265" s="244"/>
      <c r="C1265" s="243"/>
      <c r="D1265" s="245"/>
      <c r="E1265" s="248"/>
      <c r="F1265" s="247"/>
      <c r="G1265" s="248"/>
    </row>
    <row r="1266" spans="1:7">
      <c r="A1266" s="243"/>
      <c r="B1266" s="273"/>
      <c r="C1266" s="274"/>
      <c r="D1266" s="275"/>
      <c r="E1266" s="276"/>
      <c r="F1266" s="247"/>
      <c r="G1266" s="248"/>
    </row>
    <row r="1267" spans="1:7">
      <c r="A1267" s="243"/>
      <c r="B1267" s="243"/>
      <c r="C1267" s="243"/>
      <c r="D1267" s="277"/>
      <c r="E1267" s="278"/>
      <c r="F1267" s="279"/>
      <c r="G1267" s="278"/>
    </row>
    <row r="1268" spans="1:7">
      <c r="A1268" s="280"/>
      <c r="B1268" s="281"/>
      <c r="C1268" s="282"/>
      <c r="D1268" s="283"/>
      <c r="E1268" s="625" t="s">
        <v>64</v>
      </c>
      <c r="F1268" s="626"/>
      <c r="G1268" s="403">
        <f>G1250+G1257+G1264</f>
        <v>23159</v>
      </c>
    </row>
    <row r="1270" spans="1:7">
      <c r="A1270" s="243"/>
      <c r="B1270" s="243"/>
      <c r="C1270" s="243"/>
      <c r="D1270" s="277"/>
      <c r="E1270" s="278"/>
      <c r="F1270" s="279"/>
      <c r="G1270" s="278"/>
    </row>
    <row r="1271" spans="1:7">
      <c r="A1271" s="287"/>
      <c r="B1271" s="288"/>
      <c r="C1271" s="289"/>
      <c r="D1271" s="290"/>
      <c r="E1271" s="291"/>
      <c r="F1271" s="292"/>
      <c r="G1271" s="291"/>
    </row>
    <row r="1272" spans="1:7" s="299" customFormat="1">
      <c r="A1272" s="293"/>
      <c r="B1272" s="294"/>
      <c r="C1272" s="295"/>
      <c r="D1272" s="296"/>
      <c r="E1272" s="297"/>
      <c r="F1272" s="298"/>
      <c r="G1272" s="297"/>
    </row>
    <row r="1273" spans="1:7" s="299" customFormat="1" ht="19.75" customHeight="1">
      <c r="A1273" s="319"/>
      <c r="B1273" s="319"/>
      <c r="C1273" s="319"/>
      <c r="D1273" s="319"/>
      <c r="E1273" s="319"/>
      <c r="F1273" s="319"/>
      <c r="G1273" s="319"/>
    </row>
    <row r="1274" spans="1:7" s="299" customFormat="1" ht="19.75" customHeight="1" thickBot="1">
      <c r="A1274" s="404"/>
      <c r="B1274" s="404"/>
      <c r="C1274" s="404"/>
      <c r="D1274" s="404"/>
      <c r="E1274" s="404"/>
      <c r="F1274" s="404"/>
      <c r="G1274" s="404"/>
    </row>
    <row r="1275" spans="1:7" ht="17" thickBot="1">
      <c r="A1275" s="220" t="s">
        <v>1</v>
      </c>
      <c r="B1275" s="627" t="s">
        <v>2</v>
      </c>
      <c r="C1275" s="628"/>
      <c r="D1275" s="628"/>
      <c r="E1275" s="629"/>
      <c r="F1275" s="221" t="s">
        <v>38</v>
      </c>
      <c r="G1275" s="222" t="s">
        <v>39</v>
      </c>
    </row>
    <row r="1276" spans="1:7" ht="54" customHeight="1" thickBot="1">
      <c r="A1276" s="223" t="e">
        <f>+#REF!</f>
        <v>#REF!</v>
      </c>
      <c r="B1276" s="636" t="e">
        <f>+#REF!</f>
        <v>#REF!</v>
      </c>
      <c r="C1276" s="636"/>
      <c r="D1276" s="636"/>
      <c r="E1276" s="636"/>
      <c r="F1276" s="224" t="e">
        <f>+#REF!</f>
        <v>#REF!</v>
      </c>
      <c r="G1276" s="225">
        <f>+G1300</f>
        <v>39816</v>
      </c>
    </row>
    <row r="1277" spans="1:7">
      <c r="A1277" s="226"/>
      <c r="B1277" s="226"/>
      <c r="C1277" s="226"/>
      <c r="D1277" s="227"/>
      <c r="E1277" s="228"/>
      <c r="F1277" s="229"/>
      <c r="G1277" s="230"/>
    </row>
    <row r="1278" spans="1:7">
      <c r="A1278" s="613" t="s">
        <v>40</v>
      </c>
      <c r="B1278" s="633"/>
      <c r="C1278" s="633"/>
      <c r="D1278" s="633"/>
      <c r="E1278" s="633"/>
      <c r="F1278" s="633"/>
      <c r="G1278" s="634"/>
    </row>
    <row r="1279" spans="1:7">
      <c r="A1279" s="616" t="s">
        <v>41</v>
      </c>
      <c r="B1279" s="640"/>
      <c r="C1279" s="641"/>
      <c r="D1279" s="231" t="s">
        <v>42</v>
      </c>
      <c r="E1279" s="232" t="s">
        <v>43</v>
      </c>
      <c r="F1279" s="233" t="s">
        <v>44</v>
      </c>
      <c r="G1279" s="232" t="s">
        <v>45</v>
      </c>
    </row>
    <row r="1280" spans="1:7">
      <c r="A1280" s="697" t="s">
        <v>148</v>
      </c>
      <c r="B1280" s="697"/>
      <c r="C1280" s="697"/>
      <c r="D1280" s="267" t="s">
        <v>75</v>
      </c>
      <c r="E1280" s="250">
        <v>3508</v>
      </c>
      <c r="F1280" s="267">
        <v>5.25</v>
      </c>
      <c r="G1280" s="252">
        <f>ROUNDUP(E1280*F1280,0)</f>
        <v>18417</v>
      </c>
    </row>
    <row r="1281" spans="1:7">
      <c r="A1281" s="697" t="s">
        <v>149</v>
      </c>
      <c r="B1281" s="697"/>
      <c r="C1281" s="697"/>
      <c r="D1281" s="267" t="s">
        <v>75</v>
      </c>
      <c r="E1281" s="250">
        <v>7800</v>
      </c>
      <c r="F1281" s="267">
        <v>0.22</v>
      </c>
      <c r="G1281" s="252">
        <f>ROUNDUP(E1281*F1281,0)</f>
        <v>1716</v>
      </c>
    </row>
    <row r="1282" spans="1:7">
      <c r="A1282" s="699"/>
      <c r="B1282" s="700"/>
      <c r="C1282" s="701"/>
      <c r="D1282" s="376"/>
      <c r="E1282" s="377"/>
      <c r="F1282" s="236"/>
      <c r="G1282" s="232"/>
    </row>
    <row r="1283" spans="1:7">
      <c r="A1283" s="637"/>
      <c r="B1283" s="638"/>
      <c r="C1283" s="639"/>
      <c r="D1283" s="234"/>
      <c r="E1283" s="235"/>
      <c r="F1283" s="236"/>
      <c r="G1283" s="232"/>
    </row>
    <row r="1284" spans="1:7">
      <c r="A1284" s="237"/>
      <c r="B1284" s="238"/>
      <c r="C1284" s="237"/>
      <c r="D1284" s="239"/>
      <c r="E1284" s="240"/>
      <c r="F1284" s="241" t="s">
        <v>46</v>
      </c>
      <c r="G1284" s="242">
        <f>SUM(G1280:G1283)</f>
        <v>20133</v>
      </c>
    </row>
    <row r="1285" spans="1:7">
      <c r="A1285" s="243"/>
      <c r="B1285" s="244"/>
      <c r="C1285" s="244"/>
      <c r="D1285" s="245"/>
      <c r="E1285" s="246"/>
      <c r="F1285" s="247"/>
      <c r="G1285" s="248"/>
    </row>
    <row r="1286" spans="1:7">
      <c r="A1286" s="613" t="s">
        <v>47</v>
      </c>
      <c r="B1286" s="614"/>
      <c r="C1286" s="614"/>
      <c r="D1286" s="614"/>
      <c r="E1286" s="614"/>
      <c r="F1286" s="614"/>
      <c r="G1286" s="615"/>
    </row>
    <row r="1287" spans="1:7">
      <c r="A1287" s="616" t="s">
        <v>41</v>
      </c>
      <c r="B1287" s="640"/>
      <c r="C1287" s="641"/>
      <c r="D1287" s="231" t="s">
        <v>42</v>
      </c>
      <c r="E1287" s="232" t="s">
        <v>48</v>
      </c>
      <c r="F1287" s="233" t="s">
        <v>49</v>
      </c>
      <c r="G1287" s="232" t="s">
        <v>45</v>
      </c>
    </row>
    <row r="1288" spans="1:7">
      <c r="A1288" s="622" t="s">
        <v>65</v>
      </c>
      <c r="B1288" s="623"/>
      <c r="C1288" s="624"/>
      <c r="D1288" s="369" t="s">
        <v>51</v>
      </c>
      <c r="E1288" s="250">
        <f>G1297</f>
        <v>18745</v>
      </c>
      <c r="F1288" s="253">
        <v>0.05</v>
      </c>
      <c r="G1288" s="252">
        <f>ROUNDUP(E1288*F1288,0)</f>
        <v>938</v>
      </c>
    </row>
    <row r="1289" spans="1:7">
      <c r="A1289" s="622"/>
      <c r="B1289" s="623"/>
      <c r="C1289" s="624"/>
      <c r="D1289" s="254"/>
      <c r="E1289" s="255"/>
      <c r="F1289" s="253"/>
      <c r="G1289" s="256"/>
    </row>
    <row r="1290" spans="1:7">
      <c r="A1290" s="622"/>
      <c r="B1290" s="623"/>
      <c r="C1290" s="624"/>
      <c r="D1290" s="254"/>
      <c r="E1290" s="255"/>
      <c r="F1290" s="253"/>
      <c r="G1290" s="256"/>
    </row>
    <row r="1291" spans="1:7">
      <c r="A1291" s="257"/>
      <c r="B1291" s="258"/>
      <c r="C1291" s="258"/>
      <c r="D1291" s="259"/>
      <c r="E1291" s="260"/>
      <c r="F1291" s="241" t="s">
        <v>54</v>
      </c>
      <c r="G1291" s="242">
        <f>G1288+G1289+G1290</f>
        <v>938</v>
      </c>
    </row>
    <row r="1292" spans="1:7">
      <c r="A1292" s="261"/>
      <c r="B1292" s="262"/>
      <c r="C1292" s="262"/>
      <c r="D1292" s="263"/>
      <c r="E1292" s="264"/>
      <c r="F1292" s="247"/>
      <c r="G1292" s="248"/>
    </row>
    <row r="1293" spans="1:7">
      <c r="A1293" s="613" t="s">
        <v>55</v>
      </c>
      <c r="B1293" s="614"/>
      <c r="C1293" s="614"/>
      <c r="D1293" s="614"/>
      <c r="E1293" s="614"/>
      <c r="F1293" s="614"/>
      <c r="G1293" s="615"/>
    </row>
    <row r="1294" spans="1:7">
      <c r="A1294" s="231" t="s">
        <v>2</v>
      </c>
      <c r="B1294" s="231" t="s">
        <v>56</v>
      </c>
      <c r="C1294" s="231" t="s">
        <v>57</v>
      </c>
      <c r="D1294" s="231" t="s">
        <v>360</v>
      </c>
      <c r="E1294" s="231" t="s">
        <v>59</v>
      </c>
      <c r="F1294" s="231" t="s">
        <v>60</v>
      </c>
      <c r="G1294" s="265"/>
    </row>
    <row r="1295" spans="1:7">
      <c r="A1295" s="266" t="s">
        <v>61</v>
      </c>
      <c r="B1295" s="266">
        <v>107213.33333333299</v>
      </c>
      <c r="C1295" s="267">
        <v>0.875</v>
      </c>
      <c r="D1295" s="267">
        <v>25128.125</v>
      </c>
      <c r="E1295" s="267">
        <v>1.95</v>
      </c>
      <c r="F1295" s="252">
        <f>ROUNDUP(D1295/E1295,0)</f>
        <v>12887</v>
      </c>
      <c r="G1295" s="265"/>
    </row>
    <row r="1296" spans="1:7">
      <c r="A1296" s="266" t="s">
        <v>62</v>
      </c>
      <c r="B1296" s="266">
        <v>48733.333333333299</v>
      </c>
      <c r="C1296" s="267">
        <v>0.875</v>
      </c>
      <c r="D1296" s="267">
        <v>11421.875</v>
      </c>
      <c r="E1296" s="267">
        <v>1.95</v>
      </c>
      <c r="F1296" s="252">
        <f>ROUNDUP(D1296/E1296,0)</f>
        <v>5858</v>
      </c>
      <c r="G1296" s="265"/>
    </row>
    <row r="1297" spans="1:7">
      <c r="A1297" s="237"/>
      <c r="B1297" s="268"/>
      <c r="C1297" s="269"/>
      <c r="D1297" s="270"/>
      <c r="E1297" s="271"/>
      <c r="F1297" s="241" t="s">
        <v>63</v>
      </c>
      <c r="G1297" s="242">
        <f>F1295+F1296</f>
        <v>18745</v>
      </c>
    </row>
    <row r="1298" spans="1:7">
      <c r="A1298" s="243"/>
      <c r="B1298" s="273"/>
      <c r="C1298" s="274"/>
      <c r="D1298" s="275"/>
      <c r="E1298" s="276"/>
      <c r="F1298" s="247"/>
      <c r="G1298" s="248"/>
    </row>
    <row r="1299" spans="1:7" ht="16" thickBot="1">
      <c r="A1299" s="243"/>
      <c r="B1299" s="243"/>
      <c r="C1299" s="243"/>
      <c r="D1299" s="277"/>
      <c r="E1299" s="278"/>
      <c r="F1299" s="279"/>
      <c r="G1299" s="278"/>
    </row>
    <row r="1300" spans="1:7" ht="16" thickBot="1">
      <c r="A1300" s="280"/>
      <c r="B1300" s="281"/>
      <c r="C1300" s="282"/>
      <c r="D1300" s="283"/>
      <c r="E1300" s="642" t="s">
        <v>64</v>
      </c>
      <c r="F1300" s="643"/>
      <c r="G1300" s="303">
        <f>G1284+G1291+G1297</f>
        <v>39816</v>
      </c>
    </row>
    <row r="1301" spans="1:7">
      <c r="A1301" s="243"/>
      <c r="B1301" s="243"/>
      <c r="C1301" s="243"/>
      <c r="D1301" s="277"/>
      <c r="E1301" s="278"/>
      <c r="F1301" s="279"/>
      <c r="G1301" s="278"/>
    </row>
    <row r="1302" spans="1:7" ht="16" thickBot="1">
      <c r="A1302" s="287"/>
      <c r="B1302" s="288"/>
      <c r="C1302" s="289"/>
      <c r="D1302" s="290"/>
      <c r="E1302" s="291"/>
      <c r="F1302" s="292"/>
      <c r="G1302" s="291"/>
    </row>
    <row r="1303" spans="1:7" ht="17" thickBot="1">
      <c r="A1303" s="220" t="s">
        <v>1</v>
      </c>
      <c r="B1303" s="627" t="s">
        <v>2</v>
      </c>
      <c r="C1303" s="628"/>
      <c r="D1303" s="628"/>
      <c r="E1303" s="629"/>
      <c r="F1303" s="221" t="s">
        <v>38</v>
      </c>
      <c r="G1303" s="222" t="s">
        <v>39</v>
      </c>
    </row>
    <row r="1304" spans="1:7" ht="46" customHeight="1" thickBot="1">
      <c r="A1304" s="223" t="e">
        <f>+#REF!</f>
        <v>#REF!</v>
      </c>
      <c r="B1304" s="636" t="e">
        <f>+#REF!</f>
        <v>#REF!</v>
      </c>
      <c r="C1304" s="636"/>
      <c r="D1304" s="636"/>
      <c r="E1304" s="636"/>
      <c r="F1304" s="224" t="e">
        <f>+#REF!</f>
        <v>#REF!</v>
      </c>
      <c r="G1304" s="225">
        <f>+G1329</f>
        <v>92873</v>
      </c>
    </row>
    <row r="1305" spans="1:7">
      <c r="A1305" s="226"/>
      <c r="B1305" s="226"/>
      <c r="C1305" s="226"/>
      <c r="D1305" s="227"/>
      <c r="E1305" s="228"/>
      <c r="F1305" s="229"/>
      <c r="G1305" s="230"/>
    </row>
    <row r="1306" spans="1:7">
      <c r="A1306" s="613" t="s">
        <v>40</v>
      </c>
      <c r="B1306" s="633"/>
      <c r="C1306" s="633"/>
      <c r="D1306" s="633"/>
      <c r="E1306" s="633"/>
      <c r="F1306" s="633"/>
      <c r="G1306" s="634"/>
    </row>
    <row r="1307" spans="1:7">
      <c r="A1307" s="616" t="s">
        <v>41</v>
      </c>
      <c r="B1307" s="640"/>
      <c r="C1307" s="641"/>
      <c r="D1307" s="231" t="s">
        <v>42</v>
      </c>
      <c r="E1307" s="232" t="s">
        <v>43</v>
      </c>
      <c r="F1307" s="233" t="s">
        <v>44</v>
      </c>
      <c r="G1307" s="232" t="s">
        <v>45</v>
      </c>
    </row>
    <row r="1308" spans="1:7">
      <c r="A1308" s="697" t="s">
        <v>150</v>
      </c>
      <c r="B1308" s="697"/>
      <c r="C1308" s="697"/>
      <c r="D1308" s="267" t="s">
        <v>9</v>
      </c>
      <c r="E1308" s="250">
        <v>51000</v>
      </c>
      <c r="F1308" s="267">
        <v>1.05</v>
      </c>
      <c r="G1308" s="252">
        <f>ROUNDUP(E1308*F1308,0)</f>
        <v>53550</v>
      </c>
    </row>
    <row r="1309" spans="1:7">
      <c r="A1309" s="697" t="s">
        <v>148</v>
      </c>
      <c r="B1309" s="697"/>
      <c r="C1309" s="697"/>
      <c r="D1309" s="267" t="s">
        <v>75</v>
      </c>
      <c r="E1309" s="250">
        <v>3508</v>
      </c>
      <c r="F1309" s="267">
        <v>5.25</v>
      </c>
      <c r="G1309" s="252">
        <f>ROUNDUP(E1309*F1309,0)</f>
        <v>18417</v>
      </c>
    </row>
    <row r="1310" spans="1:7">
      <c r="A1310" s="697" t="s">
        <v>149</v>
      </c>
      <c r="B1310" s="697"/>
      <c r="C1310" s="697"/>
      <c r="D1310" s="267" t="s">
        <v>75</v>
      </c>
      <c r="E1310" s="250">
        <v>7800</v>
      </c>
      <c r="F1310" s="267">
        <v>0.22</v>
      </c>
      <c r="G1310" s="252">
        <f>ROUNDUP(E1310*F1310,0)</f>
        <v>1716</v>
      </c>
    </row>
    <row r="1311" spans="1:7">
      <c r="A1311" s="699"/>
      <c r="B1311" s="700"/>
      <c r="C1311" s="701"/>
      <c r="D1311" s="376"/>
      <c r="E1311" s="377"/>
      <c r="F1311" s="378"/>
      <c r="G1311" s="379"/>
    </row>
    <row r="1312" spans="1:7">
      <c r="A1312" s="637"/>
      <c r="B1312" s="638"/>
      <c r="C1312" s="639"/>
      <c r="D1312" s="234"/>
      <c r="E1312" s="235"/>
      <c r="F1312" s="236"/>
      <c r="G1312" s="232"/>
    </row>
    <row r="1313" spans="1:7">
      <c r="A1313" s="237"/>
      <c r="B1313" s="238"/>
      <c r="C1313" s="237"/>
      <c r="D1313" s="239"/>
      <c r="E1313" s="240"/>
      <c r="F1313" s="241" t="s">
        <v>46</v>
      </c>
      <c r="G1313" s="242">
        <f>G1308+G1309+G1310+G1311+G1312</f>
        <v>73683</v>
      </c>
    </row>
    <row r="1314" spans="1:7">
      <c r="A1314" s="243"/>
      <c r="B1314" s="244"/>
      <c r="C1314" s="244"/>
      <c r="D1314" s="245"/>
      <c r="E1314" s="246"/>
      <c r="F1314" s="247"/>
      <c r="G1314" s="248"/>
    </row>
    <row r="1315" spans="1:7">
      <c r="A1315" s="613" t="s">
        <v>47</v>
      </c>
      <c r="B1315" s="614"/>
      <c r="C1315" s="614"/>
      <c r="D1315" s="614"/>
      <c r="E1315" s="614"/>
      <c r="F1315" s="614"/>
      <c r="G1315" s="615"/>
    </row>
    <row r="1316" spans="1:7">
      <c r="A1316" s="616" t="s">
        <v>41</v>
      </c>
      <c r="B1316" s="640"/>
      <c r="C1316" s="641"/>
      <c r="D1316" s="231" t="s">
        <v>42</v>
      </c>
      <c r="E1316" s="232" t="s">
        <v>48</v>
      </c>
      <c r="F1316" s="233" t="s">
        <v>49</v>
      </c>
      <c r="G1316" s="232" t="s">
        <v>45</v>
      </c>
    </row>
    <row r="1317" spans="1:7">
      <c r="A1317" s="622" t="s">
        <v>65</v>
      </c>
      <c r="B1317" s="623"/>
      <c r="C1317" s="624"/>
      <c r="D1317" s="369" t="s">
        <v>51</v>
      </c>
      <c r="E1317" s="250">
        <f>G1326</f>
        <v>18276</v>
      </c>
      <c r="F1317" s="253">
        <v>0.05</v>
      </c>
      <c r="G1317" s="252">
        <f>ROUNDUP(E1317*F1317,0)</f>
        <v>914</v>
      </c>
    </row>
    <row r="1318" spans="1:7">
      <c r="A1318" s="622"/>
      <c r="B1318" s="623"/>
      <c r="C1318" s="624"/>
      <c r="D1318" s="254"/>
      <c r="E1318" s="255"/>
      <c r="F1318" s="253"/>
      <c r="G1318" s="256"/>
    </row>
    <row r="1319" spans="1:7">
      <c r="A1319" s="622"/>
      <c r="B1319" s="623"/>
      <c r="C1319" s="624"/>
      <c r="D1319" s="254"/>
      <c r="E1319" s="255"/>
      <c r="F1319" s="253"/>
      <c r="G1319" s="256"/>
    </row>
    <row r="1320" spans="1:7">
      <c r="A1320" s="257"/>
      <c r="B1320" s="258"/>
      <c r="C1320" s="258"/>
      <c r="D1320" s="259"/>
      <c r="E1320" s="260"/>
      <c r="F1320" s="241" t="s">
        <v>54</v>
      </c>
      <c r="G1320" s="242">
        <f>G1317+G1318+G1319</f>
        <v>914</v>
      </c>
    </row>
    <row r="1321" spans="1:7">
      <c r="A1321" s="261"/>
      <c r="B1321" s="262"/>
      <c r="C1321" s="262"/>
      <c r="D1321" s="263"/>
      <c r="E1321" s="264"/>
      <c r="F1321" s="247"/>
      <c r="G1321" s="248"/>
    </row>
    <row r="1322" spans="1:7">
      <c r="A1322" s="613" t="s">
        <v>55</v>
      </c>
      <c r="B1322" s="614"/>
      <c r="C1322" s="614"/>
      <c r="D1322" s="614"/>
      <c r="E1322" s="614"/>
      <c r="F1322" s="614"/>
      <c r="G1322" s="615"/>
    </row>
    <row r="1323" spans="1:7">
      <c r="A1323" s="231" t="s">
        <v>2</v>
      </c>
      <c r="B1323" s="231" t="s">
        <v>56</v>
      </c>
      <c r="C1323" s="231" t="s">
        <v>57</v>
      </c>
      <c r="D1323" s="231" t="s">
        <v>360</v>
      </c>
      <c r="E1323" s="231" t="s">
        <v>59</v>
      </c>
      <c r="F1323" s="231" t="s">
        <v>60</v>
      </c>
      <c r="G1323" s="265"/>
    </row>
    <row r="1324" spans="1:7">
      <c r="A1324" s="266" t="s">
        <v>61</v>
      </c>
      <c r="B1324" s="266">
        <v>107213.33333333299</v>
      </c>
      <c r="C1324" s="267">
        <v>0.875</v>
      </c>
      <c r="D1324" s="267">
        <v>25128.125</v>
      </c>
      <c r="E1324" s="267">
        <v>2</v>
      </c>
      <c r="F1324" s="252">
        <f>ROUNDUP(D1324/E1324,0)</f>
        <v>12565</v>
      </c>
      <c r="G1324" s="265"/>
    </row>
    <row r="1325" spans="1:7">
      <c r="A1325" s="266" t="s">
        <v>62</v>
      </c>
      <c r="B1325" s="266">
        <v>48733.333333333299</v>
      </c>
      <c r="C1325" s="267">
        <v>0.875</v>
      </c>
      <c r="D1325" s="267">
        <v>11421.875</v>
      </c>
      <c r="E1325" s="267">
        <v>2</v>
      </c>
      <c r="F1325" s="252">
        <f>ROUNDUP(D1325/E1325,0)</f>
        <v>5711</v>
      </c>
      <c r="G1325" s="265"/>
    </row>
    <row r="1326" spans="1:7">
      <c r="A1326" s="237"/>
      <c r="B1326" s="268"/>
      <c r="C1326" s="269"/>
      <c r="D1326" s="270"/>
      <c r="E1326" s="271"/>
      <c r="F1326" s="241" t="s">
        <v>63</v>
      </c>
      <c r="G1326" s="242">
        <f>F1324+F1325</f>
        <v>18276</v>
      </c>
    </row>
    <row r="1327" spans="1:7">
      <c r="A1327" s="243"/>
      <c r="B1327" s="273"/>
      <c r="C1327" s="274"/>
      <c r="D1327" s="275"/>
      <c r="E1327" s="276"/>
      <c r="F1327" s="247"/>
      <c r="G1327" s="248"/>
    </row>
    <row r="1328" spans="1:7" ht="16" thickBot="1">
      <c r="A1328" s="243"/>
      <c r="B1328" s="243"/>
      <c r="C1328" s="243"/>
      <c r="D1328" s="277"/>
      <c r="E1328" s="278"/>
      <c r="F1328" s="279"/>
      <c r="G1328" s="278"/>
    </row>
    <row r="1329" spans="1:7" ht="16" thickBot="1">
      <c r="A1329" s="280"/>
      <c r="B1329" s="281"/>
      <c r="C1329" s="282"/>
      <c r="D1329" s="283"/>
      <c r="E1329" s="642" t="s">
        <v>64</v>
      </c>
      <c r="F1329" s="643"/>
      <c r="G1329" s="303">
        <f>G1313+G1320+G1326</f>
        <v>92873</v>
      </c>
    </row>
    <row r="1330" spans="1:7">
      <c r="A1330" s="243"/>
      <c r="B1330" s="243"/>
      <c r="C1330" s="243"/>
      <c r="D1330" s="277"/>
      <c r="E1330" s="278"/>
      <c r="F1330" s="279"/>
      <c r="G1330" s="278"/>
    </row>
    <row r="1331" spans="1:7" ht="16" thickBot="1">
      <c r="A1331" s="287"/>
      <c r="B1331" s="288"/>
      <c r="C1331" s="289"/>
      <c r="D1331" s="290"/>
      <c r="E1331" s="291"/>
      <c r="F1331" s="292"/>
      <c r="G1331" s="291"/>
    </row>
    <row r="1332" spans="1:7" ht="17" thickBot="1">
      <c r="A1332" s="321" t="s">
        <v>1</v>
      </c>
      <c r="B1332" s="671" t="s">
        <v>2</v>
      </c>
      <c r="C1332" s="672"/>
      <c r="D1332" s="672"/>
      <c r="E1332" s="673"/>
      <c r="F1332" s="322" t="s">
        <v>38</v>
      </c>
      <c r="G1332" s="323" t="s">
        <v>39</v>
      </c>
    </row>
    <row r="1333" spans="1:7" ht="64" customHeight="1" thickBot="1">
      <c r="A1333" s="324" t="e">
        <f>+#REF!</f>
        <v>#REF!</v>
      </c>
      <c r="B1333" s="674" t="e">
        <f>+#REF!</f>
        <v>#REF!</v>
      </c>
      <c r="C1333" s="674"/>
      <c r="D1333" s="674"/>
      <c r="E1333" s="674"/>
      <c r="F1333" s="325" t="e">
        <f>+#REF!</f>
        <v>#REF!</v>
      </c>
      <c r="G1333" s="225">
        <f>+G1355</f>
        <v>55723</v>
      </c>
    </row>
    <row r="1334" spans="1:7">
      <c r="A1334" s="226"/>
      <c r="B1334" s="226"/>
      <c r="C1334" s="226"/>
      <c r="D1334" s="227"/>
      <c r="E1334" s="228"/>
      <c r="F1334" s="229"/>
      <c r="G1334" s="230"/>
    </row>
    <row r="1335" spans="1:7">
      <c r="A1335" s="675" t="s">
        <v>40</v>
      </c>
      <c r="B1335" s="676"/>
      <c r="C1335" s="676"/>
      <c r="D1335" s="676"/>
      <c r="E1335" s="676"/>
      <c r="F1335" s="676"/>
      <c r="G1335" s="677"/>
    </row>
    <row r="1336" spans="1:7">
      <c r="A1336" s="678" t="s">
        <v>41</v>
      </c>
      <c r="B1336" s="679"/>
      <c r="C1336" s="680"/>
      <c r="D1336" s="326" t="s">
        <v>42</v>
      </c>
      <c r="E1336" s="327" t="s">
        <v>43</v>
      </c>
      <c r="F1336" s="328" t="s">
        <v>44</v>
      </c>
      <c r="G1336" s="327" t="s">
        <v>45</v>
      </c>
    </row>
    <row r="1337" spans="1:7">
      <c r="A1337" s="703" t="s">
        <v>152</v>
      </c>
      <c r="B1337" s="703"/>
      <c r="C1337" s="703"/>
      <c r="D1337" s="329" t="s">
        <v>153</v>
      </c>
      <c r="E1337" s="250">
        <v>9000</v>
      </c>
      <c r="F1337" s="405">
        <v>0.1</v>
      </c>
      <c r="G1337" s="252">
        <f>ROUNDUP(E1337*F1337,0)</f>
        <v>900</v>
      </c>
    </row>
    <row r="1338" spans="1:7">
      <c r="A1338" s="703" t="s">
        <v>154</v>
      </c>
      <c r="B1338" s="703"/>
      <c r="C1338" s="703"/>
      <c r="D1338" s="329" t="s">
        <v>153</v>
      </c>
      <c r="E1338" s="250">
        <v>3508</v>
      </c>
      <c r="F1338" s="405">
        <v>5.25</v>
      </c>
      <c r="G1338" s="252">
        <f>ROUNDUP(E1338*F1338,0)</f>
        <v>18417</v>
      </c>
    </row>
    <row r="1339" spans="1:7">
      <c r="A1339" s="703" t="s">
        <v>155</v>
      </c>
      <c r="B1339" s="703"/>
      <c r="C1339" s="703"/>
      <c r="D1339" s="329" t="s">
        <v>10</v>
      </c>
      <c r="E1339" s="250">
        <v>6200</v>
      </c>
      <c r="F1339" s="406">
        <v>2.5</v>
      </c>
      <c r="G1339" s="252">
        <f>ROUNDUP(E1339*F1339,0)</f>
        <v>15500</v>
      </c>
    </row>
    <row r="1340" spans="1:7">
      <c r="A1340" s="703" t="s">
        <v>149</v>
      </c>
      <c r="B1340" s="703"/>
      <c r="C1340" s="703"/>
      <c r="D1340" s="329" t="s">
        <v>153</v>
      </c>
      <c r="E1340" s="250">
        <v>7800</v>
      </c>
      <c r="F1340" s="406">
        <v>0.22</v>
      </c>
      <c r="G1340" s="252">
        <f>ROUNDUP(E1340*F1340,0)</f>
        <v>1716</v>
      </c>
    </row>
    <row r="1341" spans="1:7">
      <c r="A1341" s="333"/>
      <c r="B1341" s="334"/>
      <c r="C1341" s="333"/>
      <c r="D1341" s="335"/>
      <c r="E1341" s="336"/>
      <c r="F1341" s="337" t="s">
        <v>46</v>
      </c>
      <c r="G1341" s="272">
        <f>SUM(G1337:G1340)</f>
        <v>36533</v>
      </c>
    </row>
    <row r="1342" spans="1:7">
      <c r="A1342" s="338"/>
      <c r="B1342" s="339"/>
      <c r="C1342" s="339"/>
      <c r="D1342" s="340"/>
      <c r="E1342" s="341"/>
      <c r="F1342" s="342"/>
      <c r="G1342" s="343"/>
    </row>
    <row r="1343" spans="1:7">
      <c r="A1343" s="675" t="s">
        <v>47</v>
      </c>
      <c r="B1343" s="685"/>
      <c r="C1343" s="685"/>
      <c r="D1343" s="685"/>
      <c r="E1343" s="685"/>
      <c r="F1343" s="685"/>
      <c r="G1343" s="686"/>
    </row>
    <row r="1344" spans="1:7">
      <c r="A1344" s="678" t="s">
        <v>41</v>
      </c>
      <c r="B1344" s="679"/>
      <c r="C1344" s="680"/>
      <c r="D1344" s="326" t="s">
        <v>42</v>
      </c>
      <c r="E1344" s="327" t="s">
        <v>48</v>
      </c>
      <c r="F1344" s="328" t="s">
        <v>49</v>
      </c>
      <c r="G1344" s="327" t="s">
        <v>45</v>
      </c>
    </row>
    <row r="1345" spans="1:7">
      <c r="A1345" s="689" t="s">
        <v>50</v>
      </c>
      <c r="B1345" s="690"/>
      <c r="C1345" s="691"/>
      <c r="D1345" s="369" t="s">
        <v>51</v>
      </c>
      <c r="E1345" s="407">
        <f>+G1352</f>
        <v>18276</v>
      </c>
      <c r="F1345" s="363">
        <v>0.05</v>
      </c>
      <c r="G1345" s="252">
        <f>ROUNDUP(E1345*F1345,0)</f>
        <v>914</v>
      </c>
    </row>
    <row r="1346" spans="1:7">
      <c r="A1346" s="344"/>
      <c r="B1346" s="258"/>
      <c r="C1346" s="258"/>
      <c r="D1346" s="259"/>
      <c r="E1346" s="260"/>
      <c r="F1346" s="337" t="s">
        <v>54</v>
      </c>
      <c r="G1346" s="272">
        <f>SUM(G1345)</f>
        <v>914</v>
      </c>
    </row>
    <row r="1347" spans="1:7">
      <c r="A1347" s="345"/>
      <c r="B1347" s="262"/>
      <c r="C1347" s="262"/>
      <c r="D1347" s="263"/>
      <c r="E1347" s="264"/>
      <c r="F1347" s="342"/>
      <c r="G1347" s="343"/>
    </row>
    <row r="1348" spans="1:7">
      <c r="A1348" s="613" t="s">
        <v>55</v>
      </c>
      <c r="B1348" s="614"/>
      <c r="C1348" s="614"/>
      <c r="D1348" s="614"/>
      <c r="E1348" s="614"/>
      <c r="F1348" s="614"/>
      <c r="G1348" s="615"/>
    </row>
    <row r="1349" spans="1:7">
      <c r="A1349" s="231" t="s">
        <v>2</v>
      </c>
      <c r="B1349" s="231" t="s">
        <v>56</v>
      </c>
      <c r="C1349" s="231" t="s">
        <v>57</v>
      </c>
      <c r="D1349" s="231" t="s">
        <v>360</v>
      </c>
      <c r="E1349" s="231" t="s">
        <v>59</v>
      </c>
      <c r="F1349" s="231" t="s">
        <v>60</v>
      </c>
      <c r="G1349" s="265"/>
    </row>
    <row r="1350" spans="1:7">
      <c r="A1350" s="266" t="s">
        <v>61</v>
      </c>
      <c r="B1350" s="266">
        <v>107213.33333333299</v>
      </c>
      <c r="C1350" s="267">
        <v>0.875</v>
      </c>
      <c r="D1350" s="267">
        <v>25128.125</v>
      </c>
      <c r="E1350" s="267">
        <v>2</v>
      </c>
      <c r="F1350" s="252">
        <f>ROUNDUP(D1350/E1350,0)</f>
        <v>12565</v>
      </c>
      <c r="G1350" s="265"/>
    </row>
    <row r="1351" spans="1:7">
      <c r="A1351" s="266" t="s">
        <v>62</v>
      </c>
      <c r="B1351" s="266">
        <v>48733.333333333299</v>
      </c>
      <c r="C1351" s="267">
        <v>0.875</v>
      </c>
      <c r="D1351" s="267">
        <v>11421.875</v>
      </c>
      <c r="E1351" s="267">
        <v>2</v>
      </c>
      <c r="F1351" s="252">
        <f>ROUNDUP(D1351/E1351,0)</f>
        <v>5711</v>
      </c>
      <c r="G1351" s="265"/>
    </row>
    <row r="1352" spans="1:7">
      <c r="A1352" s="237"/>
      <c r="B1352" s="268"/>
      <c r="C1352" s="269"/>
      <c r="D1352" s="270"/>
      <c r="E1352" s="271"/>
      <c r="F1352" s="241" t="s">
        <v>63</v>
      </c>
      <c r="G1352" s="242">
        <f>F1350+F1351</f>
        <v>18276</v>
      </c>
    </row>
    <row r="1353" spans="1:7">
      <c r="A1353" s="338"/>
      <c r="B1353" s="273"/>
      <c r="C1353" s="274"/>
      <c r="D1353" s="275"/>
      <c r="E1353" s="276"/>
      <c r="F1353" s="342"/>
      <c r="G1353" s="343"/>
    </row>
    <row r="1354" spans="1:7" ht="16" thickBot="1">
      <c r="A1354" s="338"/>
      <c r="B1354" s="338"/>
      <c r="C1354" s="338"/>
      <c r="D1354" s="347"/>
      <c r="E1354" s="348"/>
      <c r="F1354" s="349"/>
      <c r="G1354" s="348"/>
    </row>
    <row r="1355" spans="1:7" ht="16" thickBot="1">
      <c r="A1355" s="350"/>
      <c r="B1355" s="351"/>
      <c r="C1355" s="352"/>
      <c r="D1355" s="353"/>
      <c r="E1355" s="687" t="s">
        <v>64</v>
      </c>
      <c r="F1355" s="688"/>
      <c r="G1355" s="354">
        <f>G1341+G1346+G1352</f>
        <v>55723</v>
      </c>
    </row>
    <row r="1358" spans="1:7">
      <c r="A1358" s="319"/>
      <c r="B1358" s="319"/>
      <c r="C1358" s="319"/>
      <c r="D1358" s="319"/>
      <c r="E1358" s="319"/>
      <c r="F1358" s="319"/>
      <c r="G1358" s="319"/>
    </row>
    <row r="1359" spans="1:7">
      <c r="A1359" s="287"/>
      <c r="B1359" s="288"/>
      <c r="C1359" s="289"/>
      <c r="D1359" s="290"/>
      <c r="E1359" s="291"/>
      <c r="F1359" s="292"/>
      <c r="G1359" s="291"/>
    </row>
    <row r="1360" spans="1:7" s="299" customFormat="1" ht="16" thickBot="1">
      <c r="A1360" s="293"/>
      <c r="B1360" s="294"/>
      <c r="C1360" s="295"/>
      <c r="D1360" s="296"/>
      <c r="E1360" s="297"/>
      <c r="F1360" s="298"/>
      <c r="G1360" s="297"/>
    </row>
    <row r="1361" spans="1:7" ht="17" thickBot="1">
      <c r="A1361" s="220" t="s">
        <v>1</v>
      </c>
      <c r="B1361" s="627" t="s">
        <v>2</v>
      </c>
      <c r="C1361" s="628"/>
      <c r="D1361" s="628"/>
      <c r="E1361" s="629"/>
      <c r="F1361" s="221" t="s">
        <v>38</v>
      </c>
      <c r="G1361" s="222" t="s">
        <v>39</v>
      </c>
    </row>
    <row r="1362" spans="1:7" ht="136" customHeight="1" thickBot="1">
      <c r="A1362" s="223" t="e">
        <f>+#REF!</f>
        <v>#REF!</v>
      </c>
      <c r="B1362" s="636" t="e">
        <f>+#REF!</f>
        <v>#REF!</v>
      </c>
      <c r="C1362" s="636"/>
      <c r="D1362" s="636"/>
      <c r="E1362" s="636"/>
      <c r="F1362" s="224" t="e">
        <f>+#REF!</f>
        <v>#REF!</v>
      </c>
      <c r="G1362" s="225">
        <f>+G1387</f>
        <v>974318</v>
      </c>
    </row>
    <row r="1363" spans="1:7">
      <c r="A1363" s="226"/>
      <c r="B1363" s="226"/>
      <c r="C1363" s="226"/>
      <c r="D1363" s="227"/>
      <c r="E1363" s="228"/>
      <c r="F1363" s="229"/>
      <c r="G1363" s="230"/>
    </row>
    <row r="1364" spans="1:7">
      <c r="A1364" s="613" t="s">
        <v>40</v>
      </c>
      <c r="B1364" s="633"/>
      <c r="C1364" s="633"/>
      <c r="D1364" s="633"/>
      <c r="E1364" s="633"/>
      <c r="F1364" s="633"/>
      <c r="G1364" s="634"/>
    </row>
    <row r="1365" spans="1:7">
      <c r="A1365" s="616" t="s">
        <v>41</v>
      </c>
      <c r="B1365" s="640"/>
      <c r="C1365" s="641"/>
      <c r="D1365" s="231" t="s">
        <v>42</v>
      </c>
      <c r="E1365" s="232" t="s">
        <v>43</v>
      </c>
      <c r="F1365" s="233" t="s">
        <v>44</v>
      </c>
      <c r="G1365" s="232" t="s">
        <v>45</v>
      </c>
    </row>
    <row r="1366" spans="1:7">
      <c r="A1366" s="637" t="s">
        <v>156</v>
      </c>
      <c r="B1366" s="638"/>
      <c r="C1366" s="639"/>
      <c r="D1366" s="234" t="s">
        <v>38</v>
      </c>
      <c r="E1366" s="250">
        <v>930000</v>
      </c>
      <c r="F1366" s="236">
        <v>1</v>
      </c>
      <c r="G1366" s="252">
        <f>ROUNDUP(E1366*F1366,0)</f>
        <v>930000</v>
      </c>
    </row>
    <row r="1367" spans="1:7">
      <c r="A1367" s="637"/>
      <c r="B1367" s="638"/>
      <c r="C1367" s="639"/>
      <c r="D1367" s="234"/>
      <c r="E1367" s="235"/>
      <c r="F1367" s="236"/>
      <c r="G1367" s="232"/>
    </row>
    <row r="1368" spans="1:7">
      <c r="A1368" s="637"/>
      <c r="B1368" s="638"/>
      <c r="C1368" s="639"/>
      <c r="D1368" s="234"/>
      <c r="E1368" s="235"/>
      <c r="F1368" s="236"/>
      <c r="G1368" s="232"/>
    </row>
    <row r="1369" spans="1:7">
      <c r="A1369" s="637"/>
      <c r="B1369" s="638"/>
      <c r="C1369" s="639"/>
      <c r="D1369" s="234"/>
      <c r="E1369" s="235"/>
      <c r="F1369" s="236"/>
      <c r="G1369" s="232"/>
    </row>
    <row r="1370" spans="1:7">
      <c r="A1370" s="637"/>
      <c r="B1370" s="638"/>
      <c r="C1370" s="639"/>
      <c r="D1370" s="234"/>
      <c r="E1370" s="235"/>
      <c r="F1370" s="236"/>
      <c r="G1370" s="232"/>
    </row>
    <row r="1371" spans="1:7">
      <c r="A1371" s="237"/>
      <c r="B1371" s="238"/>
      <c r="C1371" s="237"/>
      <c r="D1371" s="239"/>
      <c r="E1371" s="240"/>
      <c r="F1371" s="241" t="s">
        <v>46</v>
      </c>
      <c r="G1371" s="242">
        <f>G1366+G1367+G1368+G1369+G1370</f>
        <v>930000</v>
      </c>
    </row>
    <row r="1372" spans="1:7">
      <c r="A1372" s="243"/>
      <c r="B1372" s="244"/>
      <c r="C1372" s="244"/>
      <c r="D1372" s="245"/>
      <c r="E1372" s="246"/>
      <c r="F1372" s="247"/>
      <c r="G1372" s="248"/>
    </row>
    <row r="1373" spans="1:7">
      <c r="A1373" s="613" t="s">
        <v>47</v>
      </c>
      <c r="B1373" s="614"/>
      <c r="C1373" s="614"/>
      <c r="D1373" s="614"/>
      <c r="E1373" s="614"/>
      <c r="F1373" s="614"/>
      <c r="G1373" s="615"/>
    </row>
    <row r="1374" spans="1:7">
      <c r="A1374" s="616" t="s">
        <v>41</v>
      </c>
      <c r="B1374" s="640"/>
      <c r="C1374" s="641"/>
      <c r="D1374" s="231" t="s">
        <v>42</v>
      </c>
      <c r="E1374" s="232" t="s">
        <v>48</v>
      </c>
      <c r="F1374" s="233" t="s">
        <v>49</v>
      </c>
      <c r="G1374" s="232" t="s">
        <v>45</v>
      </c>
    </row>
    <row r="1375" spans="1:7">
      <c r="A1375" s="689" t="s">
        <v>50</v>
      </c>
      <c r="B1375" s="690"/>
      <c r="C1375" s="691"/>
      <c r="D1375" s="369" t="s">
        <v>51</v>
      </c>
      <c r="E1375" s="250">
        <f>+G1384</f>
        <v>42207</v>
      </c>
      <c r="F1375" s="363">
        <v>0.05</v>
      </c>
      <c r="G1375" s="252">
        <f>ROUNDUP(E1375*F1375,0)</f>
        <v>2111</v>
      </c>
    </row>
    <row r="1376" spans="1:7">
      <c r="A1376" s="622"/>
      <c r="B1376" s="623"/>
      <c r="C1376" s="624"/>
      <c r="D1376" s="254"/>
      <c r="E1376" s="255"/>
      <c r="F1376" s="253"/>
      <c r="G1376" s="256"/>
    </row>
    <row r="1377" spans="1:7">
      <c r="A1377" s="622"/>
      <c r="B1377" s="623"/>
      <c r="C1377" s="624"/>
      <c r="D1377" s="254"/>
      <c r="E1377" s="255"/>
      <c r="F1377" s="253"/>
      <c r="G1377" s="256"/>
    </row>
    <row r="1378" spans="1:7">
      <c r="A1378" s="257"/>
      <c r="B1378" s="258"/>
      <c r="C1378" s="258"/>
      <c r="D1378" s="259"/>
      <c r="E1378" s="260"/>
      <c r="F1378" s="241" t="s">
        <v>54</v>
      </c>
      <c r="G1378" s="242">
        <f>G1375+G1376+G1377</f>
        <v>2111</v>
      </c>
    </row>
    <row r="1379" spans="1:7">
      <c r="A1379" s="261"/>
      <c r="B1379" s="262"/>
      <c r="C1379" s="262"/>
      <c r="D1379" s="263"/>
      <c r="E1379" s="264"/>
      <c r="F1379" s="247"/>
      <c r="G1379" s="248"/>
    </row>
    <row r="1380" spans="1:7">
      <c r="A1380" s="613" t="s">
        <v>55</v>
      </c>
      <c r="B1380" s="614"/>
      <c r="C1380" s="614"/>
      <c r="D1380" s="614"/>
      <c r="E1380" s="614"/>
      <c r="F1380" s="614"/>
      <c r="G1380" s="615"/>
    </row>
    <row r="1381" spans="1:7">
      <c r="A1381" s="231" t="s">
        <v>2</v>
      </c>
      <c r="B1381" s="231" t="s">
        <v>56</v>
      </c>
      <c r="C1381" s="231" t="s">
        <v>57</v>
      </c>
      <c r="D1381" s="231" t="s">
        <v>360</v>
      </c>
      <c r="E1381" s="231" t="s">
        <v>59</v>
      </c>
      <c r="F1381" s="231" t="s">
        <v>60</v>
      </c>
      <c r="G1381" s="265"/>
    </row>
    <row r="1382" spans="1:7">
      <c r="A1382" s="266" t="s">
        <v>61</v>
      </c>
      <c r="B1382" s="266">
        <v>107213.33333333299</v>
      </c>
      <c r="C1382" s="267">
        <v>0.875</v>
      </c>
      <c r="D1382" s="267">
        <v>25128.125</v>
      </c>
      <c r="E1382" s="267">
        <v>0.86599999999999999</v>
      </c>
      <c r="F1382" s="252">
        <f>ROUNDUP(D1382/E1382,0)</f>
        <v>29017</v>
      </c>
      <c r="G1382" s="265"/>
    </row>
    <row r="1383" spans="1:7">
      <c r="A1383" s="266" t="s">
        <v>62</v>
      </c>
      <c r="B1383" s="266">
        <v>48733.333333333299</v>
      </c>
      <c r="C1383" s="267">
        <v>0.875</v>
      </c>
      <c r="D1383" s="267">
        <v>11421.875</v>
      </c>
      <c r="E1383" s="267">
        <v>0.86599999999999999</v>
      </c>
      <c r="F1383" s="252">
        <f>ROUNDUP(D1383/E1383,0)</f>
        <v>13190</v>
      </c>
      <c r="G1383" s="265"/>
    </row>
    <row r="1384" spans="1:7">
      <c r="A1384" s="237"/>
      <c r="B1384" s="268"/>
      <c r="C1384" s="269"/>
      <c r="D1384" s="270"/>
      <c r="E1384" s="271"/>
      <c r="F1384" s="241" t="s">
        <v>63</v>
      </c>
      <c r="G1384" s="242">
        <f>F1382+F1383</f>
        <v>42207</v>
      </c>
    </row>
    <row r="1385" spans="1:7">
      <c r="A1385" s="243"/>
      <c r="B1385" s="273"/>
      <c r="C1385" s="274"/>
      <c r="D1385" s="275"/>
      <c r="E1385" s="276"/>
      <c r="F1385" s="247"/>
      <c r="G1385" s="248"/>
    </row>
    <row r="1386" spans="1:7" ht="16" thickBot="1">
      <c r="A1386" s="243"/>
      <c r="B1386" s="243"/>
      <c r="C1386" s="243"/>
      <c r="D1386" s="277"/>
      <c r="E1386" s="278"/>
      <c r="F1386" s="279"/>
      <c r="G1386" s="278"/>
    </row>
    <row r="1387" spans="1:7" ht="16" thickBot="1">
      <c r="A1387" s="280"/>
      <c r="B1387" s="281"/>
      <c r="C1387" s="282"/>
      <c r="D1387" s="283"/>
      <c r="E1387" s="642" t="s">
        <v>64</v>
      </c>
      <c r="F1387" s="643"/>
      <c r="G1387" s="303">
        <f>G1371+G1378+G1384</f>
        <v>974318</v>
      </c>
    </row>
    <row r="1388" spans="1:7">
      <c r="A1388" s="243"/>
      <c r="B1388" s="243"/>
      <c r="C1388" s="243"/>
      <c r="D1388" s="277"/>
      <c r="E1388" s="278"/>
      <c r="F1388" s="279"/>
      <c r="G1388" s="278"/>
    </row>
    <row r="1389" spans="1:7">
      <c r="A1389" s="287"/>
      <c r="B1389" s="288"/>
      <c r="C1389" s="289"/>
      <c r="D1389" s="290"/>
      <c r="E1389" s="291"/>
      <c r="F1389" s="292"/>
      <c r="G1389" s="291"/>
    </row>
    <row r="1390" spans="1:7" s="299" customFormat="1" ht="16" thickBot="1">
      <c r="A1390" s="293"/>
      <c r="B1390" s="294"/>
      <c r="C1390" s="295"/>
      <c r="D1390" s="296"/>
      <c r="E1390" s="297"/>
      <c r="F1390" s="298"/>
      <c r="G1390" s="297"/>
    </row>
    <row r="1391" spans="1:7" ht="17" thickBot="1">
      <c r="A1391" s="220" t="s">
        <v>1</v>
      </c>
      <c r="B1391" s="627" t="s">
        <v>2</v>
      </c>
      <c r="C1391" s="628"/>
      <c r="D1391" s="628"/>
      <c r="E1391" s="629"/>
      <c r="F1391" s="221" t="s">
        <v>38</v>
      </c>
      <c r="G1391" s="222" t="s">
        <v>39</v>
      </c>
    </row>
    <row r="1392" spans="1:7" ht="90" customHeight="1" thickBot="1">
      <c r="A1392" s="223" t="e">
        <f>+#REF!</f>
        <v>#REF!</v>
      </c>
      <c r="B1392" s="636" t="e">
        <f>+#REF!</f>
        <v>#REF!</v>
      </c>
      <c r="C1392" s="636"/>
      <c r="D1392" s="636"/>
      <c r="E1392" s="636"/>
      <c r="F1392" s="224" t="e">
        <f>+#REF!</f>
        <v>#REF!</v>
      </c>
      <c r="G1392" s="225">
        <f>+G1417</f>
        <v>895526</v>
      </c>
    </row>
    <row r="1393" spans="1:7">
      <c r="A1393" s="226"/>
      <c r="B1393" s="226"/>
      <c r="C1393" s="226"/>
      <c r="D1393" s="227"/>
      <c r="E1393" s="228"/>
      <c r="F1393" s="229"/>
      <c r="G1393" s="230"/>
    </row>
    <row r="1394" spans="1:7">
      <c r="A1394" s="613" t="s">
        <v>40</v>
      </c>
      <c r="B1394" s="633"/>
      <c r="C1394" s="633"/>
      <c r="D1394" s="633"/>
      <c r="E1394" s="633"/>
      <c r="F1394" s="633"/>
      <c r="G1394" s="634"/>
    </row>
    <row r="1395" spans="1:7">
      <c r="A1395" s="616" t="s">
        <v>41</v>
      </c>
      <c r="B1395" s="640"/>
      <c r="C1395" s="641"/>
      <c r="D1395" s="231" t="s">
        <v>42</v>
      </c>
      <c r="E1395" s="232" t="s">
        <v>43</v>
      </c>
      <c r="F1395" s="233" t="s">
        <v>44</v>
      </c>
      <c r="G1395" s="232" t="s">
        <v>45</v>
      </c>
    </row>
    <row r="1396" spans="1:7">
      <c r="A1396" s="637" t="s">
        <v>157</v>
      </c>
      <c r="B1396" s="638"/>
      <c r="C1396" s="639"/>
      <c r="D1396" s="234" t="s">
        <v>38</v>
      </c>
      <c r="E1396" s="250">
        <v>850000</v>
      </c>
      <c r="F1396" s="236">
        <v>1</v>
      </c>
      <c r="G1396" s="252">
        <f>ROUNDUP(E1396*F1396,0)</f>
        <v>850000</v>
      </c>
    </row>
    <row r="1397" spans="1:7">
      <c r="A1397" s="637"/>
      <c r="B1397" s="638"/>
      <c r="C1397" s="639"/>
      <c r="D1397" s="234"/>
      <c r="E1397" s="235"/>
      <c r="F1397" s="236"/>
      <c r="G1397" s="232"/>
    </row>
    <row r="1398" spans="1:7" ht="12.75" customHeight="1">
      <c r="A1398" s="637"/>
      <c r="B1398" s="638"/>
      <c r="C1398" s="639"/>
      <c r="D1398" s="234"/>
      <c r="E1398" s="235"/>
      <c r="F1398" s="236"/>
      <c r="G1398" s="232"/>
    </row>
    <row r="1399" spans="1:7">
      <c r="A1399" s="637"/>
      <c r="B1399" s="638"/>
      <c r="C1399" s="639"/>
      <c r="D1399" s="234"/>
      <c r="E1399" s="235"/>
      <c r="F1399" s="236"/>
      <c r="G1399" s="232"/>
    </row>
    <row r="1400" spans="1:7">
      <c r="A1400" s="637"/>
      <c r="B1400" s="638"/>
      <c r="C1400" s="639"/>
      <c r="D1400" s="234"/>
      <c r="E1400" s="235"/>
      <c r="F1400" s="236"/>
      <c r="G1400" s="232"/>
    </row>
    <row r="1401" spans="1:7">
      <c r="A1401" s="237"/>
      <c r="B1401" s="238"/>
      <c r="C1401" s="237"/>
      <c r="D1401" s="239"/>
      <c r="E1401" s="240"/>
      <c r="F1401" s="241" t="s">
        <v>46</v>
      </c>
      <c r="G1401" s="242">
        <f>G1396+G1397+G1398+G1399+G1400</f>
        <v>850000</v>
      </c>
    </row>
    <row r="1402" spans="1:7">
      <c r="A1402" s="243"/>
      <c r="B1402" s="244"/>
      <c r="C1402" s="244"/>
      <c r="D1402" s="245"/>
      <c r="E1402" s="246"/>
      <c r="F1402" s="247"/>
      <c r="G1402" s="248"/>
    </row>
    <row r="1403" spans="1:7">
      <c r="A1403" s="613" t="s">
        <v>47</v>
      </c>
      <c r="B1403" s="614"/>
      <c r="C1403" s="614"/>
      <c r="D1403" s="614"/>
      <c r="E1403" s="614"/>
      <c r="F1403" s="614"/>
      <c r="G1403" s="615"/>
    </row>
    <row r="1404" spans="1:7">
      <c r="A1404" s="616" t="s">
        <v>41</v>
      </c>
      <c r="B1404" s="640"/>
      <c r="C1404" s="641"/>
      <c r="D1404" s="231" t="s">
        <v>42</v>
      </c>
      <c r="E1404" s="232" t="s">
        <v>48</v>
      </c>
      <c r="F1404" s="233" t="s">
        <v>49</v>
      </c>
      <c r="G1404" s="232" t="s">
        <v>45</v>
      </c>
    </row>
    <row r="1405" spans="1:7">
      <c r="A1405" s="689" t="s">
        <v>50</v>
      </c>
      <c r="B1405" s="690"/>
      <c r="C1405" s="691"/>
      <c r="D1405" s="369" t="s">
        <v>51</v>
      </c>
      <c r="E1405" s="250">
        <f>+G1414</f>
        <v>43358</v>
      </c>
      <c r="F1405" s="363">
        <v>0.05</v>
      </c>
      <c r="G1405" s="252">
        <f>ROUNDUP(E1405*F1405,0)</f>
        <v>2168</v>
      </c>
    </row>
    <row r="1406" spans="1:7">
      <c r="A1406" s="622"/>
      <c r="B1406" s="623"/>
      <c r="C1406" s="624"/>
      <c r="D1406" s="254"/>
      <c r="E1406" s="255"/>
      <c r="F1406" s="253"/>
      <c r="G1406" s="256"/>
    </row>
    <row r="1407" spans="1:7">
      <c r="A1407" s="622"/>
      <c r="B1407" s="623"/>
      <c r="C1407" s="624"/>
      <c r="D1407" s="254"/>
      <c r="E1407" s="255"/>
      <c r="F1407" s="253"/>
      <c r="G1407" s="256"/>
    </row>
    <row r="1408" spans="1:7">
      <c r="A1408" s="257"/>
      <c r="B1408" s="258"/>
      <c r="C1408" s="258"/>
      <c r="D1408" s="259"/>
      <c r="E1408" s="260"/>
      <c r="F1408" s="241" t="s">
        <v>54</v>
      </c>
      <c r="G1408" s="242">
        <f>G1405+G1406+G1407</f>
        <v>2168</v>
      </c>
    </row>
    <row r="1409" spans="1:7">
      <c r="A1409" s="261"/>
      <c r="B1409" s="262"/>
      <c r="C1409" s="262"/>
      <c r="D1409" s="263"/>
      <c r="E1409" s="264"/>
      <c r="F1409" s="247"/>
      <c r="G1409" s="248"/>
    </row>
    <row r="1410" spans="1:7">
      <c r="A1410" s="613" t="s">
        <v>55</v>
      </c>
      <c r="B1410" s="614"/>
      <c r="C1410" s="614"/>
      <c r="D1410" s="614"/>
      <c r="E1410" s="614"/>
      <c r="F1410" s="614"/>
      <c r="G1410" s="615"/>
    </row>
    <row r="1411" spans="1:7">
      <c r="A1411" s="231" t="s">
        <v>2</v>
      </c>
      <c r="B1411" s="231" t="s">
        <v>56</v>
      </c>
      <c r="C1411" s="231" t="s">
        <v>57</v>
      </c>
      <c r="D1411" s="231" t="s">
        <v>360</v>
      </c>
      <c r="E1411" s="231" t="s">
        <v>59</v>
      </c>
      <c r="F1411" s="231" t="s">
        <v>60</v>
      </c>
      <c r="G1411" s="265"/>
    </row>
    <row r="1412" spans="1:7">
      <c r="A1412" s="266" t="s">
        <v>61</v>
      </c>
      <c r="B1412" s="266">
        <v>107213.33333333299</v>
      </c>
      <c r="C1412" s="267">
        <v>0.875</v>
      </c>
      <c r="D1412" s="267">
        <v>25128.125</v>
      </c>
      <c r="E1412" s="267">
        <v>0.84299999999999997</v>
      </c>
      <c r="F1412" s="252">
        <f>ROUNDUP(D1412/E1412,0)</f>
        <v>29808</v>
      </c>
      <c r="G1412" s="265"/>
    </row>
    <row r="1413" spans="1:7">
      <c r="A1413" s="266" t="s">
        <v>62</v>
      </c>
      <c r="B1413" s="266">
        <v>48733.333333333299</v>
      </c>
      <c r="C1413" s="267">
        <v>0.875</v>
      </c>
      <c r="D1413" s="267">
        <v>11421.875</v>
      </c>
      <c r="E1413" s="267">
        <v>0.84299999999999997</v>
      </c>
      <c r="F1413" s="252">
        <f>ROUNDUP(D1413/E1413,0)</f>
        <v>13550</v>
      </c>
      <c r="G1413" s="265"/>
    </row>
    <row r="1414" spans="1:7">
      <c r="A1414" s="237"/>
      <c r="B1414" s="268"/>
      <c r="C1414" s="269"/>
      <c r="D1414" s="270"/>
      <c r="E1414" s="271"/>
      <c r="F1414" s="241" t="s">
        <v>63</v>
      </c>
      <c r="G1414" s="242">
        <f>F1412+F1413</f>
        <v>43358</v>
      </c>
    </row>
    <row r="1415" spans="1:7">
      <c r="A1415" s="243"/>
      <c r="B1415" s="273"/>
      <c r="C1415" s="274"/>
      <c r="D1415" s="275"/>
      <c r="E1415" s="276"/>
      <c r="F1415" s="247"/>
      <c r="G1415" s="248"/>
    </row>
    <row r="1416" spans="1:7" ht="16" thickBot="1">
      <c r="A1416" s="243"/>
      <c r="B1416" s="243"/>
      <c r="C1416" s="243"/>
      <c r="D1416" s="277"/>
      <c r="E1416" s="278"/>
      <c r="F1416" s="279"/>
      <c r="G1416" s="278"/>
    </row>
    <row r="1417" spans="1:7" ht="16" thickBot="1">
      <c r="A1417" s="280"/>
      <c r="B1417" s="281"/>
      <c r="C1417" s="282"/>
      <c r="D1417" s="283"/>
      <c r="E1417" s="642" t="s">
        <v>64</v>
      </c>
      <c r="F1417" s="643"/>
      <c r="G1417" s="303">
        <f>G1401+G1408+G1414</f>
        <v>895526</v>
      </c>
    </row>
    <row r="1418" spans="1:7">
      <c r="A1418" s="287"/>
      <c r="B1418" s="288"/>
      <c r="C1418" s="289"/>
      <c r="D1418" s="290"/>
      <c r="E1418" s="291"/>
      <c r="F1418" s="292"/>
      <c r="G1418" s="291"/>
    </row>
    <row r="1419" spans="1:7" s="299" customFormat="1" ht="14.5" customHeight="1" thickBot="1">
      <c r="A1419" s="293"/>
      <c r="B1419" s="294"/>
      <c r="C1419" s="295"/>
      <c r="D1419" s="296"/>
      <c r="E1419" s="297"/>
      <c r="F1419" s="298"/>
      <c r="G1419" s="297"/>
    </row>
    <row r="1420" spans="1:7" ht="17" thickBot="1">
      <c r="A1420" s="220" t="s">
        <v>1</v>
      </c>
      <c r="B1420" s="627" t="s">
        <v>2</v>
      </c>
      <c r="C1420" s="628"/>
      <c r="D1420" s="628"/>
      <c r="E1420" s="629"/>
      <c r="F1420" s="221" t="s">
        <v>38</v>
      </c>
      <c r="G1420" s="222" t="s">
        <v>39</v>
      </c>
    </row>
    <row r="1421" spans="1:7" ht="103" customHeight="1" thickBot="1">
      <c r="A1421" s="223" t="e">
        <f>+#REF!</f>
        <v>#REF!</v>
      </c>
      <c r="B1421" s="636" t="e">
        <f>+#REF!</f>
        <v>#REF!</v>
      </c>
      <c r="C1421" s="636"/>
      <c r="D1421" s="636"/>
      <c r="E1421" s="636"/>
      <c r="F1421" s="224" t="e">
        <f>+#REF!</f>
        <v>#REF!</v>
      </c>
      <c r="G1421" s="225">
        <f>+G1446</f>
        <v>574447</v>
      </c>
    </row>
    <row r="1422" spans="1:7">
      <c r="A1422" s="226"/>
      <c r="B1422" s="226"/>
      <c r="C1422" s="226"/>
      <c r="D1422" s="227"/>
      <c r="E1422" s="228"/>
      <c r="F1422" s="229"/>
      <c r="G1422" s="230"/>
    </row>
    <row r="1423" spans="1:7">
      <c r="A1423" s="613" t="s">
        <v>40</v>
      </c>
      <c r="B1423" s="633"/>
      <c r="C1423" s="633"/>
      <c r="D1423" s="633"/>
      <c r="E1423" s="633"/>
      <c r="F1423" s="633"/>
      <c r="G1423" s="634"/>
    </row>
    <row r="1424" spans="1:7">
      <c r="A1424" s="616" t="s">
        <v>41</v>
      </c>
      <c r="B1424" s="640"/>
      <c r="C1424" s="641"/>
      <c r="D1424" s="231" t="s">
        <v>42</v>
      </c>
      <c r="E1424" s="232" t="s">
        <v>43</v>
      </c>
      <c r="F1424" s="233" t="s">
        <v>44</v>
      </c>
      <c r="G1424" s="232" t="s">
        <v>45</v>
      </c>
    </row>
    <row r="1425" spans="1:7">
      <c r="A1425" s="637" t="s">
        <v>202</v>
      </c>
      <c r="B1425" s="638"/>
      <c r="C1425" s="639"/>
      <c r="D1425" s="234" t="s">
        <v>88</v>
      </c>
      <c r="E1425" s="250">
        <v>550000</v>
      </c>
      <c r="F1425" s="236">
        <v>1</v>
      </c>
      <c r="G1425" s="252">
        <f>ROUNDUP(E1425*F1425,0)</f>
        <v>550000</v>
      </c>
    </row>
    <row r="1426" spans="1:7">
      <c r="A1426" s="637"/>
      <c r="B1426" s="638"/>
      <c r="C1426" s="639"/>
      <c r="D1426" s="234"/>
      <c r="E1426" s="235"/>
      <c r="F1426" s="236"/>
      <c r="G1426" s="232"/>
    </row>
    <row r="1427" spans="1:7">
      <c r="A1427" s="637"/>
      <c r="B1427" s="638"/>
      <c r="C1427" s="639"/>
      <c r="D1427" s="234"/>
      <c r="E1427" s="235"/>
      <c r="F1427" s="236"/>
      <c r="G1427" s="232"/>
    </row>
    <row r="1428" spans="1:7">
      <c r="A1428" s="637"/>
      <c r="B1428" s="638"/>
      <c r="C1428" s="639"/>
      <c r="D1428" s="234"/>
      <c r="E1428" s="235"/>
      <c r="F1428" s="236"/>
      <c r="G1428" s="232"/>
    </row>
    <row r="1429" spans="1:7">
      <c r="A1429" s="637"/>
      <c r="B1429" s="638"/>
      <c r="C1429" s="639"/>
      <c r="D1429" s="234"/>
      <c r="E1429" s="235"/>
      <c r="F1429" s="236"/>
      <c r="G1429" s="232"/>
    </row>
    <row r="1430" spans="1:7">
      <c r="A1430" s="237"/>
      <c r="B1430" s="238"/>
      <c r="C1430" s="237"/>
      <c r="D1430" s="239"/>
      <c r="E1430" s="240"/>
      <c r="F1430" s="241" t="s">
        <v>46</v>
      </c>
      <c r="G1430" s="242">
        <f>G1425+G1426+G1427+G1428+G1429</f>
        <v>550000</v>
      </c>
    </row>
    <row r="1431" spans="1:7">
      <c r="A1431" s="243"/>
      <c r="B1431" s="244"/>
      <c r="C1431" s="244"/>
      <c r="D1431" s="245"/>
      <c r="E1431" s="246"/>
      <c r="F1431" s="247"/>
      <c r="G1431" s="248"/>
    </row>
    <row r="1432" spans="1:7">
      <c r="A1432" s="613" t="s">
        <v>47</v>
      </c>
      <c r="B1432" s="614"/>
      <c r="C1432" s="614"/>
      <c r="D1432" s="614"/>
      <c r="E1432" s="614"/>
      <c r="F1432" s="614"/>
      <c r="G1432" s="615"/>
    </row>
    <row r="1433" spans="1:7">
      <c r="A1433" s="616" t="s">
        <v>41</v>
      </c>
      <c r="B1433" s="640"/>
      <c r="C1433" s="641"/>
      <c r="D1433" s="231" t="s">
        <v>42</v>
      </c>
      <c r="E1433" s="232" t="s">
        <v>48</v>
      </c>
      <c r="F1433" s="233" t="s">
        <v>49</v>
      </c>
      <c r="G1433" s="232" t="s">
        <v>45</v>
      </c>
    </row>
    <row r="1434" spans="1:7">
      <c r="A1434" s="622" t="s">
        <v>165</v>
      </c>
      <c r="B1434" s="623"/>
      <c r="C1434" s="624"/>
      <c r="D1434" s="369" t="s">
        <v>51</v>
      </c>
      <c r="E1434" s="255">
        <f>G1443</f>
        <v>23282</v>
      </c>
      <c r="F1434" s="253">
        <v>0.05</v>
      </c>
      <c r="G1434" s="252">
        <f>ROUNDUP(E1434*F1434,0)</f>
        <v>1165</v>
      </c>
    </row>
    <row r="1435" spans="1:7">
      <c r="A1435" s="622"/>
      <c r="B1435" s="623"/>
      <c r="C1435" s="624"/>
      <c r="D1435" s="254"/>
      <c r="E1435" s="255"/>
      <c r="F1435" s="253"/>
      <c r="G1435" s="256"/>
    </row>
    <row r="1436" spans="1:7">
      <c r="A1436" s="622"/>
      <c r="B1436" s="623"/>
      <c r="C1436" s="624"/>
      <c r="D1436" s="254"/>
      <c r="E1436" s="255"/>
      <c r="F1436" s="253"/>
      <c r="G1436" s="256"/>
    </row>
    <row r="1437" spans="1:7">
      <c r="A1437" s="257"/>
      <c r="B1437" s="258"/>
      <c r="C1437" s="258"/>
      <c r="D1437" s="259"/>
      <c r="E1437" s="260"/>
      <c r="F1437" s="241" t="s">
        <v>54</v>
      </c>
      <c r="G1437" s="242">
        <f>G1434+G1435+G1436</f>
        <v>1165</v>
      </c>
    </row>
    <row r="1438" spans="1:7">
      <c r="A1438" s="261"/>
      <c r="B1438" s="262"/>
      <c r="C1438" s="262"/>
      <c r="D1438" s="263"/>
      <c r="E1438" s="264"/>
      <c r="F1438" s="247"/>
      <c r="G1438" s="248"/>
    </row>
    <row r="1439" spans="1:7">
      <c r="A1439" s="613" t="s">
        <v>55</v>
      </c>
      <c r="B1439" s="614"/>
      <c r="C1439" s="614"/>
      <c r="D1439" s="614"/>
      <c r="E1439" s="614"/>
      <c r="F1439" s="614"/>
      <c r="G1439" s="615"/>
    </row>
    <row r="1440" spans="1:7">
      <c r="A1440" s="231" t="s">
        <v>2</v>
      </c>
      <c r="B1440" s="231" t="s">
        <v>56</v>
      </c>
      <c r="C1440" s="231" t="s">
        <v>57</v>
      </c>
      <c r="D1440" s="231" t="s">
        <v>360</v>
      </c>
      <c r="E1440" s="231" t="s">
        <v>59</v>
      </c>
      <c r="F1440" s="231" t="s">
        <v>60</v>
      </c>
      <c r="G1440" s="265"/>
    </row>
    <row r="1441" spans="1:7">
      <c r="A1441" s="266" t="s">
        <v>61</v>
      </c>
      <c r="B1441" s="266">
        <v>107213.33333333299</v>
      </c>
      <c r="C1441" s="267">
        <v>0.875</v>
      </c>
      <c r="D1441" s="267">
        <v>25128.125</v>
      </c>
      <c r="E1441" s="267">
        <v>1.57</v>
      </c>
      <c r="F1441" s="252">
        <f>ROUNDUP(D1441/E1441,0)</f>
        <v>16006</v>
      </c>
      <c r="G1441" s="265"/>
    </row>
    <row r="1442" spans="1:7">
      <c r="A1442" s="266" t="s">
        <v>62</v>
      </c>
      <c r="B1442" s="266">
        <v>48733.333333333299</v>
      </c>
      <c r="C1442" s="267">
        <v>0.875</v>
      </c>
      <c r="D1442" s="267">
        <v>11421.875</v>
      </c>
      <c r="E1442" s="267">
        <v>1.57</v>
      </c>
      <c r="F1442" s="252">
        <f>ROUNDUP(D1442/E1442,0)</f>
        <v>7276</v>
      </c>
      <c r="G1442" s="265"/>
    </row>
    <row r="1443" spans="1:7">
      <c r="A1443" s="237"/>
      <c r="B1443" s="268"/>
      <c r="C1443" s="269"/>
      <c r="D1443" s="270"/>
      <c r="E1443" s="271"/>
      <c r="F1443" s="241" t="s">
        <v>63</v>
      </c>
      <c r="G1443" s="242">
        <f>SUM(F1441:F1442)</f>
        <v>23282</v>
      </c>
    </row>
    <row r="1444" spans="1:7">
      <c r="A1444" s="243"/>
      <c r="B1444" s="273"/>
      <c r="C1444" s="274"/>
      <c r="D1444" s="275"/>
      <c r="E1444" s="276"/>
      <c r="F1444" s="247"/>
      <c r="G1444" s="248"/>
    </row>
    <row r="1445" spans="1:7" ht="16" thickBot="1">
      <c r="A1445" s="243"/>
      <c r="B1445" s="243"/>
      <c r="C1445" s="243"/>
      <c r="D1445" s="277"/>
      <c r="E1445" s="278"/>
      <c r="F1445" s="279"/>
      <c r="G1445" s="278"/>
    </row>
    <row r="1446" spans="1:7" ht="16" thickBot="1">
      <c r="A1446" s="280"/>
      <c r="B1446" s="281"/>
      <c r="C1446" s="282"/>
      <c r="D1446" s="283"/>
      <c r="E1446" s="642" t="s">
        <v>64</v>
      </c>
      <c r="F1446" s="643"/>
      <c r="G1446" s="303">
        <f>G1430+G1437+G1443</f>
        <v>574447</v>
      </c>
    </row>
    <row r="1447" spans="1:7" ht="16" thickBot="1">
      <c r="A1447" s="243"/>
      <c r="B1447" s="243"/>
      <c r="C1447" s="243"/>
      <c r="D1447" s="277"/>
      <c r="E1447" s="278"/>
      <c r="F1447" s="279"/>
      <c r="G1447" s="278"/>
    </row>
    <row r="1448" spans="1:7" ht="17" thickBot="1">
      <c r="A1448" s="220" t="s">
        <v>1</v>
      </c>
      <c r="B1448" s="627" t="s">
        <v>2</v>
      </c>
      <c r="C1448" s="628"/>
      <c r="D1448" s="628"/>
      <c r="E1448" s="629"/>
      <c r="F1448" s="221" t="s">
        <v>38</v>
      </c>
      <c r="G1448" s="222" t="s">
        <v>39</v>
      </c>
    </row>
    <row r="1449" spans="1:7" ht="80" customHeight="1" thickBot="1">
      <c r="A1449" s="223" t="e">
        <f>+#REF!</f>
        <v>#REF!</v>
      </c>
      <c r="B1449" s="636" t="e">
        <f>+#REF!</f>
        <v>#REF!</v>
      </c>
      <c r="C1449" s="636"/>
      <c r="D1449" s="636"/>
      <c r="E1449" s="636"/>
      <c r="F1449" s="224" t="e">
        <f>+#REF!</f>
        <v>#REF!</v>
      </c>
      <c r="G1449" s="225">
        <f>+G1474</f>
        <v>1388376</v>
      </c>
    </row>
    <row r="1450" spans="1:7">
      <c r="A1450" s="226"/>
      <c r="B1450" s="226"/>
      <c r="C1450" s="226"/>
      <c r="D1450" s="227"/>
      <c r="E1450" s="228"/>
      <c r="F1450" s="229"/>
      <c r="G1450" s="230"/>
    </row>
    <row r="1451" spans="1:7">
      <c r="A1451" s="613" t="s">
        <v>40</v>
      </c>
      <c r="B1451" s="633"/>
      <c r="C1451" s="633"/>
      <c r="D1451" s="633"/>
      <c r="E1451" s="633"/>
      <c r="F1451" s="633"/>
      <c r="G1451" s="634"/>
    </row>
    <row r="1452" spans="1:7">
      <c r="A1452" s="616" t="s">
        <v>41</v>
      </c>
      <c r="B1452" s="640"/>
      <c r="C1452" s="641"/>
      <c r="D1452" s="231" t="s">
        <v>42</v>
      </c>
      <c r="E1452" s="232" t="s">
        <v>43</v>
      </c>
      <c r="F1452" s="233" t="s">
        <v>44</v>
      </c>
      <c r="G1452" s="232" t="s">
        <v>45</v>
      </c>
    </row>
    <row r="1453" spans="1:7">
      <c r="A1453" s="637" t="s">
        <v>204</v>
      </c>
      <c r="B1453" s="638"/>
      <c r="C1453" s="639"/>
      <c r="D1453" s="234" t="s">
        <v>42</v>
      </c>
      <c r="E1453" s="250">
        <v>1100000</v>
      </c>
      <c r="F1453" s="236">
        <v>1</v>
      </c>
      <c r="G1453" s="252">
        <f>ROUNDUP(E1453*F1453,0)</f>
        <v>1100000</v>
      </c>
    </row>
    <row r="1454" spans="1:7">
      <c r="A1454" s="637" t="s">
        <v>203</v>
      </c>
      <c r="B1454" s="638"/>
      <c r="C1454" s="639"/>
      <c r="D1454" s="234" t="s">
        <v>42</v>
      </c>
      <c r="E1454" s="250">
        <v>197000</v>
      </c>
      <c r="F1454" s="236">
        <v>1</v>
      </c>
      <c r="G1454" s="252">
        <f>ROUNDUP(E1454*F1454,0)</f>
        <v>197000</v>
      </c>
    </row>
    <row r="1455" spans="1:7">
      <c r="A1455" s="637"/>
      <c r="B1455" s="638"/>
      <c r="C1455" s="639"/>
      <c r="D1455" s="234"/>
      <c r="E1455" s="235"/>
      <c r="F1455" s="236"/>
      <c r="G1455" s="232"/>
    </row>
    <row r="1456" spans="1:7">
      <c r="A1456" s="637"/>
      <c r="B1456" s="638"/>
      <c r="C1456" s="639"/>
      <c r="D1456" s="234"/>
      <c r="E1456" s="235"/>
      <c r="F1456" s="236"/>
      <c r="G1456" s="232"/>
    </row>
    <row r="1457" spans="1:7">
      <c r="A1457" s="637"/>
      <c r="B1457" s="638"/>
      <c r="C1457" s="639"/>
      <c r="D1457" s="234"/>
      <c r="E1457" s="235"/>
      <c r="F1457" s="236"/>
      <c r="G1457" s="232"/>
    </row>
    <row r="1458" spans="1:7">
      <c r="A1458" s="237"/>
      <c r="B1458" s="238"/>
      <c r="C1458" s="237"/>
      <c r="D1458" s="239"/>
      <c r="E1458" s="240"/>
      <c r="F1458" s="241" t="s">
        <v>46</v>
      </c>
      <c r="G1458" s="242">
        <f>G1453+G1454+G1455+G1456+G1457</f>
        <v>1297000</v>
      </c>
    </row>
    <row r="1459" spans="1:7">
      <c r="A1459" s="243"/>
      <c r="B1459" s="244"/>
      <c r="C1459" s="244"/>
      <c r="D1459" s="245"/>
      <c r="E1459" s="246"/>
      <c r="F1459" s="247"/>
      <c r="G1459" s="248"/>
    </row>
    <row r="1460" spans="1:7">
      <c r="A1460" s="613" t="s">
        <v>47</v>
      </c>
      <c r="B1460" s="614"/>
      <c r="C1460" s="614"/>
      <c r="D1460" s="614"/>
      <c r="E1460" s="614"/>
      <c r="F1460" s="614"/>
      <c r="G1460" s="615"/>
    </row>
    <row r="1461" spans="1:7">
      <c r="A1461" s="616" t="s">
        <v>41</v>
      </c>
      <c r="B1461" s="640"/>
      <c r="C1461" s="641"/>
      <c r="D1461" s="231" t="s">
        <v>42</v>
      </c>
      <c r="E1461" s="232" t="s">
        <v>48</v>
      </c>
      <c r="F1461" s="233" t="s">
        <v>49</v>
      </c>
      <c r="G1461" s="232" t="s">
        <v>45</v>
      </c>
    </row>
    <row r="1462" spans="1:7">
      <c r="A1462" s="689" t="s">
        <v>50</v>
      </c>
      <c r="B1462" s="690"/>
      <c r="C1462" s="691"/>
      <c r="D1462" s="369" t="s">
        <v>51</v>
      </c>
      <c r="E1462" s="250">
        <f>+G1471</f>
        <v>87024</v>
      </c>
      <c r="F1462" s="363">
        <v>0.05</v>
      </c>
      <c r="G1462" s="252">
        <f>ROUNDUP(E1462*F1462,0)</f>
        <v>4352</v>
      </c>
    </row>
    <row r="1463" spans="1:7">
      <c r="A1463" s="622"/>
      <c r="B1463" s="623"/>
      <c r="C1463" s="624"/>
      <c r="D1463" s="254"/>
      <c r="E1463" s="255"/>
      <c r="F1463" s="253"/>
      <c r="G1463" s="256"/>
    </row>
    <row r="1464" spans="1:7">
      <c r="A1464" s="622"/>
      <c r="B1464" s="623"/>
      <c r="C1464" s="624"/>
      <c r="D1464" s="254"/>
      <c r="E1464" s="255"/>
      <c r="F1464" s="253"/>
      <c r="G1464" s="256"/>
    </row>
    <row r="1465" spans="1:7">
      <c r="A1465" s="257"/>
      <c r="B1465" s="258"/>
      <c r="C1465" s="258"/>
      <c r="D1465" s="259"/>
      <c r="E1465" s="260"/>
      <c r="F1465" s="241" t="s">
        <v>54</v>
      </c>
      <c r="G1465" s="242">
        <f>G1462+G1463+G1464</f>
        <v>4352</v>
      </c>
    </row>
    <row r="1466" spans="1:7">
      <c r="A1466" s="261"/>
      <c r="B1466" s="262"/>
      <c r="C1466" s="262"/>
      <c r="D1466" s="263"/>
      <c r="E1466" s="264"/>
      <c r="F1466" s="247"/>
      <c r="G1466" s="248"/>
    </row>
    <row r="1467" spans="1:7">
      <c r="A1467" s="613" t="s">
        <v>55</v>
      </c>
      <c r="B1467" s="614"/>
      <c r="C1467" s="614"/>
      <c r="D1467" s="614"/>
      <c r="E1467" s="614"/>
      <c r="F1467" s="614"/>
      <c r="G1467" s="615"/>
    </row>
    <row r="1468" spans="1:7">
      <c r="A1468" s="231" t="s">
        <v>2</v>
      </c>
      <c r="B1468" s="231" t="s">
        <v>56</v>
      </c>
      <c r="C1468" s="231" t="s">
        <v>57</v>
      </c>
      <c r="D1468" s="231" t="s">
        <v>360</v>
      </c>
      <c r="E1468" s="231" t="s">
        <v>59</v>
      </c>
      <c r="F1468" s="231" t="s">
        <v>60</v>
      </c>
      <c r="G1468" s="265"/>
    </row>
    <row r="1469" spans="1:7">
      <c r="A1469" s="266" t="s">
        <v>61</v>
      </c>
      <c r="B1469" s="266">
        <v>107213.33333333299</v>
      </c>
      <c r="C1469" s="267">
        <v>0.875</v>
      </c>
      <c r="D1469" s="267">
        <v>25128.125</v>
      </c>
      <c r="E1469" s="267">
        <v>0.42</v>
      </c>
      <c r="F1469" s="252">
        <f>ROUNDUP(D1469/E1469,0)</f>
        <v>59829</v>
      </c>
      <c r="G1469" s="265"/>
    </row>
    <row r="1470" spans="1:7">
      <c r="A1470" s="266" t="s">
        <v>62</v>
      </c>
      <c r="B1470" s="266">
        <v>48733.333333333299</v>
      </c>
      <c r="C1470" s="267">
        <v>0.875</v>
      </c>
      <c r="D1470" s="267">
        <v>11421.875</v>
      </c>
      <c r="E1470" s="267">
        <v>0.42</v>
      </c>
      <c r="F1470" s="252">
        <f>ROUNDUP(D1470/E1470,0)</f>
        <v>27195</v>
      </c>
      <c r="G1470" s="265"/>
    </row>
    <row r="1471" spans="1:7">
      <c r="A1471" s="237"/>
      <c r="B1471" s="268"/>
      <c r="C1471" s="269"/>
      <c r="D1471" s="270"/>
      <c r="E1471" s="271"/>
      <c r="F1471" s="241" t="s">
        <v>63</v>
      </c>
      <c r="G1471" s="242">
        <f>F1469+F1470</f>
        <v>87024</v>
      </c>
    </row>
    <row r="1472" spans="1:7">
      <c r="A1472" s="243"/>
      <c r="B1472" s="273"/>
      <c r="C1472" s="274"/>
      <c r="D1472" s="275"/>
      <c r="E1472" s="276"/>
      <c r="F1472" s="247"/>
      <c r="G1472" s="248"/>
    </row>
    <row r="1473" spans="1:7" ht="16" thickBot="1">
      <c r="A1473" s="243"/>
      <c r="B1473" s="243"/>
      <c r="C1473" s="243"/>
      <c r="D1473" s="277"/>
      <c r="E1473" s="278"/>
      <c r="F1473" s="279"/>
      <c r="G1473" s="278"/>
    </row>
    <row r="1474" spans="1:7" ht="16" thickBot="1">
      <c r="A1474" s="280"/>
      <c r="B1474" s="281"/>
      <c r="C1474" s="282"/>
      <c r="D1474" s="283"/>
      <c r="E1474" s="642" t="s">
        <v>64</v>
      </c>
      <c r="F1474" s="643"/>
      <c r="G1474" s="303">
        <f>G1458+G1465+G1471</f>
        <v>1388376</v>
      </c>
    </row>
    <row r="1475" spans="1:7" s="299" customFormat="1" ht="16" thickBot="1">
      <c r="A1475" s="304"/>
      <c r="B1475" s="305"/>
      <c r="C1475" s="306"/>
      <c r="D1475" s="307"/>
      <c r="E1475" s="308"/>
      <c r="F1475" s="308"/>
      <c r="G1475" s="309"/>
    </row>
    <row r="1476" spans="1:7" ht="17" thickBot="1">
      <c r="A1476" s="220" t="s">
        <v>1</v>
      </c>
      <c r="B1476" s="627" t="s">
        <v>2</v>
      </c>
      <c r="C1476" s="628"/>
      <c r="D1476" s="628"/>
      <c r="E1476" s="629"/>
      <c r="F1476" s="221" t="s">
        <v>38</v>
      </c>
      <c r="G1476" s="222" t="s">
        <v>39</v>
      </c>
    </row>
    <row r="1477" spans="1:7" ht="83" customHeight="1" thickBot="1">
      <c r="A1477" s="223" t="e">
        <f>+#REF!</f>
        <v>#REF!</v>
      </c>
      <c r="B1477" s="636" t="e">
        <f>+#REF!</f>
        <v>#REF!</v>
      </c>
      <c r="C1477" s="636"/>
      <c r="D1477" s="636"/>
      <c r="E1477" s="636"/>
      <c r="F1477" s="224" t="e">
        <f>+#REF!</f>
        <v>#REF!</v>
      </c>
      <c r="G1477" s="225">
        <f>+G1502</f>
        <v>680024</v>
      </c>
    </row>
    <row r="1478" spans="1:7">
      <c r="A1478" s="226"/>
      <c r="B1478" s="226"/>
      <c r="C1478" s="226"/>
      <c r="D1478" s="227"/>
      <c r="E1478" s="228"/>
      <c r="F1478" s="229"/>
      <c r="G1478" s="230"/>
    </row>
    <row r="1479" spans="1:7">
      <c r="A1479" s="613" t="s">
        <v>40</v>
      </c>
      <c r="B1479" s="633"/>
      <c r="C1479" s="633"/>
      <c r="D1479" s="633"/>
      <c r="E1479" s="633"/>
      <c r="F1479" s="633"/>
      <c r="G1479" s="634"/>
    </row>
    <row r="1480" spans="1:7">
      <c r="A1480" s="616" t="s">
        <v>41</v>
      </c>
      <c r="B1480" s="640"/>
      <c r="C1480" s="641"/>
      <c r="D1480" s="231" t="s">
        <v>42</v>
      </c>
      <c r="E1480" s="232" t="s">
        <v>43</v>
      </c>
      <c r="F1480" s="233" t="s">
        <v>44</v>
      </c>
      <c r="G1480" s="232" t="s">
        <v>45</v>
      </c>
    </row>
    <row r="1481" spans="1:7">
      <c r="A1481" s="637" t="s">
        <v>205</v>
      </c>
      <c r="B1481" s="638"/>
      <c r="C1481" s="639"/>
      <c r="D1481" s="234" t="s">
        <v>88</v>
      </c>
      <c r="E1481" s="250">
        <v>656621</v>
      </c>
      <c r="F1481" s="236">
        <v>1</v>
      </c>
      <c r="G1481" s="252">
        <f>ROUNDUP(E1481*F1481,0)</f>
        <v>656621</v>
      </c>
    </row>
    <row r="1482" spans="1:7">
      <c r="A1482" s="637"/>
      <c r="B1482" s="638"/>
      <c r="C1482" s="639"/>
      <c r="D1482" s="234"/>
      <c r="E1482" s="235"/>
      <c r="F1482" s="236"/>
      <c r="G1482" s="232"/>
    </row>
    <row r="1483" spans="1:7">
      <c r="A1483" s="637"/>
      <c r="B1483" s="638"/>
      <c r="C1483" s="639"/>
      <c r="D1483" s="234"/>
      <c r="E1483" s="235"/>
      <c r="F1483" s="236"/>
      <c r="G1483" s="232"/>
    </row>
    <row r="1484" spans="1:7">
      <c r="A1484" s="637"/>
      <c r="B1484" s="638"/>
      <c r="C1484" s="639"/>
      <c r="D1484" s="234"/>
      <c r="E1484" s="235"/>
      <c r="F1484" s="236"/>
      <c r="G1484" s="232"/>
    </row>
    <row r="1485" spans="1:7">
      <c r="A1485" s="637"/>
      <c r="B1485" s="638"/>
      <c r="C1485" s="639"/>
      <c r="D1485" s="234"/>
      <c r="E1485" s="235"/>
      <c r="F1485" s="236"/>
      <c r="G1485" s="232"/>
    </row>
    <row r="1486" spans="1:7">
      <c r="A1486" s="237"/>
      <c r="B1486" s="238"/>
      <c r="C1486" s="237"/>
      <c r="D1486" s="239"/>
      <c r="E1486" s="240"/>
      <c r="F1486" s="241" t="s">
        <v>46</v>
      </c>
      <c r="G1486" s="242">
        <f>G1481+G1482+G1483+G1484+G1485</f>
        <v>656621</v>
      </c>
    </row>
    <row r="1487" spans="1:7">
      <c r="A1487" s="243"/>
      <c r="B1487" s="244"/>
      <c r="C1487" s="244"/>
      <c r="D1487" s="245"/>
      <c r="E1487" s="246"/>
      <c r="F1487" s="247"/>
      <c r="G1487" s="248"/>
    </row>
    <row r="1488" spans="1:7">
      <c r="A1488" s="613" t="s">
        <v>47</v>
      </c>
      <c r="B1488" s="614"/>
      <c r="C1488" s="614"/>
      <c r="D1488" s="614"/>
      <c r="E1488" s="614"/>
      <c r="F1488" s="614"/>
      <c r="G1488" s="615"/>
    </row>
    <row r="1489" spans="1:7">
      <c r="A1489" s="616" t="s">
        <v>41</v>
      </c>
      <c r="B1489" s="640"/>
      <c r="C1489" s="641"/>
      <c r="D1489" s="231" t="s">
        <v>42</v>
      </c>
      <c r="E1489" s="232" t="s">
        <v>48</v>
      </c>
      <c r="F1489" s="233" t="s">
        <v>49</v>
      </c>
      <c r="G1489" s="232" t="s">
        <v>45</v>
      </c>
    </row>
    <row r="1490" spans="1:7">
      <c r="A1490" s="622" t="s">
        <v>165</v>
      </c>
      <c r="B1490" s="623"/>
      <c r="C1490" s="624"/>
      <c r="D1490" s="369" t="s">
        <v>51</v>
      </c>
      <c r="E1490" s="250">
        <f>+G1499</f>
        <v>22288</v>
      </c>
      <c r="F1490" s="253">
        <v>0.05</v>
      </c>
      <c r="G1490" s="252">
        <f>ROUNDUP(E1490*F1490,0)</f>
        <v>1115</v>
      </c>
    </row>
    <row r="1491" spans="1:7">
      <c r="A1491" s="622"/>
      <c r="B1491" s="623"/>
      <c r="C1491" s="624"/>
      <c r="D1491" s="254"/>
      <c r="E1491" s="255"/>
      <c r="F1491" s="253"/>
      <c r="G1491" s="256"/>
    </row>
    <row r="1492" spans="1:7">
      <c r="A1492" s="622"/>
      <c r="B1492" s="623"/>
      <c r="C1492" s="624"/>
      <c r="D1492" s="254"/>
      <c r="E1492" s="255"/>
      <c r="F1492" s="253"/>
      <c r="G1492" s="256"/>
    </row>
    <row r="1493" spans="1:7">
      <c r="A1493" s="257"/>
      <c r="B1493" s="258"/>
      <c r="C1493" s="258"/>
      <c r="D1493" s="259"/>
      <c r="E1493" s="260"/>
      <c r="F1493" s="241" t="s">
        <v>54</v>
      </c>
      <c r="G1493" s="242">
        <f>G1490+G1491+G1492</f>
        <v>1115</v>
      </c>
    </row>
    <row r="1494" spans="1:7">
      <c r="A1494" s="261"/>
      <c r="B1494" s="262"/>
      <c r="C1494" s="262"/>
      <c r="D1494" s="263"/>
      <c r="E1494" s="264"/>
      <c r="F1494" s="247"/>
      <c r="G1494" s="248"/>
    </row>
    <row r="1495" spans="1:7">
      <c r="A1495" s="613" t="s">
        <v>55</v>
      </c>
      <c r="B1495" s="614"/>
      <c r="C1495" s="614"/>
      <c r="D1495" s="614"/>
      <c r="E1495" s="614"/>
      <c r="F1495" s="614"/>
      <c r="G1495" s="615"/>
    </row>
    <row r="1496" spans="1:7">
      <c r="A1496" s="231" t="s">
        <v>2</v>
      </c>
      <c r="B1496" s="231" t="s">
        <v>56</v>
      </c>
      <c r="C1496" s="231" t="s">
        <v>57</v>
      </c>
      <c r="D1496" s="231" t="s">
        <v>360</v>
      </c>
      <c r="E1496" s="231" t="s">
        <v>59</v>
      </c>
      <c r="F1496" s="231" t="s">
        <v>60</v>
      </c>
      <c r="G1496" s="265"/>
    </row>
    <row r="1497" spans="1:7">
      <c r="A1497" s="266" t="s">
        <v>61</v>
      </c>
      <c r="B1497" s="266">
        <v>107213.33333333299</v>
      </c>
      <c r="C1497" s="267">
        <v>0.875</v>
      </c>
      <c r="D1497" s="267">
        <v>25128.125</v>
      </c>
      <c r="E1497" s="267">
        <v>1.64</v>
      </c>
      <c r="F1497" s="252">
        <f>ROUNDUP(D1497/E1497,0)</f>
        <v>15323</v>
      </c>
      <c r="G1497" s="265"/>
    </row>
    <row r="1498" spans="1:7">
      <c r="A1498" s="266" t="s">
        <v>62</v>
      </c>
      <c r="B1498" s="266">
        <v>48733.333333333299</v>
      </c>
      <c r="C1498" s="267">
        <v>0.875</v>
      </c>
      <c r="D1498" s="267">
        <v>11421.875</v>
      </c>
      <c r="E1498" s="267">
        <v>1.64</v>
      </c>
      <c r="F1498" s="252">
        <f>ROUNDUP(D1498/E1498,0)</f>
        <v>6965</v>
      </c>
      <c r="G1498" s="265"/>
    </row>
    <row r="1499" spans="1:7">
      <c r="A1499" s="237"/>
      <c r="B1499" s="268"/>
      <c r="C1499" s="269"/>
      <c r="D1499" s="270"/>
      <c r="E1499" s="271"/>
      <c r="F1499" s="241" t="s">
        <v>63</v>
      </c>
      <c r="G1499" s="242">
        <f>SUM(F1497:F1498)</f>
        <v>22288</v>
      </c>
    </row>
    <row r="1500" spans="1:7">
      <c r="A1500" s="243"/>
      <c r="B1500" s="273"/>
      <c r="C1500" s="274"/>
      <c r="D1500" s="275"/>
      <c r="E1500" s="276"/>
      <c r="F1500" s="247"/>
      <c r="G1500" s="248"/>
    </row>
    <row r="1501" spans="1:7" ht="16" thickBot="1">
      <c r="A1501" s="243"/>
      <c r="B1501" s="243"/>
      <c r="C1501" s="243"/>
      <c r="D1501" s="277"/>
      <c r="E1501" s="278"/>
      <c r="F1501" s="279"/>
      <c r="G1501" s="278"/>
    </row>
    <row r="1502" spans="1:7" ht="16" thickBot="1">
      <c r="A1502" s="280"/>
      <c r="B1502" s="281"/>
      <c r="C1502" s="282"/>
      <c r="D1502" s="283"/>
      <c r="E1502" s="642" t="s">
        <v>64</v>
      </c>
      <c r="F1502" s="643"/>
      <c r="G1502" s="303">
        <f>G1486+G1493+G1499</f>
        <v>680024</v>
      </c>
    </row>
    <row r="1503" spans="1:7" ht="16" thickBot="1">
      <c r="A1503" s="408"/>
      <c r="B1503" s="409"/>
      <c r="C1503" s="410"/>
      <c r="D1503" s="411"/>
      <c r="E1503" s="412"/>
      <c r="F1503" s="413"/>
      <c r="G1503" s="412"/>
    </row>
    <row r="1504" spans="1:7" ht="17" thickBot="1">
      <c r="A1504" s="220" t="s">
        <v>1</v>
      </c>
      <c r="B1504" s="627" t="s">
        <v>2</v>
      </c>
      <c r="C1504" s="628"/>
      <c r="D1504" s="628"/>
      <c r="E1504" s="629"/>
      <c r="F1504" s="221" t="s">
        <v>38</v>
      </c>
      <c r="G1504" s="222" t="s">
        <v>39</v>
      </c>
    </row>
    <row r="1505" spans="1:7" ht="75" customHeight="1" thickBot="1">
      <c r="A1505" s="223" t="e">
        <f>+#REF!</f>
        <v>#REF!</v>
      </c>
      <c r="B1505" s="636" t="e">
        <f>+#REF!</f>
        <v>#REF!</v>
      </c>
      <c r="C1505" s="636"/>
      <c r="D1505" s="636"/>
      <c r="E1505" s="636"/>
      <c r="F1505" s="224" t="e">
        <f>+#REF!</f>
        <v>#REF!</v>
      </c>
      <c r="G1505" s="225">
        <f>+G1530</f>
        <v>386598</v>
      </c>
    </row>
    <row r="1506" spans="1:7">
      <c r="A1506" s="226"/>
      <c r="B1506" s="226"/>
      <c r="C1506" s="226"/>
      <c r="D1506" s="227"/>
      <c r="E1506" s="228"/>
      <c r="F1506" s="229"/>
      <c r="G1506" s="230"/>
    </row>
    <row r="1507" spans="1:7">
      <c r="A1507" s="613" t="s">
        <v>40</v>
      </c>
      <c r="B1507" s="633"/>
      <c r="C1507" s="633"/>
      <c r="D1507" s="633"/>
      <c r="E1507" s="633"/>
      <c r="F1507" s="633"/>
      <c r="G1507" s="634"/>
    </row>
    <row r="1508" spans="1:7">
      <c r="A1508" s="616" t="s">
        <v>41</v>
      </c>
      <c r="B1508" s="640"/>
      <c r="C1508" s="641"/>
      <c r="D1508" s="231" t="s">
        <v>42</v>
      </c>
      <c r="E1508" s="232" t="s">
        <v>43</v>
      </c>
      <c r="F1508" s="233" t="s">
        <v>44</v>
      </c>
      <c r="G1508" s="232" t="s">
        <v>45</v>
      </c>
    </row>
    <row r="1509" spans="1:7" ht="13.75" customHeight="1">
      <c r="A1509" s="637" t="s">
        <v>206</v>
      </c>
      <c r="B1509" s="638"/>
      <c r="C1509" s="639"/>
      <c r="D1509" s="234" t="s">
        <v>38</v>
      </c>
      <c r="E1509" s="250">
        <v>380000</v>
      </c>
      <c r="F1509" s="236">
        <v>1</v>
      </c>
      <c r="G1509" s="252">
        <f>ROUNDUP(E1509*F1509,0)</f>
        <v>380000</v>
      </c>
    </row>
    <row r="1510" spans="1:7">
      <c r="A1510" s="637"/>
      <c r="B1510" s="638"/>
      <c r="C1510" s="639"/>
      <c r="D1510" s="234"/>
      <c r="E1510" s="235"/>
      <c r="F1510" s="236"/>
      <c r="G1510" s="232"/>
    </row>
    <row r="1511" spans="1:7">
      <c r="A1511" s="637"/>
      <c r="B1511" s="638"/>
      <c r="C1511" s="639"/>
      <c r="D1511" s="234"/>
      <c r="E1511" s="235"/>
      <c r="F1511" s="236"/>
      <c r="G1511" s="232"/>
    </row>
    <row r="1512" spans="1:7">
      <c r="A1512" s="637"/>
      <c r="B1512" s="638"/>
      <c r="C1512" s="639"/>
      <c r="D1512" s="234"/>
      <c r="E1512" s="235"/>
      <c r="F1512" s="236"/>
      <c r="G1512" s="232"/>
    </row>
    <row r="1513" spans="1:7">
      <c r="A1513" s="637"/>
      <c r="B1513" s="638"/>
      <c r="C1513" s="639"/>
      <c r="D1513" s="234"/>
      <c r="E1513" s="235"/>
      <c r="F1513" s="236"/>
      <c r="G1513" s="232"/>
    </row>
    <row r="1514" spans="1:7">
      <c r="A1514" s="237"/>
      <c r="B1514" s="238"/>
      <c r="C1514" s="237"/>
      <c r="D1514" s="239"/>
      <c r="E1514" s="240"/>
      <c r="F1514" s="241" t="s">
        <v>46</v>
      </c>
      <c r="G1514" s="242">
        <f>G1509+G1510+G1511+G1512+G1513</f>
        <v>380000</v>
      </c>
    </row>
    <row r="1515" spans="1:7">
      <c r="A1515" s="243"/>
      <c r="B1515" s="244"/>
      <c r="C1515" s="244"/>
      <c r="D1515" s="245"/>
      <c r="E1515" s="246"/>
      <c r="F1515" s="247"/>
      <c r="G1515" s="248"/>
    </row>
    <row r="1516" spans="1:7">
      <c r="A1516" s="613" t="s">
        <v>47</v>
      </c>
      <c r="B1516" s="614"/>
      <c r="C1516" s="614"/>
      <c r="D1516" s="614"/>
      <c r="E1516" s="614"/>
      <c r="F1516" s="614"/>
      <c r="G1516" s="615"/>
    </row>
    <row r="1517" spans="1:7">
      <c r="A1517" s="616" t="s">
        <v>41</v>
      </c>
      <c r="B1517" s="640"/>
      <c r="C1517" s="641"/>
      <c r="D1517" s="231" t="s">
        <v>42</v>
      </c>
      <c r="E1517" s="232" t="s">
        <v>48</v>
      </c>
      <c r="F1517" s="233" t="s">
        <v>49</v>
      </c>
      <c r="G1517" s="232" t="s">
        <v>45</v>
      </c>
    </row>
    <row r="1518" spans="1:7">
      <c r="A1518" s="689" t="s">
        <v>50</v>
      </c>
      <c r="B1518" s="690"/>
      <c r="C1518" s="691"/>
      <c r="D1518" s="369" t="s">
        <v>51</v>
      </c>
      <c r="E1518" s="250">
        <f>+G1527</f>
        <v>6283</v>
      </c>
      <c r="F1518" s="363">
        <v>0.05</v>
      </c>
      <c r="G1518" s="252">
        <f>ROUNDUP(E1518*F1518,0)</f>
        <v>315</v>
      </c>
    </row>
    <row r="1519" spans="1:7">
      <c r="A1519" s="622"/>
      <c r="B1519" s="623"/>
      <c r="C1519" s="624"/>
      <c r="D1519" s="254"/>
      <c r="E1519" s="255"/>
      <c r="F1519" s="253"/>
      <c r="G1519" s="256"/>
    </row>
    <row r="1520" spans="1:7">
      <c r="A1520" s="622"/>
      <c r="B1520" s="623"/>
      <c r="C1520" s="624"/>
      <c r="D1520" s="254"/>
      <c r="E1520" s="255"/>
      <c r="F1520" s="253"/>
      <c r="G1520" s="256"/>
    </row>
    <row r="1521" spans="1:7">
      <c r="A1521" s="257"/>
      <c r="B1521" s="258"/>
      <c r="C1521" s="258"/>
      <c r="D1521" s="259"/>
      <c r="E1521" s="260"/>
      <c r="F1521" s="241" t="s">
        <v>54</v>
      </c>
      <c r="G1521" s="242">
        <f>G1518+G1519+G1520</f>
        <v>315</v>
      </c>
    </row>
    <row r="1522" spans="1:7">
      <c r="A1522" s="261"/>
      <c r="B1522" s="262"/>
      <c r="C1522" s="262"/>
      <c r="D1522" s="263"/>
      <c r="E1522" s="264"/>
      <c r="F1522" s="247"/>
      <c r="G1522" s="248"/>
    </row>
    <row r="1523" spans="1:7">
      <c r="A1523" s="613" t="s">
        <v>55</v>
      </c>
      <c r="B1523" s="614"/>
      <c r="C1523" s="614"/>
      <c r="D1523" s="614"/>
      <c r="E1523" s="614"/>
      <c r="F1523" s="614"/>
      <c r="G1523" s="615"/>
    </row>
    <row r="1524" spans="1:7">
      <c r="A1524" s="231" t="s">
        <v>2</v>
      </c>
      <c r="B1524" s="231" t="s">
        <v>56</v>
      </c>
      <c r="C1524" s="231" t="s">
        <v>57</v>
      </c>
      <c r="D1524" s="231" t="s">
        <v>360</v>
      </c>
      <c r="E1524" s="231" t="s">
        <v>59</v>
      </c>
      <c r="F1524" s="231" t="s">
        <v>60</v>
      </c>
      <c r="G1524" s="265"/>
    </row>
    <row r="1525" spans="1:7">
      <c r="A1525" s="266" t="s">
        <v>61</v>
      </c>
      <c r="B1525" s="266">
        <v>107213.33333333299</v>
      </c>
      <c r="C1525" s="267">
        <v>0.875</v>
      </c>
      <c r="D1525" s="267">
        <v>25128.125</v>
      </c>
      <c r="E1525" s="267">
        <v>4</v>
      </c>
      <c r="F1525" s="252">
        <f>ROUNDUP(D1525/E1525,0)</f>
        <v>6283</v>
      </c>
      <c r="G1525" s="265"/>
    </row>
    <row r="1526" spans="1:7">
      <c r="A1526" s="266" t="s">
        <v>62</v>
      </c>
      <c r="B1526" s="266">
        <v>48733.333333333299</v>
      </c>
      <c r="C1526" s="267">
        <v>0.875</v>
      </c>
      <c r="D1526" s="267">
        <v>11421.875</v>
      </c>
      <c r="E1526" s="267"/>
      <c r="F1526" s="252"/>
      <c r="G1526" s="265"/>
    </row>
    <row r="1527" spans="1:7">
      <c r="A1527" s="237"/>
      <c r="B1527" s="268"/>
      <c r="C1527" s="269"/>
      <c r="D1527" s="270"/>
      <c r="E1527" s="271"/>
      <c r="F1527" s="241" t="s">
        <v>63</v>
      </c>
      <c r="G1527" s="242">
        <f>F1525+F1526</f>
        <v>6283</v>
      </c>
    </row>
    <row r="1528" spans="1:7">
      <c r="A1528" s="243"/>
      <c r="B1528" s="273"/>
      <c r="C1528" s="274"/>
      <c r="D1528" s="275"/>
      <c r="E1528" s="276"/>
      <c r="F1528" s="247"/>
      <c r="G1528" s="248"/>
    </row>
    <row r="1529" spans="1:7" ht="16" thickBot="1">
      <c r="A1529" s="243"/>
      <c r="B1529" s="243"/>
      <c r="C1529" s="243"/>
      <c r="D1529" s="277"/>
      <c r="E1529" s="278"/>
      <c r="F1529" s="279"/>
      <c r="G1529" s="278"/>
    </row>
    <row r="1530" spans="1:7" ht="16" thickBot="1">
      <c r="A1530" s="280"/>
      <c r="B1530" s="281"/>
      <c r="C1530" s="282"/>
      <c r="D1530" s="283"/>
      <c r="E1530" s="642" t="s">
        <v>64</v>
      </c>
      <c r="F1530" s="643"/>
      <c r="G1530" s="303">
        <f>G1514+G1521+G1527</f>
        <v>386598</v>
      </c>
    </row>
    <row r="1531" spans="1:7">
      <c r="A1531" s="243"/>
      <c r="B1531" s="243"/>
      <c r="C1531" s="243"/>
      <c r="D1531" s="277"/>
      <c r="E1531" s="278"/>
      <c r="F1531" s="279"/>
      <c r="G1531" s="278"/>
    </row>
    <row r="1532" spans="1:7" ht="16.25" customHeight="1">
      <c r="A1532" s="243"/>
      <c r="B1532" s="243"/>
      <c r="C1532" s="243"/>
      <c r="D1532" s="277"/>
      <c r="E1532" s="278"/>
      <c r="F1532" s="279"/>
      <c r="G1532" s="278"/>
    </row>
    <row r="1533" spans="1:7" ht="16.5" customHeight="1">
      <c r="A1533" s="319"/>
      <c r="B1533" s="319"/>
      <c r="C1533" s="319"/>
      <c r="D1533" s="319"/>
      <c r="E1533" s="319"/>
      <c r="F1533" s="319"/>
      <c r="G1533" s="319"/>
    </row>
    <row r="1535" spans="1:7" ht="16" thickBot="1">
      <c r="A1535" s="287"/>
      <c r="B1535" s="288"/>
      <c r="C1535" s="289"/>
      <c r="D1535" s="290"/>
      <c r="E1535" s="291"/>
      <c r="F1535" s="292"/>
      <c r="G1535" s="291"/>
    </row>
    <row r="1536" spans="1:7" ht="17" thickBot="1">
      <c r="A1536" s="220" t="s">
        <v>1</v>
      </c>
      <c r="B1536" s="627" t="s">
        <v>2</v>
      </c>
      <c r="C1536" s="628"/>
      <c r="D1536" s="628"/>
      <c r="E1536" s="629"/>
      <c r="F1536" s="221" t="s">
        <v>38</v>
      </c>
      <c r="G1536" s="222" t="s">
        <v>39</v>
      </c>
    </row>
    <row r="1537" spans="1:7" ht="16" thickBot="1">
      <c r="A1537" s="223" t="e">
        <f>+#REF!</f>
        <v>#REF!</v>
      </c>
      <c r="B1537" s="636" t="e">
        <f>+#REF!</f>
        <v>#REF!</v>
      </c>
      <c r="C1537" s="636"/>
      <c r="D1537" s="636"/>
      <c r="E1537" s="636"/>
      <c r="F1537" s="224" t="e">
        <f>+#REF!</f>
        <v>#REF!</v>
      </c>
      <c r="G1537" s="225">
        <f>+G1562</f>
        <v>47157</v>
      </c>
    </row>
    <row r="1538" spans="1:7">
      <c r="A1538" s="226"/>
      <c r="B1538" s="226"/>
      <c r="C1538" s="226"/>
      <c r="D1538" s="227"/>
      <c r="E1538" s="228"/>
      <c r="F1538" s="229"/>
      <c r="G1538" s="230"/>
    </row>
    <row r="1539" spans="1:7">
      <c r="A1539" s="613" t="s">
        <v>40</v>
      </c>
      <c r="B1539" s="633"/>
      <c r="C1539" s="633"/>
      <c r="D1539" s="633"/>
      <c r="E1539" s="633"/>
      <c r="F1539" s="633"/>
      <c r="G1539" s="634"/>
    </row>
    <row r="1540" spans="1:7">
      <c r="A1540" s="616" t="s">
        <v>41</v>
      </c>
      <c r="B1540" s="617"/>
      <c r="C1540" s="618"/>
      <c r="D1540" s="231" t="s">
        <v>42</v>
      </c>
      <c r="E1540" s="232" t="s">
        <v>43</v>
      </c>
      <c r="F1540" s="233" t="s">
        <v>44</v>
      </c>
      <c r="G1540" s="232" t="s">
        <v>45</v>
      </c>
    </row>
    <row r="1541" spans="1:7">
      <c r="A1541" s="612"/>
      <c r="B1541" s="612"/>
      <c r="C1541" s="612"/>
      <c r="D1541" s="390"/>
      <c r="E1541" s="391"/>
      <c r="F1541" s="392"/>
      <c r="G1541" s="393"/>
    </row>
    <row r="1542" spans="1:7">
      <c r="A1542" s="612"/>
      <c r="B1542" s="612"/>
      <c r="C1542" s="612"/>
      <c r="D1542" s="390"/>
      <c r="E1542" s="391"/>
      <c r="F1542" s="392"/>
      <c r="G1542" s="393"/>
    </row>
    <row r="1543" spans="1:7">
      <c r="A1543" s="237"/>
      <c r="B1543" s="238"/>
      <c r="C1543" s="237"/>
      <c r="D1543" s="239"/>
      <c r="E1543" s="414"/>
      <c r="F1543" s="241" t="s">
        <v>46</v>
      </c>
      <c r="G1543" s="242">
        <v>0</v>
      </c>
    </row>
    <row r="1544" spans="1:7">
      <c r="A1544" s="243"/>
      <c r="B1544" s="244"/>
      <c r="C1544" s="244"/>
      <c r="D1544" s="245"/>
      <c r="E1544" s="415"/>
      <c r="F1544" s="247"/>
      <c r="G1544" s="248"/>
    </row>
    <row r="1545" spans="1:7">
      <c r="A1545" s="243"/>
      <c r="B1545" s="244"/>
      <c r="C1545" s="244"/>
      <c r="D1545" s="245"/>
      <c r="E1545" s="415"/>
      <c r="F1545" s="247"/>
      <c r="G1545" s="248"/>
    </row>
    <row r="1546" spans="1:7">
      <c r="A1546" s="613" t="s">
        <v>47</v>
      </c>
      <c r="B1546" s="614"/>
      <c r="C1546" s="614"/>
      <c r="D1546" s="614"/>
      <c r="E1546" s="614"/>
      <c r="F1546" s="614"/>
      <c r="G1546" s="615"/>
    </row>
    <row r="1547" spans="1:7">
      <c r="A1547" s="616" t="s">
        <v>41</v>
      </c>
      <c r="B1547" s="617"/>
      <c r="C1547" s="618"/>
      <c r="D1547" s="231" t="s">
        <v>42</v>
      </c>
      <c r="E1547" s="232" t="s">
        <v>48</v>
      </c>
      <c r="F1547" s="233" t="s">
        <v>49</v>
      </c>
      <c r="G1547" s="232" t="s">
        <v>45</v>
      </c>
    </row>
    <row r="1548" spans="1:7">
      <c r="A1548" s="619" t="s">
        <v>65</v>
      </c>
      <c r="B1548" s="620"/>
      <c r="C1548" s="621"/>
      <c r="D1548" s="369" t="s">
        <v>51</v>
      </c>
      <c r="E1548" s="250">
        <f>+G1558</f>
        <v>10911</v>
      </c>
      <c r="F1548" s="370">
        <v>0.05</v>
      </c>
      <c r="G1548" s="252">
        <f>ROUNDUP(E1548*F1548,0)</f>
        <v>546</v>
      </c>
    </row>
    <row r="1549" spans="1:7">
      <c r="A1549" s="666" t="s">
        <v>158</v>
      </c>
      <c r="B1549" s="667"/>
      <c r="C1549" s="668"/>
      <c r="D1549" s="249" t="s">
        <v>159</v>
      </c>
      <c r="E1549" s="250">
        <v>210000</v>
      </c>
      <c r="F1549" s="251">
        <v>0.17</v>
      </c>
      <c r="G1549" s="252">
        <f>ROUNDUP(E1549*F1549,0)</f>
        <v>35700</v>
      </c>
    </row>
    <row r="1550" spans="1:7">
      <c r="A1550" s="257"/>
      <c r="B1550" s="258"/>
      <c r="C1550" s="258"/>
      <c r="D1550" s="259"/>
      <c r="E1550" s="260"/>
      <c r="F1550" s="241" t="s">
        <v>54</v>
      </c>
      <c r="G1550" s="242">
        <f>G1548+G1549</f>
        <v>36246</v>
      </c>
    </row>
    <row r="1551" spans="1:7">
      <c r="A1551" s="261"/>
      <c r="B1551" s="262"/>
      <c r="C1551" s="262"/>
      <c r="D1551" s="263"/>
      <c r="E1551" s="264"/>
      <c r="F1551" s="247"/>
      <c r="G1551" s="248"/>
    </row>
    <row r="1552" spans="1:7">
      <c r="A1552" s="261"/>
      <c r="B1552" s="262"/>
      <c r="C1552" s="262"/>
      <c r="D1552" s="263"/>
      <c r="E1552" s="264"/>
      <c r="F1552" s="247"/>
      <c r="G1552" s="248"/>
    </row>
    <row r="1553" spans="1:7">
      <c r="A1553" s="613" t="s">
        <v>55</v>
      </c>
      <c r="B1553" s="614"/>
      <c r="C1553" s="614"/>
      <c r="D1553" s="614"/>
      <c r="E1553" s="614"/>
      <c r="F1553" s="614"/>
      <c r="G1553" s="615"/>
    </row>
    <row r="1554" spans="1:7">
      <c r="A1554" s="231" t="s">
        <v>2</v>
      </c>
      <c r="B1554" s="231" t="s">
        <v>56</v>
      </c>
      <c r="C1554" s="231" t="s">
        <v>57</v>
      </c>
      <c r="D1554" s="231" t="s">
        <v>360</v>
      </c>
      <c r="E1554" s="231" t="s">
        <v>59</v>
      </c>
      <c r="F1554" s="231" t="s">
        <v>60</v>
      </c>
      <c r="G1554" s="346"/>
    </row>
    <row r="1555" spans="1:7">
      <c r="A1555" s="417" t="s">
        <v>2</v>
      </c>
      <c r="B1555" s="417" t="s">
        <v>56</v>
      </c>
      <c r="C1555" s="418" t="s">
        <v>57</v>
      </c>
      <c r="D1555" s="369" t="s">
        <v>360</v>
      </c>
      <c r="E1555" s="369" t="s">
        <v>160</v>
      </c>
      <c r="F1555" s="417" t="s">
        <v>161</v>
      </c>
      <c r="G1555" s="346"/>
    </row>
    <row r="1556" spans="1:7">
      <c r="A1556" s="417" t="s">
        <v>61</v>
      </c>
      <c r="B1556" s="417">
        <v>107213.33333333299</v>
      </c>
      <c r="C1556" s="369">
        <v>0.875</v>
      </c>
      <c r="D1556" s="369">
        <v>25128.125</v>
      </c>
      <c r="E1556" s="369">
        <v>3.35</v>
      </c>
      <c r="F1556" s="252">
        <f>ROUNDUP(D1556/E1556,0)</f>
        <v>7501</v>
      </c>
      <c r="G1556" s="346"/>
    </row>
    <row r="1557" spans="1:7">
      <c r="A1557" s="417" t="s">
        <v>62</v>
      </c>
      <c r="B1557" s="417">
        <v>48733.333333333299</v>
      </c>
      <c r="C1557" s="369">
        <v>0.875</v>
      </c>
      <c r="D1557" s="369">
        <v>11421.875</v>
      </c>
      <c r="E1557" s="369">
        <v>3.35</v>
      </c>
      <c r="F1557" s="252">
        <f>ROUNDUP(D1557/E1557,0)</f>
        <v>3410</v>
      </c>
      <c r="G1557" s="346"/>
    </row>
    <row r="1558" spans="1:7">
      <c r="A1558" s="237"/>
      <c r="B1558" s="268"/>
      <c r="C1558" s="269"/>
      <c r="D1558" s="270"/>
      <c r="E1558" s="271"/>
      <c r="F1558" s="241" t="s">
        <v>63</v>
      </c>
      <c r="G1558" s="242">
        <f>F1556+F1557</f>
        <v>10911</v>
      </c>
    </row>
    <row r="1559" spans="1:7">
      <c r="A1559" s="243"/>
      <c r="B1559" s="244"/>
      <c r="C1559" s="243"/>
      <c r="D1559" s="245"/>
      <c r="E1559" s="248"/>
      <c r="F1559" s="247"/>
      <c r="G1559" s="248"/>
    </row>
    <row r="1560" spans="1:7">
      <c r="A1560" s="243"/>
      <c r="B1560" s="273"/>
      <c r="C1560" s="274"/>
      <c r="D1560" s="275"/>
      <c r="E1560" s="276"/>
      <c r="F1560" s="247"/>
      <c r="G1560" s="248"/>
    </row>
    <row r="1561" spans="1:7">
      <c r="A1561" s="243"/>
      <c r="B1561" s="243"/>
      <c r="C1561" s="243"/>
      <c r="D1561" s="277"/>
      <c r="E1561" s="278"/>
      <c r="F1561" s="279"/>
      <c r="G1561" s="278"/>
    </row>
    <row r="1562" spans="1:7">
      <c r="A1562" s="280"/>
      <c r="B1562" s="281"/>
      <c r="C1562" s="282"/>
      <c r="D1562" s="283"/>
      <c r="E1562" s="625" t="s">
        <v>64</v>
      </c>
      <c r="F1562" s="626"/>
      <c r="G1562" s="403">
        <f>G1550+G1558</f>
        <v>47157</v>
      </c>
    </row>
    <row r="1563" spans="1:7">
      <c r="A1563" s="243"/>
      <c r="B1563" s="243"/>
      <c r="C1563" s="243"/>
      <c r="D1563" s="277"/>
      <c r="E1563" s="278"/>
      <c r="F1563" s="279"/>
      <c r="G1563" s="278"/>
    </row>
    <row r="1564" spans="1:7" ht="16" thickBot="1">
      <c r="A1564" s="419"/>
      <c r="B1564" s="419"/>
      <c r="C1564" s="419"/>
      <c r="D1564" s="419"/>
      <c r="E1564" s="419"/>
      <c r="F1564" s="419"/>
      <c r="G1564" s="419"/>
    </row>
    <row r="1565" spans="1:7" ht="17" thickBot="1">
      <c r="A1565" s="220" t="s">
        <v>1</v>
      </c>
      <c r="B1565" s="627" t="s">
        <v>2</v>
      </c>
      <c r="C1565" s="628"/>
      <c r="D1565" s="628"/>
      <c r="E1565" s="629"/>
      <c r="F1565" s="221" t="s">
        <v>38</v>
      </c>
      <c r="G1565" s="222" t="s">
        <v>39</v>
      </c>
    </row>
    <row r="1566" spans="1:7" ht="16" thickBot="1">
      <c r="A1566" s="223" t="e">
        <f>+#REF!</f>
        <v>#REF!</v>
      </c>
      <c r="B1566" s="636" t="e">
        <f>+#REF!</f>
        <v>#REF!</v>
      </c>
      <c r="C1566" s="636"/>
      <c r="D1566" s="636"/>
      <c r="E1566" s="636"/>
      <c r="F1566" s="224" t="e">
        <f>+#REF!</f>
        <v>#REF!</v>
      </c>
      <c r="G1566" s="225">
        <f>+G1590</f>
        <v>3072</v>
      </c>
    </row>
    <row r="1567" spans="1:7">
      <c r="A1567" s="226"/>
      <c r="B1567" s="226"/>
      <c r="C1567" s="226"/>
      <c r="D1567" s="227"/>
      <c r="E1567" s="228"/>
      <c r="F1567" s="229"/>
      <c r="G1567" s="230"/>
    </row>
    <row r="1568" spans="1:7">
      <c r="A1568" s="613" t="s">
        <v>40</v>
      </c>
      <c r="B1568" s="633"/>
      <c r="C1568" s="633"/>
      <c r="D1568" s="633"/>
      <c r="E1568" s="633"/>
      <c r="F1568" s="633"/>
      <c r="G1568" s="634"/>
    </row>
    <row r="1569" spans="1:7">
      <c r="A1569" s="616" t="s">
        <v>41</v>
      </c>
      <c r="B1569" s="617"/>
      <c r="C1569" s="618"/>
      <c r="D1569" s="231" t="s">
        <v>42</v>
      </c>
      <c r="E1569" s="232" t="s">
        <v>43</v>
      </c>
      <c r="F1569" s="233" t="s">
        <v>44</v>
      </c>
      <c r="G1569" s="232" t="s">
        <v>45</v>
      </c>
    </row>
    <row r="1570" spans="1:7">
      <c r="A1570" s="612"/>
      <c r="B1570" s="612"/>
      <c r="C1570" s="612"/>
      <c r="D1570" s="390"/>
      <c r="E1570" s="391"/>
      <c r="F1570" s="392"/>
      <c r="G1570" s="393"/>
    </row>
    <row r="1571" spans="1:7">
      <c r="A1571" s="612"/>
      <c r="B1571" s="612"/>
      <c r="C1571" s="612"/>
      <c r="D1571" s="390"/>
      <c r="E1571" s="391"/>
      <c r="F1571" s="392"/>
      <c r="G1571" s="393"/>
    </row>
    <row r="1572" spans="1:7">
      <c r="A1572" s="237"/>
      <c r="B1572" s="238"/>
      <c r="C1572" s="237"/>
      <c r="D1572" s="239"/>
      <c r="E1572" s="420"/>
      <c r="F1572" s="241" t="s">
        <v>46</v>
      </c>
      <c r="G1572" s="242">
        <v>0</v>
      </c>
    </row>
    <row r="1573" spans="1:7">
      <c r="A1573" s="243"/>
      <c r="B1573" s="244"/>
      <c r="C1573" s="244"/>
      <c r="D1573" s="245"/>
      <c r="E1573" s="421"/>
      <c r="F1573" s="247"/>
      <c r="G1573" s="248"/>
    </row>
    <row r="1574" spans="1:7">
      <c r="A1574" s="243"/>
      <c r="B1574" s="244"/>
      <c r="C1574" s="244"/>
      <c r="D1574" s="245"/>
      <c r="E1574" s="421"/>
      <c r="F1574" s="247"/>
      <c r="G1574" s="248"/>
    </row>
    <row r="1575" spans="1:7">
      <c r="A1575" s="613" t="s">
        <v>47</v>
      </c>
      <c r="B1575" s="614"/>
      <c r="C1575" s="614"/>
      <c r="D1575" s="614"/>
      <c r="E1575" s="614"/>
      <c r="F1575" s="614"/>
      <c r="G1575" s="615"/>
    </row>
    <row r="1576" spans="1:7">
      <c r="A1576" s="616" t="s">
        <v>41</v>
      </c>
      <c r="B1576" s="617"/>
      <c r="C1576" s="618"/>
      <c r="D1576" s="231" t="s">
        <v>42</v>
      </c>
      <c r="E1576" s="232" t="s">
        <v>48</v>
      </c>
      <c r="F1576" s="233" t="s">
        <v>49</v>
      </c>
      <c r="G1576" s="232" t="s">
        <v>45</v>
      </c>
    </row>
    <row r="1577" spans="1:7">
      <c r="A1577" s="619" t="s">
        <v>65</v>
      </c>
      <c r="B1577" s="620"/>
      <c r="C1577" s="621"/>
      <c r="D1577" s="369" t="s">
        <v>51</v>
      </c>
      <c r="E1577" s="250">
        <v>2924</v>
      </c>
      <c r="F1577" s="370">
        <v>0.05</v>
      </c>
      <c r="G1577" s="252">
        <f>ROUNDUP(E1577*F1577,0)</f>
        <v>147</v>
      </c>
    </row>
    <row r="1578" spans="1:7">
      <c r="A1578" s="666"/>
      <c r="B1578" s="667"/>
      <c r="C1578" s="668"/>
      <c r="D1578" s="249"/>
      <c r="E1578" s="316"/>
      <c r="F1578" s="251"/>
      <c r="G1578" s="256">
        <v>0</v>
      </c>
    </row>
    <row r="1579" spans="1:7" ht="12.75" customHeight="1">
      <c r="A1579" s="257"/>
      <c r="B1579" s="258"/>
      <c r="C1579" s="258"/>
      <c r="D1579" s="259"/>
      <c r="E1579" s="260"/>
      <c r="F1579" s="241" t="s">
        <v>54</v>
      </c>
      <c r="G1579" s="242">
        <f>SUM(G1577:G1578)</f>
        <v>147</v>
      </c>
    </row>
    <row r="1580" spans="1:7" ht="12.75" customHeight="1">
      <c r="A1580" s="261"/>
      <c r="B1580" s="262"/>
      <c r="C1580" s="262"/>
      <c r="D1580" s="263"/>
      <c r="E1580" s="264"/>
      <c r="F1580" s="247"/>
      <c r="G1580" s="248"/>
    </row>
    <row r="1581" spans="1:7">
      <c r="A1581" s="261"/>
      <c r="B1581" s="262"/>
      <c r="C1581" s="262"/>
      <c r="D1581" s="263"/>
      <c r="E1581" s="264"/>
      <c r="F1581" s="247"/>
      <c r="G1581" s="248"/>
    </row>
    <row r="1582" spans="1:7">
      <c r="A1582" s="613" t="s">
        <v>55</v>
      </c>
      <c r="B1582" s="614"/>
      <c r="C1582" s="614"/>
      <c r="D1582" s="614"/>
      <c r="E1582" s="614"/>
      <c r="F1582" s="614"/>
      <c r="G1582" s="615"/>
    </row>
    <row r="1583" spans="1:7">
      <c r="A1583" s="231" t="s">
        <v>2</v>
      </c>
      <c r="B1583" s="231" t="s">
        <v>56</v>
      </c>
      <c r="C1583" s="231" t="s">
        <v>57</v>
      </c>
      <c r="D1583" s="231" t="s">
        <v>360</v>
      </c>
      <c r="E1583" s="231" t="s">
        <v>59</v>
      </c>
      <c r="F1583" s="231" t="s">
        <v>60</v>
      </c>
      <c r="G1583" s="346"/>
    </row>
    <row r="1584" spans="1:7">
      <c r="A1584" s="266" t="s">
        <v>61</v>
      </c>
      <c r="B1584" s="266">
        <v>107213.33333333299</v>
      </c>
      <c r="C1584" s="267">
        <v>0.875</v>
      </c>
      <c r="D1584" s="267">
        <v>25128.125</v>
      </c>
      <c r="E1584" s="267">
        <v>12.5</v>
      </c>
      <c r="F1584" s="252">
        <f>ROUNDUP(D1584/E1584,0)</f>
        <v>2011</v>
      </c>
      <c r="G1584" s="346"/>
    </row>
    <row r="1585" spans="1:7">
      <c r="A1585" s="266" t="s">
        <v>62</v>
      </c>
      <c r="B1585" s="266">
        <v>48733.333333333299</v>
      </c>
      <c r="C1585" s="267">
        <v>0.875</v>
      </c>
      <c r="D1585" s="267">
        <v>11421.875</v>
      </c>
      <c r="E1585" s="267">
        <v>12.5</v>
      </c>
      <c r="F1585" s="252">
        <f>ROUNDUP(D1585/E1585,0)</f>
        <v>914</v>
      </c>
      <c r="G1585" s="346"/>
    </row>
    <row r="1586" spans="1:7">
      <c r="A1586" s="237"/>
      <c r="B1586" s="268"/>
      <c r="C1586" s="269"/>
      <c r="D1586" s="270"/>
      <c r="E1586" s="271"/>
      <c r="F1586" s="241" t="s">
        <v>63</v>
      </c>
      <c r="G1586" s="242">
        <f>F1584+F1585</f>
        <v>2925</v>
      </c>
    </row>
    <row r="1587" spans="1:7">
      <c r="A1587" s="243"/>
      <c r="B1587" s="244"/>
      <c r="C1587" s="243"/>
      <c r="D1587" s="245"/>
      <c r="E1587" s="248"/>
      <c r="F1587" s="247"/>
      <c r="G1587" s="248"/>
    </row>
    <row r="1588" spans="1:7">
      <c r="A1588" s="243"/>
      <c r="B1588" s="273"/>
      <c r="C1588" s="274"/>
      <c r="D1588" s="275"/>
      <c r="E1588" s="276"/>
      <c r="F1588" s="247"/>
      <c r="G1588" s="248"/>
    </row>
    <row r="1589" spans="1:7">
      <c r="A1589" s="243"/>
      <c r="B1589" s="243"/>
      <c r="C1589" s="243"/>
      <c r="D1589" s="277"/>
      <c r="E1589" s="278"/>
      <c r="F1589" s="279"/>
      <c r="G1589" s="278"/>
    </row>
    <row r="1590" spans="1:7" ht="15.75" customHeight="1">
      <c r="A1590" s="280"/>
      <c r="B1590" s="281"/>
      <c r="C1590" s="282"/>
      <c r="D1590" s="283"/>
      <c r="E1590" s="625" t="s">
        <v>64</v>
      </c>
      <c r="F1590" s="626"/>
      <c r="G1590" s="403">
        <f>G1579+G1586</f>
        <v>3072</v>
      </c>
    </row>
    <row r="1591" spans="1:7">
      <c r="A1591" s="319"/>
      <c r="B1591" s="319"/>
      <c r="C1591" s="319"/>
      <c r="D1591" s="319"/>
      <c r="E1591" s="319"/>
      <c r="F1591" s="319"/>
      <c r="G1591" s="319"/>
    </row>
    <row r="1592" spans="1:7">
      <c r="A1592" s="243"/>
      <c r="B1592" s="243"/>
      <c r="C1592" s="243"/>
      <c r="D1592" s="277"/>
      <c r="E1592" s="278"/>
      <c r="F1592" s="279"/>
      <c r="G1592" s="278"/>
    </row>
    <row r="1593" spans="1:7" ht="16" thickBot="1">
      <c r="A1593" s="419"/>
      <c r="B1593" s="419"/>
      <c r="C1593" s="419"/>
      <c r="D1593" s="419"/>
      <c r="E1593" s="419"/>
      <c r="F1593" s="419"/>
      <c r="G1593" s="419"/>
    </row>
    <row r="1594" spans="1:7" ht="17" thickBot="1">
      <c r="A1594" s="220" t="s">
        <v>1</v>
      </c>
      <c r="B1594" s="627" t="s">
        <v>2</v>
      </c>
      <c r="C1594" s="628"/>
      <c r="D1594" s="628"/>
      <c r="E1594" s="629"/>
      <c r="F1594" s="221" t="s">
        <v>38</v>
      </c>
      <c r="G1594" s="222" t="s">
        <v>39</v>
      </c>
    </row>
    <row r="1595" spans="1:7" ht="189" customHeight="1">
      <c r="A1595" s="223" t="e">
        <f>+#REF!</f>
        <v>#REF!</v>
      </c>
      <c r="B1595" s="636" t="e">
        <f>#REF!</f>
        <v>#REF!</v>
      </c>
      <c r="C1595" s="636"/>
      <c r="D1595" s="636"/>
      <c r="E1595" s="636"/>
      <c r="F1595" s="224" t="e">
        <f>+#REF!</f>
        <v>#REF!</v>
      </c>
      <c r="G1595" s="423">
        <f>ROUND(G1624,2)</f>
        <v>49200</v>
      </c>
    </row>
    <row r="1596" spans="1:7">
      <c r="A1596" s="226"/>
      <c r="B1596" s="226"/>
      <c r="C1596" s="226"/>
      <c r="D1596" s="227"/>
      <c r="E1596" s="228"/>
      <c r="F1596" s="229"/>
      <c r="G1596" s="230"/>
    </row>
    <row r="1597" spans="1:7">
      <c r="A1597" s="613" t="s">
        <v>40</v>
      </c>
      <c r="B1597" s="633"/>
      <c r="C1597" s="633"/>
      <c r="D1597" s="633"/>
      <c r="E1597" s="633"/>
      <c r="F1597" s="633"/>
      <c r="G1597" s="634"/>
    </row>
    <row r="1598" spans="1:7">
      <c r="A1598" s="616" t="s">
        <v>41</v>
      </c>
      <c r="B1598" s="617"/>
      <c r="C1598" s="618"/>
      <c r="D1598" s="231" t="s">
        <v>42</v>
      </c>
      <c r="E1598" s="232" t="s">
        <v>43</v>
      </c>
      <c r="F1598" s="233" t="s">
        <v>44</v>
      </c>
      <c r="G1598" s="232" t="s">
        <v>45</v>
      </c>
    </row>
    <row r="1599" spans="1:7" s="73" customFormat="1" ht="14">
      <c r="A1599" s="704" t="s">
        <v>362</v>
      </c>
      <c r="B1599" s="704"/>
      <c r="C1599" s="704"/>
      <c r="D1599" s="122" t="s">
        <v>197</v>
      </c>
      <c r="E1599" s="216">
        <v>6536</v>
      </c>
      <c r="F1599" s="216">
        <v>1</v>
      </c>
      <c r="G1599" s="210">
        <f>E1599*F1599</f>
        <v>6536</v>
      </c>
    </row>
    <row r="1600" spans="1:7">
      <c r="A1600" s="612"/>
      <c r="B1600" s="612"/>
      <c r="C1600" s="612"/>
      <c r="D1600" s="267"/>
      <c r="E1600" s="391"/>
      <c r="F1600" s="391"/>
      <c r="G1600" s="424"/>
    </row>
    <row r="1601" spans="1:7">
      <c r="A1601" s="718"/>
      <c r="B1601" s="719"/>
      <c r="C1601" s="720"/>
      <c r="D1601" s="390"/>
      <c r="E1601" s="391"/>
      <c r="F1601" s="391"/>
      <c r="G1601" s="424"/>
    </row>
    <row r="1602" spans="1:7">
      <c r="A1602" s="718"/>
      <c r="B1602" s="719"/>
      <c r="C1602" s="720"/>
      <c r="D1602" s="390"/>
      <c r="E1602" s="391"/>
      <c r="F1602" s="391"/>
      <c r="G1602" s="424"/>
    </row>
    <row r="1603" spans="1:7">
      <c r="A1603" s="612"/>
      <c r="B1603" s="612"/>
      <c r="C1603" s="612"/>
      <c r="D1603" s="390"/>
      <c r="E1603" s="391"/>
      <c r="F1603" s="391"/>
      <c r="G1603" s="424"/>
    </row>
    <row r="1604" spans="1:7">
      <c r="A1604" s="237"/>
      <c r="B1604" s="238"/>
      <c r="C1604" s="237"/>
      <c r="D1604" s="239"/>
      <c r="E1604" s="420"/>
      <c r="F1604" s="241" t="s">
        <v>46</v>
      </c>
      <c r="G1604" s="96">
        <f>SUM(G1599:G1603)</f>
        <v>6536</v>
      </c>
    </row>
    <row r="1605" spans="1:7">
      <c r="A1605" s="243"/>
      <c r="B1605" s="244"/>
      <c r="C1605" s="244"/>
      <c r="D1605" s="245"/>
      <c r="E1605" s="421"/>
      <c r="F1605" s="247"/>
      <c r="G1605" s="248"/>
    </row>
    <row r="1606" spans="1:7">
      <c r="A1606" s="243"/>
      <c r="B1606" s="244"/>
      <c r="C1606" s="244"/>
      <c r="D1606" s="245"/>
      <c r="E1606" s="421"/>
      <c r="F1606" s="247"/>
      <c r="G1606" s="248"/>
    </row>
    <row r="1607" spans="1:7">
      <c r="A1607" s="613" t="s">
        <v>47</v>
      </c>
      <c r="B1607" s="614"/>
      <c r="C1607" s="614"/>
      <c r="D1607" s="614"/>
      <c r="E1607" s="614"/>
      <c r="F1607" s="614"/>
      <c r="G1607" s="615"/>
    </row>
    <row r="1608" spans="1:7">
      <c r="A1608" s="616" t="s">
        <v>41</v>
      </c>
      <c r="B1608" s="617"/>
      <c r="C1608" s="618"/>
      <c r="D1608" s="231" t="s">
        <v>42</v>
      </c>
      <c r="E1608" s="232" t="s">
        <v>48</v>
      </c>
      <c r="F1608" s="233" t="s">
        <v>49</v>
      </c>
      <c r="G1608" s="232" t="s">
        <v>45</v>
      </c>
    </row>
    <row r="1609" spans="1:7">
      <c r="A1609" s="619"/>
      <c r="B1609" s="620"/>
      <c r="C1609" s="621"/>
      <c r="D1609" s="390"/>
      <c r="E1609" s="422"/>
      <c r="F1609" s="370"/>
      <c r="G1609" s="393"/>
    </row>
    <row r="1610" spans="1:7">
      <c r="A1610" s="666"/>
      <c r="B1610" s="667"/>
      <c r="C1610" s="668"/>
      <c r="D1610" s="249"/>
      <c r="E1610" s="316"/>
      <c r="F1610" s="251"/>
      <c r="G1610" s="256"/>
    </row>
    <row r="1611" spans="1:7">
      <c r="A1611" s="257"/>
      <c r="B1611" s="258"/>
      <c r="C1611" s="258"/>
      <c r="D1611" s="259"/>
      <c r="E1611" s="260"/>
      <c r="F1611" s="241" t="s">
        <v>54</v>
      </c>
      <c r="G1611" s="242">
        <f>SUM(G1609:G1610)</f>
        <v>0</v>
      </c>
    </row>
    <row r="1612" spans="1:7">
      <c r="A1612" s="261"/>
      <c r="B1612" s="262"/>
      <c r="C1612" s="262"/>
      <c r="D1612" s="263"/>
      <c r="E1612" s="264"/>
      <c r="F1612" s="247"/>
      <c r="G1612" s="248"/>
    </row>
    <row r="1613" spans="1:7">
      <c r="A1613" s="261"/>
      <c r="B1613" s="262"/>
      <c r="C1613" s="262"/>
      <c r="D1613" s="263"/>
      <c r="E1613" s="264"/>
      <c r="F1613" s="247"/>
      <c r="G1613" s="248"/>
    </row>
    <row r="1614" spans="1:7">
      <c r="A1614" s="613" t="s">
        <v>55</v>
      </c>
      <c r="B1614" s="614"/>
      <c r="C1614" s="614"/>
      <c r="D1614" s="614"/>
      <c r="E1614" s="614"/>
      <c r="F1614" s="614"/>
      <c r="G1614" s="615"/>
    </row>
    <row r="1615" spans="1:7">
      <c r="A1615" s="231" t="s">
        <v>2</v>
      </c>
      <c r="B1615" s="231" t="s">
        <v>349</v>
      </c>
      <c r="C1615" s="231" t="s">
        <v>4</v>
      </c>
      <c r="D1615" s="231" t="s">
        <v>360</v>
      </c>
      <c r="E1615" s="231" t="s">
        <v>59</v>
      </c>
      <c r="F1615" s="231" t="s">
        <v>60</v>
      </c>
      <c r="G1615" s="232"/>
    </row>
    <row r="1616" spans="1:7" s="73" customFormat="1" ht="30">
      <c r="A1616" s="546" t="s">
        <v>364</v>
      </c>
      <c r="B1616" s="548">
        <v>5000000</v>
      </c>
      <c r="C1616" s="551">
        <v>0.875</v>
      </c>
      <c r="D1616" s="545">
        <f>B1616/8</f>
        <v>625000</v>
      </c>
      <c r="E1616" s="549">
        <v>109.8704</v>
      </c>
      <c r="F1616" s="550">
        <f>ROUNDUP((1+C1616)*(D1616/E1616),0)</f>
        <v>10666</v>
      </c>
      <c r="G1616" s="213"/>
    </row>
    <row r="1617" spans="1:10" s="152" customFormat="1" ht="14">
      <c r="A1617" s="211" t="s">
        <v>363</v>
      </c>
      <c r="B1617" s="505">
        <v>5000000</v>
      </c>
      <c r="C1617" s="549">
        <v>0.875</v>
      </c>
      <c r="D1617" s="545">
        <f>B1617/8</f>
        <v>625000</v>
      </c>
      <c r="E1617" s="212">
        <f>E1619</f>
        <v>109.8704</v>
      </c>
      <c r="F1617" s="550">
        <f>ROUNDUP((1+C1617)*(D1617/E1617),0)</f>
        <v>10666</v>
      </c>
      <c r="G1617" s="213"/>
    </row>
    <row r="1618" spans="1:10" s="73" customFormat="1" ht="69" customHeight="1">
      <c r="A1618" s="547" t="s">
        <v>365</v>
      </c>
      <c r="B1618" s="548">
        <v>5000000</v>
      </c>
      <c r="C1618" s="551">
        <v>0.875</v>
      </c>
      <c r="D1618" s="545">
        <f>B1618/8</f>
        <v>625000</v>
      </c>
      <c r="E1618" s="549">
        <f>E1616</f>
        <v>109.8704</v>
      </c>
      <c r="F1618" s="550">
        <f>ROUNDUP((1+C1618)*(D1618/E1618),0)</f>
        <v>10666</v>
      </c>
      <c r="G1618" s="213"/>
    </row>
    <row r="1619" spans="1:10" s="73" customFormat="1" ht="30">
      <c r="A1619" s="546" t="s">
        <v>366</v>
      </c>
      <c r="B1619" s="548">
        <v>5000000</v>
      </c>
      <c r="C1619" s="551">
        <v>0.875</v>
      </c>
      <c r="D1619" s="545">
        <f>B1619/8</f>
        <v>625000</v>
      </c>
      <c r="E1619" s="549">
        <f>E1618</f>
        <v>109.8704</v>
      </c>
      <c r="F1619" s="550">
        <f>ROUNDUP((1+C1619)*(D1619/E1619),0)</f>
        <v>10666</v>
      </c>
      <c r="G1619" s="213"/>
    </row>
    <row r="1620" spans="1:10">
      <c r="A1620" s="237"/>
      <c r="B1620" s="268"/>
      <c r="C1620" s="269"/>
      <c r="D1620" s="270"/>
      <c r="E1620" s="271"/>
      <c r="F1620" s="241" t="s">
        <v>63</v>
      </c>
      <c r="G1620" s="96">
        <f>SUM(F1616:F1619)</f>
        <v>42664</v>
      </c>
    </row>
    <row r="1621" spans="1:10">
      <c r="A1621" s="243"/>
      <c r="B1621" s="244"/>
      <c r="C1621" s="243"/>
      <c r="D1621" s="245"/>
      <c r="E1621" s="248"/>
      <c r="F1621" s="247"/>
      <c r="G1621" s="248"/>
    </row>
    <row r="1622" spans="1:10">
      <c r="A1622" s="243"/>
      <c r="B1622" s="273"/>
      <c r="C1622" s="274"/>
      <c r="D1622" s="275"/>
      <c r="E1622" s="276"/>
      <c r="F1622" s="247"/>
      <c r="G1622" s="248"/>
    </row>
    <row r="1623" spans="1:10">
      <c r="A1623" s="243"/>
      <c r="B1623" s="243"/>
      <c r="C1623" s="243"/>
      <c r="D1623" s="277"/>
      <c r="E1623" s="278"/>
      <c r="F1623" s="279"/>
      <c r="G1623" s="278"/>
    </row>
    <row r="1624" spans="1:10">
      <c r="A1624" s="280"/>
      <c r="B1624" s="281"/>
      <c r="C1624" s="282"/>
      <c r="D1624" s="283"/>
      <c r="E1624" s="625" t="s">
        <v>64</v>
      </c>
      <c r="F1624" s="626"/>
      <c r="G1624" s="403">
        <f>G1611+G1620+G1604</f>
        <v>49200</v>
      </c>
    </row>
    <row r="1625" spans="1:10" ht="16" thickBot="1"/>
    <row r="1626" spans="1:10" s="558" customFormat="1" ht="21" customHeight="1" thickBot="1">
      <c r="A1626" s="593" t="s">
        <v>481</v>
      </c>
      <c r="B1626" s="594"/>
      <c r="C1626" s="590"/>
      <c r="D1626" s="595"/>
      <c r="E1626" s="595"/>
      <c r="F1626" s="595"/>
      <c r="G1626" s="597"/>
      <c r="H1626" s="589"/>
    </row>
    <row r="1627" spans="1:10" s="558" customFormat="1" ht="52.75" customHeight="1">
      <c r="A1627" s="611"/>
      <c r="B1627" s="611"/>
      <c r="C1627"/>
      <c r="D1627" s="716"/>
      <c r="E1627" s="716"/>
      <c r="F1627" s="716"/>
      <c r="G1627" s="716"/>
      <c r="H1627" s="716"/>
    </row>
    <row r="1628" spans="1:10" s="558" customFormat="1" ht="33.5" customHeight="1">
      <c r="A1628" s="611"/>
      <c r="B1628" s="611"/>
      <c r="C1628"/>
      <c r="D1628" s="717"/>
      <c r="E1628" s="717"/>
      <c r="F1628" s="717"/>
      <c r="G1628" s="717"/>
      <c r="H1628" s="717"/>
    </row>
    <row r="1629" spans="1:10" s="558" customFormat="1" ht="36" customHeight="1">
      <c r="A1629" s="611"/>
      <c r="B1629" s="611"/>
      <c r="C1629"/>
      <c r="D1629" s="717"/>
      <c r="E1629" s="717"/>
      <c r="F1629" s="717"/>
      <c r="G1629" s="717"/>
      <c r="H1629" s="717"/>
    </row>
    <row r="1630" spans="1:10" s="9" customFormat="1" ht="85.25" customHeight="1">
      <c r="A1630" s="611"/>
      <c r="B1630" s="611"/>
      <c r="C1630"/>
      <c r="D1630" s="611"/>
      <c r="E1630" s="611"/>
      <c r="F1630" s="611"/>
      <c r="G1630" s="611"/>
      <c r="H1630" s="611"/>
      <c r="I1630" s="16"/>
      <c r="J1630" s="15"/>
    </row>
  </sheetData>
  <autoFilter ref="A3:G4" xr:uid="{00000000-0009-0000-0000-000004000000}"/>
  <mergeCells count="864">
    <mergeCell ref="A1627:B1627"/>
    <mergeCell ref="D1627:H1627"/>
    <mergeCell ref="A1628:B1628"/>
    <mergeCell ref="D1628:H1628"/>
    <mergeCell ref="A1629:B1629"/>
    <mergeCell ref="D1629:H1629"/>
    <mergeCell ref="A1630:B1630"/>
    <mergeCell ref="D1630:H1630"/>
    <mergeCell ref="A1518:C1518"/>
    <mergeCell ref="A1519:C1519"/>
    <mergeCell ref="A1520:C1520"/>
    <mergeCell ref="E1530:F1530"/>
    <mergeCell ref="A1523:G1523"/>
    <mergeCell ref="A1609:C1609"/>
    <mergeCell ref="A1610:C1610"/>
    <mergeCell ref="A1614:G1614"/>
    <mergeCell ref="E1624:F1624"/>
    <mergeCell ref="A1597:G1597"/>
    <mergeCell ref="A1598:C1598"/>
    <mergeCell ref="A1600:C1600"/>
    <mergeCell ref="A1601:C1601"/>
    <mergeCell ref="A1602:C1602"/>
    <mergeCell ref="A1603:C1603"/>
    <mergeCell ref="A1607:G1607"/>
    <mergeCell ref="A1507:G1507"/>
    <mergeCell ref="A1508:C1508"/>
    <mergeCell ref="A1509:C1509"/>
    <mergeCell ref="A1510:C1510"/>
    <mergeCell ref="A1511:C1511"/>
    <mergeCell ref="A1512:C1512"/>
    <mergeCell ref="A1513:C1513"/>
    <mergeCell ref="A1516:G1516"/>
    <mergeCell ref="A1517:C1517"/>
    <mergeCell ref="A1488:G1488"/>
    <mergeCell ref="A1489:C1489"/>
    <mergeCell ref="A1490:C1490"/>
    <mergeCell ref="A1491:C1491"/>
    <mergeCell ref="A1492:C1492"/>
    <mergeCell ref="A1495:G1495"/>
    <mergeCell ref="E1502:F1502"/>
    <mergeCell ref="B1504:E1504"/>
    <mergeCell ref="B1505:E1505"/>
    <mergeCell ref="B1476:E1476"/>
    <mergeCell ref="B1477:E1477"/>
    <mergeCell ref="A1479:G1479"/>
    <mergeCell ref="A1480:C1480"/>
    <mergeCell ref="A1481:C1481"/>
    <mergeCell ref="A1482:C1482"/>
    <mergeCell ref="A1483:C1483"/>
    <mergeCell ref="A1484:C1484"/>
    <mergeCell ref="A1485:C1485"/>
    <mergeCell ref="E1446:F1446"/>
    <mergeCell ref="E1474:F1474"/>
    <mergeCell ref="B1448:E1448"/>
    <mergeCell ref="B1449:E1449"/>
    <mergeCell ref="A1451:G1451"/>
    <mergeCell ref="A1452:C1452"/>
    <mergeCell ref="A1453:C1453"/>
    <mergeCell ref="A1454:C1454"/>
    <mergeCell ref="A1455:C1455"/>
    <mergeCell ref="A1456:C1456"/>
    <mergeCell ref="A1457:C1457"/>
    <mergeCell ref="A1460:G1460"/>
    <mergeCell ref="A1461:C1461"/>
    <mergeCell ref="A1462:C1462"/>
    <mergeCell ref="A1463:C1463"/>
    <mergeCell ref="A1464:C1464"/>
    <mergeCell ref="A1467:G1467"/>
    <mergeCell ref="A1130:G1130"/>
    <mergeCell ref="A1100:G1100"/>
    <mergeCell ref="E1107:F1107"/>
    <mergeCell ref="B1111:E1111"/>
    <mergeCell ref="B1112:E1112"/>
    <mergeCell ref="A1114:G1114"/>
    <mergeCell ref="A1115:C1115"/>
    <mergeCell ref="A1116:C1116"/>
    <mergeCell ref="A1117:C1117"/>
    <mergeCell ref="A1118:C1118"/>
    <mergeCell ref="A1096:C1096"/>
    <mergeCell ref="A1097:C1097"/>
    <mergeCell ref="A1119:C1119"/>
    <mergeCell ref="A1120:C1120"/>
    <mergeCell ref="A1123:G1123"/>
    <mergeCell ref="A1124:C1124"/>
    <mergeCell ref="A1125:C1125"/>
    <mergeCell ref="A1126:C1126"/>
    <mergeCell ref="A1127:C1127"/>
    <mergeCell ref="A1085:C1085"/>
    <mergeCell ref="A1086:C1086"/>
    <mergeCell ref="A1087:C1087"/>
    <mergeCell ref="A1088:C1088"/>
    <mergeCell ref="A1089:C1089"/>
    <mergeCell ref="A1090:C1090"/>
    <mergeCell ref="A1093:G1093"/>
    <mergeCell ref="A1094:C1094"/>
    <mergeCell ref="A1095:C1095"/>
    <mergeCell ref="A1608:C1608"/>
    <mergeCell ref="A1599:C1599"/>
    <mergeCell ref="A1571:C1571"/>
    <mergeCell ref="A1575:G1575"/>
    <mergeCell ref="A1576:C1576"/>
    <mergeCell ref="A1577:C1577"/>
    <mergeCell ref="A1578:C1578"/>
    <mergeCell ref="A1582:G1582"/>
    <mergeCell ref="E1590:F1590"/>
    <mergeCell ref="B1594:E1594"/>
    <mergeCell ref="B1595:E1595"/>
    <mergeCell ref="A1548:C1548"/>
    <mergeCell ref="E1562:F1562"/>
    <mergeCell ref="B1565:E1565"/>
    <mergeCell ref="B1566:E1566"/>
    <mergeCell ref="A1568:G1568"/>
    <mergeCell ref="A1569:C1569"/>
    <mergeCell ref="A1570:C1570"/>
    <mergeCell ref="B1536:E1536"/>
    <mergeCell ref="B1537:E1537"/>
    <mergeCell ref="A1539:G1539"/>
    <mergeCell ref="A1540:C1540"/>
    <mergeCell ref="A1541:C1541"/>
    <mergeCell ref="A1542:C1542"/>
    <mergeCell ref="A1546:G1546"/>
    <mergeCell ref="A1547:C1547"/>
    <mergeCell ref="A1403:G1403"/>
    <mergeCell ref="A1404:C1404"/>
    <mergeCell ref="A1405:C1405"/>
    <mergeCell ref="A1406:C1406"/>
    <mergeCell ref="A1407:C1407"/>
    <mergeCell ref="A1410:G1410"/>
    <mergeCell ref="E1417:F1417"/>
    <mergeCell ref="A1549:C1549"/>
    <mergeCell ref="A1553:G1553"/>
    <mergeCell ref="B1420:E1420"/>
    <mergeCell ref="B1421:E1421"/>
    <mergeCell ref="A1423:G1423"/>
    <mergeCell ref="A1424:C1424"/>
    <mergeCell ref="A1425:C1425"/>
    <mergeCell ref="A1426:C1426"/>
    <mergeCell ref="A1427:C1427"/>
    <mergeCell ref="A1428:C1428"/>
    <mergeCell ref="A1429:C1429"/>
    <mergeCell ref="A1432:G1432"/>
    <mergeCell ref="A1433:C1433"/>
    <mergeCell ref="A1434:C1434"/>
    <mergeCell ref="A1435:C1435"/>
    <mergeCell ref="A1436:C1436"/>
    <mergeCell ref="A1439:G1439"/>
    <mergeCell ref="B1391:E1391"/>
    <mergeCell ref="B1392:E1392"/>
    <mergeCell ref="A1394:G1394"/>
    <mergeCell ref="A1395:C1395"/>
    <mergeCell ref="A1396:C1396"/>
    <mergeCell ref="A1397:C1397"/>
    <mergeCell ref="A1398:C1398"/>
    <mergeCell ref="A1399:C1399"/>
    <mergeCell ref="A1400:C1400"/>
    <mergeCell ref="A1365:C1365"/>
    <mergeCell ref="A1366:C1366"/>
    <mergeCell ref="A1380:G1380"/>
    <mergeCell ref="E1387:F1387"/>
    <mergeCell ref="A1367:C1367"/>
    <mergeCell ref="A1368:C1368"/>
    <mergeCell ref="A1369:C1369"/>
    <mergeCell ref="A1370:C1370"/>
    <mergeCell ref="A1373:G1373"/>
    <mergeCell ref="A1374:C1374"/>
    <mergeCell ref="A1375:C1375"/>
    <mergeCell ref="A1376:C1376"/>
    <mergeCell ref="A1377:C1377"/>
    <mergeCell ref="A1340:C1340"/>
    <mergeCell ref="A1343:G1343"/>
    <mergeCell ref="A1344:C1344"/>
    <mergeCell ref="A1345:C1345"/>
    <mergeCell ref="A1348:G1348"/>
    <mergeCell ref="E1355:F1355"/>
    <mergeCell ref="B1361:E1361"/>
    <mergeCell ref="B1362:E1362"/>
    <mergeCell ref="A1364:G1364"/>
    <mergeCell ref="E1329:F1329"/>
    <mergeCell ref="B1332:E1332"/>
    <mergeCell ref="B1333:E1333"/>
    <mergeCell ref="A1335:G1335"/>
    <mergeCell ref="A1336:C1336"/>
    <mergeCell ref="A1337:C1337"/>
    <mergeCell ref="A1338:C1338"/>
    <mergeCell ref="A1339:C1339"/>
    <mergeCell ref="A1310:C1310"/>
    <mergeCell ref="A1311:C1311"/>
    <mergeCell ref="A1312:C1312"/>
    <mergeCell ref="A1315:G1315"/>
    <mergeCell ref="A1316:C1316"/>
    <mergeCell ref="A1317:C1317"/>
    <mergeCell ref="A1318:C1318"/>
    <mergeCell ref="A1319:C1319"/>
    <mergeCell ref="A1322:G1322"/>
    <mergeCell ref="A1290:C1290"/>
    <mergeCell ref="A1293:G1293"/>
    <mergeCell ref="E1300:F1300"/>
    <mergeCell ref="B1303:E1303"/>
    <mergeCell ref="B1304:E1304"/>
    <mergeCell ref="A1306:G1306"/>
    <mergeCell ref="A1307:C1307"/>
    <mergeCell ref="A1308:C1308"/>
    <mergeCell ref="A1309:C1309"/>
    <mergeCell ref="A1280:C1280"/>
    <mergeCell ref="A1281:C1281"/>
    <mergeCell ref="A1282:C1282"/>
    <mergeCell ref="A1283:C1283"/>
    <mergeCell ref="A1286:G1286"/>
    <mergeCell ref="A1287:C1287"/>
    <mergeCell ref="A1288:C1288"/>
    <mergeCell ref="A1289:C1289"/>
    <mergeCell ref="A1062:C1062"/>
    <mergeCell ref="A1063:C1063"/>
    <mergeCell ref="A1064:C1064"/>
    <mergeCell ref="A1067:G1067"/>
    <mergeCell ref="E1074:F1074"/>
    <mergeCell ref="B1275:E1275"/>
    <mergeCell ref="B1276:E1276"/>
    <mergeCell ref="A1278:G1278"/>
    <mergeCell ref="A1279:C1279"/>
    <mergeCell ref="B1140:E1140"/>
    <mergeCell ref="B1141:E1141"/>
    <mergeCell ref="A1143:G1143"/>
    <mergeCell ref="A1144:C1144"/>
    <mergeCell ref="A1145:C1145"/>
    <mergeCell ref="A1146:C1146"/>
    <mergeCell ref="A1147:C1147"/>
    <mergeCell ref="A1148:C1148"/>
    <mergeCell ref="A1149:C1149"/>
    <mergeCell ref="A1150:C1150"/>
    <mergeCell ref="A1151:C1151"/>
    <mergeCell ref="A1152:C1152"/>
    <mergeCell ref="A1153:C1153"/>
    <mergeCell ref="A1155:C1155"/>
    <mergeCell ref="A1158:G1158"/>
    <mergeCell ref="A1051:G1051"/>
    <mergeCell ref="A1052:C1052"/>
    <mergeCell ref="A1053:C1053"/>
    <mergeCell ref="A1054:C1054"/>
    <mergeCell ref="A1055:C1055"/>
    <mergeCell ref="A1056:C1056"/>
    <mergeCell ref="A1057:C1057"/>
    <mergeCell ref="A1060:G1060"/>
    <mergeCell ref="A1061:C1061"/>
    <mergeCell ref="B1077:E1077"/>
    <mergeCell ref="B1078:E1078"/>
    <mergeCell ref="A1080:G1080"/>
    <mergeCell ref="A1081:C1081"/>
    <mergeCell ref="A1082:C1082"/>
    <mergeCell ref="A1083:C1083"/>
    <mergeCell ref="A1084:C1084"/>
    <mergeCell ref="A1031:G1031"/>
    <mergeCell ref="A1032:C1032"/>
    <mergeCell ref="A1033:C1033"/>
    <mergeCell ref="A1034:C1034"/>
    <mergeCell ref="A1035:C1035"/>
    <mergeCell ref="A1038:G1038"/>
    <mergeCell ref="E1045:F1045"/>
    <mergeCell ref="B1048:E1048"/>
    <mergeCell ref="B1049:E1049"/>
    <mergeCell ref="B1020:E1020"/>
    <mergeCell ref="B1021:E1021"/>
    <mergeCell ref="A1023:G1023"/>
    <mergeCell ref="A1024:C1024"/>
    <mergeCell ref="A1025:C1025"/>
    <mergeCell ref="A1026:C1026"/>
    <mergeCell ref="A1027:C1027"/>
    <mergeCell ref="A1028:C1028"/>
    <mergeCell ref="A999:C999"/>
    <mergeCell ref="A1000:C1000"/>
    <mergeCell ref="A1003:G1003"/>
    <mergeCell ref="A1004:C1004"/>
    <mergeCell ref="A1005:C1005"/>
    <mergeCell ref="A1006:C1006"/>
    <mergeCell ref="A1007:C1007"/>
    <mergeCell ref="A1010:G1010"/>
    <mergeCell ref="A981:G981"/>
    <mergeCell ref="E988:F988"/>
    <mergeCell ref="B991:E991"/>
    <mergeCell ref="B992:E992"/>
    <mergeCell ref="A994:G994"/>
    <mergeCell ref="A995:C995"/>
    <mergeCell ref="A996:C996"/>
    <mergeCell ref="A997:C997"/>
    <mergeCell ref="A998:C998"/>
    <mergeCell ref="A968:C968"/>
    <mergeCell ref="A969:C969"/>
    <mergeCell ref="A970:C970"/>
    <mergeCell ref="A971:C971"/>
    <mergeCell ref="A974:G974"/>
    <mergeCell ref="A975:C975"/>
    <mergeCell ref="A976:C976"/>
    <mergeCell ref="A977:C977"/>
    <mergeCell ref="A978:C978"/>
    <mergeCell ref="A948:C948"/>
    <mergeCell ref="A949:C949"/>
    <mergeCell ref="A952:G952"/>
    <mergeCell ref="E959:F959"/>
    <mergeCell ref="B962:E962"/>
    <mergeCell ref="B963:E963"/>
    <mergeCell ref="A965:G965"/>
    <mergeCell ref="A966:C966"/>
    <mergeCell ref="A967:C967"/>
    <mergeCell ref="A937:C937"/>
    <mergeCell ref="A938:C938"/>
    <mergeCell ref="A939:C939"/>
    <mergeCell ref="A940:C940"/>
    <mergeCell ref="A941:C941"/>
    <mergeCell ref="A942:C942"/>
    <mergeCell ref="A945:G945"/>
    <mergeCell ref="A946:C946"/>
    <mergeCell ref="A947:C947"/>
    <mergeCell ref="A917:C917"/>
    <mergeCell ref="A918:C918"/>
    <mergeCell ref="A919:C919"/>
    <mergeCell ref="A920:C920"/>
    <mergeCell ref="A923:G923"/>
    <mergeCell ref="E930:F930"/>
    <mergeCell ref="B933:E933"/>
    <mergeCell ref="B934:E934"/>
    <mergeCell ref="A936:G936"/>
    <mergeCell ref="B905:E905"/>
    <mergeCell ref="A907:G907"/>
    <mergeCell ref="A908:C908"/>
    <mergeCell ref="A909:C909"/>
    <mergeCell ref="A910:C910"/>
    <mergeCell ref="A911:C911"/>
    <mergeCell ref="A912:C912"/>
    <mergeCell ref="A913:C913"/>
    <mergeCell ref="A916:G916"/>
    <mergeCell ref="A884:C884"/>
    <mergeCell ref="A887:G887"/>
    <mergeCell ref="A888:C888"/>
    <mergeCell ref="A889:C889"/>
    <mergeCell ref="A890:C890"/>
    <mergeCell ref="A891:C891"/>
    <mergeCell ref="A894:G894"/>
    <mergeCell ref="E901:F901"/>
    <mergeCell ref="B904:E904"/>
    <mergeCell ref="E871:F871"/>
    <mergeCell ref="B875:E875"/>
    <mergeCell ref="B876:E876"/>
    <mergeCell ref="A878:G878"/>
    <mergeCell ref="A879:C879"/>
    <mergeCell ref="A880:C880"/>
    <mergeCell ref="A881:C881"/>
    <mergeCell ref="A882:C882"/>
    <mergeCell ref="A883:C883"/>
    <mergeCell ref="A852:C852"/>
    <mergeCell ref="A853:C853"/>
    <mergeCell ref="A854:C854"/>
    <mergeCell ref="A857:G857"/>
    <mergeCell ref="A858:C858"/>
    <mergeCell ref="A859:C859"/>
    <mergeCell ref="A860:C860"/>
    <mergeCell ref="A861:C861"/>
    <mergeCell ref="A864:G864"/>
    <mergeCell ref="A832:C832"/>
    <mergeCell ref="A835:G835"/>
    <mergeCell ref="B845:E845"/>
    <mergeCell ref="B846:E846"/>
    <mergeCell ref="A848:G848"/>
    <mergeCell ref="A849:C849"/>
    <mergeCell ref="A850:C850"/>
    <mergeCell ref="A851:C851"/>
    <mergeCell ref="A821:C821"/>
    <mergeCell ref="A822:C822"/>
    <mergeCell ref="A823:C823"/>
    <mergeCell ref="A824:C824"/>
    <mergeCell ref="A825:C825"/>
    <mergeCell ref="A828:G828"/>
    <mergeCell ref="A829:C829"/>
    <mergeCell ref="A830:C830"/>
    <mergeCell ref="A831:C831"/>
    <mergeCell ref="A801:C801"/>
    <mergeCell ref="A802:C802"/>
    <mergeCell ref="A803:C803"/>
    <mergeCell ref="A806:G806"/>
    <mergeCell ref="B816:E816"/>
    <mergeCell ref="B817:E817"/>
    <mergeCell ref="A819:G819"/>
    <mergeCell ref="A820:C820"/>
    <mergeCell ref="B789:E789"/>
    <mergeCell ref="A791:G791"/>
    <mergeCell ref="A792:C792"/>
    <mergeCell ref="A793:C793"/>
    <mergeCell ref="A794:C794"/>
    <mergeCell ref="A795:C795"/>
    <mergeCell ref="A796:C796"/>
    <mergeCell ref="A799:G799"/>
    <mergeCell ref="A800:C800"/>
    <mergeCell ref="A768:C768"/>
    <mergeCell ref="A771:G771"/>
    <mergeCell ref="A772:C772"/>
    <mergeCell ref="A773:C773"/>
    <mergeCell ref="A774:C774"/>
    <mergeCell ref="A775:C775"/>
    <mergeCell ref="A778:G778"/>
    <mergeCell ref="E784:F784"/>
    <mergeCell ref="B788:E788"/>
    <mergeCell ref="A748:C748"/>
    <mergeCell ref="A751:G751"/>
    <mergeCell ref="E757:F757"/>
    <mergeCell ref="B761:E761"/>
    <mergeCell ref="B762:E762"/>
    <mergeCell ref="A764:G764"/>
    <mergeCell ref="A765:C765"/>
    <mergeCell ref="A766:C766"/>
    <mergeCell ref="A767:C767"/>
    <mergeCell ref="A737:G737"/>
    <mergeCell ref="A738:C738"/>
    <mergeCell ref="A739:C739"/>
    <mergeCell ref="A740:C740"/>
    <mergeCell ref="A741:C741"/>
    <mergeCell ref="A744:G744"/>
    <mergeCell ref="A745:C745"/>
    <mergeCell ref="A746:C746"/>
    <mergeCell ref="A747:C747"/>
    <mergeCell ref="A718:G718"/>
    <mergeCell ref="A719:C719"/>
    <mergeCell ref="A720:C720"/>
    <mergeCell ref="A721:C721"/>
    <mergeCell ref="A722:C722"/>
    <mergeCell ref="A725:G725"/>
    <mergeCell ref="E731:F731"/>
    <mergeCell ref="B734:E734"/>
    <mergeCell ref="B735:E735"/>
    <mergeCell ref="A698:G698"/>
    <mergeCell ref="E705:F705"/>
    <mergeCell ref="B708:E708"/>
    <mergeCell ref="B709:E709"/>
    <mergeCell ref="A711:G711"/>
    <mergeCell ref="A712:C712"/>
    <mergeCell ref="A713:C713"/>
    <mergeCell ref="A714:C714"/>
    <mergeCell ref="A715:C715"/>
    <mergeCell ref="A685:C685"/>
    <mergeCell ref="A686:C686"/>
    <mergeCell ref="A687:C687"/>
    <mergeCell ref="A688:C688"/>
    <mergeCell ref="A691:G691"/>
    <mergeCell ref="A692:C692"/>
    <mergeCell ref="A693:C693"/>
    <mergeCell ref="A694:C694"/>
    <mergeCell ref="A695:C695"/>
    <mergeCell ref="A665:C665"/>
    <mergeCell ref="A668:G668"/>
    <mergeCell ref="E675:F675"/>
    <mergeCell ref="B678:E678"/>
    <mergeCell ref="B679:E679"/>
    <mergeCell ref="A681:G681"/>
    <mergeCell ref="A682:C682"/>
    <mergeCell ref="A683:C683"/>
    <mergeCell ref="A684:C684"/>
    <mergeCell ref="A654:C654"/>
    <mergeCell ref="A655:C655"/>
    <mergeCell ref="A656:C656"/>
    <mergeCell ref="A657:C657"/>
    <mergeCell ref="A658:C658"/>
    <mergeCell ref="A661:G661"/>
    <mergeCell ref="A662:C662"/>
    <mergeCell ref="A663:C663"/>
    <mergeCell ref="A664:C664"/>
    <mergeCell ref="A633:C633"/>
    <mergeCell ref="A636:G636"/>
    <mergeCell ref="E643:F643"/>
    <mergeCell ref="B647:E647"/>
    <mergeCell ref="B648:E648"/>
    <mergeCell ref="A650:G650"/>
    <mergeCell ref="A651:C651"/>
    <mergeCell ref="A652:C652"/>
    <mergeCell ref="A653:C653"/>
    <mergeCell ref="A622:G622"/>
    <mergeCell ref="A623:C623"/>
    <mergeCell ref="A624:C624"/>
    <mergeCell ref="A625:C625"/>
    <mergeCell ref="A626:C626"/>
    <mergeCell ref="A627:C627"/>
    <mergeCell ref="A630:G630"/>
    <mergeCell ref="A631:C631"/>
    <mergeCell ref="A632:C632"/>
    <mergeCell ref="A599:C599"/>
    <mergeCell ref="A602:G602"/>
    <mergeCell ref="A603:C603"/>
    <mergeCell ref="A604:C604"/>
    <mergeCell ref="A605:C605"/>
    <mergeCell ref="A608:G608"/>
    <mergeCell ref="E615:F615"/>
    <mergeCell ref="B619:E619"/>
    <mergeCell ref="B620:E620"/>
    <mergeCell ref="A581:G581"/>
    <mergeCell ref="E588:F588"/>
    <mergeCell ref="B591:E591"/>
    <mergeCell ref="B592:E592"/>
    <mergeCell ref="A594:G594"/>
    <mergeCell ref="A595:C595"/>
    <mergeCell ref="A596:C596"/>
    <mergeCell ref="A597:C597"/>
    <mergeCell ref="A598:C598"/>
    <mergeCell ref="E562:F562"/>
    <mergeCell ref="B568:E568"/>
    <mergeCell ref="B569:E569"/>
    <mergeCell ref="A571:G571"/>
    <mergeCell ref="A572:C572"/>
    <mergeCell ref="A573:C573"/>
    <mergeCell ref="A576:G576"/>
    <mergeCell ref="A577:C577"/>
    <mergeCell ref="A578:C578"/>
    <mergeCell ref="A543:C543"/>
    <mergeCell ref="A544:C544"/>
    <mergeCell ref="A545:C545"/>
    <mergeCell ref="A548:G548"/>
    <mergeCell ref="A549:C549"/>
    <mergeCell ref="A550:C550"/>
    <mergeCell ref="A551:C551"/>
    <mergeCell ref="A552:C552"/>
    <mergeCell ref="A555:G555"/>
    <mergeCell ref="A522:C522"/>
    <mergeCell ref="A525:G525"/>
    <mergeCell ref="E532:F532"/>
    <mergeCell ref="B536:E536"/>
    <mergeCell ref="B537:E537"/>
    <mergeCell ref="A539:G539"/>
    <mergeCell ref="A540:C540"/>
    <mergeCell ref="A541:C541"/>
    <mergeCell ref="A542:C542"/>
    <mergeCell ref="B510:E510"/>
    <mergeCell ref="A512:G512"/>
    <mergeCell ref="A513:C513"/>
    <mergeCell ref="A514:C514"/>
    <mergeCell ref="A515:C515"/>
    <mergeCell ref="A516:C516"/>
    <mergeCell ref="A517:C517"/>
    <mergeCell ref="A520:G520"/>
    <mergeCell ref="A521:C521"/>
    <mergeCell ref="A488:C488"/>
    <mergeCell ref="A491:G491"/>
    <mergeCell ref="A492:C492"/>
    <mergeCell ref="A493:C493"/>
    <mergeCell ref="A494:C494"/>
    <mergeCell ref="A495:C495"/>
    <mergeCell ref="A498:G498"/>
    <mergeCell ref="E505:F505"/>
    <mergeCell ref="B509:E509"/>
    <mergeCell ref="B478:E478"/>
    <mergeCell ref="B479:E479"/>
    <mergeCell ref="A481:G481"/>
    <mergeCell ref="A482:C482"/>
    <mergeCell ref="A483:C483"/>
    <mergeCell ref="A484:C484"/>
    <mergeCell ref="A485:C485"/>
    <mergeCell ref="A486:C486"/>
    <mergeCell ref="A487:C487"/>
    <mergeCell ref="A456:C456"/>
    <mergeCell ref="A457:C457"/>
    <mergeCell ref="A460:G460"/>
    <mergeCell ref="A461:C461"/>
    <mergeCell ref="A462:C462"/>
    <mergeCell ref="A463:C463"/>
    <mergeCell ref="A464:C464"/>
    <mergeCell ref="A467:G467"/>
    <mergeCell ref="E474:F474"/>
    <mergeCell ref="A435:G435"/>
    <mergeCell ref="E442:F442"/>
    <mergeCell ref="B448:E448"/>
    <mergeCell ref="B449:E449"/>
    <mergeCell ref="A451:G451"/>
    <mergeCell ref="A452:C452"/>
    <mergeCell ref="A453:C453"/>
    <mergeCell ref="A454:C454"/>
    <mergeCell ref="A455:C455"/>
    <mergeCell ref="A422:C422"/>
    <mergeCell ref="A423:C423"/>
    <mergeCell ref="A424:C424"/>
    <mergeCell ref="A425:C425"/>
    <mergeCell ref="A428:G428"/>
    <mergeCell ref="A429:C429"/>
    <mergeCell ref="A430:C430"/>
    <mergeCell ref="A431:C431"/>
    <mergeCell ref="A432:C432"/>
    <mergeCell ref="A403:C403"/>
    <mergeCell ref="A404:C404"/>
    <mergeCell ref="A407:G407"/>
    <mergeCell ref="E414:F414"/>
    <mergeCell ref="B416:E416"/>
    <mergeCell ref="B417:E417"/>
    <mergeCell ref="A419:G419"/>
    <mergeCell ref="A420:C420"/>
    <mergeCell ref="A421:C421"/>
    <mergeCell ref="A392:C392"/>
    <mergeCell ref="A393:C393"/>
    <mergeCell ref="A394:C394"/>
    <mergeCell ref="A395:C395"/>
    <mergeCell ref="A396:C396"/>
    <mergeCell ref="A397:C397"/>
    <mergeCell ref="A400:G400"/>
    <mergeCell ref="A401:C401"/>
    <mergeCell ref="A402:C402"/>
    <mergeCell ref="A372:C372"/>
    <mergeCell ref="A373:C373"/>
    <mergeCell ref="A374:C374"/>
    <mergeCell ref="A375:C375"/>
    <mergeCell ref="A378:G378"/>
    <mergeCell ref="E385:F385"/>
    <mergeCell ref="B388:E388"/>
    <mergeCell ref="B389:E389"/>
    <mergeCell ref="A391:G391"/>
    <mergeCell ref="B360:E360"/>
    <mergeCell ref="A362:G362"/>
    <mergeCell ref="A363:C363"/>
    <mergeCell ref="A364:C364"/>
    <mergeCell ref="A365:C365"/>
    <mergeCell ref="A366:C366"/>
    <mergeCell ref="A367:C367"/>
    <mergeCell ref="A368:C368"/>
    <mergeCell ref="A371:G371"/>
    <mergeCell ref="A338:C338"/>
    <mergeCell ref="A341:G341"/>
    <mergeCell ref="A342:C342"/>
    <mergeCell ref="A343:C343"/>
    <mergeCell ref="A344:C344"/>
    <mergeCell ref="A345:C345"/>
    <mergeCell ref="A348:G348"/>
    <mergeCell ref="E355:F355"/>
    <mergeCell ref="B359:E359"/>
    <mergeCell ref="E326:F326"/>
    <mergeCell ref="B329:E329"/>
    <mergeCell ref="B330:E330"/>
    <mergeCell ref="A332:G332"/>
    <mergeCell ref="A333:C333"/>
    <mergeCell ref="A334:C334"/>
    <mergeCell ref="A335:C335"/>
    <mergeCell ref="A336:C336"/>
    <mergeCell ref="A337:C337"/>
    <mergeCell ref="A307:C307"/>
    <mergeCell ref="A308:C308"/>
    <mergeCell ref="A309:C309"/>
    <mergeCell ref="A312:G312"/>
    <mergeCell ref="A313:C313"/>
    <mergeCell ref="A314:C314"/>
    <mergeCell ref="A315:C315"/>
    <mergeCell ref="A316:C316"/>
    <mergeCell ref="A319:G319"/>
    <mergeCell ref="A286:C286"/>
    <mergeCell ref="A289:G289"/>
    <mergeCell ref="E296:F296"/>
    <mergeCell ref="B300:E300"/>
    <mergeCell ref="B301:E301"/>
    <mergeCell ref="A303:G303"/>
    <mergeCell ref="A304:C304"/>
    <mergeCell ref="A305:C305"/>
    <mergeCell ref="A306:C306"/>
    <mergeCell ref="A275:C275"/>
    <mergeCell ref="A276:C276"/>
    <mergeCell ref="A277:C277"/>
    <mergeCell ref="A278:C278"/>
    <mergeCell ref="A279:C279"/>
    <mergeCell ref="A282:G282"/>
    <mergeCell ref="A283:C283"/>
    <mergeCell ref="A284:C284"/>
    <mergeCell ref="A285:C285"/>
    <mergeCell ref="A255:C255"/>
    <mergeCell ref="A256:C256"/>
    <mergeCell ref="A257:C257"/>
    <mergeCell ref="A260:G260"/>
    <mergeCell ref="E267:F267"/>
    <mergeCell ref="B270:E270"/>
    <mergeCell ref="B271:E271"/>
    <mergeCell ref="A273:G273"/>
    <mergeCell ref="A274:C274"/>
    <mergeCell ref="A244:G244"/>
    <mergeCell ref="A245:C245"/>
    <mergeCell ref="A246:C246"/>
    <mergeCell ref="A247:C247"/>
    <mergeCell ref="A248:C248"/>
    <mergeCell ref="A249:C249"/>
    <mergeCell ref="A250:C250"/>
    <mergeCell ref="A253:G253"/>
    <mergeCell ref="A254:C254"/>
    <mergeCell ref="A224:G224"/>
    <mergeCell ref="A225:C225"/>
    <mergeCell ref="A226:C226"/>
    <mergeCell ref="A227:C227"/>
    <mergeCell ref="A228:C228"/>
    <mergeCell ref="A231:G231"/>
    <mergeCell ref="E238:F238"/>
    <mergeCell ref="B241:E241"/>
    <mergeCell ref="B242:E242"/>
    <mergeCell ref="B212:E212"/>
    <mergeCell ref="B213:E213"/>
    <mergeCell ref="A215:G215"/>
    <mergeCell ref="A216:C216"/>
    <mergeCell ref="A217:C217"/>
    <mergeCell ref="A218:C218"/>
    <mergeCell ref="A219:C219"/>
    <mergeCell ref="A220:C220"/>
    <mergeCell ref="A221:C221"/>
    <mergeCell ref="A191:C191"/>
    <mergeCell ref="A192:C192"/>
    <mergeCell ref="A195:G195"/>
    <mergeCell ref="A196:C196"/>
    <mergeCell ref="A197:C197"/>
    <mergeCell ref="A198:C198"/>
    <mergeCell ref="A199:C199"/>
    <mergeCell ref="A202:G202"/>
    <mergeCell ref="E209:F209"/>
    <mergeCell ref="A173:G173"/>
    <mergeCell ref="E180:F180"/>
    <mergeCell ref="B183:E183"/>
    <mergeCell ref="B184:E184"/>
    <mergeCell ref="A186:G186"/>
    <mergeCell ref="A187:C187"/>
    <mergeCell ref="A188:C188"/>
    <mergeCell ref="A189:C189"/>
    <mergeCell ref="A190:C190"/>
    <mergeCell ref="A160:C160"/>
    <mergeCell ref="A161:C161"/>
    <mergeCell ref="A162:C162"/>
    <mergeCell ref="A165:G165"/>
    <mergeCell ref="A166:C166"/>
    <mergeCell ref="A167:C167"/>
    <mergeCell ref="A168:C168"/>
    <mergeCell ref="A169:C169"/>
    <mergeCell ref="A170:C170"/>
    <mergeCell ref="A140:C140"/>
    <mergeCell ref="A143:G143"/>
    <mergeCell ref="E150:F150"/>
    <mergeCell ref="B153:E153"/>
    <mergeCell ref="B154:E154"/>
    <mergeCell ref="A156:G156"/>
    <mergeCell ref="A157:C157"/>
    <mergeCell ref="A158:C158"/>
    <mergeCell ref="A159:C159"/>
    <mergeCell ref="A129:C129"/>
    <mergeCell ref="A130:C130"/>
    <mergeCell ref="A131:C131"/>
    <mergeCell ref="A132:C132"/>
    <mergeCell ref="A133:C133"/>
    <mergeCell ref="A136:G136"/>
    <mergeCell ref="A137:C137"/>
    <mergeCell ref="A138:C138"/>
    <mergeCell ref="A139:C139"/>
    <mergeCell ref="A109:C109"/>
    <mergeCell ref="A110:C110"/>
    <mergeCell ref="A111:C111"/>
    <mergeCell ref="A114:G114"/>
    <mergeCell ref="E121:F121"/>
    <mergeCell ref="B124:E124"/>
    <mergeCell ref="B125:E125"/>
    <mergeCell ref="A127:G127"/>
    <mergeCell ref="A128:C128"/>
    <mergeCell ref="A98:G98"/>
    <mergeCell ref="A99:C99"/>
    <mergeCell ref="A100:C100"/>
    <mergeCell ref="A101:C101"/>
    <mergeCell ref="A102:C102"/>
    <mergeCell ref="A103:C103"/>
    <mergeCell ref="A104:C104"/>
    <mergeCell ref="A107:G107"/>
    <mergeCell ref="A108:C108"/>
    <mergeCell ref="A78:C78"/>
    <mergeCell ref="A79:C79"/>
    <mergeCell ref="A80:C80"/>
    <mergeCell ref="A81:C81"/>
    <mergeCell ref="A82:C82"/>
    <mergeCell ref="A85:G85"/>
    <mergeCell ref="B95:E95"/>
    <mergeCell ref="B96:E96"/>
    <mergeCell ref="B66:E66"/>
    <mergeCell ref="A68:G68"/>
    <mergeCell ref="A69:C69"/>
    <mergeCell ref="A70:C70"/>
    <mergeCell ref="A71:C71"/>
    <mergeCell ref="A72:C72"/>
    <mergeCell ref="A73:C73"/>
    <mergeCell ref="A74:C74"/>
    <mergeCell ref="A77:G77"/>
    <mergeCell ref="A46:G46"/>
    <mergeCell ref="A47:C47"/>
    <mergeCell ref="A48:C48"/>
    <mergeCell ref="A49:C49"/>
    <mergeCell ref="A50:C50"/>
    <mergeCell ref="A51:C51"/>
    <mergeCell ref="A54:G54"/>
    <mergeCell ref="B65:E65"/>
    <mergeCell ref="B34:E34"/>
    <mergeCell ref="B35:E35"/>
    <mergeCell ref="A37:G37"/>
    <mergeCell ref="A38:C38"/>
    <mergeCell ref="A39:C39"/>
    <mergeCell ref="A40:C40"/>
    <mergeCell ref="A41:C41"/>
    <mergeCell ref="A42:C42"/>
    <mergeCell ref="A43:C43"/>
    <mergeCell ref="A12:C12"/>
    <mergeCell ref="A15:G15"/>
    <mergeCell ref="A16:C16"/>
    <mergeCell ref="A17:C17"/>
    <mergeCell ref="A18:C18"/>
    <mergeCell ref="A19:C19"/>
    <mergeCell ref="A20:C20"/>
    <mergeCell ref="A23:G23"/>
    <mergeCell ref="A1:G1"/>
    <mergeCell ref="B3:E3"/>
    <mergeCell ref="B4:E4"/>
    <mergeCell ref="A6:G6"/>
    <mergeCell ref="A7:C7"/>
    <mergeCell ref="A8:C8"/>
    <mergeCell ref="A9:C9"/>
    <mergeCell ref="A10:C10"/>
    <mergeCell ref="A11:C11"/>
    <mergeCell ref="A1159:C1159"/>
    <mergeCell ref="A1160:C1160"/>
    <mergeCell ref="A1161:C1161"/>
    <mergeCell ref="A1162:C1162"/>
    <mergeCell ref="A1165:G1165"/>
    <mergeCell ref="E1172:F1172"/>
    <mergeCell ref="B1176:E1176"/>
    <mergeCell ref="B1177:E1177"/>
    <mergeCell ref="A1179:G1179"/>
    <mergeCell ref="A1180:C1180"/>
    <mergeCell ref="A1181:C1181"/>
    <mergeCell ref="A1182:C1182"/>
    <mergeCell ref="A1183:C1183"/>
    <mergeCell ref="A1184:C1184"/>
    <mergeCell ref="A1185:C1185"/>
    <mergeCell ref="A1186:C1186"/>
    <mergeCell ref="A1187:C1187"/>
    <mergeCell ref="A1188:C1188"/>
    <mergeCell ref="A1189:C1189"/>
    <mergeCell ref="A1191:C1191"/>
    <mergeCell ref="A1194:G1194"/>
    <mergeCell ref="A1195:C1195"/>
    <mergeCell ref="A1196:C1196"/>
    <mergeCell ref="A1197:C1197"/>
    <mergeCell ref="A1198:C1198"/>
    <mergeCell ref="A1201:G1201"/>
    <mergeCell ref="E1208:F1208"/>
    <mergeCell ref="B1213:E1213"/>
    <mergeCell ref="B1214:E1214"/>
    <mergeCell ref="A1216:G1216"/>
    <mergeCell ref="A1217:C1217"/>
    <mergeCell ref="A1218:C1218"/>
    <mergeCell ref="A1219:C1219"/>
    <mergeCell ref="A1220:C1220"/>
    <mergeCell ref="A1221:C1221"/>
    <mergeCell ref="A1225:G1225"/>
    <mergeCell ref="A1248:C1248"/>
    <mergeCell ref="A1249:C1249"/>
    <mergeCell ref="A1253:G1253"/>
    <mergeCell ref="A1254:C1254"/>
    <mergeCell ref="A1255:C1255"/>
    <mergeCell ref="A1256:C1256"/>
    <mergeCell ref="A1260:G1260"/>
    <mergeCell ref="E1268:F1268"/>
    <mergeCell ref="A1226:C1226"/>
    <mergeCell ref="A1227:C1227"/>
    <mergeCell ref="A1228:C1228"/>
    <mergeCell ref="A1232:G1232"/>
    <mergeCell ref="E1240:F1240"/>
    <mergeCell ref="B1243:E1243"/>
    <mergeCell ref="B1244:E1244"/>
    <mergeCell ref="A1246:G1246"/>
    <mergeCell ref="A1247:C1247"/>
  </mergeCells>
  <pageMargins left="0.7" right="0.7" top="0.75" bottom="0.75" header="0.3" footer="0.3"/>
  <pageSetup scale="48" orientation="portrait" r:id="rId1"/>
  <rowBreaks count="5" manualBreakCount="5">
    <brk id="89" max="16383" man="1"/>
    <brk id="415" max="16383" man="1"/>
    <brk id="567" max="16383" man="1"/>
    <brk id="670" max="16383" man="1"/>
    <brk id="1384"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9771F-F063-48A9-9D6C-475DED4057BD}">
  <dimension ref="A1:L1098"/>
  <sheetViews>
    <sheetView view="pageBreakPreview" topLeftCell="A1089" zoomScaleNormal="100" zoomScaleSheetLayoutView="100" workbookViewId="0">
      <selection activeCell="A1095" sqref="A1095:B1095"/>
    </sheetView>
  </sheetViews>
  <sheetFormatPr baseColWidth="10" defaultColWidth="11.5" defaultRowHeight="14"/>
  <cols>
    <col min="1" max="1" width="15.83203125" style="73" customWidth="1"/>
    <col min="2" max="2" width="13.1640625" style="73" customWidth="1"/>
    <col min="3" max="3" width="9.83203125" style="73" customWidth="1"/>
    <col min="4" max="4" width="17.5" style="73" customWidth="1"/>
    <col min="5" max="5" width="35.6640625" style="73" customWidth="1"/>
    <col min="6" max="6" width="15.5" style="73" customWidth="1"/>
    <col min="7" max="7" width="16.6640625" style="73" customWidth="1"/>
    <col min="8" max="16384" width="11.5" style="73"/>
  </cols>
  <sheetData>
    <row r="1" spans="1:7" s="507" customFormat="1" ht="58.5" customHeight="1" thickBot="1">
      <c r="A1" s="734" t="s">
        <v>213</v>
      </c>
      <c r="B1" s="735"/>
      <c r="C1" s="735"/>
      <c r="D1" s="735"/>
      <c r="E1" s="735"/>
      <c r="F1" s="735"/>
      <c r="G1" s="736"/>
    </row>
    <row r="3" spans="1:7" ht="16" thickBot="1">
      <c r="A3" s="428" t="s">
        <v>1</v>
      </c>
      <c r="B3" s="730" t="s">
        <v>2</v>
      </c>
      <c r="C3" s="731"/>
      <c r="D3" s="731"/>
      <c r="E3" s="732"/>
      <c r="F3" s="75" t="s">
        <v>38</v>
      </c>
      <c r="G3" s="76" t="s">
        <v>39</v>
      </c>
    </row>
    <row r="4" spans="1:7" ht="88.5" customHeight="1" thickBot="1">
      <c r="A4" s="429" t="s">
        <v>214</v>
      </c>
      <c r="B4" s="733" t="e">
        <f>+#REF!</f>
        <v>#REF!</v>
      </c>
      <c r="C4" s="733"/>
      <c r="D4" s="733"/>
      <c r="E4" s="733"/>
      <c r="F4" s="430" t="e">
        <f>+#REF!</f>
        <v>#REF!</v>
      </c>
      <c r="G4" s="79">
        <f>+G31</f>
        <v>17030</v>
      </c>
    </row>
    <row r="5" spans="1:7">
      <c r="A5" s="431"/>
      <c r="B5" s="431"/>
      <c r="C5" s="431"/>
      <c r="D5" s="432"/>
      <c r="E5" s="433"/>
      <c r="F5" s="434"/>
      <c r="G5" s="435"/>
    </row>
    <row r="6" spans="1:7">
      <c r="A6" s="431"/>
      <c r="B6" s="431"/>
      <c r="C6" s="431"/>
      <c r="D6" s="432"/>
      <c r="E6" s="433"/>
      <c r="F6" s="434"/>
      <c r="G6" s="435"/>
    </row>
    <row r="7" spans="1:7">
      <c r="A7" s="725" t="s">
        <v>40</v>
      </c>
      <c r="B7" s="737"/>
      <c r="C7" s="737"/>
      <c r="D7" s="737"/>
      <c r="E7" s="737"/>
      <c r="F7" s="737"/>
      <c r="G7" s="738"/>
    </row>
    <row r="8" spans="1:7">
      <c r="A8" s="739" t="s">
        <v>41</v>
      </c>
      <c r="B8" s="740"/>
      <c r="C8" s="740"/>
      <c r="D8" s="85" t="s">
        <v>42</v>
      </c>
      <c r="E8" s="86" t="s">
        <v>43</v>
      </c>
      <c r="F8" s="87" t="s">
        <v>44</v>
      </c>
      <c r="G8" s="86" t="s">
        <v>45</v>
      </c>
    </row>
    <row r="9" spans="1:7">
      <c r="A9" s="724"/>
      <c r="B9" s="722"/>
      <c r="C9" s="722"/>
      <c r="D9" s="180"/>
      <c r="E9" s="181"/>
      <c r="F9" s="182"/>
      <c r="G9" s="86"/>
    </row>
    <row r="10" spans="1:7">
      <c r="A10" s="724"/>
      <c r="B10" s="722"/>
      <c r="C10" s="722"/>
      <c r="D10" s="180"/>
      <c r="E10" s="181"/>
      <c r="F10" s="182"/>
      <c r="G10" s="86"/>
    </row>
    <row r="11" spans="1:7">
      <c r="A11" s="436"/>
      <c r="D11" s="180"/>
      <c r="E11" s="181"/>
      <c r="F11" s="437"/>
      <c r="G11" s="86"/>
    </row>
    <row r="12" spans="1:7">
      <c r="A12" s="91"/>
      <c r="B12" s="92"/>
      <c r="C12" s="91"/>
      <c r="D12" s="93"/>
      <c r="E12" s="438"/>
      <c r="F12" s="95" t="s">
        <v>215</v>
      </c>
      <c r="G12" s="96">
        <f>G9+G10+G11</f>
        <v>0</v>
      </c>
    </row>
    <row r="13" spans="1:7">
      <c r="A13" s="97"/>
      <c r="B13" s="98"/>
      <c r="C13" s="98"/>
      <c r="D13" s="99"/>
      <c r="E13" s="439"/>
      <c r="F13" s="101"/>
      <c r="G13" s="102"/>
    </row>
    <row r="14" spans="1:7">
      <c r="A14" s="97"/>
      <c r="B14" s="98"/>
      <c r="C14" s="98"/>
      <c r="D14" s="99"/>
      <c r="E14" s="439"/>
      <c r="F14" s="101"/>
      <c r="G14" s="102"/>
    </row>
    <row r="15" spans="1:7">
      <c r="A15" s="725" t="s">
        <v>47</v>
      </c>
      <c r="B15" s="726"/>
      <c r="C15" s="726"/>
      <c r="D15" s="726"/>
      <c r="E15" s="726"/>
      <c r="F15" s="726"/>
      <c r="G15" s="727"/>
    </row>
    <row r="16" spans="1:7">
      <c r="A16" s="739" t="s">
        <v>41</v>
      </c>
      <c r="B16" s="740"/>
      <c r="C16" s="741"/>
      <c r="D16" s="85" t="s">
        <v>42</v>
      </c>
      <c r="E16" s="86" t="s">
        <v>48</v>
      </c>
      <c r="F16" s="87" t="s">
        <v>49</v>
      </c>
      <c r="G16" s="86" t="s">
        <v>45</v>
      </c>
    </row>
    <row r="17" spans="1:7">
      <c r="A17" s="721" t="s">
        <v>50</v>
      </c>
      <c r="B17" s="722"/>
      <c r="C17" s="723"/>
      <c r="D17" s="109" t="s">
        <v>51</v>
      </c>
      <c r="E17" s="214">
        <f>+G27</f>
        <v>13365</v>
      </c>
      <c r="F17" s="108">
        <v>0.05</v>
      </c>
      <c r="G17" s="105">
        <f>ROUNDUP(E17*F17,0)</f>
        <v>669</v>
      </c>
    </row>
    <row r="18" spans="1:7">
      <c r="A18" s="721" t="s">
        <v>162</v>
      </c>
      <c r="B18" s="722"/>
      <c r="C18" s="723"/>
      <c r="D18" s="109" t="s">
        <v>163</v>
      </c>
      <c r="E18" s="214">
        <v>28000</v>
      </c>
      <c r="F18" s="441">
        <v>1.7000000000000001E-2</v>
      </c>
      <c r="G18" s="111">
        <f>+E18*F18</f>
        <v>476.00000000000006</v>
      </c>
    </row>
    <row r="19" spans="1:7">
      <c r="A19" s="724" t="s">
        <v>216</v>
      </c>
      <c r="B19" s="722"/>
      <c r="C19" s="723"/>
      <c r="D19" s="88" t="s">
        <v>53</v>
      </c>
      <c r="E19" s="214">
        <v>210000</v>
      </c>
      <c r="F19" s="108">
        <v>1.2E-2</v>
      </c>
      <c r="G19" s="105">
        <f>E19*F19</f>
        <v>2520</v>
      </c>
    </row>
    <row r="20" spans="1:7">
      <c r="A20" s="112"/>
      <c r="B20" s="113"/>
      <c r="C20" s="113"/>
      <c r="D20" s="114"/>
      <c r="E20" s="115"/>
      <c r="F20" s="95" t="s">
        <v>217</v>
      </c>
      <c r="G20" s="96">
        <f>G17+G18+G19</f>
        <v>3665</v>
      </c>
    </row>
    <row r="21" spans="1:7">
      <c r="A21" s="116"/>
      <c r="B21" s="117"/>
      <c r="C21" s="117"/>
      <c r="D21" s="118"/>
      <c r="E21" s="119"/>
      <c r="F21" s="101"/>
      <c r="G21" s="102"/>
    </row>
    <row r="22" spans="1:7">
      <c r="A22" s="116"/>
      <c r="B22" s="117"/>
      <c r="C22" s="117"/>
      <c r="D22" s="118"/>
      <c r="E22" s="119"/>
      <c r="F22" s="101"/>
      <c r="G22" s="102"/>
    </row>
    <row r="23" spans="1:7">
      <c r="A23" s="725" t="s">
        <v>55</v>
      </c>
      <c r="B23" s="726"/>
      <c r="C23" s="726"/>
      <c r="D23" s="726"/>
      <c r="E23" s="726"/>
      <c r="F23" s="726"/>
      <c r="G23" s="727"/>
    </row>
    <row r="24" spans="1:7">
      <c r="A24" s="85" t="s">
        <v>2</v>
      </c>
      <c r="B24" s="85" t="s">
        <v>56</v>
      </c>
      <c r="C24" s="85" t="s">
        <v>57</v>
      </c>
      <c r="D24" s="85" t="s">
        <v>360</v>
      </c>
      <c r="E24" s="85" t="s">
        <v>59</v>
      </c>
      <c r="F24" s="85" t="s">
        <v>60</v>
      </c>
      <c r="G24" s="120"/>
    </row>
    <row r="25" spans="1:7">
      <c r="A25" s="121" t="s">
        <v>357</v>
      </c>
      <c r="B25" s="121">
        <v>107213.33333333299</v>
      </c>
      <c r="C25" s="122">
        <v>0.875</v>
      </c>
      <c r="D25" s="122">
        <v>25128.125</v>
      </c>
      <c r="E25" s="508">
        <v>2.7349999999999999</v>
      </c>
      <c r="F25" s="105">
        <f>ROUNDUP(D25/E25,0)</f>
        <v>9188</v>
      </c>
      <c r="G25" s="120"/>
    </row>
    <row r="26" spans="1:7">
      <c r="A26" s="121" t="s">
        <v>62</v>
      </c>
      <c r="B26" s="121">
        <v>48733.333333333299</v>
      </c>
      <c r="C26" s="122">
        <v>0.875</v>
      </c>
      <c r="D26" s="122">
        <v>11421.875</v>
      </c>
      <c r="E26" s="508">
        <v>2.7349999999999999</v>
      </c>
      <c r="F26" s="105">
        <f>ROUNDUP(D26/E26,0)</f>
        <v>4177</v>
      </c>
      <c r="G26" s="120"/>
    </row>
    <row r="27" spans="1:7">
      <c r="A27" s="91"/>
      <c r="B27" s="123"/>
      <c r="C27" s="124"/>
      <c r="D27" s="125"/>
      <c r="E27" s="126"/>
      <c r="F27" s="95" t="s">
        <v>218</v>
      </c>
      <c r="G27" s="96">
        <f>F25+F26</f>
        <v>13365</v>
      </c>
    </row>
    <row r="28" spans="1:7">
      <c r="A28" s="97"/>
      <c r="B28" s="98"/>
      <c r="C28" s="97"/>
      <c r="D28" s="99"/>
      <c r="E28" s="102"/>
      <c r="F28" s="101"/>
      <c r="G28" s="102"/>
    </row>
    <row r="29" spans="1:7">
      <c r="A29" s="97"/>
      <c r="B29" s="128"/>
      <c r="C29" s="129"/>
      <c r="D29" s="130"/>
      <c r="E29" s="131"/>
      <c r="F29" s="101"/>
      <c r="G29" s="102"/>
    </row>
    <row r="30" spans="1:7">
      <c r="A30" s="97"/>
      <c r="B30" s="97"/>
      <c r="C30" s="97"/>
      <c r="D30" s="132"/>
      <c r="E30" s="133"/>
      <c r="F30" s="134"/>
      <c r="G30" s="133"/>
    </row>
    <row r="31" spans="1:7">
      <c r="A31" s="135"/>
      <c r="B31" s="136"/>
      <c r="C31" s="137"/>
      <c r="D31" s="138"/>
      <c r="E31" s="728" t="s">
        <v>64</v>
      </c>
      <c r="F31" s="729"/>
      <c r="G31" s="199">
        <f>G12+G20+G27</f>
        <v>17030</v>
      </c>
    </row>
    <row r="32" spans="1:7">
      <c r="A32" s="135"/>
      <c r="B32" s="136"/>
      <c r="C32" s="137"/>
      <c r="D32" s="138"/>
      <c r="E32" s="158"/>
      <c r="F32" s="158"/>
      <c r="G32" s="159"/>
    </row>
    <row r="33" spans="1:7" s="442" customFormat="1"/>
    <row r="34" spans="1:7" s="152" customFormat="1" ht="15" thickBot="1"/>
    <row r="35" spans="1:7" ht="16" thickBot="1">
      <c r="A35" s="428" t="s">
        <v>1</v>
      </c>
      <c r="B35" s="730" t="s">
        <v>2</v>
      </c>
      <c r="C35" s="731"/>
      <c r="D35" s="731"/>
      <c r="E35" s="732"/>
      <c r="F35" s="75" t="s">
        <v>38</v>
      </c>
      <c r="G35" s="76" t="s">
        <v>39</v>
      </c>
    </row>
    <row r="36" spans="1:7" ht="88.5" customHeight="1" thickBot="1">
      <c r="A36" s="429" t="s">
        <v>219</v>
      </c>
      <c r="B36" s="733" t="e">
        <f>+#REF!</f>
        <v>#REF!</v>
      </c>
      <c r="C36" s="733"/>
      <c r="D36" s="733"/>
      <c r="E36" s="733"/>
      <c r="F36" s="430" t="e">
        <f>+#REF!</f>
        <v>#REF!</v>
      </c>
      <c r="G36" s="79">
        <f>+G63</f>
        <v>19876</v>
      </c>
    </row>
    <row r="37" spans="1:7">
      <c r="A37" s="431"/>
      <c r="B37" s="431"/>
      <c r="C37" s="431"/>
      <c r="D37" s="432"/>
      <c r="E37" s="433"/>
      <c r="F37" s="434"/>
      <c r="G37" s="435"/>
    </row>
    <row r="38" spans="1:7">
      <c r="A38" s="431"/>
      <c r="B38" s="431"/>
      <c r="C38" s="431"/>
      <c r="D38" s="432"/>
      <c r="E38" s="433"/>
      <c r="F38" s="434"/>
      <c r="G38" s="435"/>
    </row>
    <row r="39" spans="1:7">
      <c r="A39" s="725" t="s">
        <v>40</v>
      </c>
      <c r="B39" s="737"/>
      <c r="C39" s="737"/>
      <c r="D39" s="737"/>
      <c r="E39" s="737"/>
      <c r="F39" s="737"/>
      <c r="G39" s="738"/>
    </row>
    <row r="40" spans="1:7">
      <c r="A40" s="739" t="s">
        <v>41</v>
      </c>
      <c r="B40" s="740"/>
      <c r="C40" s="740"/>
      <c r="D40" s="85" t="s">
        <v>42</v>
      </c>
      <c r="E40" s="86" t="s">
        <v>43</v>
      </c>
      <c r="F40" s="87" t="s">
        <v>44</v>
      </c>
      <c r="G40" s="86" t="s">
        <v>45</v>
      </c>
    </row>
    <row r="41" spans="1:7">
      <c r="A41" s="724"/>
      <c r="B41" s="722"/>
      <c r="C41" s="722"/>
      <c r="D41" s="180"/>
      <c r="E41" s="181"/>
      <c r="F41" s="182"/>
      <c r="G41" s="86"/>
    </row>
    <row r="42" spans="1:7">
      <c r="A42" s="724"/>
      <c r="B42" s="722"/>
      <c r="C42" s="722"/>
      <c r="D42" s="180"/>
      <c r="E42" s="181"/>
      <c r="F42" s="182"/>
      <c r="G42" s="86"/>
    </row>
    <row r="43" spans="1:7">
      <c r="A43" s="436"/>
      <c r="D43" s="180"/>
      <c r="E43" s="181"/>
      <c r="F43" s="437"/>
      <c r="G43" s="86"/>
    </row>
    <row r="44" spans="1:7">
      <c r="A44" s="91"/>
      <c r="B44" s="92"/>
      <c r="C44" s="91"/>
      <c r="D44" s="93"/>
      <c r="E44" s="438"/>
      <c r="F44" s="95" t="s">
        <v>215</v>
      </c>
      <c r="G44" s="96">
        <f>G41+G42+G43</f>
        <v>0</v>
      </c>
    </row>
    <row r="45" spans="1:7">
      <c r="A45" s="97"/>
      <c r="B45" s="98"/>
      <c r="C45" s="98"/>
      <c r="D45" s="99"/>
      <c r="E45" s="439"/>
      <c r="F45" s="101"/>
      <c r="G45" s="102"/>
    </row>
    <row r="46" spans="1:7">
      <c r="A46" s="97"/>
      <c r="B46" s="98"/>
      <c r="C46" s="98"/>
      <c r="D46" s="99"/>
      <c r="E46" s="439"/>
      <c r="F46" s="101"/>
      <c r="G46" s="102"/>
    </row>
    <row r="47" spans="1:7">
      <c r="A47" s="725" t="s">
        <v>47</v>
      </c>
      <c r="B47" s="726"/>
      <c r="C47" s="726"/>
      <c r="D47" s="726"/>
      <c r="E47" s="726"/>
      <c r="F47" s="726"/>
      <c r="G47" s="727"/>
    </row>
    <row r="48" spans="1:7">
      <c r="A48" s="739" t="s">
        <v>41</v>
      </c>
      <c r="B48" s="740"/>
      <c r="C48" s="741"/>
      <c r="D48" s="85" t="s">
        <v>42</v>
      </c>
      <c r="E48" s="86" t="s">
        <v>48</v>
      </c>
      <c r="F48" s="87" t="s">
        <v>49</v>
      </c>
      <c r="G48" s="86" t="s">
        <v>45</v>
      </c>
    </row>
    <row r="49" spans="1:7">
      <c r="A49" s="721" t="s">
        <v>50</v>
      </c>
      <c r="B49" s="722"/>
      <c r="C49" s="723"/>
      <c r="D49" s="109" t="s">
        <v>51</v>
      </c>
      <c r="E49" s="214">
        <f>+G59</f>
        <v>17136</v>
      </c>
      <c r="F49" s="108">
        <v>0.05</v>
      </c>
      <c r="G49" s="105">
        <f>ROUNDUP(E49*F49,0)</f>
        <v>857</v>
      </c>
    </row>
    <row r="50" spans="1:7">
      <c r="A50" s="721" t="s">
        <v>162</v>
      </c>
      <c r="B50" s="722"/>
      <c r="C50" s="723"/>
      <c r="D50" s="109" t="s">
        <v>163</v>
      </c>
      <c r="E50" s="214">
        <v>28000</v>
      </c>
      <c r="F50" s="441">
        <v>1.7000000000000001E-2</v>
      </c>
      <c r="G50" s="105">
        <f>ROUNDUP(E50*F50,0)</f>
        <v>476</v>
      </c>
    </row>
    <row r="51" spans="1:7">
      <c r="A51" s="724" t="s">
        <v>216</v>
      </c>
      <c r="B51" s="722"/>
      <c r="C51" s="723"/>
      <c r="D51" s="88" t="s">
        <v>53</v>
      </c>
      <c r="E51" s="214">
        <v>210000</v>
      </c>
      <c r="F51" s="108">
        <v>6.7000000000000002E-3</v>
      </c>
      <c r="G51" s="105">
        <f>ROUNDUP(E51*F51,0)</f>
        <v>1407</v>
      </c>
    </row>
    <row r="52" spans="1:7">
      <c r="A52" s="112"/>
      <c r="B52" s="113"/>
      <c r="C52" s="113"/>
      <c r="D52" s="114"/>
      <c r="E52" s="115"/>
      <c r="F52" s="95" t="s">
        <v>217</v>
      </c>
      <c r="G52" s="96">
        <f>G49+G50+G51</f>
        <v>2740</v>
      </c>
    </row>
    <row r="53" spans="1:7">
      <c r="A53" s="116"/>
      <c r="B53" s="117"/>
      <c r="C53" s="117"/>
      <c r="D53" s="118"/>
      <c r="E53" s="119"/>
      <c r="F53" s="101"/>
      <c r="G53" s="102"/>
    </row>
    <row r="54" spans="1:7">
      <c r="A54" s="116"/>
      <c r="B54" s="117"/>
      <c r="C54" s="117"/>
      <c r="D54" s="118"/>
      <c r="E54" s="119"/>
      <c r="F54" s="101"/>
      <c r="G54" s="102"/>
    </row>
    <row r="55" spans="1:7">
      <c r="A55" s="725" t="s">
        <v>55</v>
      </c>
      <c r="B55" s="726"/>
      <c r="C55" s="726"/>
      <c r="D55" s="726"/>
      <c r="E55" s="726"/>
      <c r="F55" s="726"/>
      <c r="G55" s="727"/>
    </row>
    <row r="56" spans="1:7">
      <c r="A56" s="85" t="s">
        <v>2</v>
      </c>
      <c r="B56" s="85" t="s">
        <v>56</v>
      </c>
      <c r="C56" s="85" t="s">
        <v>57</v>
      </c>
      <c r="D56" s="85" t="s">
        <v>360</v>
      </c>
      <c r="E56" s="85" t="s">
        <v>59</v>
      </c>
      <c r="F56" s="85" t="s">
        <v>60</v>
      </c>
      <c r="G56" s="120"/>
    </row>
    <row r="57" spans="1:7">
      <c r="A57" s="121" t="s">
        <v>61</v>
      </c>
      <c r="B57" s="121">
        <v>107213.33333333299</v>
      </c>
      <c r="C57" s="122">
        <v>0.875</v>
      </c>
      <c r="D57" s="122">
        <v>25128.125</v>
      </c>
      <c r="E57" s="508">
        <v>2.133</v>
      </c>
      <c r="F57" s="105">
        <f>ROUNDUP(D57/E57,0)</f>
        <v>11781</v>
      </c>
      <c r="G57" s="120"/>
    </row>
    <row r="58" spans="1:7">
      <c r="A58" s="121" t="s">
        <v>62</v>
      </c>
      <c r="B58" s="121">
        <v>48733.333333333299</v>
      </c>
      <c r="C58" s="122">
        <v>0.875</v>
      </c>
      <c r="D58" s="122">
        <v>11421.875</v>
      </c>
      <c r="E58" s="508">
        <v>2.133</v>
      </c>
      <c r="F58" s="105">
        <f>ROUNDUP(D58/E58,0)</f>
        <v>5355</v>
      </c>
      <c r="G58" s="120"/>
    </row>
    <row r="59" spans="1:7">
      <c r="A59" s="91"/>
      <c r="B59" s="123"/>
      <c r="C59" s="124"/>
      <c r="D59" s="125"/>
      <c r="E59" s="126"/>
      <c r="F59" s="95" t="s">
        <v>218</v>
      </c>
      <c r="G59" s="96">
        <f>F57+F58</f>
        <v>17136</v>
      </c>
    </row>
    <row r="60" spans="1:7">
      <c r="A60" s="97"/>
      <c r="B60" s="98"/>
      <c r="C60" s="97"/>
      <c r="D60" s="99"/>
      <c r="E60" s="102"/>
      <c r="F60" s="101"/>
      <c r="G60" s="102"/>
    </row>
    <row r="61" spans="1:7">
      <c r="A61" s="97"/>
      <c r="B61" s="128"/>
      <c r="C61" s="129"/>
      <c r="D61" s="130"/>
      <c r="E61" s="131"/>
      <c r="F61" s="101"/>
      <c r="G61" s="102"/>
    </row>
    <row r="62" spans="1:7">
      <c r="A62" s="97"/>
      <c r="B62" s="97"/>
      <c r="C62" s="97"/>
      <c r="D62" s="132"/>
      <c r="E62" s="133"/>
      <c r="F62" s="134"/>
      <c r="G62" s="133"/>
    </row>
    <row r="63" spans="1:7">
      <c r="A63" s="135"/>
      <c r="B63" s="136"/>
      <c r="C63" s="137"/>
      <c r="D63" s="138"/>
      <c r="E63" s="728" t="s">
        <v>64</v>
      </c>
      <c r="F63" s="729"/>
      <c r="G63" s="199">
        <f>G44+G52+G59</f>
        <v>19876</v>
      </c>
    </row>
    <row r="64" spans="1:7" ht="15" thickBot="1">
      <c r="A64" s="135"/>
      <c r="B64" s="136"/>
      <c r="C64" s="137"/>
      <c r="D64" s="138"/>
      <c r="E64" s="158"/>
      <c r="F64" s="158"/>
      <c r="G64" s="159"/>
    </row>
    <row r="65" spans="1:7" ht="16" thickBot="1">
      <c r="A65" s="428" t="s">
        <v>1</v>
      </c>
      <c r="B65" s="730" t="s">
        <v>2</v>
      </c>
      <c r="C65" s="731"/>
      <c r="D65" s="731"/>
      <c r="E65" s="732"/>
      <c r="F65" s="75" t="s">
        <v>38</v>
      </c>
      <c r="G65" s="76" t="s">
        <v>39</v>
      </c>
    </row>
    <row r="66" spans="1:7" ht="88.5" customHeight="1" thickBot="1">
      <c r="A66" s="429" t="s">
        <v>220</v>
      </c>
      <c r="B66" s="733" t="e">
        <f>+#REF!</f>
        <v>#REF!</v>
      </c>
      <c r="C66" s="733"/>
      <c r="D66" s="733"/>
      <c r="E66" s="733"/>
      <c r="F66" s="430" t="e">
        <f>+#REF!</f>
        <v>#REF!</v>
      </c>
      <c r="G66" s="79">
        <f>+G93</f>
        <v>19722</v>
      </c>
    </row>
    <row r="67" spans="1:7">
      <c r="A67" s="431"/>
      <c r="B67" s="431"/>
      <c r="C67" s="431"/>
      <c r="D67" s="432"/>
      <c r="E67" s="433"/>
      <c r="F67" s="434"/>
      <c r="G67" s="435"/>
    </row>
    <row r="68" spans="1:7">
      <c r="A68" s="431"/>
      <c r="B68" s="431"/>
      <c r="C68" s="431"/>
      <c r="D68" s="432"/>
      <c r="E68" s="433"/>
      <c r="F68" s="434"/>
      <c r="G68" s="435"/>
    </row>
    <row r="69" spans="1:7">
      <c r="A69" s="725" t="s">
        <v>40</v>
      </c>
      <c r="B69" s="737"/>
      <c r="C69" s="737"/>
      <c r="D69" s="737"/>
      <c r="E69" s="737"/>
      <c r="F69" s="737"/>
      <c r="G69" s="738"/>
    </row>
    <row r="70" spans="1:7">
      <c r="A70" s="739" t="s">
        <v>41</v>
      </c>
      <c r="B70" s="740"/>
      <c r="C70" s="740"/>
      <c r="D70" s="85" t="s">
        <v>42</v>
      </c>
      <c r="E70" s="86" t="s">
        <v>43</v>
      </c>
      <c r="F70" s="87" t="s">
        <v>44</v>
      </c>
      <c r="G70" s="86" t="s">
        <v>45</v>
      </c>
    </row>
    <row r="71" spans="1:7">
      <c r="A71" s="724"/>
      <c r="B71" s="722"/>
      <c r="C71" s="722"/>
      <c r="D71" s="180"/>
      <c r="E71" s="181"/>
      <c r="F71" s="182"/>
      <c r="G71" s="86"/>
    </row>
    <row r="72" spans="1:7">
      <c r="A72" s="724"/>
      <c r="B72" s="722"/>
      <c r="C72" s="722"/>
      <c r="D72" s="180"/>
      <c r="E72" s="181"/>
      <c r="F72" s="182"/>
      <c r="G72" s="86"/>
    </row>
    <row r="73" spans="1:7">
      <c r="A73" s="436"/>
      <c r="D73" s="180"/>
      <c r="E73" s="181"/>
      <c r="F73" s="437"/>
      <c r="G73" s="86"/>
    </row>
    <row r="74" spans="1:7">
      <c r="A74" s="91"/>
      <c r="B74" s="92"/>
      <c r="C74" s="91"/>
      <c r="D74" s="93"/>
      <c r="E74" s="438"/>
      <c r="F74" s="95" t="s">
        <v>215</v>
      </c>
      <c r="G74" s="96">
        <f>G71+G72+G73</f>
        <v>0</v>
      </c>
    </row>
    <row r="75" spans="1:7">
      <c r="A75" s="97"/>
      <c r="B75" s="98"/>
      <c r="C75" s="98"/>
      <c r="D75" s="99"/>
      <c r="E75" s="439"/>
      <c r="F75" s="101"/>
      <c r="G75" s="102"/>
    </row>
    <row r="76" spans="1:7">
      <c r="A76" s="97"/>
      <c r="B76" s="98"/>
      <c r="C76" s="98"/>
      <c r="D76" s="99"/>
      <c r="E76" s="439"/>
      <c r="F76" s="101"/>
      <c r="G76" s="102"/>
    </row>
    <row r="77" spans="1:7">
      <c r="A77" s="725" t="s">
        <v>47</v>
      </c>
      <c r="B77" s="726"/>
      <c r="C77" s="726"/>
      <c r="D77" s="726"/>
      <c r="E77" s="726"/>
      <c r="F77" s="726"/>
      <c r="G77" s="727"/>
    </row>
    <row r="78" spans="1:7">
      <c r="A78" s="739" t="s">
        <v>41</v>
      </c>
      <c r="B78" s="740"/>
      <c r="C78" s="741"/>
      <c r="D78" s="85" t="s">
        <v>42</v>
      </c>
      <c r="E78" s="86" t="s">
        <v>48</v>
      </c>
      <c r="F78" s="87" t="s">
        <v>49</v>
      </c>
      <c r="G78" s="86" t="s">
        <v>45</v>
      </c>
    </row>
    <row r="79" spans="1:7">
      <c r="A79" s="721" t="s">
        <v>50</v>
      </c>
      <c r="B79" s="722"/>
      <c r="C79" s="723"/>
      <c r="D79" s="109" t="s">
        <v>51</v>
      </c>
      <c r="E79" s="214">
        <f>+G89</f>
        <v>17129</v>
      </c>
      <c r="F79" s="108">
        <v>0.05</v>
      </c>
      <c r="G79" s="105">
        <f>ROUNDUP(E79*F79,0)</f>
        <v>857</v>
      </c>
    </row>
    <row r="80" spans="1:7">
      <c r="A80" s="721" t="s">
        <v>162</v>
      </c>
      <c r="B80" s="722"/>
      <c r="C80" s="723"/>
      <c r="D80" s="109" t="s">
        <v>163</v>
      </c>
      <c r="E80" s="214">
        <v>28000</v>
      </c>
      <c r="F80" s="441">
        <v>1.7000000000000001E-2</v>
      </c>
      <c r="G80" s="105">
        <f>ROUNDUP(E80*F80,0)</f>
        <v>476</v>
      </c>
    </row>
    <row r="81" spans="1:7">
      <c r="A81" s="724" t="s">
        <v>216</v>
      </c>
      <c r="B81" s="722"/>
      <c r="C81" s="723"/>
      <c r="D81" s="88" t="s">
        <v>53</v>
      </c>
      <c r="E81" s="214">
        <v>210000</v>
      </c>
      <c r="F81" s="108">
        <v>6.0000000000000001E-3</v>
      </c>
      <c r="G81" s="105">
        <f>ROUNDUP(E81*F81,0)</f>
        <v>1260</v>
      </c>
    </row>
    <row r="82" spans="1:7">
      <c r="A82" s="112"/>
      <c r="B82" s="113"/>
      <c r="C82" s="113"/>
      <c r="D82" s="114"/>
      <c r="E82" s="115"/>
      <c r="F82" s="95" t="s">
        <v>217</v>
      </c>
      <c r="G82" s="96">
        <f>G79+G80+G81</f>
        <v>2593</v>
      </c>
    </row>
    <row r="83" spans="1:7">
      <c r="A83" s="116"/>
      <c r="B83" s="117"/>
      <c r="C83" s="117"/>
      <c r="D83" s="118"/>
      <c r="E83" s="119"/>
      <c r="F83" s="101"/>
      <c r="G83" s="102"/>
    </row>
    <row r="84" spans="1:7">
      <c r="A84" s="116"/>
      <c r="B84" s="117"/>
      <c r="C84" s="117"/>
      <c r="D84" s="118"/>
      <c r="E84" s="119"/>
      <c r="F84" s="101"/>
      <c r="G84" s="102"/>
    </row>
    <row r="85" spans="1:7">
      <c r="A85" s="725" t="s">
        <v>55</v>
      </c>
      <c r="B85" s="726"/>
      <c r="C85" s="726"/>
      <c r="D85" s="726"/>
      <c r="E85" s="726"/>
      <c r="F85" s="726"/>
      <c r="G85" s="727"/>
    </row>
    <row r="86" spans="1:7">
      <c r="A86" s="85" t="s">
        <v>2</v>
      </c>
      <c r="B86" s="85" t="s">
        <v>56</v>
      </c>
      <c r="C86" s="85" t="s">
        <v>57</v>
      </c>
      <c r="D86" s="85" t="s">
        <v>360</v>
      </c>
      <c r="E86" s="85" t="s">
        <v>59</v>
      </c>
      <c r="F86" s="85" t="s">
        <v>60</v>
      </c>
      <c r="G86" s="120"/>
    </row>
    <row r="87" spans="1:7">
      <c r="A87" s="121" t="s">
        <v>61</v>
      </c>
      <c r="B87" s="121">
        <v>107213.33333333299</v>
      </c>
      <c r="C87" s="122">
        <v>0.875</v>
      </c>
      <c r="D87" s="122">
        <v>25128.125</v>
      </c>
      <c r="E87" s="508">
        <v>2.1339999999999999</v>
      </c>
      <c r="F87" s="105">
        <f>ROUNDUP(D87/E87,0)</f>
        <v>11776</v>
      </c>
      <c r="G87" s="120"/>
    </row>
    <row r="88" spans="1:7">
      <c r="A88" s="121" t="s">
        <v>62</v>
      </c>
      <c r="B88" s="121">
        <v>48733.333333333299</v>
      </c>
      <c r="C88" s="122">
        <v>0.875</v>
      </c>
      <c r="D88" s="122">
        <v>11421.875</v>
      </c>
      <c r="E88" s="508">
        <v>2.1339999999999999</v>
      </c>
      <c r="F88" s="105">
        <f>ROUNDUP(D88/E88,0)</f>
        <v>5353</v>
      </c>
      <c r="G88" s="120"/>
    </row>
    <row r="89" spans="1:7">
      <c r="A89" s="91"/>
      <c r="B89" s="123"/>
      <c r="C89" s="124"/>
      <c r="D89" s="125"/>
      <c r="E89" s="126"/>
      <c r="F89" s="95" t="s">
        <v>218</v>
      </c>
      <c r="G89" s="96">
        <f>F87+F88</f>
        <v>17129</v>
      </c>
    </row>
    <row r="90" spans="1:7">
      <c r="A90" s="97"/>
      <c r="B90" s="98"/>
      <c r="C90" s="97"/>
      <c r="D90" s="99"/>
      <c r="E90" s="102"/>
      <c r="F90" s="101"/>
      <c r="G90" s="102"/>
    </row>
    <row r="91" spans="1:7">
      <c r="A91" s="97"/>
      <c r="B91" s="128"/>
      <c r="C91" s="129"/>
      <c r="D91" s="130"/>
      <c r="E91" s="131"/>
      <c r="F91" s="101"/>
      <c r="G91" s="102"/>
    </row>
    <row r="92" spans="1:7">
      <c r="A92" s="97"/>
      <c r="B92" s="97"/>
      <c r="C92" s="97"/>
      <c r="D92" s="132"/>
      <c r="E92" s="133"/>
      <c r="F92" s="134"/>
      <c r="G92" s="133"/>
    </row>
    <row r="93" spans="1:7">
      <c r="A93" s="135"/>
      <c r="B93" s="136"/>
      <c r="C93" s="137"/>
      <c r="D93" s="138"/>
      <c r="E93" s="728" t="s">
        <v>64</v>
      </c>
      <c r="F93" s="729"/>
      <c r="G93" s="199">
        <f>G74+G82+G89</f>
        <v>19722</v>
      </c>
    </row>
    <row r="94" spans="1:7" s="442" customFormat="1" ht="15" thickBot="1"/>
    <row r="95" spans="1:7" ht="16" thickBot="1">
      <c r="A95" s="443" t="s">
        <v>1</v>
      </c>
      <c r="B95" s="730" t="s">
        <v>2</v>
      </c>
      <c r="C95" s="731"/>
      <c r="D95" s="731"/>
      <c r="E95" s="732"/>
      <c r="F95" s="75" t="s">
        <v>38</v>
      </c>
      <c r="G95" s="76" t="s">
        <v>39</v>
      </c>
    </row>
    <row r="96" spans="1:7" ht="73.5" customHeight="1" thickBot="1">
      <c r="A96" s="444">
        <v>1.4</v>
      </c>
      <c r="B96" s="745" t="e">
        <f>+#REF!</f>
        <v>#REF!</v>
      </c>
      <c r="C96" s="745"/>
      <c r="D96" s="745"/>
      <c r="E96" s="745"/>
      <c r="F96" s="445" t="e">
        <f>+#REF!</f>
        <v>#REF!</v>
      </c>
      <c r="G96" s="79">
        <f>+G122</f>
        <v>146061</v>
      </c>
    </row>
    <row r="97" spans="1:7">
      <c r="A97" s="446"/>
      <c r="B97" s="446"/>
      <c r="C97" s="446"/>
      <c r="D97" s="447"/>
      <c r="E97" s="448"/>
      <c r="F97" s="449"/>
      <c r="G97" s="450"/>
    </row>
    <row r="98" spans="1:7">
      <c r="A98" s="725" t="s">
        <v>40</v>
      </c>
      <c r="B98" s="737"/>
      <c r="C98" s="737"/>
      <c r="D98" s="737"/>
      <c r="E98" s="737"/>
      <c r="F98" s="737"/>
      <c r="G98" s="738"/>
    </row>
    <row r="99" spans="1:7">
      <c r="A99" s="739" t="s">
        <v>41</v>
      </c>
      <c r="B99" s="740"/>
      <c r="C99" s="741"/>
      <c r="D99" s="85" t="s">
        <v>42</v>
      </c>
      <c r="E99" s="86" t="s">
        <v>43</v>
      </c>
      <c r="F99" s="87" t="s">
        <v>44</v>
      </c>
      <c r="G99" s="86" t="s">
        <v>45</v>
      </c>
    </row>
    <row r="100" spans="1:7" ht="12.75" customHeight="1">
      <c r="A100" s="742" t="s">
        <v>221</v>
      </c>
      <c r="B100" s="743"/>
      <c r="C100" s="744"/>
      <c r="D100" s="451" t="s">
        <v>153</v>
      </c>
      <c r="E100" s="214">
        <v>23000</v>
      </c>
      <c r="F100" s="163">
        <f>0.06*6.32</f>
        <v>0.37919999999999998</v>
      </c>
      <c r="G100" s="105">
        <f t="shared" ref="G100:G106" si="0">ROUNDUP(E100*F100,0)</f>
        <v>8722</v>
      </c>
    </row>
    <row r="101" spans="1:7" ht="12.75" customHeight="1">
      <c r="A101" s="742" t="s">
        <v>222</v>
      </c>
      <c r="B101" s="743"/>
      <c r="C101" s="744"/>
      <c r="D101" s="451" t="s">
        <v>223</v>
      </c>
      <c r="E101" s="214">
        <v>80000</v>
      </c>
      <c r="F101" s="163">
        <f>0.04*6.32</f>
        <v>0.25280000000000002</v>
      </c>
      <c r="G101" s="105">
        <f t="shared" si="0"/>
        <v>20224</v>
      </c>
    </row>
    <row r="102" spans="1:7" ht="12.75" customHeight="1">
      <c r="A102" s="742" t="s">
        <v>224</v>
      </c>
      <c r="B102" s="743"/>
      <c r="C102" s="744"/>
      <c r="D102" s="451" t="s">
        <v>223</v>
      </c>
      <c r="E102" s="214">
        <v>79000</v>
      </c>
      <c r="F102" s="163">
        <v>0.253</v>
      </c>
      <c r="G102" s="105">
        <f t="shared" si="0"/>
        <v>19987</v>
      </c>
    </row>
    <row r="103" spans="1:7" ht="12.75" customHeight="1">
      <c r="A103" s="742" t="s">
        <v>225</v>
      </c>
      <c r="B103" s="743"/>
      <c r="C103" s="744"/>
      <c r="D103" s="451" t="s">
        <v>223</v>
      </c>
      <c r="E103" s="214">
        <v>26000</v>
      </c>
      <c r="F103" s="163">
        <v>0.7</v>
      </c>
      <c r="G103" s="105">
        <f t="shared" si="0"/>
        <v>18200</v>
      </c>
    </row>
    <row r="104" spans="1:7" ht="25.5" customHeight="1">
      <c r="A104" s="742" t="s">
        <v>226</v>
      </c>
      <c r="B104" s="743"/>
      <c r="C104" s="744"/>
      <c r="D104" s="451" t="s">
        <v>109</v>
      </c>
      <c r="E104" s="214">
        <v>16500</v>
      </c>
      <c r="F104" s="163">
        <v>2</v>
      </c>
      <c r="G104" s="105">
        <f t="shared" si="0"/>
        <v>33000</v>
      </c>
    </row>
    <row r="105" spans="1:7" ht="25.5" customHeight="1">
      <c r="A105" s="742" t="s">
        <v>227</v>
      </c>
      <c r="B105" s="743"/>
      <c r="C105" s="744"/>
      <c r="D105" s="451" t="s">
        <v>88</v>
      </c>
      <c r="E105" s="214">
        <v>600</v>
      </c>
      <c r="F105" s="163">
        <v>0.1</v>
      </c>
      <c r="G105" s="105">
        <f t="shared" si="0"/>
        <v>60</v>
      </c>
    </row>
    <row r="106" spans="1:7" ht="25.5" customHeight="1">
      <c r="A106" s="742" t="s">
        <v>228</v>
      </c>
      <c r="B106" s="743"/>
      <c r="C106" s="744"/>
      <c r="D106" s="451" t="s">
        <v>109</v>
      </c>
      <c r="E106" s="214">
        <v>21900</v>
      </c>
      <c r="F106" s="163">
        <v>0.3</v>
      </c>
      <c r="G106" s="105">
        <f t="shared" si="0"/>
        <v>6570</v>
      </c>
    </row>
    <row r="107" spans="1:7">
      <c r="A107" s="91"/>
      <c r="B107" s="92"/>
      <c r="C107" s="91"/>
      <c r="D107" s="93"/>
      <c r="E107" s="438"/>
      <c r="F107" s="95" t="s">
        <v>215</v>
      </c>
      <c r="G107" s="96">
        <f>SUM(G100:G106)</f>
        <v>106763</v>
      </c>
    </row>
    <row r="108" spans="1:7">
      <c r="A108" s="97"/>
      <c r="B108" s="98"/>
      <c r="C108" s="98"/>
      <c r="D108" s="99"/>
      <c r="E108" s="439"/>
      <c r="F108" s="101"/>
      <c r="G108" s="102"/>
    </row>
    <row r="109" spans="1:7">
      <c r="A109" s="725" t="s">
        <v>47</v>
      </c>
      <c r="B109" s="726"/>
      <c r="C109" s="726"/>
      <c r="D109" s="726"/>
      <c r="E109" s="726"/>
      <c r="F109" s="726"/>
      <c r="G109" s="727"/>
    </row>
    <row r="110" spans="1:7">
      <c r="A110" s="739" t="s">
        <v>41</v>
      </c>
      <c r="B110" s="740"/>
      <c r="C110" s="741"/>
      <c r="D110" s="85" t="s">
        <v>42</v>
      </c>
      <c r="E110" s="86" t="s">
        <v>48</v>
      </c>
      <c r="F110" s="87" t="s">
        <v>49</v>
      </c>
      <c r="G110" s="86" t="s">
        <v>45</v>
      </c>
    </row>
    <row r="111" spans="1:7">
      <c r="A111" s="746" t="s">
        <v>50</v>
      </c>
      <c r="B111" s="747"/>
      <c r="C111" s="748"/>
      <c r="D111" s="109" t="s">
        <v>51</v>
      </c>
      <c r="E111" s="214">
        <f>G120</f>
        <v>36551</v>
      </c>
      <c r="F111" s="108">
        <v>0.05</v>
      </c>
      <c r="G111" s="105">
        <f>ROUNDUP(E111*F111,0)</f>
        <v>1828</v>
      </c>
    </row>
    <row r="112" spans="1:7">
      <c r="A112" s="746" t="s">
        <v>162</v>
      </c>
      <c r="B112" s="747"/>
      <c r="C112" s="748"/>
      <c r="D112" s="109" t="s">
        <v>163</v>
      </c>
      <c r="E112" s="214">
        <v>28000</v>
      </c>
      <c r="F112" s="108">
        <v>1.4999999999999999E-2</v>
      </c>
      <c r="G112" s="105">
        <f>ROUNDUP(E112*F112,0)</f>
        <v>420</v>
      </c>
    </row>
    <row r="113" spans="1:7">
      <c r="A113" s="746" t="s">
        <v>229</v>
      </c>
      <c r="B113" s="747"/>
      <c r="C113" s="748"/>
      <c r="D113" s="109" t="s">
        <v>230</v>
      </c>
      <c r="E113" s="214">
        <v>41560</v>
      </c>
      <c r="F113" s="108">
        <v>1.2E-2</v>
      </c>
      <c r="G113" s="105">
        <f>ROUNDUP(E113*F113,0)</f>
        <v>499</v>
      </c>
    </row>
    <row r="114" spans="1:7">
      <c r="A114" s="112"/>
      <c r="B114" s="113"/>
      <c r="C114" s="113"/>
      <c r="D114" s="114"/>
      <c r="E114" s="115"/>
      <c r="F114" s="95" t="s">
        <v>217</v>
      </c>
      <c r="G114" s="96">
        <f>G111+G112+G113</f>
        <v>2747</v>
      </c>
    </row>
    <row r="115" spans="1:7">
      <c r="A115" s="116"/>
      <c r="B115" s="117"/>
      <c r="C115" s="117"/>
      <c r="D115" s="118"/>
      <c r="E115" s="119"/>
      <c r="F115" s="101"/>
      <c r="G115" s="102"/>
    </row>
    <row r="116" spans="1:7">
      <c r="A116" s="725" t="s">
        <v>55</v>
      </c>
      <c r="B116" s="726"/>
      <c r="C116" s="726"/>
      <c r="D116" s="726"/>
      <c r="E116" s="726"/>
      <c r="F116" s="726"/>
      <c r="G116" s="727"/>
    </row>
    <row r="117" spans="1:7">
      <c r="A117" s="85" t="s">
        <v>2</v>
      </c>
      <c r="B117" s="85" t="s">
        <v>56</v>
      </c>
      <c r="C117" s="85" t="s">
        <v>57</v>
      </c>
      <c r="D117" s="85" t="s">
        <v>360</v>
      </c>
      <c r="E117" s="85" t="s">
        <v>59</v>
      </c>
      <c r="F117" s="85" t="s">
        <v>60</v>
      </c>
      <c r="G117" s="120"/>
    </row>
    <row r="118" spans="1:7">
      <c r="A118" s="121" t="s">
        <v>61</v>
      </c>
      <c r="B118" s="121">
        <v>107213.33333333299</v>
      </c>
      <c r="C118" s="122">
        <v>0.875</v>
      </c>
      <c r="D118" s="122">
        <v>25128.125</v>
      </c>
      <c r="E118" s="122">
        <v>1</v>
      </c>
      <c r="F118" s="105">
        <f>ROUNDUP(D118/E118,0)</f>
        <v>25129</v>
      </c>
      <c r="G118" s="120"/>
    </row>
    <row r="119" spans="1:7">
      <c r="A119" s="121" t="s">
        <v>62</v>
      </c>
      <c r="B119" s="121">
        <v>48733.333333333299</v>
      </c>
      <c r="C119" s="122">
        <v>0.875</v>
      </c>
      <c r="D119" s="122">
        <v>11421.875</v>
      </c>
      <c r="E119" s="122">
        <v>1</v>
      </c>
      <c r="F119" s="105">
        <f>ROUNDUP(D119/E119,0)</f>
        <v>11422</v>
      </c>
      <c r="G119" s="120"/>
    </row>
    <row r="120" spans="1:7">
      <c r="A120" s="91"/>
      <c r="B120" s="123"/>
      <c r="C120" s="124"/>
      <c r="D120" s="125"/>
      <c r="E120" s="126"/>
      <c r="F120" s="95" t="s">
        <v>218</v>
      </c>
      <c r="G120" s="96">
        <f>F118+F119</f>
        <v>36551</v>
      </c>
    </row>
    <row r="121" spans="1:7">
      <c r="A121" s="97"/>
      <c r="B121" s="98"/>
      <c r="C121" s="97"/>
      <c r="D121" s="99"/>
      <c r="E121" s="102"/>
      <c r="F121" s="101"/>
      <c r="G121" s="102"/>
    </row>
    <row r="122" spans="1:7">
      <c r="A122" s="135"/>
      <c r="B122" s="136"/>
      <c r="C122" s="137"/>
      <c r="D122" s="138"/>
      <c r="E122" s="728" t="s">
        <v>64</v>
      </c>
      <c r="F122" s="729"/>
      <c r="G122" s="199">
        <f>G107+G114+G120</f>
        <v>146061</v>
      </c>
    </row>
    <row r="124" spans="1:7" s="442" customFormat="1"/>
    <row r="125" spans="1:7" ht="15" thickBot="1">
      <c r="A125" s="152"/>
      <c r="B125" s="152"/>
      <c r="C125" s="152"/>
      <c r="D125" s="152"/>
      <c r="E125" s="152"/>
      <c r="F125" s="152"/>
      <c r="G125" s="152"/>
    </row>
    <row r="126" spans="1:7" ht="16" thickBot="1">
      <c r="A126" s="443" t="s">
        <v>1</v>
      </c>
      <c r="B126" s="730" t="s">
        <v>2</v>
      </c>
      <c r="C126" s="731"/>
      <c r="D126" s="731"/>
      <c r="E126" s="732"/>
      <c r="F126" s="75" t="s">
        <v>38</v>
      </c>
      <c r="G126" s="76" t="s">
        <v>39</v>
      </c>
    </row>
    <row r="127" spans="1:7" ht="111.75" customHeight="1" thickBot="1">
      <c r="A127" s="452" t="s">
        <v>231</v>
      </c>
      <c r="B127" s="745" t="e">
        <f>+#REF!</f>
        <v>#REF!</v>
      </c>
      <c r="C127" s="745"/>
      <c r="D127" s="745"/>
      <c r="E127" s="745"/>
      <c r="F127" s="445" t="e">
        <f>+#REF!</f>
        <v>#REF!</v>
      </c>
      <c r="G127" s="79">
        <f>G154</f>
        <v>89452</v>
      </c>
    </row>
    <row r="128" spans="1:7">
      <c r="A128" s="446"/>
      <c r="B128" s="446"/>
      <c r="C128" s="446"/>
      <c r="D128" s="447"/>
      <c r="E128" s="448"/>
      <c r="F128" s="449"/>
      <c r="G128" s="450"/>
    </row>
    <row r="129" spans="1:7">
      <c r="A129" s="431"/>
      <c r="B129" s="431"/>
      <c r="C129" s="431"/>
      <c r="D129" s="432"/>
      <c r="E129" s="433"/>
      <c r="F129" s="434"/>
      <c r="G129" s="435"/>
    </row>
    <row r="130" spans="1:7">
      <c r="A130" s="725" t="s">
        <v>40</v>
      </c>
      <c r="B130" s="737"/>
      <c r="C130" s="737"/>
      <c r="D130" s="737"/>
      <c r="E130" s="737"/>
      <c r="F130" s="737"/>
      <c r="G130" s="738"/>
    </row>
    <row r="131" spans="1:7">
      <c r="A131" s="739" t="s">
        <v>41</v>
      </c>
      <c r="B131" s="740"/>
      <c r="C131" s="741"/>
      <c r="D131" s="85" t="s">
        <v>42</v>
      </c>
      <c r="E131" s="86" t="s">
        <v>43</v>
      </c>
      <c r="F131" s="87" t="s">
        <v>44</v>
      </c>
      <c r="G131" s="86" t="s">
        <v>45</v>
      </c>
    </row>
    <row r="132" spans="1:7" ht="21.75" customHeight="1">
      <c r="A132" s="749" t="s">
        <v>232</v>
      </c>
      <c r="B132" s="747"/>
      <c r="C132" s="748"/>
      <c r="D132" s="88" t="s">
        <v>88</v>
      </c>
      <c r="E132" s="214">
        <v>62000</v>
      </c>
      <c r="F132" s="163">
        <v>1.05</v>
      </c>
      <c r="G132" s="105">
        <f>ROUNDUP(E132*F132,0)</f>
        <v>65100</v>
      </c>
    </row>
    <row r="133" spans="1:7">
      <c r="A133" s="749" t="s">
        <v>233</v>
      </c>
      <c r="B133" s="747"/>
      <c r="C133" s="748"/>
      <c r="D133" s="88" t="s">
        <v>88</v>
      </c>
      <c r="E133" s="214">
        <v>700</v>
      </c>
      <c r="F133" s="90">
        <v>10</v>
      </c>
      <c r="G133" s="105">
        <f>ROUNDUP(E133*F133,0)</f>
        <v>7000</v>
      </c>
    </row>
    <row r="134" spans="1:7">
      <c r="A134" s="453"/>
      <c r="B134" s="454"/>
      <c r="C134" s="454"/>
      <c r="D134" s="455"/>
      <c r="E134" s="456"/>
      <c r="F134" s="457"/>
      <c r="G134" s="86"/>
    </row>
    <row r="135" spans="1:7">
      <c r="A135" s="91"/>
      <c r="B135" s="92"/>
      <c r="C135" s="91"/>
      <c r="D135" s="93"/>
      <c r="E135" s="438"/>
      <c r="F135" s="95" t="s">
        <v>215</v>
      </c>
      <c r="G135" s="96">
        <f>G132+G133</f>
        <v>72100</v>
      </c>
    </row>
    <row r="136" spans="1:7">
      <c r="A136" s="97"/>
      <c r="B136" s="98"/>
      <c r="C136" s="98"/>
      <c r="D136" s="99"/>
      <c r="E136" s="439"/>
      <c r="F136" s="101"/>
      <c r="G136" s="102"/>
    </row>
    <row r="137" spans="1:7">
      <c r="A137" s="97"/>
      <c r="B137" s="98"/>
      <c r="C137" s="98"/>
      <c r="D137" s="99"/>
      <c r="E137" s="439"/>
      <c r="F137" s="101"/>
      <c r="G137" s="102"/>
    </row>
    <row r="138" spans="1:7">
      <c r="A138" s="725" t="s">
        <v>47</v>
      </c>
      <c r="B138" s="726"/>
      <c r="C138" s="726"/>
      <c r="D138" s="726"/>
      <c r="E138" s="726"/>
      <c r="F138" s="726"/>
      <c r="G138" s="727"/>
    </row>
    <row r="139" spans="1:7">
      <c r="A139" s="739" t="s">
        <v>41</v>
      </c>
      <c r="B139" s="740"/>
      <c r="C139" s="741"/>
      <c r="D139" s="85" t="s">
        <v>42</v>
      </c>
      <c r="E139" s="86" t="s">
        <v>48</v>
      </c>
      <c r="F139" s="87" t="s">
        <v>49</v>
      </c>
      <c r="G139" s="86" t="s">
        <v>45</v>
      </c>
    </row>
    <row r="140" spans="1:7">
      <c r="A140" s="746" t="s">
        <v>50</v>
      </c>
      <c r="B140" s="747"/>
      <c r="C140" s="748"/>
      <c r="D140" s="109" t="s">
        <v>51</v>
      </c>
      <c r="E140" s="214">
        <f>G150</f>
        <v>15192</v>
      </c>
      <c r="F140" s="108">
        <v>0.05</v>
      </c>
      <c r="G140" s="105">
        <f>ROUNDUP(E140*F140,0)</f>
        <v>760</v>
      </c>
    </row>
    <row r="141" spans="1:7">
      <c r="A141" s="746" t="s">
        <v>162</v>
      </c>
      <c r="B141" s="747"/>
      <c r="C141" s="748"/>
      <c r="D141" s="109" t="s">
        <v>163</v>
      </c>
      <c r="E141" s="214">
        <v>28000</v>
      </c>
      <c r="F141" s="108">
        <v>0.05</v>
      </c>
      <c r="G141" s="105">
        <f>ROUNDUP(E141*F141,0)</f>
        <v>1400</v>
      </c>
    </row>
    <row r="142" spans="1:7">
      <c r="A142" s="112"/>
      <c r="B142" s="113"/>
      <c r="C142" s="113"/>
      <c r="D142" s="114"/>
      <c r="E142" s="115"/>
      <c r="F142" s="95" t="s">
        <v>217</v>
      </c>
      <c r="G142" s="96">
        <f>G140+G141</f>
        <v>2160</v>
      </c>
    </row>
    <row r="143" spans="1:7">
      <c r="A143" s="116"/>
      <c r="B143" s="117"/>
      <c r="C143" s="117"/>
      <c r="D143" s="118"/>
      <c r="E143" s="119"/>
      <c r="F143" s="101"/>
      <c r="G143" s="102"/>
    </row>
    <row r="144" spans="1:7">
      <c r="A144" s="116"/>
      <c r="B144" s="117"/>
      <c r="C144" s="117"/>
      <c r="D144" s="118"/>
      <c r="E144" s="119"/>
      <c r="F144" s="101"/>
      <c r="G144" s="102"/>
    </row>
    <row r="145" spans="1:7">
      <c r="A145" s="725" t="s">
        <v>55</v>
      </c>
      <c r="B145" s="726"/>
      <c r="C145" s="726"/>
      <c r="D145" s="726"/>
      <c r="E145" s="726"/>
      <c r="F145" s="726"/>
      <c r="G145" s="727"/>
    </row>
    <row r="146" spans="1:7">
      <c r="A146" s="85" t="s">
        <v>2</v>
      </c>
      <c r="B146" s="85" t="s">
        <v>56</v>
      </c>
      <c r="C146" s="85" t="s">
        <v>57</v>
      </c>
      <c r="D146" s="85" t="s">
        <v>360</v>
      </c>
      <c r="E146" s="85" t="s">
        <v>59</v>
      </c>
      <c r="F146" s="85" t="s">
        <v>60</v>
      </c>
      <c r="G146" s="120"/>
    </row>
    <row r="147" spans="1:7">
      <c r="A147" s="121" t="s">
        <v>2</v>
      </c>
      <c r="B147" s="121" t="s">
        <v>56</v>
      </c>
      <c r="C147" s="458" t="s">
        <v>57</v>
      </c>
      <c r="D147" s="122" t="s">
        <v>360</v>
      </c>
      <c r="E147" s="122" t="s">
        <v>160</v>
      </c>
      <c r="F147" s="121" t="s">
        <v>161</v>
      </c>
      <c r="G147" s="120"/>
    </row>
    <row r="148" spans="1:7">
      <c r="A148" s="121" t="s">
        <v>61</v>
      </c>
      <c r="B148" s="121">
        <v>107213.33333333299</v>
      </c>
      <c r="C148" s="122">
        <v>0.875</v>
      </c>
      <c r="D148" s="122">
        <v>25128.125</v>
      </c>
      <c r="E148" s="508">
        <v>2.4060000000000001</v>
      </c>
      <c r="F148" s="105">
        <f>ROUNDUP(D148/E148,0)</f>
        <v>10444</v>
      </c>
      <c r="G148" s="120"/>
    </row>
    <row r="149" spans="1:7">
      <c r="A149" s="121" t="s">
        <v>62</v>
      </c>
      <c r="B149" s="121">
        <v>48733.333333333299</v>
      </c>
      <c r="C149" s="122">
        <v>0.875</v>
      </c>
      <c r="D149" s="122">
        <v>11421.875</v>
      </c>
      <c r="E149" s="508">
        <v>2.4060000000000001</v>
      </c>
      <c r="F149" s="105">
        <f>ROUNDUP(D149/E149,0)</f>
        <v>4748</v>
      </c>
      <c r="G149" s="120"/>
    </row>
    <row r="150" spans="1:7">
      <c r="A150" s="91"/>
      <c r="B150" s="123"/>
      <c r="C150" s="124"/>
      <c r="D150" s="125"/>
      <c r="E150" s="126"/>
      <c r="F150" s="95" t="s">
        <v>218</v>
      </c>
      <c r="G150" s="96">
        <f>F148+F149</f>
        <v>15192</v>
      </c>
    </row>
    <row r="151" spans="1:7">
      <c r="A151" s="97"/>
      <c r="B151" s="98"/>
      <c r="C151" s="97"/>
      <c r="D151" s="99"/>
      <c r="E151" s="102"/>
      <c r="F151" s="101"/>
      <c r="G151" s="102"/>
    </row>
    <row r="152" spans="1:7">
      <c r="A152" s="97"/>
      <c r="B152" s="128"/>
      <c r="C152" s="129"/>
      <c r="D152" s="130"/>
      <c r="E152" s="131"/>
      <c r="F152" s="101"/>
      <c r="G152" s="102"/>
    </row>
    <row r="153" spans="1:7">
      <c r="A153" s="97"/>
      <c r="B153" s="97"/>
      <c r="C153" s="97"/>
      <c r="D153" s="132"/>
      <c r="E153" s="133"/>
      <c r="F153" s="134"/>
      <c r="G153" s="133"/>
    </row>
    <row r="154" spans="1:7">
      <c r="A154" s="135"/>
      <c r="B154" s="136"/>
      <c r="C154" s="137"/>
      <c r="D154" s="138"/>
      <c r="E154" s="728" t="s">
        <v>64</v>
      </c>
      <c r="F154" s="729"/>
      <c r="G154" s="199">
        <f>G135+G142+G150</f>
        <v>89452</v>
      </c>
    </row>
    <row r="155" spans="1:7" ht="15" thickBot="1"/>
    <row r="156" spans="1:7" ht="29.25" customHeight="1" thickBot="1">
      <c r="A156" s="428" t="s">
        <v>1</v>
      </c>
      <c r="B156" s="730" t="s">
        <v>2</v>
      </c>
      <c r="C156" s="731"/>
      <c r="D156" s="731"/>
      <c r="E156" s="732"/>
      <c r="F156" s="75" t="s">
        <v>38</v>
      </c>
      <c r="G156" s="76" t="s">
        <v>39</v>
      </c>
    </row>
    <row r="157" spans="1:7" ht="138.75" customHeight="1" thickBot="1">
      <c r="A157" s="452" t="s">
        <v>234</v>
      </c>
      <c r="B157" s="745" t="e">
        <f>+#REF!</f>
        <v>#REF!</v>
      </c>
      <c r="C157" s="745"/>
      <c r="D157" s="745"/>
      <c r="E157" s="745"/>
      <c r="F157" s="445" t="e">
        <f>+#REF!</f>
        <v>#REF!</v>
      </c>
      <c r="G157" s="79">
        <f>+G183</f>
        <v>62112</v>
      </c>
    </row>
    <row r="158" spans="1:7">
      <c r="A158" s="446"/>
      <c r="B158" s="446"/>
      <c r="C158" s="446"/>
      <c r="D158" s="447"/>
      <c r="E158" s="448"/>
      <c r="F158" s="449"/>
      <c r="G158" s="450"/>
    </row>
    <row r="159" spans="1:7">
      <c r="A159" s="431"/>
      <c r="B159" s="431"/>
      <c r="C159" s="431"/>
      <c r="D159" s="432"/>
      <c r="E159" s="433"/>
      <c r="F159" s="434"/>
      <c r="G159" s="435"/>
    </row>
    <row r="160" spans="1:7">
      <c r="A160" s="725" t="s">
        <v>40</v>
      </c>
      <c r="B160" s="737"/>
      <c r="C160" s="737"/>
      <c r="D160" s="737"/>
      <c r="E160" s="737"/>
      <c r="F160" s="737"/>
      <c r="G160" s="738"/>
    </row>
    <row r="161" spans="1:7">
      <c r="A161" s="739" t="s">
        <v>41</v>
      </c>
      <c r="B161" s="740"/>
      <c r="C161" s="741"/>
      <c r="D161" s="85" t="s">
        <v>42</v>
      </c>
      <c r="E161" s="86" t="s">
        <v>43</v>
      </c>
      <c r="F161" s="87" t="s">
        <v>44</v>
      </c>
      <c r="G161" s="86" t="s">
        <v>45</v>
      </c>
    </row>
    <row r="162" spans="1:7">
      <c r="A162" s="749" t="s">
        <v>235</v>
      </c>
      <c r="B162" s="747"/>
      <c r="C162" s="748"/>
      <c r="D162" s="88" t="s">
        <v>88</v>
      </c>
      <c r="E162" s="214">
        <v>81000</v>
      </c>
      <c r="F162" s="90">
        <v>0.52</v>
      </c>
      <c r="G162" s="105">
        <f>ROUNDUP(E162*F162,0)</f>
        <v>42120</v>
      </c>
    </row>
    <row r="163" spans="1:7">
      <c r="A163" s="749" t="s">
        <v>236</v>
      </c>
      <c r="B163" s="747"/>
      <c r="C163" s="748"/>
      <c r="D163" s="88" t="s">
        <v>88</v>
      </c>
      <c r="E163" s="214">
        <v>700</v>
      </c>
      <c r="F163" s="90">
        <v>10</v>
      </c>
      <c r="G163" s="105">
        <f>ROUNDUP(E163*F163,0)</f>
        <v>7000</v>
      </c>
    </row>
    <row r="164" spans="1:7">
      <c r="A164" s="453"/>
      <c r="B164" s="454"/>
      <c r="C164" s="454"/>
      <c r="D164" s="455"/>
      <c r="E164" s="456"/>
      <c r="F164" s="457"/>
      <c r="G164" s="86"/>
    </row>
    <row r="165" spans="1:7">
      <c r="A165" s="91"/>
      <c r="B165" s="92"/>
      <c r="C165" s="91"/>
      <c r="D165" s="93"/>
      <c r="E165" s="438"/>
      <c r="F165" s="95" t="s">
        <v>215</v>
      </c>
      <c r="G165" s="96">
        <f>G162+G163</f>
        <v>49120</v>
      </c>
    </row>
    <row r="166" spans="1:7">
      <c r="A166" s="97"/>
      <c r="B166" s="98"/>
      <c r="C166" s="98"/>
      <c r="D166" s="99"/>
      <c r="E166" s="439"/>
      <c r="F166" s="101"/>
      <c r="G166" s="102"/>
    </row>
    <row r="167" spans="1:7">
      <c r="A167" s="97"/>
      <c r="B167" s="98"/>
      <c r="C167" s="98"/>
      <c r="D167" s="99"/>
      <c r="E167" s="439"/>
      <c r="F167" s="101"/>
      <c r="G167" s="102"/>
    </row>
    <row r="168" spans="1:7">
      <c r="A168" s="725" t="s">
        <v>47</v>
      </c>
      <c r="B168" s="726"/>
      <c r="C168" s="726"/>
      <c r="D168" s="726"/>
      <c r="E168" s="726"/>
      <c r="F168" s="726"/>
      <c r="G168" s="727"/>
    </row>
    <row r="169" spans="1:7">
      <c r="A169" s="739" t="s">
        <v>41</v>
      </c>
      <c r="B169" s="740"/>
      <c r="C169" s="741"/>
      <c r="D169" s="85" t="s">
        <v>42</v>
      </c>
      <c r="E169" s="86" t="s">
        <v>48</v>
      </c>
      <c r="F169" s="87" t="s">
        <v>49</v>
      </c>
      <c r="G169" s="86" t="s">
        <v>45</v>
      </c>
    </row>
    <row r="170" spans="1:7">
      <c r="A170" s="746" t="s">
        <v>50</v>
      </c>
      <c r="B170" s="747"/>
      <c r="C170" s="748"/>
      <c r="D170" s="109" t="s">
        <v>51</v>
      </c>
      <c r="E170" s="214">
        <f>+G179</f>
        <v>9706</v>
      </c>
      <c r="F170" s="108">
        <v>0.05</v>
      </c>
      <c r="G170" s="105">
        <f>ROUNDUP(E170*F170,0)</f>
        <v>486</v>
      </c>
    </row>
    <row r="171" spans="1:7">
      <c r="A171" s="746" t="s">
        <v>162</v>
      </c>
      <c r="B171" s="747"/>
      <c r="C171" s="748"/>
      <c r="D171" s="109" t="s">
        <v>163</v>
      </c>
      <c r="E171" s="214">
        <v>28000</v>
      </c>
      <c r="F171" s="108">
        <v>0.1</v>
      </c>
      <c r="G171" s="105">
        <f>ROUNDUP(E171*F171,0)</f>
        <v>2800</v>
      </c>
    </row>
    <row r="172" spans="1:7">
      <c r="A172" s="112"/>
      <c r="B172" s="113"/>
      <c r="C172" s="113"/>
      <c r="D172" s="114"/>
      <c r="E172" s="115"/>
      <c r="F172" s="95" t="s">
        <v>217</v>
      </c>
      <c r="G172" s="96">
        <f>G170+G171</f>
        <v>3286</v>
      </c>
    </row>
    <row r="173" spans="1:7">
      <c r="A173" s="116"/>
      <c r="B173" s="117"/>
      <c r="C173" s="117"/>
      <c r="D173" s="118"/>
      <c r="E173" s="119"/>
      <c r="F173" s="101"/>
      <c r="G173" s="102"/>
    </row>
    <row r="174" spans="1:7">
      <c r="A174" s="116"/>
      <c r="B174" s="117"/>
      <c r="C174" s="117"/>
      <c r="D174" s="118"/>
      <c r="E174" s="119"/>
      <c r="F174" s="101"/>
      <c r="G174" s="102"/>
    </row>
    <row r="175" spans="1:7">
      <c r="A175" s="725" t="s">
        <v>55</v>
      </c>
      <c r="B175" s="726"/>
      <c r="C175" s="726"/>
      <c r="D175" s="726"/>
      <c r="E175" s="726"/>
      <c r="F175" s="726"/>
      <c r="G175" s="727"/>
    </row>
    <row r="176" spans="1:7">
      <c r="A176" s="85" t="s">
        <v>2</v>
      </c>
      <c r="B176" s="85" t="s">
        <v>56</v>
      </c>
      <c r="C176" s="85" t="s">
        <v>57</v>
      </c>
      <c r="D176" s="85" t="s">
        <v>360</v>
      </c>
      <c r="E176" s="85" t="s">
        <v>59</v>
      </c>
      <c r="F176" s="85" t="s">
        <v>60</v>
      </c>
      <c r="G176" s="120"/>
    </row>
    <row r="177" spans="1:7">
      <c r="A177" s="121" t="s">
        <v>61</v>
      </c>
      <c r="B177" s="121">
        <v>107213.33333333299</v>
      </c>
      <c r="C177" s="122">
        <v>0.875</v>
      </c>
      <c r="D177" s="122">
        <v>25128.125</v>
      </c>
      <c r="E177" s="508">
        <v>3.766</v>
      </c>
      <c r="F177" s="105">
        <f>ROUNDUP(D177/E177,0)</f>
        <v>6673</v>
      </c>
      <c r="G177" s="120"/>
    </row>
    <row r="178" spans="1:7">
      <c r="A178" s="121" t="s">
        <v>62</v>
      </c>
      <c r="B178" s="121">
        <v>48733.333333333299</v>
      </c>
      <c r="C178" s="122">
        <v>0.875</v>
      </c>
      <c r="D178" s="122">
        <v>11421.875</v>
      </c>
      <c r="E178" s="508">
        <v>3.766</v>
      </c>
      <c r="F178" s="105">
        <f>ROUNDUP(D178/E178,0)</f>
        <v>3033</v>
      </c>
      <c r="G178" s="120"/>
    </row>
    <row r="179" spans="1:7">
      <c r="A179" s="91"/>
      <c r="B179" s="123"/>
      <c r="C179" s="124"/>
      <c r="D179" s="125"/>
      <c r="E179" s="126"/>
      <c r="F179" s="95" t="s">
        <v>218</v>
      </c>
      <c r="G179" s="96">
        <f>F177+F178</f>
        <v>9706</v>
      </c>
    </row>
    <row r="180" spans="1:7">
      <c r="A180" s="97"/>
      <c r="B180" s="98"/>
      <c r="C180" s="97"/>
      <c r="D180" s="99"/>
      <c r="E180" s="102"/>
      <c r="F180" s="101"/>
      <c r="G180" s="102"/>
    </row>
    <row r="181" spans="1:7">
      <c r="A181" s="97"/>
      <c r="B181" s="128"/>
      <c r="C181" s="129"/>
      <c r="D181" s="130"/>
      <c r="E181" s="131"/>
      <c r="F181" s="101"/>
      <c r="G181" s="102"/>
    </row>
    <row r="182" spans="1:7">
      <c r="A182" s="97"/>
      <c r="B182" s="97"/>
      <c r="C182" s="97"/>
      <c r="D182" s="132"/>
      <c r="E182" s="133"/>
      <c r="F182" s="134"/>
      <c r="G182" s="133"/>
    </row>
    <row r="183" spans="1:7">
      <c r="A183" s="135"/>
      <c r="B183" s="136"/>
      <c r="C183" s="137"/>
      <c r="D183" s="138"/>
      <c r="E183" s="728" t="s">
        <v>64</v>
      </c>
      <c r="F183" s="729"/>
      <c r="G183" s="199">
        <f>G165+G172+G179</f>
        <v>62112</v>
      </c>
    </row>
    <row r="184" spans="1:7" s="152" customFormat="1" ht="15" thickBot="1">
      <c r="A184" s="154"/>
      <c r="B184" s="155"/>
      <c r="C184" s="156"/>
      <c r="D184" s="157"/>
      <c r="E184" s="158"/>
      <c r="F184" s="158"/>
      <c r="G184" s="159"/>
    </row>
    <row r="185" spans="1:7" ht="16" thickBot="1">
      <c r="A185" s="428" t="s">
        <v>1</v>
      </c>
      <c r="B185" s="730" t="s">
        <v>2</v>
      </c>
      <c r="C185" s="731"/>
      <c r="D185" s="731"/>
      <c r="E185" s="732"/>
      <c r="F185" s="75" t="s">
        <v>38</v>
      </c>
      <c r="G185" s="76" t="s">
        <v>39</v>
      </c>
    </row>
    <row r="186" spans="1:7" ht="138.5" customHeight="1" thickBot="1">
      <c r="A186" s="459" t="s">
        <v>237</v>
      </c>
      <c r="B186" s="750" t="e">
        <f>+#REF!</f>
        <v>#REF!</v>
      </c>
      <c r="C186" s="750"/>
      <c r="D186" s="750"/>
      <c r="E186" s="750"/>
      <c r="F186" s="460" t="e">
        <f>+#REF!</f>
        <v>#REF!</v>
      </c>
      <c r="G186" s="79">
        <f>+G217</f>
        <v>131207</v>
      </c>
    </row>
    <row r="187" spans="1:7">
      <c r="A187" s="725" t="s">
        <v>40</v>
      </c>
      <c r="B187" s="737"/>
      <c r="C187" s="737"/>
      <c r="D187" s="737"/>
      <c r="E187" s="737"/>
      <c r="F187" s="737"/>
      <c r="G187" s="738"/>
    </row>
    <row r="188" spans="1:7">
      <c r="A188" s="739" t="s">
        <v>41</v>
      </c>
      <c r="B188" s="755"/>
      <c r="C188" s="756"/>
      <c r="D188" s="85" t="s">
        <v>42</v>
      </c>
      <c r="E188" s="86" t="s">
        <v>43</v>
      </c>
      <c r="F188" s="87" t="s">
        <v>44</v>
      </c>
      <c r="G188" s="86" t="s">
        <v>45</v>
      </c>
    </row>
    <row r="189" spans="1:7" ht="12.75" customHeight="1">
      <c r="A189" s="751" t="s">
        <v>238</v>
      </c>
      <c r="B189" s="751"/>
      <c r="C189" s="751"/>
      <c r="D189" s="179" t="s">
        <v>3</v>
      </c>
      <c r="E189" s="214">
        <v>2300</v>
      </c>
      <c r="F189" s="509">
        <v>0.42</v>
      </c>
      <c r="G189" s="105">
        <f t="shared" ref="G189:G198" si="1">ROUNDUP(E189*F189,0)</f>
        <v>966</v>
      </c>
    </row>
    <row r="190" spans="1:7">
      <c r="A190" s="751" t="s">
        <v>239</v>
      </c>
      <c r="B190" s="751"/>
      <c r="C190" s="751"/>
      <c r="D190" s="179" t="s">
        <v>9</v>
      </c>
      <c r="E190" s="214">
        <v>31000</v>
      </c>
      <c r="F190" s="509">
        <v>1.5</v>
      </c>
      <c r="G190" s="105">
        <f t="shared" si="1"/>
        <v>46500</v>
      </c>
    </row>
    <row r="191" spans="1:7" ht="12.75" customHeight="1">
      <c r="A191" s="751" t="s">
        <v>240</v>
      </c>
      <c r="B191" s="751"/>
      <c r="C191" s="751"/>
      <c r="D191" s="179" t="s">
        <v>3</v>
      </c>
      <c r="E191" s="214">
        <v>24000</v>
      </c>
      <c r="F191" s="509">
        <v>0.33600000000000002</v>
      </c>
      <c r="G191" s="105">
        <f t="shared" si="1"/>
        <v>8064</v>
      </c>
    </row>
    <row r="192" spans="1:7">
      <c r="A192" s="751" t="s">
        <v>241</v>
      </c>
      <c r="B192" s="751"/>
      <c r="C192" s="751"/>
      <c r="D192" s="179" t="s">
        <v>3</v>
      </c>
      <c r="E192" s="214">
        <v>4000</v>
      </c>
      <c r="F192" s="509">
        <v>5</v>
      </c>
      <c r="G192" s="105">
        <f t="shared" si="1"/>
        <v>20000</v>
      </c>
    </row>
    <row r="193" spans="1:7" ht="12.75" customHeight="1">
      <c r="A193" s="751" t="s">
        <v>242</v>
      </c>
      <c r="B193" s="751"/>
      <c r="C193" s="751"/>
      <c r="D193" s="179" t="s">
        <v>3</v>
      </c>
      <c r="E193" s="214">
        <v>21000</v>
      </c>
      <c r="F193" s="509">
        <v>0.7</v>
      </c>
      <c r="G193" s="105">
        <f t="shared" si="1"/>
        <v>14700</v>
      </c>
    </row>
    <row r="194" spans="1:7" ht="12.75" customHeight="1">
      <c r="A194" s="751" t="s">
        <v>243</v>
      </c>
      <c r="B194" s="751"/>
      <c r="C194" s="751"/>
      <c r="D194" s="179" t="s">
        <v>3</v>
      </c>
      <c r="E194" s="214">
        <v>320</v>
      </c>
      <c r="F194" s="509">
        <v>15</v>
      </c>
      <c r="G194" s="105">
        <f t="shared" si="1"/>
        <v>4800</v>
      </c>
    </row>
    <row r="195" spans="1:7" ht="12.75" customHeight="1">
      <c r="A195" s="751" t="s">
        <v>244</v>
      </c>
      <c r="B195" s="751"/>
      <c r="C195" s="751"/>
      <c r="D195" s="179" t="s">
        <v>3</v>
      </c>
      <c r="E195" s="214">
        <v>120</v>
      </c>
      <c r="F195" s="509">
        <v>10</v>
      </c>
      <c r="G195" s="105">
        <f t="shared" si="1"/>
        <v>1200</v>
      </c>
    </row>
    <row r="196" spans="1:7" ht="12.75" customHeight="1">
      <c r="A196" s="751" t="s">
        <v>245</v>
      </c>
      <c r="B196" s="751"/>
      <c r="C196" s="751"/>
      <c r="D196" s="179" t="s">
        <v>164</v>
      </c>
      <c r="E196" s="214">
        <v>56</v>
      </c>
      <c r="F196" s="509">
        <v>12</v>
      </c>
      <c r="G196" s="105">
        <f t="shared" si="1"/>
        <v>672</v>
      </c>
    </row>
    <row r="197" spans="1:7" ht="12.75" customHeight="1">
      <c r="A197" s="752" t="s">
        <v>246</v>
      </c>
      <c r="B197" s="753"/>
      <c r="C197" s="754"/>
      <c r="D197" s="179" t="s">
        <v>164</v>
      </c>
      <c r="E197" s="214">
        <v>11000</v>
      </c>
      <c r="F197" s="509">
        <v>0.33600000000000002</v>
      </c>
      <c r="G197" s="105">
        <f t="shared" si="1"/>
        <v>3696</v>
      </c>
    </row>
    <row r="198" spans="1:7">
      <c r="A198" s="752" t="s">
        <v>247</v>
      </c>
      <c r="B198" s="753"/>
      <c r="C198" s="754"/>
      <c r="D198" s="179" t="s">
        <v>164</v>
      </c>
      <c r="E198" s="214">
        <v>4900</v>
      </c>
      <c r="F198" s="509">
        <v>0.65</v>
      </c>
      <c r="G198" s="105">
        <f t="shared" si="1"/>
        <v>3185</v>
      </c>
    </row>
    <row r="199" spans="1:7">
      <c r="A199" s="91"/>
      <c r="B199" s="92"/>
      <c r="C199" s="91"/>
      <c r="D199" s="93"/>
      <c r="E199" s="197"/>
      <c r="F199" s="461" t="s">
        <v>215</v>
      </c>
      <c r="G199" s="462">
        <f>SUM(G189:G198)</f>
        <v>103783</v>
      </c>
    </row>
    <row r="200" spans="1:7">
      <c r="A200" s="97"/>
      <c r="B200" s="98"/>
      <c r="C200" s="98"/>
      <c r="D200" s="99"/>
      <c r="E200" s="198"/>
      <c r="F200" s="101"/>
      <c r="G200" s="102"/>
    </row>
    <row r="201" spans="1:7">
      <c r="A201" s="97"/>
      <c r="B201" s="98"/>
      <c r="C201" s="98"/>
      <c r="D201" s="99"/>
      <c r="E201" s="198"/>
      <c r="F201" s="101"/>
      <c r="G201" s="102"/>
    </row>
    <row r="202" spans="1:7">
      <c r="A202" s="725" t="s">
        <v>47</v>
      </c>
      <c r="B202" s="726"/>
      <c r="C202" s="726"/>
      <c r="D202" s="726"/>
      <c r="E202" s="726"/>
      <c r="F202" s="726"/>
      <c r="G202" s="727"/>
    </row>
    <row r="203" spans="1:7">
      <c r="A203" s="739" t="s">
        <v>41</v>
      </c>
      <c r="B203" s="755"/>
      <c r="C203" s="756"/>
      <c r="D203" s="85" t="s">
        <v>42</v>
      </c>
      <c r="E203" s="86" t="s">
        <v>48</v>
      </c>
      <c r="F203" s="87" t="s">
        <v>49</v>
      </c>
      <c r="G203" s="86" t="s">
        <v>45</v>
      </c>
    </row>
    <row r="204" spans="1:7">
      <c r="A204" s="760" t="s">
        <v>65</v>
      </c>
      <c r="B204" s="761"/>
      <c r="C204" s="762"/>
      <c r="D204" s="177" t="s">
        <v>51</v>
      </c>
      <c r="E204" s="214">
        <f>+G213</f>
        <v>25561</v>
      </c>
      <c r="F204" s="178">
        <v>0.04</v>
      </c>
      <c r="G204" s="105">
        <f>ROUNDUP(E204*F204,0)</f>
        <v>1023</v>
      </c>
    </row>
    <row r="205" spans="1:7">
      <c r="A205" s="746" t="s">
        <v>162</v>
      </c>
      <c r="B205" s="747"/>
      <c r="C205" s="748"/>
      <c r="D205" s="109" t="s">
        <v>163</v>
      </c>
      <c r="E205" s="214">
        <v>28000</v>
      </c>
      <c r="F205" s="108">
        <v>0.03</v>
      </c>
      <c r="G205" s="105">
        <f>ROUNDUP(E205*F205,0)</f>
        <v>840</v>
      </c>
    </row>
    <row r="206" spans="1:7">
      <c r="A206" s="112"/>
      <c r="B206" s="113"/>
      <c r="C206" s="113"/>
      <c r="D206" s="114"/>
      <c r="E206" s="115"/>
      <c r="F206" s="461">
        <v>3</v>
      </c>
      <c r="G206" s="462">
        <f>G204+G205</f>
        <v>1863</v>
      </c>
    </row>
    <row r="207" spans="1:7">
      <c r="A207" s="116"/>
      <c r="B207" s="117"/>
      <c r="C207" s="117"/>
      <c r="D207" s="118"/>
      <c r="E207" s="119"/>
      <c r="F207" s="101"/>
      <c r="G207" s="102"/>
    </row>
    <row r="208" spans="1:7">
      <c r="A208" s="116"/>
      <c r="B208" s="117"/>
      <c r="C208" s="117"/>
      <c r="D208" s="118"/>
      <c r="E208" s="119"/>
      <c r="F208" s="101"/>
      <c r="G208" s="102"/>
    </row>
    <row r="209" spans="1:7">
      <c r="A209" s="725" t="s">
        <v>55</v>
      </c>
      <c r="B209" s="726"/>
      <c r="C209" s="726"/>
      <c r="D209" s="726"/>
      <c r="E209" s="726"/>
      <c r="F209" s="726"/>
      <c r="G209" s="727"/>
    </row>
    <row r="210" spans="1:7">
      <c r="A210" s="85" t="s">
        <v>2</v>
      </c>
      <c r="B210" s="85" t="s">
        <v>56</v>
      </c>
      <c r="C210" s="85" t="s">
        <v>57</v>
      </c>
      <c r="D210" s="85" t="s">
        <v>360</v>
      </c>
      <c r="E210" s="85" t="s">
        <v>59</v>
      </c>
      <c r="F210" s="85" t="s">
        <v>60</v>
      </c>
      <c r="G210" s="120"/>
    </row>
    <row r="211" spans="1:7">
      <c r="A211" s="121" t="s">
        <v>61</v>
      </c>
      <c r="B211" s="121">
        <v>107213.33333333299</v>
      </c>
      <c r="C211" s="122">
        <v>0.875</v>
      </c>
      <c r="D211" s="122">
        <v>25128.125</v>
      </c>
      <c r="E211" s="508">
        <v>1.43</v>
      </c>
      <c r="F211" s="105">
        <f>ROUNDUP(D211/E211,0)</f>
        <v>17573</v>
      </c>
      <c r="G211" s="120"/>
    </row>
    <row r="212" spans="1:7">
      <c r="A212" s="121" t="s">
        <v>62</v>
      </c>
      <c r="B212" s="121">
        <v>48733.333333333299</v>
      </c>
      <c r="C212" s="122">
        <v>0.875</v>
      </c>
      <c r="D212" s="122">
        <v>11421.875</v>
      </c>
      <c r="E212" s="508">
        <v>1.43</v>
      </c>
      <c r="F212" s="105">
        <f>ROUNDUP(D212/E212,0)</f>
        <v>7988</v>
      </c>
      <c r="G212" s="120"/>
    </row>
    <row r="213" spans="1:7">
      <c r="A213" s="91"/>
      <c r="B213" s="123"/>
      <c r="C213" s="124"/>
      <c r="D213" s="125"/>
      <c r="E213" s="126"/>
      <c r="F213" s="461" t="s">
        <v>218</v>
      </c>
      <c r="G213" s="462">
        <f>F211+F212</f>
        <v>25561</v>
      </c>
    </row>
    <row r="214" spans="1:7">
      <c r="A214" s="97"/>
      <c r="B214" s="98"/>
      <c r="C214" s="97"/>
      <c r="D214" s="99"/>
      <c r="E214" s="102"/>
      <c r="F214" s="101"/>
      <c r="G214" s="102"/>
    </row>
    <row r="215" spans="1:7">
      <c r="A215" s="97"/>
      <c r="B215" s="128"/>
      <c r="C215" s="129"/>
      <c r="D215" s="130"/>
      <c r="E215" s="131"/>
      <c r="F215" s="101"/>
      <c r="G215" s="102"/>
    </row>
    <row r="216" spans="1:7">
      <c r="A216" s="97"/>
      <c r="B216" s="97"/>
      <c r="C216" s="97"/>
      <c r="D216" s="132"/>
      <c r="E216" s="133"/>
      <c r="F216" s="134"/>
      <c r="G216" s="133"/>
    </row>
    <row r="217" spans="1:7">
      <c r="A217" s="135"/>
      <c r="B217" s="136"/>
      <c r="C217" s="137"/>
      <c r="D217" s="138"/>
      <c r="E217" s="728" t="s">
        <v>64</v>
      </c>
      <c r="F217" s="763"/>
      <c r="G217" s="199">
        <f>G199+G206+G213</f>
        <v>131207</v>
      </c>
    </row>
    <row r="219" spans="1:7">
      <c r="A219" s="97"/>
      <c r="B219" s="98"/>
      <c r="C219" s="98"/>
      <c r="D219" s="99"/>
      <c r="E219" s="198"/>
      <c r="F219" s="101"/>
      <c r="G219" s="102"/>
    </row>
    <row r="220" spans="1:7" ht="15" thickBot="1"/>
    <row r="221" spans="1:7" ht="16" thickBot="1">
      <c r="A221" s="428" t="s">
        <v>1</v>
      </c>
      <c r="B221" s="730" t="s">
        <v>2</v>
      </c>
      <c r="C221" s="731"/>
      <c r="D221" s="731"/>
      <c r="E221" s="732"/>
      <c r="F221" s="75" t="s">
        <v>38</v>
      </c>
      <c r="G221" s="76" t="s">
        <v>39</v>
      </c>
    </row>
    <row r="222" spans="1:7" ht="151" customHeight="1" thickBot="1">
      <c r="A222" s="459" t="s">
        <v>248</v>
      </c>
      <c r="B222" s="757" t="e">
        <f>+#REF!</f>
        <v>#REF!</v>
      </c>
      <c r="C222" s="758"/>
      <c r="D222" s="758"/>
      <c r="E222" s="759"/>
      <c r="F222" s="460" t="e">
        <f>#REF!</f>
        <v>#REF!</v>
      </c>
      <c r="G222" s="79">
        <f>+G257</f>
        <v>111504</v>
      </c>
    </row>
    <row r="223" spans="1:7">
      <c r="A223" s="463"/>
      <c r="B223" s="463"/>
      <c r="C223" s="463"/>
      <c r="D223" s="464"/>
      <c r="E223" s="465"/>
      <c r="F223" s="466"/>
      <c r="G223" s="467"/>
    </row>
    <row r="224" spans="1:7">
      <c r="A224" s="463"/>
      <c r="B224" s="463"/>
      <c r="C224" s="463"/>
      <c r="D224" s="464"/>
      <c r="E224" s="465"/>
      <c r="F224" s="466"/>
      <c r="G224" s="467"/>
    </row>
    <row r="225" spans="1:7">
      <c r="A225" s="725" t="s">
        <v>40</v>
      </c>
      <c r="B225" s="737"/>
      <c r="C225" s="737"/>
      <c r="D225" s="737"/>
      <c r="E225" s="737"/>
      <c r="F225" s="737"/>
      <c r="G225" s="738"/>
    </row>
    <row r="226" spans="1:7">
      <c r="A226" s="739" t="s">
        <v>41</v>
      </c>
      <c r="B226" s="755"/>
      <c r="C226" s="756"/>
      <c r="D226" s="85" t="s">
        <v>42</v>
      </c>
      <c r="E226" s="86" t="s">
        <v>43</v>
      </c>
      <c r="F226" s="87" t="s">
        <v>44</v>
      </c>
      <c r="G226" s="86" t="s">
        <v>45</v>
      </c>
    </row>
    <row r="227" spans="1:7">
      <c r="A227" s="704" t="s">
        <v>249</v>
      </c>
      <c r="B227" s="704"/>
      <c r="C227" s="704"/>
      <c r="D227" s="194" t="s">
        <v>88</v>
      </c>
      <c r="E227" s="214">
        <v>12500</v>
      </c>
      <c r="F227" s="217">
        <v>1</v>
      </c>
      <c r="G227" s="105">
        <f t="shared" ref="G227:G234" si="2">ROUNDUP(E227*F227,0)</f>
        <v>12500</v>
      </c>
    </row>
    <row r="228" spans="1:7">
      <c r="A228" s="704" t="s">
        <v>250</v>
      </c>
      <c r="B228" s="704"/>
      <c r="C228" s="704"/>
      <c r="D228" s="194" t="s">
        <v>88</v>
      </c>
      <c r="E228" s="214">
        <v>2100</v>
      </c>
      <c r="F228" s="217">
        <v>1</v>
      </c>
      <c r="G228" s="105">
        <f t="shared" si="2"/>
        <v>2100</v>
      </c>
    </row>
    <row r="229" spans="1:7">
      <c r="A229" s="704" t="s">
        <v>251</v>
      </c>
      <c r="B229" s="704"/>
      <c r="C229" s="704"/>
      <c r="D229" s="194" t="s">
        <v>88</v>
      </c>
      <c r="E229" s="214">
        <v>2500</v>
      </c>
      <c r="F229" s="217">
        <v>1</v>
      </c>
      <c r="G229" s="105">
        <f t="shared" si="2"/>
        <v>2500</v>
      </c>
    </row>
    <row r="230" spans="1:7">
      <c r="A230" s="704" t="s">
        <v>252</v>
      </c>
      <c r="B230" s="704"/>
      <c r="C230" s="704"/>
      <c r="D230" s="194" t="s">
        <v>88</v>
      </c>
      <c r="E230" s="214">
        <v>16000</v>
      </c>
      <c r="F230" s="217">
        <v>1</v>
      </c>
      <c r="G230" s="105">
        <f t="shared" si="2"/>
        <v>16000</v>
      </c>
    </row>
    <row r="231" spans="1:7">
      <c r="A231" s="704" t="s">
        <v>253</v>
      </c>
      <c r="B231" s="704"/>
      <c r="C231" s="704"/>
      <c r="D231" s="194" t="s">
        <v>88</v>
      </c>
      <c r="E231" s="214">
        <v>21600</v>
      </c>
      <c r="F231" s="217">
        <v>1</v>
      </c>
      <c r="G231" s="105">
        <f t="shared" si="2"/>
        <v>21600</v>
      </c>
    </row>
    <row r="232" spans="1:7">
      <c r="A232" s="704" t="s">
        <v>254</v>
      </c>
      <c r="B232" s="704"/>
      <c r="C232" s="704"/>
      <c r="D232" s="194" t="s">
        <v>109</v>
      </c>
      <c r="E232" s="214">
        <v>2800</v>
      </c>
      <c r="F232" s="217">
        <v>9</v>
      </c>
      <c r="G232" s="105">
        <f t="shared" si="2"/>
        <v>25200</v>
      </c>
    </row>
    <row r="233" spans="1:7">
      <c r="A233" s="704" t="s">
        <v>255</v>
      </c>
      <c r="B233" s="704"/>
      <c r="C233" s="704"/>
      <c r="D233" s="194" t="s">
        <v>109</v>
      </c>
      <c r="E233" s="214">
        <v>12500</v>
      </c>
      <c r="F233" s="217">
        <v>0.04</v>
      </c>
      <c r="G233" s="105">
        <f t="shared" si="2"/>
        <v>500</v>
      </c>
    </row>
    <row r="234" spans="1:7">
      <c r="A234" s="704" t="s">
        <v>256</v>
      </c>
      <c r="B234" s="704"/>
      <c r="C234" s="704"/>
      <c r="D234" s="194" t="s">
        <v>88</v>
      </c>
      <c r="E234" s="214">
        <v>2500</v>
      </c>
      <c r="F234" s="217">
        <v>1</v>
      </c>
      <c r="G234" s="105">
        <f t="shared" si="2"/>
        <v>2500</v>
      </c>
    </row>
    <row r="235" spans="1:7">
      <c r="A235" s="704"/>
      <c r="B235" s="704"/>
      <c r="C235" s="704"/>
      <c r="D235" s="194"/>
      <c r="E235" s="216"/>
      <c r="F235" s="217"/>
      <c r="G235" s="195">
        <f>E235*F235</f>
        <v>0</v>
      </c>
    </row>
    <row r="236" spans="1:7">
      <c r="A236" s="704"/>
      <c r="B236" s="704"/>
      <c r="C236" s="704"/>
      <c r="D236" s="194"/>
      <c r="E236" s="216"/>
      <c r="F236" s="217"/>
      <c r="G236" s="195">
        <f>E236*F236</f>
        <v>0</v>
      </c>
    </row>
    <row r="237" spans="1:7">
      <c r="A237" s="704"/>
      <c r="B237" s="704"/>
      <c r="C237" s="704"/>
      <c r="D237" s="194"/>
      <c r="E237" s="216"/>
      <c r="F237" s="217"/>
      <c r="G237" s="195">
        <f>E237*F237</f>
        <v>0</v>
      </c>
    </row>
    <row r="238" spans="1:7">
      <c r="A238" s="91"/>
      <c r="B238" s="92"/>
      <c r="C238" s="91"/>
      <c r="D238" s="93"/>
      <c r="E238" s="197"/>
      <c r="F238" s="95" t="s">
        <v>215</v>
      </c>
      <c r="G238" s="96">
        <f>SUM(G227:G237)</f>
        <v>82900</v>
      </c>
    </row>
    <row r="239" spans="1:7">
      <c r="A239" s="97"/>
      <c r="B239" s="98"/>
      <c r="C239" s="98"/>
      <c r="D239" s="99"/>
      <c r="E239" s="198"/>
      <c r="F239" s="101"/>
      <c r="G239" s="102"/>
    </row>
    <row r="240" spans="1:7">
      <c r="A240" s="97"/>
      <c r="B240" s="98"/>
      <c r="C240" s="98"/>
      <c r="D240" s="99"/>
      <c r="E240" s="198"/>
      <c r="F240" s="101"/>
      <c r="G240" s="102"/>
    </row>
    <row r="241" spans="1:7">
      <c r="A241" s="725" t="s">
        <v>47</v>
      </c>
      <c r="B241" s="726"/>
      <c r="C241" s="726"/>
      <c r="D241" s="726"/>
      <c r="E241" s="726"/>
      <c r="F241" s="726"/>
      <c r="G241" s="727"/>
    </row>
    <row r="242" spans="1:7">
      <c r="A242" s="739" t="s">
        <v>41</v>
      </c>
      <c r="B242" s="755"/>
      <c r="C242" s="756"/>
      <c r="D242" s="85" t="s">
        <v>42</v>
      </c>
      <c r="E242" s="86" t="s">
        <v>48</v>
      </c>
      <c r="F242" s="87" t="s">
        <v>49</v>
      </c>
      <c r="G242" s="86" t="s">
        <v>45</v>
      </c>
    </row>
    <row r="243" spans="1:7">
      <c r="A243" s="760" t="s">
        <v>65</v>
      </c>
      <c r="B243" s="761"/>
      <c r="C243" s="762"/>
      <c r="D243" s="177" t="s">
        <v>51</v>
      </c>
      <c r="E243" s="214">
        <f>+G253</f>
        <v>26975</v>
      </c>
      <c r="F243" s="178">
        <v>0.05</v>
      </c>
      <c r="G243" s="105">
        <f>ROUNDUP(E243*F243,0)</f>
        <v>1349</v>
      </c>
    </row>
    <row r="244" spans="1:7">
      <c r="A244" s="746" t="s">
        <v>162</v>
      </c>
      <c r="B244" s="747"/>
      <c r="C244" s="748"/>
      <c r="D244" s="109" t="s">
        <v>163</v>
      </c>
      <c r="E244" s="214">
        <v>28000</v>
      </c>
      <c r="F244" s="108">
        <v>0.01</v>
      </c>
      <c r="G244" s="105">
        <f>ROUNDUP(E244*F244,0)</f>
        <v>280</v>
      </c>
    </row>
    <row r="245" spans="1:7">
      <c r="A245" s="112"/>
      <c r="B245" s="113"/>
      <c r="C245" s="113"/>
      <c r="D245" s="114"/>
      <c r="E245" s="115"/>
      <c r="F245" s="95" t="s">
        <v>217</v>
      </c>
      <c r="G245" s="96">
        <f>G243+G244</f>
        <v>1629</v>
      </c>
    </row>
    <row r="246" spans="1:7">
      <c r="A246" s="116"/>
      <c r="B246" s="117"/>
      <c r="C246" s="117"/>
      <c r="D246" s="118"/>
      <c r="E246" s="119"/>
      <c r="F246" s="101"/>
      <c r="G246" s="102"/>
    </row>
    <row r="247" spans="1:7">
      <c r="A247" s="116"/>
      <c r="B247" s="117"/>
      <c r="C247" s="117"/>
      <c r="D247" s="118"/>
      <c r="E247" s="119"/>
      <c r="F247" s="101"/>
      <c r="G247" s="102"/>
    </row>
    <row r="248" spans="1:7">
      <c r="A248" s="97"/>
      <c r="B248" s="98"/>
      <c r="C248" s="97"/>
      <c r="D248" s="99"/>
      <c r="E248" s="102"/>
      <c r="F248" s="101"/>
      <c r="G248" s="102"/>
    </row>
    <row r="249" spans="1:7">
      <c r="A249" s="725" t="s">
        <v>55</v>
      </c>
      <c r="B249" s="726"/>
      <c r="C249" s="726"/>
      <c r="D249" s="726"/>
      <c r="E249" s="726"/>
      <c r="F249" s="726"/>
      <c r="G249" s="727"/>
    </row>
    <row r="250" spans="1:7">
      <c r="A250" s="85" t="s">
        <v>2</v>
      </c>
      <c r="B250" s="85" t="s">
        <v>56</v>
      </c>
      <c r="C250" s="85" t="s">
        <v>57</v>
      </c>
      <c r="D250" s="85" t="s">
        <v>360</v>
      </c>
      <c r="E250" s="85" t="s">
        <v>59</v>
      </c>
      <c r="F250" s="85" t="s">
        <v>60</v>
      </c>
      <c r="G250" s="120"/>
    </row>
    <row r="251" spans="1:7">
      <c r="A251" s="121" t="s">
        <v>61</v>
      </c>
      <c r="B251" s="121">
        <v>107213.33333333299</v>
      </c>
      <c r="C251" s="122">
        <v>0.875</v>
      </c>
      <c r="D251" s="122">
        <v>25128.125</v>
      </c>
      <c r="E251" s="508">
        <v>1.355</v>
      </c>
      <c r="F251" s="105">
        <f>ROUNDUP(D251/E251,0)</f>
        <v>18545</v>
      </c>
      <c r="G251" s="120"/>
    </row>
    <row r="252" spans="1:7">
      <c r="A252" s="121" t="s">
        <v>62</v>
      </c>
      <c r="B252" s="121">
        <v>48733.333333333299</v>
      </c>
      <c r="C252" s="122">
        <v>0.875</v>
      </c>
      <c r="D252" s="122">
        <v>11421.875</v>
      </c>
      <c r="E252" s="508">
        <v>1.355</v>
      </c>
      <c r="F252" s="105">
        <f>ROUNDUP(D252/E252,0)</f>
        <v>8430</v>
      </c>
      <c r="G252" s="120"/>
    </row>
    <row r="253" spans="1:7">
      <c r="A253" s="91"/>
      <c r="B253" s="123"/>
      <c r="C253" s="124"/>
      <c r="D253" s="125"/>
      <c r="E253" s="126"/>
      <c r="F253" s="95" t="s">
        <v>218</v>
      </c>
      <c r="G253" s="96">
        <f>F251+F252</f>
        <v>26975</v>
      </c>
    </row>
    <row r="254" spans="1:7">
      <c r="A254" s="97"/>
      <c r="B254" s="98"/>
      <c r="C254" s="97"/>
      <c r="D254" s="99"/>
      <c r="E254" s="102"/>
      <c r="F254" s="101"/>
      <c r="G254" s="102"/>
    </row>
    <row r="255" spans="1:7">
      <c r="A255" s="97"/>
      <c r="B255" s="128"/>
      <c r="C255" s="129"/>
      <c r="D255" s="130"/>
      <c r="E255" s="131"/>
      <c r="F255" s="101"/>
      <c r="G255" s="102"/>
    </row>
    <row r="256" spans="1:7">
      <c r="A256" s="97"/>
      <c r="B256" s="97"/>
      <c r="C256" s="97"/>
      <c r="D256" s="132"/>
      <c r="E256" s="133"/>
      <c r="F256" s="134"/>
      <c r="G256" s="133"/>
    </row>
    <row r="257" spans="1:7">
      <c r="A257" s="135"/>
      <c r="B257" s="136"/>
      <c r="C257" s="137"/>
      <c r="D257" s="138"/>
      <c r="E257" s="728" t="s">
        <v>64</v>
      </c>
      <c r="F257" s="763"/>
      <c r="G257" s="199">
        <f>G238+G245+G253</f>
        <v>111504</v>
      </c>
    </row>
    <row r="258" spans="1:7" ht="15" thickBot="1"/>
    <row r="259" spans="1:7" ht="16" thickBot="1">
      <c r="A259" s="428" t="s">
        <v>1</v>
      </c>
      <c r="B259" s="730" t="s">
        <v>2</v>
      </c>
      <c r="C259" s="731"/>
      <c r="D259" s="731"/>
      <c r="E259" s="732"/>
      <c r="F259" s="75" t="s">
        <v>38</v>
      </c>
      <c r="G259" s="76" t="s">
        <v>39</v>
      </c>
    </row>
    <row r="260" spans="1:7" ht="37.5" customHeight="1" thickBot="1">
      <c r="A260" s="468" t="s">
        <v>257</v>
      </c>
      <c r="B260" s="750" t="e">
        <f>+#REF!</f>
        <v>#REF!</v>
      </c>
      <c r="C260" s="750"/>
      <c r="D260" s="750"/>
      <c r="E260" s="750"/>
      <c r="F260" s="460" t="e">
        <f>+#REF!</f>
        <v>#REF!</v>
      </c>
      <c r="G260" s="79">
        <f>+G289</f>
        <v>114600</v>
      </c>
    </row>
    <row r="261" spans="1:7">
      <c r="A261" s="463"/>
      <c r="B261" s="463"/>
      <c r="C261" s="463"/>
      <c r="D261" s="464"/>
      <c r="E261" s="465"/>
      <c r="F261" s="466"/>
      <c r="G261" s="467"/>
    </row>
    <row r="262" spans="1:7">
      <c r="A262" s="463"/>
      <c r="B262" s="463"/>
      <c r="C262" s="463"/>
      <c r="D262" s="464"/>
      <c r="E262" s="465"/>
      <c r="F262" s="466"/>
      <c r="G262" s="467"/>
    </row>
    <row r="263" spans="1:7">
      <c r="A263" s="725" t="s">
        <v>40</v>
      </c>
      <c r="B263" s="737"/>
      <c r="C263" s="737"/>
      <c r="D263" s="737"/>
      <c r="E263" s="737"/>
      <c r="F263" s="737"/>
      <c r="G263" s="738"/>
    </row>
    <row r="264" spans="1:7">
      <c r="A264" s="739" t="s">
        <v>41</v>
      </c>
      <c r="B264" s="755"/>
      <c r="C264" s="756"/>
      <c r="D264" s="85" t="s">
        <v>42</v>
      </c>
      <c r="E264" s="86" t="s">
        <v>43</v>
      </c>
      <c r="F264" s="87" t="s">
        <v>44</v>
      </c>
      <c r="G264" s="86" t="s">
        <v>45</v>
      </c>
    </row>
    <row r="265" spans="1:7">
      <c r="A265" s="704" t="s">
        <v>258</v>
      </c>
      <c r="B265" s="704"/>
      <c r="C265" s="704"/>
      <c r="D265" s="194" t="s">
        <v>139</v>
      </c>
      <c r="E265" s="214">
        <v>92500</v>
      </c>
      <c r="F265" s="217">
        <v>1</v>
      </c>
      <c r="G265" s="105">
        <f>ROUNDUP(E265*F265,0)</f>
        <v>92500</v>
      </c>
    </row>
    <row r="266" spans="1:7">
      <c r="A266" s="704" t="s">
        <v>259</v>
      </c>
      <c r="B266" s="704"/>
      <c r="C266" s="704"/>
      <c r="D266" s="194" t="s">
        <v>139</v>
      </c>
      <c r="E266" s="214">
        <v>3800</v>
      </c>
      <c r="F266" s="217">
        <v>1</v>
      </c>
      <c r="G266" s="105">
        <f>ROUNDUP(E266*F266,0)</f>
        <v>3800</v>
      </c>
    </row>
    <row r="267" spans="1:7">
      <c r="A267" s="704"/>
      <c r="B267" s="704"/>
      <c r="C267" s="704"/>
      <c r="D267" s="194"/>
      <c r="E267" s="216"/>
      <c r="F267" s="217"/>
      <c r="G267" s="195">
        <f>E267*F267</f>
        <v>0</v>
      </c>
    </row>
    <row r="268" spans="1:7">
      <c r="A268" s="704"/>
      <c r="B268" s="704"/>
      <c r="C268" s="704"/>
      <c r="D268" s="194"/>
      <c r="E268" s="216"/>
      <c r="F268" s="217"/>
      <c r="G268" s="195">
        <f>E268*F268</f>
        <v>0</v>
      </c>
    </row>
    <row r="269" spans="1:7">
      <c r="A269" s="704"/>
      <c r="B269" s="704"/>
      <c r="C269" s="704"/>
      <c r="D269" s="194"/>
      <c r="E269" s="216"/>
      <c r="F269" s="217"/>
      <c r="G269" s="195">
        <f>E269*F269</f>
        <v>0</v>
      </c>
    </row>
    <row r="270" spans="1:7">
      <c r="A270" s="704"/>
      <c r="B270" s="704"/>
      <c r="C270" s="704"/>
      <c r="D270" s="194"/>
      <c r="E270" s="216"/>
      <c r="F270" s="217"/>
      <c r="G270" s="195">
        <f>E270*F270</f>
        <v>0</v>
      </c>
    </row>
    <row r="271" spans="1:7">
      <c r="A271" s="91"/>
      <c r="B271" s="92"/>
      <c r="C271" s="91"/>
      <c r="D271" s="93"/>
      <c r="E271" s="197"/>
      <c r="F271" s="95" t="s">
        <v>215</v>
      </c>
      <c r="G271" s="96">
        <f>SUM(G265:G270)</f>
        <v>96300</v>
      </c>
    </row>
    <row r="272" spans="1:7">
      <c r="A272" s="97"/>
      <c r="B272" s="98"/>
      <c r="C272" s="98"/>
      <c r="D272" s="99"/>
      <c r="E272" s="198"/>
      <c r="F272" s="101"/>
      <c r="G272" s="102"/>
    </row>
    <row r="273" spans="1:7">
      <c r="A273" s="97"/>
      <c r="B273" s="98"/>
      <c r="C273" s="98"/>
      <c r="D273" s="99"/>
      <c r="E273" s="198"/>
      <c r="F273" s="101"/>
      <c r="G273" s="102"/>
    </row>
    <row r="274" spans="1:7">
      <c r="A274" s="725" t="s">
        <v>47</v>
      </c>
      <c r="B274" s="726"/>
      <c r="C274" s="726"/>
      <c r="D274" s="726"/>
      <c r="E274" s="726"/>
      <c r="F274" s="726"/>
      <c r="G274" s="727"/>
    </row>
    <row r="275" spans="1:7">
      <c r="A275" s="739" t="s">
        <v>41</v>
      </c>
      <c r="B275" s="755"/>
      <c r="C275" s="756"/>
      <c r="D275" s="85" t="s">
        <v>42</v>
      </c>
      <c r="E275" s="86" t="s">
        <v>48</v>
      </c>
      <c r="F275" s="87" t="s">
        <v>49</v>
      </c>
      <c r="G275" s="86" t="s">
        <v>45</v>
      </c>
    </row>
    <row r="276" spans="1:7">
      <c r="A276" s="760" t="s">
        <v>65</v>
      </c>
      <c r="B276" s="761"/>
      <c r="C276" s="762"/>
      <c r="D276" s="177" t="s">
        <v>51</v>
      </c>
      <c r="E276" s="214">
        <f>+G286</f>
        <v>17161</v>
      </c>
      <c r="F276" s="178">
        <v>0.05</v>
      </c>
      <c r="G276" s="105">
        <f>ROUNDUP(E276*F276,0)</f>
        <v>859</v>
      </c>
    </row>
    <row r="277" spans="1:7">
      <c r="A277" s="746" t="s">
        <v>162</v>
      </c>
      <c r="B277" s="747"/>
      <c r="C277" s="748"/>
      <c r="D277" s="109" t="s">
        <v>163</v>
      </c>
      <c r="E277" s="214">
        <v>28000</v>
      </c>
      <c r="F277" s="108">
        <v>0.01</v>
      </c>
      <c r="G277" s="105">
        <f>ROUNDUP(E277*F277,0)</f>
        <v>280</v>
      </c>
    </row>
    <row r="278" spans="1:7">
      <c r="A278" s="112"/>
      <c r="B278" s="113"/>
      <c r="C278" s="113"/>
      <c r="D278" s="114"/>
      <c r="E278" s="115"/>
      <c r="F278" s="95" t="s">
        <v>217</v>
      </c>
      <c r="G278" s="96">
        <f>G276+G277</f>
        <v>1139</v>
      </c>
    </row>
    <row r="279" spans="1:7">
      <c r="A279" s="116"/>
      <c r="B279" s="117"/>
      <c r="C279" s="117"/>
      <c r="D279" s="118"/>
      <c r="E279" s="119"/>
      <c r="F279" s="101"/>
      <c r="G279" s="102"/>
    </row>
    <row r="280" spans="1:7">
      <c r="A280" s="116"/>
      <c r="B280" s="117"/>
      <c r="C280" s="117"/>
      <c r="D280" s="118"/>
      <c r="E280" s="119"/>
      <c r="F280" s="101"/>
      <c r="G280" s="102"/>
    </row>
    <row r="281" spans="1:7">
      <c r="A281" s="97"/>
      <c r="B281" s="98"/>
      <c r="C281" s="97"/>
      <c r="D281" s="99"/>
      <c r="E281" s="102"/>
      <c r="F281" s="101"/>
      <c r="G281" s="102"/>
    </row>
    <row r="282" spans="1:7">
      <c r="A282" s="725" t="s">
        <v>55</v>
      </c>
      <c r="B282" s="726"/>
      <c r="C282" s="726"/>
      <c r="D282" s="726"/>
      <c r="E282" s="726"/>
      <c r="F282" s="726"/>
      <c r="G282" s="727"/>
    </row>
    <row r="283" spans="1:7">
      <c r="A283" s="85" t="s">
        <v>2</v>
      </c>
      <c r="B283" s="85" t="s">
        <v>56</v>
      </c>
      <c r="C283" s="85" t="s">
        <v>57</v>
      </c>
      <c r="D283" s="85" t="s">
        <v>360</v>
      </c>
      <c r="E283" s="85" t="s">
        <v>59</v>
      </c>
      <c r="F283" s="85" t="s">
        <v>60</v>
      </c>
      <c r="G283" s="120"/>
    </row>
    <row r="284" spans="1:7">
      <c r="A284" s="121" t="s">
        <v>61</v>
      </c>
      <c r="B284" s="121">
        <v>107213.33333333299</v>
      </c>
      <c r="C284" s="122">
        <v>0.875</v>
      </c>
      <c r="D284" s="122">
        <v>25128.125</v>
      </c>
      <c r="E284" s="122">
        <v>2.13</v>
      </c>
      <c r="F284" s="105">
        <f>ROUNDUP(D284/E284,0)</f>
        <v>11798</v>
      </c>
      <c r="G284" s="120"/>
    </row>
    <row r="285" spans="1:7">
      <c r="A285" s="121" t="s">
        <v>62</v>
      </c>
      <c r="B285" s="121">
        <v>48733.333333333299</v>
      </c>
      <c r="C285" s="122">
        <v>0.875</v>
      </c>
      <c r="D285" s="122">
        <v>11421.875</v>
      </c>
      <c r="E285" s="122">
        <v>2.13</v>
      </c>
      <c r="F285" s="105">
        <f>ROUNDUP(D285/E285,0)</f>
        <v>5363</v>
      </c>
      <c r="G285" s="120"/>
    </row>
    <row r="286" spans="1:7">
      <c r="A286" s="91"/>
      <c r="B286" s="123"/>
      <c r="C286" s="124"/>
      <c r="D286" s="125"/>
      <c r="E286" s="126"/>
      <c r="F286" s="95" t="s">
        <v>218</v>
      </c>
      <c r="G286" s="96">
        <f>F284+F285</f>
        <v>17161</v>
      </c>
    </row>
    <row r="287" spans="1:7">
      <c r="A287" s="97"/>
      <c r="B287" s="98"/>
      <c r="C287" s="97"/>
      <c r="D287" s="99"/>
      <c r="E287" s="102"/>
      <c r="F287" s="101"/>
      <c r="G287" s="102"/>
    </row>
    <row r="288" spans="1:7">
      <c r="A288" s="97"/>
      <c r="B288" s="97"/>
      <c r="C288" s="97"/>
      <c r="D288" s="132"/>
      <c r="E288" s="133"/>
      <c r="F288" s="134"/>
      <c r="G288" s="133"/>
    </row>
    <row r="289" spans="1:7">
      <c r="A289" s="135"/>
      <c r="B289" s="136"/>
      <c r="C289" s="137"/>
      <c r="D289" s="138"/>
      <c r="E289" s="728" t="s">
        <v>64</v>
      </c>
      <c r="F289" s="763"/>
      <c r="G289" s="199">
        <f>G271+G278+G286</f>
        <v>114600</v>
      </c>
    </row>
    <row r="290" spans="1:7" s="152" customFormat="1" ht="15" thickBot="1">
      <c r="A290" s="154"/>
      <c r="B290" s="155"/>
      <c r="C290" s="156"/>
      <c r="D290" s="157"/>
      <c r="E290" s="158"/>
      <c r="F290" s="469"/>
      <c r="G290" s="159"/>
    </row>
    <row r="291" spans="1:7" ht="16" thickBot="1">
      <c r="A291" s="470" t="s">
        <v>1</v>
      </c>
      <c r="B291" s="730" t="s">
        <v>2</v>
      </c>
      <c r="C291" s="731"/>
      <c r="D291" s="731"/>
      <c r="E291" s="732"/>
      <c r="F291" s="75" t="s">
        <v>38</v>
      </c>
      <c r="G291" s="76" t="s">
        <v>39</v>
      </c>
    </row>
    <row r="292" spans="1:7" ht="51" customHeight="1" thickBot="1">
      <c r="A292" s="471" t="s">
        <v>260</v>
      </c>
      <c r="B292" s="764" t="e">
        <f>+#REF!</f>
        <v>#REF!</v>
      </c>
      <c r="C292" s="764"/>
      <c r="D292" s="764"/>
      <c r="E292" s="764"/>
      <c r="F292" s="472" t="s">
        <v>3</v>
      </c>
      <c r="G292" s="79">
        <f>+G325</f>
        <v>137799</v>
      </c>
    </row>
    <row r="293" spans="1:7">
      <c r="A293" s="473"/>
      <c r="B293" s="473"/>
      <c r="C293" s="473"/>
      <c r="D293" s="474"/>
      <c r="E293" s="475"/>
      <c r="F293" s="476"/>
      <c r="G293" s="477"/>
    </row>
    <row r="294" spans="1:7">
      <c r="A294" s="473"/>
      <c r="B294" s="473"/>
      <c r="C294" s="473"/>
      <c r="D294" s="474"/>
      <c r="E294" s="475"/>
      <c r="F294" s="476"/>
      <c r="G294" s="477"/>
    </row>
    <row r="295" spans="1:7">
      <c r="A295" s="725" t="s">
        <v>40</v>
      </c>
      <c r="B295" s="737"/>
      <c r="C295" s="737"/>
      <c r="D295" s="737"/>
      <c r="E295" s="737"/>
      <c r="F295" s="737"/>
      <c r="G295" s="738"/>
    </row>
    <row r="296" spans="1:7">
      <c r="A296" s="739" t="s">
        <v>41</v>
      </c>
      <c r="B296" s="755"/>
      <c r="C296" s="756"/>
      <c r="D296" s="85" t="s">
        <v>42</v>
      </c>
      <c r="E296" s="86" t="s">
        <v>43</v>
      </c>
      <c r="F296" s="87" t="s">
        <v>44</v>
      </c>
      <c r="G296" s="86" t="s">
        <v>45</v>
      </c>
    </row>
    <row r="297" spans="1:7" ht="15">
      <c r="A297" s="765" t="s">
        <v>261</v>
      </c>
      <c r="B297" s="766"/>
      <c r="C297" s="767"/>
      <c r="D297" s="215" t="s">
        <v>3</v>
      </c>
      <c r="E297" s="214">
        <v>15000</v>
      </c>
      <c r="F297" s="217">
        <v>1</v>
      </c>
      <c r="G297" s="105">
        <f t="shared" ref="G297:G304" si="3">ROUNDUP(E297*F297,0)</f>
        <v>15000</v>
      </c>
    </row>
    <row r="298" spans="1:7" ht="13.75" customHeight="1">
      <c r="A298" s="765" t="s">
        <v>262</v>
      </c>
      <c r="B298" s="722"/>
      <c r="C298" s="723"/>
      <c r="D298" s="215" t="s">
        <v>3</v>
      </c>
      <c r="E298" s="214">
        <v>2200</v>
      </c>
      <c r="F298" s="217">
        <v>1</v>
      </c>
      <c r="G298" s="105">
        <f t="shared" si="3"/>
        <v>2200</v>
      </c>
    </row>
    <row r="299" spans="1:7" ht="15">
      <c r="A299" s="765" t="s">
        <v>263</v>
      </c>
      <c r="B299" s="722"/>
      <c r="C299" s="723"/>
      <c r="D299" s="215" t="s">
        <v>3</v>
      </c>
      <c r="E299" s="214">
        <v>1800</v>
      </c>
      <c r="F299" s="217">
        <v>3</v>
      </c>
      <c r="G299" s="105">
        <f t="shared" si="3"/>
        <v>5400</v>
      </c>
    </row>
    <row r="300" spans="1:7" ht="15">
      <c r="A300" s="765" t="s">
        <v>264</v>
      </c>
      <c r="B300" s="722"/>
      <c r="C300" s="723"/>
      <c r="D300" s="215" t="s">
        <v>3</v>
      </c>
      <c r="E300" s="214">
        <v>2000</v>
      </c>
      <c r="F300" s="217">
        <v>2</v>
      </c>
      <c r="G300" s="105">
        <f t="shared" si="3"/>
        <v>4000</v>
      </c>
    </row>
    <row r="301" spans="1:7" ht="15">
      <c r="A301" s="765" t="s">
        <v>265</v>
      </c>
      <c r="B301" s="722"/>
      <c r="C301" s="723"/>
      <c r="D301" s="215" t="s">
        <v>10</v>
      </c>
      <c r="E301" s="214">
        <v>2800</v>
      </c>
      <c r="F301" s="217">
        <v>6</v>
      </c>
      <c r="G301" s="105">
        <f t="shared" si="3"/>
        <v>16800</v>
      </c>
    </row>
    <row r="302" spans="1:7" ht="15">
      <c r="A302" s="765" t="s">
        <v>266</v>
      </c>
      <c r="B302" s="722"/>
      <c r="C302" s="723"/>
      <c r="D302" s="215" t="s">
        <v>10</v>
      </c>
      <c r="E302" s="214">
        <v>7200</v>
      </c>
      <c r="F302" s="217">
        <v>2</v>
      </c>
      <c r="G302" s="105">
        <f t="shared" si="3"/>
        <v>14400</v>
      </c>
    </row>
    <row r="303" spans="1:7" ht="15">
      <c r="A303" s="765" t="s">
        <v>267</v>
      </c>
      <c r="B303" s="722"/>
      <c r="C303" s="723"/>
      <c r="D303" s="215" t="s">
        <v>3</v>
      </c>
      <c r="E303" s="214">
        <v>2500</v>
      </c>
      <c r="F303" s="217">
        <v>1</v>
      </c>
      <c r="G303" s="105">
        <f t="shared" si="3"/>
        <v>2500</v>
      </c>
    </row>
    <row r="304" spans="1:7" ht="15">
      <c r="A304" s="765" t="s">
        <v>268</v>
      </c>
      <c r="B304" s="722"/>
      <c r="C304" s="723"/>
      <c r="D304" s="215" t="s">
        <v>3</v>
      </c>
      <c r="E304" s="214">
        <v>12500</v>
      </c>
      <c r="F304" s="217">
        <v>1</v>
      </c>
      <c r="G304" s="105">
        <f t="shared" si="3"/>
        <v>12500</v>
      </c>
    </row>
    <row r="305" spans="1:7">
      <c r="A305" s="704"/>
      <c r="B305" s="704"/>
      <c r="C305" s="704"/>
      <c r="D305" s="194"/>
      <c r="E305" s="216"/>
      <c r="F305" s="217"/>
      <c r="G305" s="195">
        <f>E305*F305</f>
        <v>0</v>
      </c>
    </row>
    <row r="306" spans="1:7">
      <c r="A306" s="91"/>
      <c r="B306" s="92"/>
      <c r="C306" s="91"/>
      <c r="D306" s="93"/>
      <c r="E306" s="197"/>
      <c r="F306" s="95" t="s">
        <v>215</v>
      </c>
      <c r="G306" s="96">
        <f>SUM(G297:G305)</f>
        <v>72800</v>
      </c>
    </row>
    <row r="307" spans="1:7">
      <c r="A307" s="97"/>
      <c r="B307" s="98"/>
      <c r="C307" s="98"/>
      <c r="D307" s="99"/>
      <c r="E307" s="198"/>
      <c r="F307" s="101"/>
      <c r="G307" s="102"/>
    </row>
    <row r="308" spans="1:7">
      <c r="A308" s="97"/>
      <c r="B308" s="98"/>
      <c r="C308" s="98"/>
      <c r="D308" s="99"/>
      <c r="E308" s="198"/>
      <c r="F308" s="101"/>
      <c r="G308" s="102"/>
    </row>
    <row r="309" spans="1:7">
      <c r="A309" s="725" t="s">
        <v>47</v>
      </c>
      <c r="B309" s="726"/>
      <c r="C309" s="726"/>
      <c r="D309" s="726"/>
      <c r="E309" s="726"/>
      <c r="F309" s="726"/>
      <c r="G309" s="727"/>
    </row>
    <row r="310" spans="1:7">
      <c r="A310" s="739" t="s">
        <v>41</v>
      </c>
      <c r="B310" s="755"/>
      <c r="C310" s="756"/>
      <c r="D310" s="85" t="s">
        <v>42</v>
      </c>
      <c r="E310" s="86" t="s">
        <v>48</v>
      </c>
      <c r="F310" s="87" t="s">
        <v>49</v>
      </c>
      <c r="G310" s="86" t="s">
        <v>45</v>
      </c>
    </row>
    <row r="311" spans="1:7">
      <c r="A311" s="760" t="s">
        <v>65</v>
      </c>
      <c r="B311" s="761"/>
      <c r="C311" s="762"/>
      <c r="D311" s="177" t="s">
        <v>51</v>
      </c>
      <c r="E311" s="214">
        <f>+G321</f>
        <v>61637</v>
      </c>
      <c r="F311" s="178">
        <v>0.05</v>
      </c>
      <c r="G311" s="105">
        <f>ROUNDUP(E311*F311,0)</f>
        <v>3082</v>
      </c>
    </row>
    <row r="312" spans="1:7">
      <c r="A312" s="746" t="s">
        <v>162</v>
      </c>
      <c r="B312" s="747"/>
      <c r="C312" s="748"/>
      <c r="D312" s="109" t="s">
        <v>163</v>
      </c>
      <c r="E312" s="214">
        <v>28000</v>
      </c>
      <c r="F312" s="108">
        <v>0.01</v>
      </c>
      <c r="G312" s="105">
        <f>ROUNDUP(E312*F312,0)</f>
        <v>280</v>
      </c>
    </row>
    <row r="313" spans="1:7">
      <c r="A313" s="112"/>
      <c r="B313" s="113"/>
      <c r="C313" s="113"/>
      <c r="D313" s="114"/>
      <c r="E313" s="115"/>
      <c r="F313" s="95" t="s">
        <v>217</v>
      </c>
      <c r="G313" s="96">
        <f>G311+G312</f>
        <v>3362</v>
      </c>
    </row>
    <row r="314" spans="1:7">
      <c r="A314" s="116"/>
      <c r="B314" s="117"/>
      <c r="C314" s="117"/>
      <c r="D314" s="118"/>
      <c r="E314" s="119"/>
      <c r="F314" s="101"/>
      <c r="G314" s="102"/>
    </row>
    <row r="315" spans="1:7">
      <c r="A315" s="116"/>
      <c r="B315" s="117"/>
      <c r="C315" s="117"/>
      <c r="D315" s="118"/>
      <c r="E315" s="119"/>
      <c r="F315" s="101"/>
      <c r="G315" s="102"/>
    </row>
    <row r="316" spans="1:7">
      <c r="A316" s="97"/>
      <c r="B316" s="98"/>
      <c r="C316" s="97"/>
      <c r="D316" s="99"/>
      <c r="E316" s="102"/>
      <c r="F316" s="101"/>
      <c r="G316" s="102"/>
    </row>
    <row r="317" spans="1:7">
      <c r="A317" s="725" t="s">
        <v>55</v>
      </c>
      <c r="B317" s="726"/>
      <c r="C317" s="726"/>
      <c r="D317" s="726"/>
      <c r="E317" s="726"/>
      <c r="F317" s="726"/>
      <c r="G317" s="727"/>
    </row>
    <row r="318" spans="1:7">
      <c r="A318" s="85" t="s">
        <v>2</v>
      </c>
      <c r="B318" s="85" t="s">
        <v>56</v>
      </c>
      <c r="C318" s="85" t="s">
        <v>57</v>
      </c>
      <c r="D318" s="85" t="s">
        <v>360</v>
      </c>
      <c r="E318" s="85" t="s">
        <v>59</v>
      </c>
      <c r="F318" s="85" t="s">
        <v>60</v>
      </c>
      <c r="G318" s="120"/>
    </row>
    <row r="319" spans="1:7">
      <c r="A319" s="121" t="s">
        <v>61</v>
      </c>
      <c r="B319" s="121">
        <v>107213.33333333299</v>
      </c>
      <c r="C319" s="122">
        <v>0.875</v>
      </c>
      <c r="D319" s="122">
        <v>25128.125</v>
      </c>
      <c r="E319" s="508">
        <v>0.59299999999999997</v>
      </c>
      <c r="F319" s="105">
        <f>ROUNDUP(D319/E319,0)</f>
        <v>42375</v>
      </c>
      <c r="G319" s="120"/>
    </row>
    <row r="320" spans="1:7">
      <c r="A320" s="121" t="s">
        <v>62</v>
      </c>
      <c r="B320" s="121">
        <v>48733.333333333299</v>
      </c>
      <c r="C320" s="122">
        <v>0.875</v>
      </c>
      <c r="D320" s="122">
        <v>11421.875</v>
      </c>
      <c r="E320" s="508">
        <v>0.59299999999999997</v>
      </c>
      <c r="F320" s="105">
        <f>ROUNDUP(D320/E320,0)</f>
        <v>19262</v>
      </c>
      <c r="G320" s="120"/>
    </row>
    <row r="321" spans="1:7">
      <c r="A321" s="91"/>
      <c r="B321" s="123"/>
      <c r="C321" s="124"/>
      <c r="D321" s="125"/>
      <c r="E321" s="126"/>
      <c r="F321" s="95" t="s">
        <v>218</v>
      </c>
      <c r="G321" s="96">
        <f>F319+F320</f>
        <v>61637</v>
      </c>
    </row>
    <row r="322" spans="1:7">
      <c r="A322" s="97"/>
      <c r="B322" s="98"/>
      <c r="C322" s="97"/>
      <c r="D322" s="99"/>
      <c r="E322" s="102"/>
      <c r="F322" s="101"/>
      <c r="G322" s="102"/>
    </row>
    <row r="323" spans="1:7">
      <c r="A323" s="97"/>
      <c r="B323" s="128"/>
      <c r="C323" s="129"/>
      <c r="D323" s="130"/>
      <c r="E323" s="131"/>
      <c r="F323" s="101"/>
      <c r="G323" s="102"/>
    </row>
    <row r="324" spans="1:7">
      <c r="A324" s="97"/>
      <c r="B324" s="97"/>
      <c r="C324" s="97"/>
      <c r="D324" s="132"/>
      <c r="E324" s="133"/>
      <c r="F324" s="134"/>
      <c r="G324" s="133"/>
    </row>
    <row r="325" spans="1:7">
      <c r="A325" s="135"/>
      <c r="B325" s="136"/>
      <c r="C325" s="137"/>
      <c r="D325" s="138"/>
      <c r="E325" s="728" t="s">
        <v>64</v>
      </c>
      <c r="F325" s="763"/>
      <c r="G325" s="199">
        <f>G306+G313+G321</f>
        <v>137799</v>
      </c>
    </row>
    <row r="326" spans="1:7" ht="30" customHeight="1" thickBot="1">
      <c r="A326" s="135"/>
      <c r="B326" s="136"/>
      <c r="C326" s="137"/>
      <c r="D326" s="138"/>
      <c r="E326" s="158"/>
      <c r="F326" s="158"/>
      <c r="G326" s="159"/>
    </row>
    <row r="327" spans="1:7" ht="16" thickBot="1">
      <c r="A327" s="428" t="s">
        <v>1</v>
      </c>
      <c r="B327" s="730" t="s">
        <v>2</v>
      </c>
      <c r="C327" s="731"/>
      <c r="D327" s="731"/>
      <c r="E327" s="732"/>
      <c r="F327" s="75" t="s">
        <v>38</v>
      </c>
      <c r="G327" s="76" t="s">
        <v>39</v>
      </c>
    </row>
    <row r="328" spans="1:7" ht="118" customHeight="1" thickBot="1">
      <c r="A328" s="468" t="s">
        <v>269</v>
      </c>
      <c r="B328" s="750" t="e">
        <f>+#REF!</f>
        <v>#REF!</v>
      </c>
      <c r="C328" s="750"/>
      <c r="D328" s="750"/>
      <c r="E328" s="750"/>
      <c r="F328" s="460" t="s">
        <v>10</v>
      </c>
      <c r="G328" s="79">
        <f>+G357</f>
        <v>96937</v>
      </c>
    </row>
    <row r="329" spans="1:7">
      <c r="A329" s="463"/>
      <c r="B329" s="463"/>
      <c r="C329" s="463"/>
      <c r="D329" s="464"/>
      <c r="E329" s="465"/>
      <c r="F329" s="466"/>
      <c r="G329" s="467"/>
    </row>
    <row r="330" spans="1:7">
      <c r="A330" s="463"/>
      <c r="B330" s="463"/>
      <c r="C330" s="463"/>
      <c r="D330" s="464"/>
      <c r="E330" s="465"/>
      <c r="F330" s="466"/>
      <c r="G330" s="467"/>
    </row>
    <row r="331" spans="1:7">
      <c r="A331" s="725" t="s">
        <v>40</v>
      </c>
      <c r="B331" s="737"/>
      <c r="C331" s="737"/>
      <c r="D331" s="737"/>
      <c r="E331" s="737"/>
      <c r="F331" s="737"/>
      <c r="G331" s="738"/>
    </row>
    <row r="332" spans="1:7">
      <c r="A332" s="739" t="s">
        <v>41</v>
      </c>
      <c r="B332" s="755"/>
      <c r="C332" s="756"/>
      <c r="D332" s="85" t="s">
        <v>42</v>
      </c>
      <c r="E332" s="86" t="s">
        <v>43</v>
      </c>
      <c r="F332" s="87" t="s">
        <v>44</v>
      </c>
      <c r="G332" s="86" t="s">
        <v>45</v>
      </c>
    </row>
    <row r="333" spans="1:7">
      <c r="A333" s="704" t="s">
        <v>270</v>
      </c>
      <c r="B333" s="704"/>
      <c r="C333" s="704"/>
      <c r="D333" s="194" t="s">
        <v>109</v>
      </c>
      <c r="E333" s="214">
        <v>57000</v>
      </c>
      <c r="F333" s="217">
        <v>1</v>
      </c>
      <c r="G333" s="105">
        <f>ROUNDUP(E333*F333,0)</f>
        <v>57000</v>
      </c>
    </row>
    <row r="334" spans="1:7">
      <c r="A334" s="704" t="s">
        <v>271</v>
      </c>
      <c r="B334" s="704"/>
      <c r="C334" s="704"/>
      <c r="D334" s="194" t="s">
        <v>272</v>
      </c>
      <c r="E334" s="214">
        <v>80000</v>
      </c>
      <c r="F334" s="217">
        <v>6.5000000000000002E-2</v>
      </c>
      <c r="G334" s="105">
        <f>ROUNDUP(E334*F334,0)</f>
        <v>5200</v>
      </c>
    </row>
    <row r="335" spans="1:7">
      <c r="A335" s="704" t="s">
        <v>273</v>
      </c>
      <c r="B335" s="704"/>
      <c r="C335" s="704"/>
      <c r="D335" s="194" t="s">
        <v>272</v>
      </c>
      <c r="E335" s="214">
        <v>26000</v>
      </c>
      <c r="F335" s="217">
        <v>6.5000000000000002E-2</v>
      </c>
      <c r="G335" s="105">
        <f>ROUNDUP(E335*F335,0)</f>
        <v>1690</v>
      </c>
    </row>
    <row r="336" spans="1:7">
      <c r="A336" s="704" t="s">
        <v>274</v>
      </c>
      <c r="B336" s="704"/>
      <c r="C336" s="704"/>
      <c r="D336" s="194" t="s">
        <v>272</v>
      </c>
      <c r="E336" s="214">
        <v>79000</v>
      </c>
      <c r="F336" s="217">
        <v>6.5000000000000002E-2</v>
      </c>
      <c r="G336" s="105">
        <f>ROUNDUP(E336*F336,0)</f>
        <v>5135</v>
      </c>
    </row>
    <row r="337" spans="1:7" ht="22.75" customHeight="1">
      <c r="A337" s="768" t="s">
        <v>275</v>
      </c>
      <c r="B337" s="768"/>
      <c r="C337" s="768"/>
      <c r="D337" s="194" t="s">
        <v>109</v>
      </c>
      <c r="E337" s="214">
        <v>10966</v>
      </c>
      <c r="F337" s="217">
        <v>1.36</v>
      </c>
      <c r="G337" s="105">
        <f>ROUNDUP(E337*F337,0)</f>
        <v>14914</v>
      </c>
    </row>
    <row r="338" spans="1:7">
      <c r="A338" s="91"/>
      <c r="B338" s="92"/>
      <c r="C338" s="91"/>
      <c r="D338" s="93"/>
      <c r="E338" s="197"/>
      <c r="F338" s="95" t="s">
        <v>215</v>
      </c>
      <c r="G338" s="96">
        <f>SUM(G333:G337)</f>
        <v>83939</v>
      </c>
    </row>
    <row r="339" spans="1:7">
      <c r="A339" s="97"/>
      <c r="B339" s="98"/>
      <c r="C339" s="98"/>
      <c r="D339" s="99"/>
      <c r="E339" s="198"/>
      <c r="F339" s="101"/>
      <c r="G339" s="102"/>
    </row>
    <row r="340" spans="1:7">
      <c r="A340" s="97"/>
      <c r="B340" s="98"/>
      <c r="C340" s="98"/>
      <c r="D340" s="99"/>
      <c r="E340" s="198"/>
      <c r="F340" s="101"/>
      <c r="G340" s="102"/>
    </row>
    <row r="341" spans="1:7">
      <c r="A341" s="725" t="s">
        <v>47</v>
      </c>
      <c r="B341" s="726"/>
      <c r="C341" s="726"/>
      <c r="D341" s="726"/>
      <c r="E341" s="726"/>
      <c r="F341" s="726"/>
      <c r="G341" s="727"/>
    </row>
    <row r="342" spans="1:7">
      <c r="A342" s="739" t="s">
        <v>41</v>
      </c>
      <c r="B342" s="755"/>
      <c r="C342" s="756"/>
      <c r="D342" s="85" t="s">
        <v>42</v>
      </c>
      <c r="E342" s="86" t="s">
        <v>48</v>
      </c>
      <c r="F342" s="87" t="s">
        <v>49</v>
      </c>
      <c r="G342" s="86" t="s">
        <v>45</v>
      </c>
    </row>
    <row r="343" spans="1:7">
      <c r="A343" s="760" t="s">
        <v>65</v>
      </c>
      <c r="B343" s="761"/>
      <c r="C343" s="762"/>
      <c r="D343" s="177" t="s">
        <v>51</v>
      </c>
      <c r="E343" s="214">
        <f>+G353</f>
        <v>12112</v>
      </c>
      <c r="F343" s="178">
        <v>0.05</v>
      </c>
      <c r="G343" s="105">
        <f>ROUNDUP(E343*F343,0)</f>
        <v>606</v>
      </c>
    </row>
    <row r="344" spans="1:7">
      <c r="A344" s="746" t="s">
        <v>162</v>
      </c>
      <c r="B344" s="747"/>
      <c r="C344" s="748"/>
      <c r="D344" s="109" t="s">
        <v>163</v>
      </c>
      <c r="E344" s="214">
        <v>28000</v>
      </c>
      <c r="F344" s="108">
        <v>0.01</v>
      </c>
      <c r="G344" s="105">
        <f>ROUNDUP(E344*F344,0)</f>
        <v>280</v>
      </c>
    </row>
    <row r="345" spans="1:7">
      <c r="A345" s="112"/>
      <c r="B345" s="113"/>
      <c r="C345" s="113"/>
      <c r="D345" s="114"/>
      <c r="E345" s="115"/>
      <c r="F345" s="95" t="s">
        <v>217</v>
      </c>
      <c r="G345" s="96">
        <f>G343+G344</f>
        <v>886</v>
      </c>
    </row>
    <row r="346" spans="1:7">
      <c r="A346" s="116"/>
      <c r="B346" s="117"/>
      <c r="C346" s="117"/>
      <c r="D346" s="118"/>
      <c r="E346" s="119"/>
      <c r="F346" s="101"/>
      <c r="G346" s="102"/>
    </row>
    <row r="347" spans="1:7">
      <c r="A347" s="116"/>
      <c r="B347" s="117"/>
      <c r="C347" s="117"/>
      <c r="D347" s="118"/>
      <c r="E347" s="119"/>
      <c r="F347" s="101"/>
      <c r="G347" s="102"/>
    </row>
    <row r="348" spans="1:7">
      <c r="A348" s="97"/>
      <c r="B348" s="98"/>
      <c r="C348" s="97"/>
      <c r="D348" s="99"/>
      <c r="E348" s="102"/>
      <c r="F348" s="101"/>
      <c r="G348" s="102"/>
    </row>
    <row r="349" spans="1:7">
      <c r="A349" s="725" t="s">
        <v>55</v>
      </c>
      <c r="B349" s="726"/>
      <c r="C349" s="726"/>
      <c r="D349" s="726"/>
      <c r="E349" s="726"/>
      <c r="F349" s="726"/>
      <c r="G349" s="727"/>
    </row>
    <row r="350" spans="1:7">
      <c r="A350" s="85" t="s">
        <v>2</v>
      </c>
      <c r="B350" s="85" t="s">
        <v>56</v>
      </c>
      <c r="C350" s="85" t="s">
        <v>57</v>
      </c>
      <c r="D350" s="85" t="s">
        <v>360</v>
      </c>
      <c r="E350" s="85" t="s">
        <v>59</v>
      </c>
      <c r="F350" s="85" t="s">
        <v>60</v>
      </c>
      <c r="G350" s="120"/>
    </row>
    <row r="351" spans="1:7">
      <c r="A351" s="121" t="s">
        <v>61</v>
      </c>
      <c r="B351" s="121">
        <v>107213.33333333299</v>
      </c>
      <c r="C351" s="122">
        <v>0.875</v>
      </c>
      <c r="D351" s="122">
        <v>25128.125</v>
      </c>
      <c r="E351" s="122">
        <v>3.0179999999999998</v>
      </c>
      <c r="F351" s="105">
        <f>ROUNDUP(D351/E351,0)</f>
        <v>8327</v>
      </c>
      <c r="G351" s="120"/>
    </row>
    <row r="352" spans="1:7">
      <c r="A352" s="121" t="s">
        <v>62</v>
      </c>
      <c r="B352" s="121">
        <v>48733.333333333299</v>
      </c>
      <c r="C352" s="122">
        <v>0.875</v>
      </c>
      <c r="D352" s="122">
        <v>11421.875</v>
      </c>
      <c r="E352" s="122">
        <v>3.0179999999999998</v>
      </c>
      <c r="F352" s="105">
        <f>ROUNDUP(D352/E352,0)</f>
        <v>3785</v>
      </c>
      <c r="G352" s="120"/>
    </row>
    <row r="353" spans="1:12">
      <c r="A353" s="91"/>
      <c r="B353" s="123"/>
      <c r="C353" s="124"/>
      <c r="D353" s="125"/>
      <c r="E353" s="126"/>
      <c r="F353" s="95" t="s">
        <v>218</v>
      </c>
      <c r="G353" s="96">
        <f>F351+F352</f>
        <v>12112</v>
      </c>
    </row>
    <row r="354" spans="1:12">
      <c r="A354" s="97"/>
      <c r="B354" s="98"/>
      <c r="C354" s="97"/>
      <c r="D354" s="99"/>
      <c r="E354" s="102"/>
      <c r="F354" s="101"/>
      <c r="G354" s="102"/>
    </row>
    <row r="355" spans="1:12">
      <c r="A355" s="97"/>
      <c r="B355" s="128"/>
      <c r="C355" s="129"/>
      <c r="D355" s="130"/>
      <c r="E355" s="131"/>
      <c r="F355" s="101"/>
      <c r="G355" s="102"/>
    </row>
    <row r="356" spans="1:12">
      <c r="A356" s="97"/>
      <c r="B356" s="97"/>
      <c r="C356" s="97"/>
      <c r="D356" s="132"/>
      <c r="E356" s="133"/>
      <c r="F356" s="134"/>
      <c r="G356" s="133"/>
    </row>
    <row r="357" spans="1:12">
      <c r="A357" s="135"/>
      <c r="B357" s="136"/>
      <c r="C357" s="137"/>
      <c r="D357" s="138"/>
      <c r="E357" s="728" t="s">
        <v>64</v>
      </c>
      <c r="F357" s="763"/>
      <c r="G357" s="199">
        <f>G338+G345+G353</f>
        <v>96937</v>
      </c>
    </row>
    <row r="358" spans="1:12" s="152" customFormat="1" ht="24" customHeight="1" thickBot="1">
      <c r="A358" s="154"/>
      <c r="B358" s="155"/>
      <c r="C358" s="156"/>
      <c r="D358" s="157"/>
      <c r="E358" s="158"/>
      <c r="F358" s="469"/>
      <c r="G358" s="159"/>
    </row>
    <row r="359" spans="1:12" ht="16" thickBot="1">
      <c r="A359" s="428" t="s">
        <v>1</v>
      </c>
      <c r="B359" s="730" t="s">
        <v>2</v>
      </c>
      <c r="C359" s="731"/>
      <c r="D359" s="731"/>
      <c r="E359" s="732"/>
      <c r="F359" s="75" t="s">
        <v>38</v>
      </c>
      <c r="G359" s="76" t="s">
        <v>39</v>
      </c>
    </row>
    <row r="360" spans="1:12" ht="75" customHeight="1" thickBot="1">
      <c r="A360" s="452" t="s">
        <v>276</v>
      </c>
      <c r="B360" s="745" t="e">
        <f>+#REF!</f>
        <v>#REF!</v>
      </c>
      <c r="C360" s="745"/>
      <c r="D360" s="745"/>
      <c r="E360" s="745"/>
      <c r="F360" s="445" t="e">
        <f>+#REF!</f>
        <v>#REF!</v>
      </c>
      <c r="G360" s="79">
        <f>+G382</f>
        <v>7393</v>
      </c>
    </row>
    <row r="361" spans="1:12">
      <c r="A361" s="446"/>
      <c r="B361" s="446"/>
      <c r="C361" s="446"/>
      <c r="D361" s="447"/>
      <c r="E361" s="448"/>
      <c r="F361" s="449"/>
      <c r="G361" s="450"/>
    </row>
    <row r="362" spans="1:12">
      <c r="A362" s="725" t="s">
        <v>40</v>
      </c>
      <c r="B362" s="737"/>
      <c r="C362" s="737"/>
      <c r="D362" s="737"/>
      <c r="E362" s="737"/>
      <c r="F362" s="737"/>
      <c r="G362" s="738"/>
    </row>
    <row r="363" spans="1:12">
      <c r="A363" s="739" t="s">
        <v>41</v>
      </c>
      <c r="B363" s="740"/>
      <c r="C363" s="740"/>
      <c r="D363" s="85" t="s">
        <v>42</v>
      </c>
      <c r="E363" s="86" t="s">
        <v>43</v>
      </c>
      <c r="F363" s="87" t="s">
        <v>44</v>
      </c>
      <c r="G363" s="86" t="s">
        <v>45</v>
      </c>
    </row>
    <row r="364" spans="1:12">
      <c r="A364" s="724" t="s">
        <v>277</v>
      </c>
      <c r="B364" s="722"/>
      <c r="C364" s="722"/>
      <c r="D364" s="180" t="s">
        <v>88</v>
      </c>
      <c r="E364" s="214">
        <v>750</v>
      </c>
      <c r="F364" s="182">
        <v>0.05</v>
      </c>
      <c r="G364" s="105">
        <f>ROUNDUP(E364*F364,0)</f>
        <v>38</v>
      </c>
    </row>
    <row r="365" spans="1:12">
      <c r="A365" s="724" t="s">
        <v>278</v>
      </c>
      <c r="B365" s="722"/>
      <c r="C365" s="722"/>
      <c r="D365" s="180" t="s">
        <v>88</v>
      </c>
      <c r="E365" s="214">
        <v>350</v>
      </c>
      <c r="F365" s="182">
        <v>0.08</v>
      </c>
      <c r="G365" s="105">
        <f>ROUNDUP(E365*F365,0)</f>
        <v>28</v>
      </c>
      <c r="L365" s="105"/>
    </row>
    <row r="366" spans="1:12" ht="15">
      <c r="A366" s="436" t="s">
        <v>279</v>
      </c>
      <c r="D366" s="180" t="s">
        <v>280</v>
      </c>
      <c r="E366" s="214">
        <v>575600</v>
      </c>
      <c r="F366" s="437">
        <v>3.0000000000000001E-3</v>
      </c>
      <c r="G366" s="105">
        <f>ROUNDUP(E366*F366,0)</f>
        <v>1727</v>
      </c>
    </row>
    <row r="367" spans="1:12">
      <c r="A367" s="91"/>
      <c r="B367" s="92"/>
      <c r="C367" s="91"/>
      <c r="D367" s="93"/>
      <c r="E367" s="438"/>
      <c r="F367" s="95" t="s">
        <v>215</v>
      </c>
      <c r="G367" s="96">
        <f>G364+G365+G366</f>
        <v>1793</v>
      </c>
    </row>
    <row r="368" spans="1:12">
      <c r="A368" s="97"/>
      <c r="B368" s="98"/>
      <c r="C368" s="98"/>
      <c r="D368" s="99"/>
      <c r="E368" s="439"/>
      <c r="F368" s="101"/>
      <c r="G368" s="102"/>
    </row>
    <row r="369" spans="1:7">
      <c r="A369" s="725" t="s">
        <v>47</v>
      </c>
      <c r="B369" s="726"/>
      <c r="C369" s="726"/>
      <c r="D369" s="726"/>
      <c r="E369" s="726"/>
      <c r="F369" s="726"/>
      <c r="G369" s="727"/>
    </row>
    <row r="370" spans="1:7">
      <c r="A370" s="739" t="s">
        <v>41</v>
      </c>
      <c r="B370" s="740"/>
      <c r="C370" s="741"/>
      <c r="D370" s="85" t="s">
        <v>42</v>
      </c>
      <c r="E370" s="86" t="s">
        <v>48</v>
      </c>
      <c r="F370" s="87" t="s">
        <v>49</v>
      </c>
      <c r="G370" s="86" t="s">
        <v>45</v>
      </c>
    </row>
    <row r="371" spans="1:7">
      <c r="A371" s="721" t="s">
        <v>50</v>
      </c>
      <c r="B371" s="722"/>
      <c r="C371" s="723"/>
      <c r="D371" s="109" t="s">
        <v>51</v>
      </c>
      <c r="E371" s="214">
        <f>+G379</f>
        <v>4880</v>
      </c>
      <c r="F371" s="108">
        <v>0.05</v>
      </c>
      <c r="G371" s="105">
        <f>ROUNDUP(E371*F371,0)</f>
        <v>244</v>
      </c>
    </row>
    <row r="372" spans="1:7">
      <c r="A372" s="721" t="s">
        <v>162</v>
      </c>
      <c r="B372" s="722"/>
      <c r="C372" s="723"/>
      <c r="D372" s="109" t="s">
        <v>163</v>
      </c>
      <c r="E372" s="214">
        <v>28000</v>
      </c>
      <c r="F372" s="441">
        <v>1.7000000000000001E-2</v>
      </c>
      <c r="G372" s="105">
        <f>ROUNDUP(E372*F372,0)</f>
        <v>476</v>
      </c>
    </row>
    <row r="373" spans="1:7">
      <c r="A373" s="112"/>
      <c r="B373" s="113"/>
      <c r="C373" s="113"/>
      <c r="D373" s="114"/>
      <c r="E373" s="115"/>
      <c r="F373" s="95" t="s">
        <v>217</v>
      </c>
      <c r="G373" s="96">
        <f>G371+G372</f>
        <v>720</v>
      </c>
    </row>
    <row r="374" spans="1:7">
      <c r="A374" s="116"/>
      <c r="B374" s="117"/>
      <c r="C374" s="117"/>
      <c r="D374" s="118"/>
      <c r="E374" s="119"/>
      <c r="F374" s="101"/>
      <c r="G374" s="102"/>
    </row>
    <row r="375" spans="1:7">
      <c r="A375" s="725" t="s">
        <v>55</v>
      </c>
      <c r="B375" s="726"/>
      <c r="C375" s="726"/>
      <c r="D375" s="726"/>
      <c r="E375" s="726"/>
      <c r="F375" s="726"/>
      <c r="G375" s="727"/>
    </row>
    <row r="376" spans="1:7">
      <c r="A376" s="85" t="s">
        <v>2</v>
      </c>
      <c r="B376" s="85" t="s">
        <v>56</v>
      </c>
      <c r="C376" s="85" t="s">
        <v>57</v>
      </c>
      <c r="D376" s="85" t="s">
        <v>360</v>
      </c>
      <c r="E376" s="85" t="s">
        <v>59</v>
      </c>
      <c r="F376" s="85" t="s">
        <v>60</v>
      </c>
      <c r="G376" s="120"/>
    </row>
    <row r="377" spans="1:7">
      <c r="A377" s="121" t="s">
        <v>61</v>
      </c>
      <c r="B377" s="121">
        <v>107213.33333333299</v>
      </c>
      <c r="C377" s="122">
        <v>0.875</v>
      </c>
      <c r="D377" s="122">
        <v>25128.125</v>
      </c>
      <c r="E377" s="122">
        <v>7.49</v>
      </c>
      <c r="F377" s="105">
        <f>ROUNDUP(D377/E377,0)</f>
        <v>3355</v>
      </c>
      <c r="G377" s="120"/>
    </row>
    <row r="378" spans="1:7">
      <c r="A378" s="121" t="s">
        <v>62</v>
      </c>
      <c r="B378" s="121">
        <v>48733.333333333299</v>
      </c>
      <c r="C378" s="122">
        <v>0.875</v>
      </c>
      <c r="D378" s="122">
        <v>11421.875</v>
      </c>
      <c r="E378" s="122">
        <v>7.49</v>
      </c>
      <c r="F378" s="105">
        <f>ROUNDUP(D378/E378,0)</f>
        <v>1525</v>
      </c>
      <c r="G378" s="120"/>
    </row>
    <row r="379" spans="1:7">
      <c r="A379" s="91"/>
      <c r="B379" s="123"/>
      <c r="C379" s="124"/>
      <c r="D379" s="125"/>
      <c r="E379" s="126"/>
      <c r="F379" s="95" t="s">
        <v>218</v>
      </c>
      <c r="G379" s="96">
        <f>F377+F378</f>
        <v>4880</v>
      </c>
    </row>
    <row r="380" spans="1:7">
      <c r="A380" s="97"/>
      <c r="B380" s="98"/>
      <c r="C380" s="97"/>
      <c r="D380" s="99"/>
      <c r="E380" s="102"/>
      <c r="F380" s="101"/>
      <c r="G380" s="102"/>
    </row>
    <row r="381" spans="1:7">
      <c r="A381" s="97"/>
      <c r="B381" s="97"/>
      <c r="C381" s="97"/>
      <c r="D381" s="132"/>
      <c r="E381" s="133"/>
      <c r="F381" s="134"/>
      <c r="G381" s="133"/>
    </row>
    <row r="382" spans="1:7">
      <c r="A382" s="135"/>
      <c r="B382" s="136"/>
      <c r="C382" s="137"/>
      <c r="D382" s="138"/>
      <c r="E382" s="728" t="s">
        <v>64</v>
      </c>
      <c r="F382" s="729"/>
      <c r="G382" s="199">
        <f>G367+G373+G379</f>
        <v>7393</v>
      </c>
    </row>
    <row r="383" spans="1:7" s="152" customFormat="1">
      <c r="A383" s="154"/>
      <c r="B383" s="155"/>
      <c r="C383" s="156"/>
      <c r="D383" s="157"/>
      <c r="E383" s="158"/>
      <c r="F383" s="158"/>
      <c r="G383" s="159"/>
    </row>
    <row r="384" spans="1:7" s="152" customFormat="1"/>
    <row r="385" spans="1:7" s="442" customFormat="1"/>
    <row r="387" spans="1:7" s="152" customFormat="1" ht="15" thickBot="1"/>
    <row r="388" spans="1:7" ht="16" thickBot="1">
      <c r="A388" s="428" t="s">
        <v>1</v>
      </c>
      <c r="B388" s="730" t="s">
        <v>2</v>
      </c>
      <c r="C388" s="731"/>
      <c r="D388" s="731"/>
      <c r="E388" s="732"/>
      <c r="F388" s="75" t="s">
        <v>38</v>
      </c>
      <c r="G388" s="76" t="s">
        <v>39</v>
      </c>
    </row>
    <row r="389" spans="1:7" ht="121.75" customHeight="1" thickBot="1">
      <c r="A389" s="429" t="s">
        <v>281</v>
      </c>
      <c r="B389" s="733" t="e">
        <f>+#REF!</f>
        <v>#REF!</v>
      </c>
      <c r="C389" s="733"/>
      <c r="D389" s="733"/>
      <c r="E389" s="733"/>
      <c r="F389" s="430" t="e">
        <f>+#REF!</f>
        <v>#REF!</v>
      </c>
      <c r="G389" s="79">
        <f>+G415</f>
        <v>39739</v>
      </c>
    </row>
    <row r="390" spans="1:7">
      <c r="A390" s="431"/>
      <c r="B390" s="431"/>
      <c r="C390" s="431"/>
      <c r="D390" s="432"/>
      <c r="E390" s="433"/>
      <c r="F390" s="434"/>
      <c r="G390" s="435"/>
    </row>
    <row r="391" spans="1:7">
      <c r="A391" s="431"/>
      <c r="B391" s="431"/>
      <c r="C391" s="431"/>
      <c r="D391" s="432"/>
      <c r="E391" s="433"/>
      <c r="F391" s="434"/>
      <c r="G391" s="435"/>
    </row>
    <row r="392" spans="1:7">
      <c r="A392" s="725" t="s">
        <v>40</v>
      </c>
      <c r="B392" s="737"/>
      <c r="C392" s="737"/>
      <c r="D392" s="737"/>
      <c r="E392" s="737"/>
      <c r="F392" s="737"/>
      <c r="G392" s="738"/>
    </row>
    <row r="393" spans="1:7">
      <c r="A393" s="739" t="s">
        <v>41</v>
      </c>
      <c r="B393" s="740"/>
      <c r="C393" s="740"/>
      <c r="D393" s="85" t="s">
        <v>42</v>
      </c>
      <c r="E393" s="86" t="s">
        <v>43</v>
      </c>
      <c r="F393" s="87" t="s">
        <v>44</v>
      </c>
      <c r="G393" s="86" t="s">
        <v>45</v>
      </c>
    </row>
    <row r="394" spans="1:7">
      <c r="A394" s="769" t="s">
        <v>282</v>
      </c>
      <c r="B394" s="770"/>
      <c r="C394" s="771"/>
      <c r="D394" s="180" t="s">
        <v>9</v>
      </c>
      <c r="E394" s="214">
        <v>23000</v>
      </c>
      <c r="F394" s="182">
        <v>1</v>
      </c>
      <c r="G394" s="105">
        <f>ROUNDUP(E394*F394,0)</f>
        <v>23000</v>
      </c>
    </row>
    <row r="395" spans="1:7">
      <c r="A395" s="724" t="s">
        <v>283</v>
      </c>
      <c r="B395" s="772"/>
      <c r="C395" s="773"/>
      <c r="D395" s="180" t="s">
        <v>88</v>
      </c>
      <c r="E395" s="214">
        <v>700</v>
      </c>
      <c r="F395" s="182">
        <v>2</v>
      </c>
      <c r="G395" s="105">
        <f>ROUNDUP(E395*F395,0)</f>
        <v>1400</v>
      </c>
    </row>
    <row r="396" spans="1:7" ht="15">
      <c r="A396" s="436" t="s">
        <v>284</v>
      </c>
      <c r="D396" s="180" t="s">
        <v>88</v>
      </c>
      <c r="E396" s="214">
        <v>350</v>
      </c>
      <c r="F396" s="437">
        <v>2</v>
      </c>
      <c r="G396" s="105">
        <f>ROUNDUP(E396*F396,0)</f>
        <v>700</v>
      </c>
    </row>
    <row r="397" spans="1:7">
      <c r="A397" s="91"/>
      <c r="B397" s="92"/>
      <c r="C397" s="91"/>
      <c r="D397" s="93"/>
      <c r="E397" s="438"/>
      <c r="F397" s="95" t="s">
        <v>215</v>
      </c>
      <c r="G397" s="96">
        <f>G394+G395+G396</f>
        <v>25100</v>
      </c>
    </row>
    <row r="398" spans="1:7">
      <c r="A398" s="97"/>
      <c r="B398" s="98"/>
      <c r="C398" s="98"/>
      <c r="D398" s="99"/>
      <c r="E398" s="439"/>
      <c r="F398" s="101"/>
      <c r="G398" s="102"/>
    </row>
    <row r="399" spans="1:7">
      <c r="A399" s="97"/>
      <c r="B399" s="98"/>
      <c r="C399" s="98"/>
      <c r="D399" s="99"/>
      <c r="E399" s="439"/>
      <c r="F399" s="101"/>
      <c r="G399" s="102"/>
    </row>
    <row r="400" spans="1:7">
      <c r="A400" s="725" t="s">
        <v>47</v>
      </c>
      <c r="B400" s="726"/>
      <c r="C400" s="726"/>
      <c r="D400" s="726"/>
      <c r="E400" s="726"/>
      <c r="F400" s="726"/>
      <c r="G400" s="727"/>
    </row>
    <row r="401" spans="1:7">
      <c r="A401" s="739" t="s">
        <v>41</v>
      </c>
      <c r="B401" s="740"/>
      <c r="C401" s="741"/>
      <c r="D401" s="85" t="s">
        <v>42</v>
      </c>
      <c r="E401" s="86" t="s">
        <v>48</v>
      </c>
      <c r="F401" s="87" t="s">
        <v>49</v>
      </c>
      <c r="G401" s="86" t="s">
        <v>45</v>
      </c>
    </row>
    <row r="402" spans="1:7">
      <c r="A402" s="721" t="s">
        <v>50</v>
      </c>
      <c r="B402" s="722"/>
      <c r="C402" s="723"/>
      <c r="D402" s="109" t="s">
        <v>51</v>
      </c>
      <c r="E402" s="214">
        <f>+G411</f>
        <v>13488</v>
      </c>
      <c r="F402" s="108">
        <v>0.05</v>
      </c>
      <c r="G402" s="105">
        <f>ROUNDUP(E402*F402,0)</f>
        <v>675</v>
      </c>
    </row>
    <row r="403" spans="1:7">
      <c r="A403" s="721" t="s">
        <v>162</v>
      </c>
      <c r="B403" s="722"/>
      <c r="C403" s="723"/>
      <c r="D403" s="109" t="s">
        <v>163</v>
      </c>
      <c r="E403" s="214">
        <v>28000</v>
      </c>
      <c r="F403" s="441">
        <v>1.7000000000000001E-2</v>
      </c>
      <c r="G403" s="105">
        <f>ROUNDUP(E403*F403,0)</f>
        <v>476</v>
      </c>
    </row>
    <row r="404" spans="1:7">
      <c r="A404" s="112"/>
      <c r="B404" s="113"/>
      <c r="C404" s="113"/>
      <c r="D404" s="114"/>
      <c r="E404" s="115"/>
      <c r="F404" s="95" t="s">
        <v>217</v>
      </c>
      <c r="G404" s="96">
        <f>G402+G403</f>
        <v>1151</v>
      </c>
    </row>
    <row r="405" spans="1:7">
      <c r="A405" s="116"/>
      <c r="B405" s="117"/>
      <c r="C405" s="117"/>
      <c r="D405" s="118"/>
      <c r="E405" s="119"/>
      <c r="F405" s="101"/>
      <c r="G405" s="102"/>
    </row>
    <row r="406" spans="1:7">
      <c r="A406" s="116"/>
      <c r="B406" s="117"/>
      <c r="C406" s="117"/>
      <c r="D406" s="118"/>
      <c r="E406" s="119"/>
      <c r="F406" s="101"/>
      <c r="G406" s="102"/>
    </row>
    <row r="407" spans="1:7">
      <c r="A407" s="725" t="s">
        <v>55</v>
      </c>
      <c r="B407" s="726"/>
      <c r="C407" s="726"/>
      <c r="D407" s="726"/>
      <c r="E407" s="726"/>
      <c r="F407" s="726"/>
      <c r="G407" s="727"/>
    </row>
    <row r="408" spans="1:7">
      <c r="A408" s="85" t="s">
        <v>2</v>
      </c>
      <c r="B408" s="85" t="s">
        <v>56</v>
      </c>
      <c r="C408" s="85" t="s">
        <v>57</v>
      </c>
      <c r="D408" s="85" t="s">
        <v>360</v>
      </c>
      <c r="E408" s="85" t="s">
        <v>59</v>
      </c>
      <c r="F408" s="85" t="s">
        <v>60</v>
      </c>
      <c r="G408" s="120"/>
    </row>
    <row r="409" spans="1:7">
      <c r="A409" s="121" t="s">
        <v>61</v>
      </c>
      <c r="B409" s="121">
        <v>107213.33333333299</v>
      </c>
      <c r="C409" s="122">
        <v>0.875</v>
      </c>
      <c r="D409" s="122">
        <v>25128.125</v>
      </c>
      <c r="E409" s="122">
        <v>2.71</v>
      </c>
      <c r="F409" s="105">
        <f>ROUNDUP(D409/E409,0)</f>
        <v>9273</v>
      </c>
      <c r="G409" s="120"/>
    </row>
    <row r="410" spans="1:7">
      <c r="A410" s="121" t="s">
        <v>62</v>
      </c>
      <c r="B410" s="121">
        <v>48733.333333333299</v>
      </c>
      <c r="C410" s="122">
        <v>0.875</v>
      </c>
      <c r="D410" s="122">
        <v>11421.875</v>
      </c>
      <c r="E410" s="122">
        <v>2.71</v>
      </c>
      <c r="F410" s="105">
        <f>ROUNDUP(D410/E410,0)</f>
        <v>4215</v>
      </c>
      <c r="G410" s="120"/>
    </row>
    <row r="411" spans="1:7">
      <c r="A411" s="91"/>
      <c r="B411" s="123"/>
      <c r="C411" s="124"/>
      <c r="D411" s="125"/>
      <c r="E411" s="126"/>
      <c r="F411" s="95" t="s">
        <v>218</v>
      </c>
      <c r="G411" s="96">
        <f>F409+F410</f>
        <v>13488</v>
      </c>
    </row>
    <row r="412" spans="1:7">
      <c r="A412" s="97"/>
      <c r="B412" s="98"/>
      <c r="C412" s="97"/>
      <c r="D412" s="99"/>
      <c r="E412" s="102"/>
      <c r="F412" s="101"/>
      <c r="G412" s="102"/>
    </row>
    <row r="413" spans="1:7">
      <c r="A413" s="97"/>
      <c r="B413" s="128"/>
      <c r="C413" s="129"/>
      <c r="D413" s="130"/>
      <c r="E413" s="131"/>
      <c r="F413" s="101"/>
      <c r="G413" s="102"/>
    </row>
    <row r="414" spans="1:7">
      <c r="A414" s="97"/>
      <c r="B414" s="97"/>
      <c r="C414" s="97"/>
      <c r="D414" s="132"/>
      <c r="E414" s="133"/>
      <c r="F414" s="134"/>
      <c r="G414" s="133"/>
    </row>
    <row r="415" spans="1:7">
      <c r="A415" s="135"/>
      <c r="B415" s="136"/>
      <c r="C415" s="137"/>
      <c r="D415" s="138"/>
      <c r="E415" s="728" t="s">
        <v>64</v>
      </c>
      <c r="F415" s="729"/>
      <c r="G415" s="199">
        <f>G397+G404+G411</f>
        <v>39739</v>
      </c>
    </row>
    <row r="416" spans="1:7" s="152" customFormat="1">
      <c r="A416" s="154"/>
      <c r="B416" s="155"/>
      <c r="C416" s="156"/>
      <c r="D416" s="157"/>
      <c r="E416" s="158"/>
      <c r="F416" s="158"/>
      <c r="G416" s="159"/>
    </row>
    <row r="417" spans="1:7" s="442" customFormat="1"/>
    <row r="418" spans="1:7" ht="15" thickBot="1"/>
    <row r="419" spans="1:7" ht="16" thickBot="1">
      <c r="A419" s="428" t="s">
        <v>1</v>
      </c>
      <c r="B419" s="730" t="s">
        <v>2</v>
      </c>
      <c r="C419" s="731"/>
      <c r="D419" s="731"/>
      <c r="E419" s="732"/>
      <c r="F419" s="75" t="s">
        <v>38</v>
      </c>
      <c r="G419" s="76" t="s">
        <v>39</v>
      </c>
    </row>
    <row r="420" spans="1:7" ht="72" customHeight="1" thickBot="1">
      <c r="A420" s="478" t="s">
        <v>285</v>
      </c>
      <c r="B420" s="745" t="e">
        <f>+#REF!</f>
        <v>#REF!</v>
      </c>
      <c r="C420" s="745"/>
      <c r="D420" s="745"/>
      <c r="E420" s="745"/>
      <c r="F420" s="445" t="e">
        <f>+#REF!</f>
        <v>#REF!</v>
      </c>
      <c r="G420" s="79">
        <f>+G445</f>
        <v>23028</v>
      </c>
    </row>
    <row r="421" spans="1:7">
      <c r="A421" s="446"/>
      <c r="B421" s="446"/>
      <c r="C421" s="446"/>
      <c r="D421" s="447"/>
      <c r="E421" s="448"/>
      <c r="F421" s="449"/>
      <c r="G421" s="450"/>
    </row>
    <row r="422" spans="1:7" ht="20.25" customHeight="1">
      <c r="A422" s="725" t="s">
        <v>40</v>
      </c>
      <c r="B422" s="737"/>
      <c r="C422" s="737"/>
      <c r="D422" s="737"/>
      <c r="E422" s="737"/>
      <c r="F422" s="737"/>
      <c r="G422" s="738"/>
    </row>
    <row r="423" spans="1:7" ht="26.25" customHeight="1">
      <c r="A423" s="739" t="s">
        <v>41</v>
      </c>
      <c r="B423" s="740"/>
      <c r="C423" s="741"/>
      <c r="D423" s="85" t="s">
        <v>42</v>
      </c>
      <c r="E423" s="86" t="s">
        <v>43</v>
      </c>
      <c r="F423" s="87" t="s">
        <v>44</v>
      </c>
      <c r="G423" s="86" t="s">
        <v>45</v>
      </c>
    </row>
    <row r="424" spans="1:7" ht="34.5" customHeight="1">
      <c r="A424" s="749" t="s">
        <v>286</v>
      </c>
      <c r="B424" s="747"/>
      <c r="C424" s="748"/>
      <c r="D424" s="88" t="s">
        <v>223</v>
      </c>
      <c r="E424" s="214">
        <v>136000</v>
      </c>
      <c r="F424" s="90">
        <v>0.06</v>
      </c>
      <c r="G424" s="105">
        <f>ROUNDUP(E424*F424,0)</f>
        <v>8160</v>
      </c>
    </row>
    <row r="425" spans="1:7" ht="20.25" customHeight="1">
      <c r="A425" s="749" t="s">
        <v>287</v>
      </c>
      <c r="B425" s="747"/>
      <c r="C425" s="748"/>
      <c r="D425" s="88" t="s">
        <v>88</v>
      </c>
      <c r="E425" s="214">
        <v>11900</v>
      </c>
      <c r="F425" s="90">
        <v>0.1</v>
      </c>
      <c r="G425" s="105">
        <f>ROUNDUP(E425*F425,0)</f>
        <v>1190</v>
      </c>
    </row>
    <row r="426" spans="1:7" ht="20.25" customHeight="1">
      <c r="A426" s="453"/>
      <c r="B426" s="454"/>
      <c r="C426" s="454"/>
      <c r="D426" s="455"/>
      <c r="E426" s="456"/>
      <c r="F426" s="457"/>
      <c r="G426" s="86"/>
    </row>
    <row r="427" spans="1:7" ht="15" customHeight="1">
      <c r="A427" s="91"/>
      <c r="B427" s="92"/>
      <c r="C427" s="91"/>
      <c r="D427" s="93"/>
      <c r="E427" s="438"/>
      <c r="F427" s="95" t="s">
        <v>215</v>
      </c>
      <c r="G427" s="96">
        <f>G424+G425</f>
        <v>9350</v>
      </c>
    </row>
    <row r="428" spans="1:7" ht="15" customHeight="1">
      <c r="A428" s="97"/>
      <c r="B428" s="98"/>
      <c r="C428" s="98"/>
      <c r="D428" s="99"/>
      <c r="E428" s="439"/>
      <c r="F428" s="101"/>
      <c r="G428" s="102"/>
    </row>
    <row r="429" spans="1:7" ht="15" customHeight="1">
      <c r="A429" s="97"/>
      <c r="B429" s="98"/>
      <c r="C429" s="98"/>
      <c r="D429" s="99"/>
      <c r="E429" s="439"/>
      <c r="F429" s="101"/>
      <c r="G429" s="102"/>
    </row>
    <row r="430" spans="1:7">
      <c r="A430" s="725" t="s">
        <v>47</v>
      </c>
      <c r="B430" s="726"/>
      <c r="C430" s="726"/>
      <c r="D430" s="726"/>
      <c r="E430" s="726"/>
      <c r="F430" s="726"/>
      <c r="G430" s="727"/>
    </row>
    <row r="431" spans="1:7">
      <c r="A431" s="739" t="s">
        <v>41</v>
      </c>
      <c r="B431" s="740"/>
      <c r="C431" s="741"/>
      <c r="D431" s="85" t="s">
        <v>42</v>
      </c>
      <c r="E431" s="86" t="s">
        <v>48</v>
      </c>
      <c r="F431" s="87" t="s">
        <v>49</v>
      </c>
      <c r="G431" s="86" t="s">
        <v>45</v>
      </c>
    </row>
    <row r="432" spans="1:7">
      <c r="A432" s="746" t="s">
        <v>50</v>
      </c>
      <c r="B432" s="747"/>
      <c r="C432" s="748"/>
      <c r="D432" s="109" t="s">
        <v>51</v>
      </c>
      <c r="E432" s="214">
        <f>+G441</f>
        <v>12226</v>
      </c>
      <c r="F432" s="108">
        <v>0.05</v>
      </c>
      <c r="G432" s="105">
        <f>ROUNDUP(E432*F432,0)</f>
        <v>612</v>
      </c>
    </row>
    <row r="433" spans="1:7">
      <c r="A433" s="746" t="s">
        <v>162</v>
      </c>
      <c r="B433" s="747"/>
      <c r="C433" s="748"/>
      <c r="D433" s="109" t="s">
        <v>163</v>
      </c>
      <c r="E433" s="214">
        <v>28000</v>
      </c>
      <c r="F433" s="108">
        <v>0.03</v>
      </c>
      <c r="G433" s="105">
        <f>ROUNDUP(E433*F433,0)</f>
        <v>840</v>
      </c>
    </row>
    <row r="434" spans="1:7">
      <c r="A434" s="112"/>
      <c r="B434" s="113"/>
      <c r="C434" s="113"/>
      <c r="D434" s="114"/>
      <c r="E434" s="115"/>
      <c r="F434" s="95" t="s">
        <v>217</v>
      </c>
      <c r="G434" s="96">
        <f>G432+G433</f>
        <v>1452</v>
      </c>
    </row>
    <row r="435" spans="1:7">
      <c r="A435" s="116"/>
      <c r="B435" s="117"/>
      <c r="C435" s="117"/>
      <c r="D435" s="118"/>
      <c r="E435" s="119"/>
      <c r="F435" s="101"/>
      <c r="G435" s="102"/>
    </row>
    <row r="436" spans="1:7">
      <c r="A436" s="116"/>
      <c r="B436" s="117"/>
      <c r="C436" s="117"/>
      <c r="D436" s="118"/>
      <c r="E436" s="119"/>
      <c r="F436" s="101"/>
      <c r="G436" s="102"/>
    </row>
    <row r="437" spans="1:7">
      <c r="A437" s="725" t="s">
        <v>55</v>
      </c>
      <c r="B437" s="726"/>
      <c r="C437" s="726"/>
      <c r="D437" s="726"/>
      <c r="E437" s="726"/>
      <c r="F437" s="726"/>
      <c r="G437" s="727"/>
    </row>
    <row r="438" spans="1:7">
      <c r="A438" s="85" t="s">
        <v>2</v>
      </c>
      <c r="B438" s="85" t="s">
        <v>56</v>
      </c>
      <c r="C438" s="85" t="s">
        <v>57</v>
      </c>
      <c r="D438" s="85" t="s">
        <v>360</v>
      </c>
      <c r="E438" s="85" t="s">
        <v>59</v>
      </c>
      <c r="F438" s="85" t="s">
        <v>60</v>
      </c>
      <c r="G438" s="120"/>
    </row>
    <row r="439" spans="1:7">
      <c r="A439" s="121" t="s">
        <v>61</v>
      </c>
      <c r="B439" s="121">
        <v>107213.33333333299</v>
      </c>
      <c r="C439" s="122">
        <v>0.875</v>
      </c>
      <c r="D439" s="122">
        <v>25128.125</v>
      </c>
      <c r="E439" s="122">
        <v>2.99</v>
      </c>
      <c r="F439" s="105">
        <f>ROUNDUP(D439/E439,0)</f>
        <v>8405</v>
      </c>
      <c r="G439" s="120"/>
    </row>
    <row r="440" spans="1:7">
      <c r="A440" s="121" t="s">
        <v>62</v>
      </c>
      <c r="B440" s="121">
        <v>48733.333333333299</v>
      </c>
      <c r="C440" s="122">
        <v>0.875</v>
      </c>
      <c r="D440" s="122">
        <v>11421.875</v>
      </c>
      <c r="E440" s="122">
        <v>2.99</v>
      </c>
      <c r="F440" s="105">
        <f>ROUNDUP(D440/E440,0)</f>
        <v>3821</v>
      </c>
      <c r="G440" s="120"/>
    </row>
    <row r="441" spans="1:7">
      <c r="A441" s="91"/>
      <c r="B441" s="123"/>
      <c r="C441" s="124"/>
      <c r="D441" s="125"/>
      <c r="E441" s="126"/>
      <c r="F441" s="95" t="s">
        <v>218</v>
      </c>
      <c r="G441" s="96">
        <f>F439+F440</f>
        <v>12226</v>
      </c>
    </row>
    <row r="442" spans="1:7">
      <c r="A442" s="97"/>
      <c r="B442" s="98"/>
      <c r="C442" s="97"/>
      <c r="D442" s="99"/>
      <c r="E442" s="102"/>
      <c r="F442" s="101"/>
      <c r="G442" s="102"/>
    </row>
    <row r="443" spans="1:7">
      <c r="A443" s="97"/>
      <c r="B443" s="128"/>
      <c r="C443" s="129"/>
      <c r="D443" s="130"/>
      <c r="E443" s="131"/>
      <c r="F443" s="101"/>
      <c r="G443" s="102"/>
    </row>
    <row r="444" spans="1:7">
      <c r="A444" s="97"/>
      <c r="B444" s="97"/>
      <c r="C444" s="97"/>
      <c r="D444" s="132"/>
      <c r="E444" s="133"/>
      <c r="F444" s="134"/>
      <c r="G444" s="133"/>
    </row>
    <row r="445" spans="1:7">
      <c r="A445" s="135"/>
      <c r="B445" s="136"/>
      <c r="C445" s="137"/>
      <c r="D445" s="138"/>
      <c r="E445" s="728" t="s">
        <v>64</v>
      </c>
      <c r="F445" s="729"/>
      <c r="G445" s="199">
        <f>G427+G434+G441</f>
        <v>23028</v>
      </c>
    </row>
    <row r="446" spans="1:7" ht="15" thickBot="1">
      <c r="A446" s="97"/>
      <c r="B446" s="97"/>
      <c r="C446" s="97"/>
      <c r="D446" s="132"/>
      <c r="E446" s="133"/>
      <c r="F446" s="134"/>
      <c r="G446" s="133"/>
    </row>
    <row r="447" spans="1:7" ht="16" thickBot="1">
      <c r="A447" s="428" t="s">
        <v>1</v>
      </c>
      <c r="B447" s="730" t="s">
        <v>2</v>
      </c>
      <c r="C447" s="731"/>
      <c r="D447" s="731"/>
      <c r="E447" s="732"/>
      <c r="F447" s="75" t="s">
        <v>38</v>
      </c>
      <c r="G447" s="76" t="s">
        <v>39</v>
      </c>
    </row>
    <row r="448" spans="1:7" ht="111" customHeight="1" thickBot="1">
      <c r="A448" s="479" t="s">
        <v>288</v>
      </c>
      <c r="B448" s="733" t="e">
        <f>+#REF!</f>
        <v>#REF!</v>
      </c>
      <c r="C448" s="733"/>
      <c r="D448" s="733"/>
      <c r="E448" s="733"/>
      <c r="F448" s="430" t="e">
        <f>#REF!</f>
        <v>#REF!</v>
      </c>
      <c r="G448" s="79">
        <f>+G474</f>
        <v>18581</v>
      </c>
    </row>
    <row r="449" spans="1:7" ht="11.5" customHeight="1">
      <c r="A449" s="431"/>
      <c r="B449" s="431"/>
      <c r="C449" s="431"/>
      <c r="D449" s="432"/>
      <c r="E449" s="433"/>
      <c r="F449" s="434"/>
      <c r="G449" s="435"/>
    </row>
    <row r="450" spans="1:7">
      <c r="A450" s="431"/>
      <c r="B450" s="431"/>
      <c r="C450" s="431"/>
      <c r="D450" s="432"/>
      <c r="E450" s="433"/>
      <c r="F450" s="434"/>
      <c r="G450" s="435"/>
    </row>
    <row r="451" spans="1:7">
      <c r="A451" s="725" t="s">
        <v>40</v>
      </c>
      <c r="B451" s="737"/>
      <c r="C451" s="737"/>
      <c r="D451" s="737"/>
      <c r="E451" s="737"/>
      <c r="F451" s="737"/>
      <c r="G451" s="738"/>
    </row>
    <row r="452" spans="1:7">
      <c r="A452" s="739" t="s">
        <v>41</v>
      </c>
      <c r="B452" s="740"/>
      <c r="C452" s="741"/>
      <c r="D452" s="85" t="s">
        <v>42</v>
      </c>
      <c r="E452" s="86" t="s">
        <v>43</v>
      </c>
      <c r="F452" s="87" t="s">
        <v>44</v>
      </c>
      <c r="G452" s="86" t="s">
        <v>45</v>
      </c>
    </row>
    <row r="453" spans="1:7">
      <c r="A453" s="749" t="s">
        <v>289</v>
      </c>
      <c r="B453" s="747"/>
      <c r="C453" s="748"/>
      <c r="D453" s="88" t="s">
        <v>223</v>
      </c>
      <c r="E453" s="214">
        <v>82000</v>
      </c>
      <c r="F453" s="90">
        <v>0.06</v>
      </c>
      <c r="G453" s="105">
        <f>ROUNDUP(E453*F453,0)</f>
        <v>4920</v>
      </c>
    </row>
    <row r="454" spans="1:7" ht="12.75" customHeight="1">
      <c r="A454" s="749" t="s">
        <v>287</v>
      </c>
      <c r="B454" s="747"/>
      <c r="C454" s="748"/>
      <c r="D454" s="88" t="s">
        <v>88</v>
      </c>
      <c r="E454" s="214">
        <v>11900</v>
      </c>
      <c r="F454" s="90">
        <v>0.1</v>
      </c>
      <c r="G454" s="105">
        <f>ROUNDUP(E454*F454,0)</f>
        <v>1190</v>
      </c>
    </row>
    <row r="455" spans="1:7" ht="12.75" customHeight="1">
      <c r="A455" s="453"/>
      <c r="B455" s="454"/>
      <c r="C455" s="454"/>
      <c r="D455" s="455"/>
      <c r="E455" s="456"/>
      <c r="F455" s="457"/>
      <c r="G455" s="86"/>
    </row>
    <row r="456" spans="1:7" ht="12.75" customHeight="1">
      <c r="A456" s="91"/>
      <c r="B456" s="92"/>
      <c r="C456" s="91"/>
      <c r="D456" s="93"/>
      <c r="E456" s="438"/>
      <c r="F456" s="95" t="s">
        <v>215</v>
      </c>
      <c r="G456" s="96">
        <f>G453+G454</f>
        <v>6110</v>
      </c>
    </row>
    <row r="457" spans="1:7" ht="12.75" customHeight="1">
      <c r="A457" s="97"/>
      <c r="B457" s="98"/>
      <c r="C457" s="98"/>
      <c r="D457" s="99"/>
      <c r="E457" s="439"/>
      <c r="F457" s="101"/>
      <c r="G457" s="102"/>
    </row>
    <row r="458" spans="1:7" ht="29.25" customHeight="1">
      <c r="A458" s="97"/>
      <c r="B458" s="98"/>
      <c r="C458" s="98"/>
      <c r="D458" s="99"/>
      <c r="E458" s="439"/>
      <c r="F458" s="101"/>
      <c r="G458" s="102"/>
    </row>
    <row r="459" spans="1:7">
      <c r="A459" s="725" t="s">
        <v>47</v>
      </c>
      <c r="B459" s="726"/>
      <c r="C459" s="726"/>
      <c r="D459" s="726"/>
      <c r="E459" s="726"/>
      <c r="F459" s="726"/>
      <c r="G459" s="727"/>
    </row>
    <row r="460" spans="1:7">
      <c r="A460" s="739" t="s">
        <v>41</v>
      </c>
      <c r="B460" s="740"/>
      <c r="C460" s="741"/>
      <c r="D460" s="85" t="s">
        <v>42</v>
      </c>
      <c r="E460" s="86" t="s">
        <v>48</v>
      </c>
      <c r="F460" s="87" t="s">
        <v>49</v>
      </c>
      <c r="G460" s="86" t="s">
        <v>45</v>
      </c>
    </row>
    <row r="461" spans="1:7">
      <c r="A461" s="746" t="s">
        <v>50</v>
      </c>
      <c r="B461" s="747"/>
      <c r="C461" s="748"/>
      <c r="D461" s="109" t="s">
        <v>51</v>
      </c>
      <c r="E461" s="214">
        <f>+G470</f>
        <v>11077</v>
      </c>
      <c r="F461" s="108">
        <v>0.05</v>
      </c>
      <c r="G461" s="105">
        <f>ROUNDUP(E461*F461,0)</f>
        <v>554</v>
      </c>
    </row>
    <row r="462" spans="1:7">
      <c r="A462" s="746" t="s">
        <v>162</v>
      </c>
      <c r="B462" s="747"/>
      <c r="C462" s="748"/>
      <c r="D462" s="109" t="s">
        <v>163</v>
      </c>
      <c r="E462" s="214">
        <v>28000</v>
      </c>
      <c r="F462" s="108">
        <v>0.03</v>
      </c>
      <c r="G462" s="105">
        <f>ROUNDUP(E462*F462,0)</f>
        <v>840</v>
      </c>
    </row>
    <row r="463" spans="1:7">
      <c r="A463" s="112"/>
      <c r="B463" s="113"/>
      <c r="C463" s="113"/>
      <c r="D463" s="114"/>
      <c r="E463" s="115"/>
      <c r="F463" s="95" t="s">
        <v>217</v>
      </c>
      <c r="G463" s="96">
        <f>G461+G462</f>
        <v>1394</v>
      </c>
    </row>
    <row r="464" spans="1:7">
      <c r="A464" s="116"/>
      <c r="B464" s="117"/>
      <c r="C464" s="117"/>
      <c r="D464" s="118"/>
      <c r="E464" s="119"/>
      <c r="F464" s="101"/>
      <c r="G464" s="102"/>
    </row>
    <row r="465" spans="1:7">
      <c r="A465" s="116"/>
      <c r="B465" s="117"/>
      <c r="C465" s="117"/>
      <c r="D465" s="118"/>
      <c r="E465" s="119"/>
      <c r="F465" s="101"/>
      <c r="G465" s="102"/>
    </row>
    <row r="466" spans="1:7">
      <c r="A466" s="725" t="s">
        <v>55</v>
      </c>
      <c r="B466" s="726"/>
      <c r="C466" s="726"/>
      <c r="D466" s="726"/>
      <c r="E466" s="726"/>
      <c r="F466" s="726"/>
      <c r="G466" s="727"/>
    </row>
    <row r="467" spans="1:7">
      <c r="A467" s="85" t="s">
        <v>2</v>
      </c>
      <c r="B467" s="85" t="s">
        <v>56</v>
      </c>
      <c r="C467" s="85" t="s">
        <v>57</v>
      </c>
      <c r="D467" s="85" t="s">
        <v>360</v>
      </c>
      <c r="E467" s="85" t="s">
        <v>59</v>
      </c>
      <c r="F467" s="85" t="s">
        <v>60</v>
      </c>
      <c r="G467" s="120"/>
    </row>
    <row r="468" spans="1:7">
      <c r="A468" s="121" t="s">
        <v>61</v>
      </c>
      <c r="B468" s="121">
        <v>107213.33333333299</v>
      </c>
      <c r="C468" s="122">
        <v>0.875</v>
      </c>
      <c r="D468" s="122">
        <v>25128.125</v>
      </c>
      <c r="E468" s="122">
        <v>3.3</v>
      </c>
      <c r="F468" s="105">
        <f>ROUNDUP(D468/E468,0)</f>
        <v>7615</v>
      </c>
      <c r="G468" s="120"/>
    </row>
    <row r="469" spans="1:7">
      <c r="A469" s="121" t="s">
        <v>62</v>
      </c>
      <c r="B469" s="121">
        <v>48733.333333333299</v>
      </c>
      <c r="C469" s="122">
        <v>0.875</v>
      </c>
      <c r="D469" s="122">
        <v>11421.875</v>
      </c>
      <c r="E469" s="122">
        <v>3.3</v>
      </c>
      <c r="F469" s="105">
        <f>ROUNDUP(D469/E469,0)</f>
        <v>3462</v>
      </c>
      <c r="G469" s="120"/>
    </row>
    <row r="470" spans="1:7">
      <c r="A470" s="91"/>
      <c r="B470" s="123"/>
      <c r="C470" s="124"/>
      <c r="D470" s="125"/>
      <c r="E470" s="126"/>
      <c r="F470" s="95" t="s">
        <v>218</v>
      </c>
      <c r="G470" s="96">
        <f>F468+F469</f>
        <v>11077</v>
      </c>
    </row>
    <row r="471" spans="1:7">
      <c r="A471" s="97"/>
      <c r="B471" s="98"/>
      <c r="C471" s="97"/>
      <c r="D471" s="99"/>
      <c r="E471" s="102"/>
      <c r="F471" s="480"/>
      <c r="G471" s="481"/>
    </row>
    <row r="472" spans="1:7">
      <c r="A472" s="97"/>
      <c r="B472" s="128"/>
      <c r="C472" s="129"/>
      <c r="D472" s="130"/>
      <c r="E472" s="131"/>
      <c r="F472" s="101"/>
      <c r="G472" s="102"/>
    </row>
    <row r="473" spans="1:7">
      <c r="A473" s="97"/>
      <c r="B473" s="97"/>
      <c r="C473" s="97"/>
      <c r="D473" s="132"/>
      <c r="E473" s="133"/>
      <c r="F473" s="134"/>
      <c r="G473" s="133"/>
    </row>
    <row r="474" spans="1:7">
      <c r="A474" s="135"/>
      <c r="B474" s="136"/>
      <c r="C474" s="137"/>
      <c r="D474" s="138"/>
      <c r="E474" s="728" t="s">
        <v>64</v>
      </c>
      <c r="F474" s="729"/>
      <c r="G474" s="199">
        <f>G456+G463+G470</f>
        <v>18581</v>
      </c>
    </row>
    <row r="475" spans="1:7" ht="15" thickBot="1">
      <c r="A475" s="97"/>
      <c r="B475" s="97"/>
      <c r="C475" s="97"/>
      <c r="D475" s="132"/>
      <c r="E475" s="133"/>
      <c r="F475" s="134"/>
      <c r="G475" s="133"/>
    </row>
    <row r="476" spans="1:7" ht="16" thickBot="1">
      <c r="A476" s="428" t="s">
        <v>1</v>
      </c>
      <c r="B476" s="730" t="s">
        <v>2</v>
      </c>
      <c r="C476" s="731"/>
      <c r="D476" s="731"/>
      <c r="E476" s="732"/>
      <c r="F476" s="75" t="s">
        <v>38</v>
      </c>
      <c r="G476" s="76" t="s">
        <v>39</v>
      </c>
    </row>
    <row r="477" spans="1:7" ht="72" customHeight="1" thickBot="1">
      <c r="A477" s="452" t="s">
        <v>290</v>
      </c>
      <c r="B477" s="745" t="e">
        <f>+#REF!</f>
        <v>#REF!</v>
      </c>
      <c r="C477" s="745"/>
      <c r="D477" s="745"/>
      <c r="E477" s="745"/>
      <c r="F477" s="445" t="e">
        <f>+#REF!</f>
        <v>#REF!</v>
      </c>
      <c r="G477" s="79">
        <f>+G504</f>
        <v>9565</v>
      </c>
    </row>
    <row r="478" spans="1:7">
      <c r="A478" s="446"/>
      <c r="B478" s="446"/>
      <c r="C478" s="446"/>
      <c r="D478" s="447"/>
      <c r="E478" s="448"/>
      <c r="F478" s="449"/>
      <c r="G478" s="450"/>
    </row>
    <row r="479" spans="1:7">
      <c r="A479" s="431"/>
      <c r="B479" s="431"/>
      <c r="C479" s="431"/>
      <c r="D479" s="432"/>
      <c r="E479" s="433"/>
      <c r="F479" s="434"/>
      <c r="G479" s="435"/>
    </row>
    <row r="480" spans="1:7">
      <c r="A480" s="725" t="s">
        <v>40</v>
      </c>
      <c r="B480" s="737"/>
      <c r="C480" s="737"/>
      <c r="D480" s="737"/>
      <c r="E480" s="737"/>
      <c r="F480" s="737"/>
      <c r="G480" s="738"/>
    </row>
    <row r="481" spans="1:7">
      <c r="A481" s="739" t="s">
        <v>41</v>
      </c>
      <c r="B481" s="740"/>
      <c r="C481" s="740"/>
      <c r="D481" s="85" t="s">
        <v>42</v>
      </c>
      <c r="E481" s="86" t="s">
        <v>43</v>
      </c>
      <c r="F481" s="87" t="s">
        <v>44</v>
      </c>
      <c r="G481" s="86" t="s">
        <v>45</v>
      </c>
    </row>
    <row r="482" spans="1:7">
      <c r="A482" s="769" t="s">
        <v>291</v>
      </c>
      <c r="B482" s="770"/>
      <c r="C482" s="771"/>
      <c r="D482" s="180" t="s">
        <v>10</v>
      </c>
      <c r="E482" s="214">
        <v>460000</v>
      </c>
      <c r="F482" s="182">
        <v>2E-3</v>
      </c>
      <c r="G482" s="105">
        <f>ROUNDUP(E482*F482,0)</f>
        <v>920</v>
      </c>
    </row>
    <row r="483" spans="1:7">
      <c r="A483" s="724" t="s">
        <v>292</v>
      </c>
      <c r="B483" s="772"/>
      <c r="C483" s="773"/>
      <c r="D483" s="180" t="s">
        <v>88</v>
      </c>
      <c r="E483" s="214">
        <v>11900</v>
      </c>
      <c r="F483" s="182">
        <v>0.1</v>
      </c>
      <c r="G483" s="105">
        <f>ROUNDUP(E483*F483,0)</f>
        <v>1190</v>
      </c>
    </row>
    <row r="484" spans="1:7">
      <c r="A484" s="436"/>
      <c r="D484" s="180"/>
      <c r="E484" s="181"/>
      <c r="F484" s="437"/>
      <c r="G484" s="86"/>
    </row>
    <row r="485" spans="1:7">
      <c r="A485" s="91"/>
      <c r="B485" s="92"/>
      <c r="C485" s="91"/>
      <c r="D485" s="93"/>
      <c r="E485" s="438"/>
      <c r="F485" s="95" t="s">
        <v>215</v>
      </c>
      <c r="G485" s="96">
        <f>G482+G483+G484</f>
        <v>2110</v>
      </c>
    </row>
    <row r="486" spans="1:7">
      <c r="A486" s="97"/>
      <c r="B486" s="98"/>
      <c r="C486" s="98"/>
      <c r="D486" s="99"/>
      <c r="E486" s="439"/>
      <c r="F486" s="101"/>
      <c r="G486" s="102"/>
    </row>
    <row r="487" spans="1:7">
      <c r="A487" s="97"/>
      <c r="B487" s="98"/>
      <c r="C487" s="98"/>
      <c r="D487" s="99"/>
      <c r="E487" s="439"/>
      <c r="F487" s="101"/>
      <c r="G487" s="102"/>
    </row>
    <row r="488" spans="1:7">
      <c r="A488" s="725" t="s">
        <v>47</v>
      </c>
      <c r="B488" s="726"/>
      <c r="C488" s="726"/>
      <c r="D488" s="726"/>
      <c r="E488" s="726"/>
      <c r="F488" s="726"/>
      <c r="G488" s="727"/>
    </row>
    <row r="489" spans="1:7">
      <c r="A489" s="739" t="s">
        <v>41</v>
      </c>
      <c r="B489" s="740"/>
      <c r="C489" s="741"/>
      <c r="D489" s="85" t="s">
        <v>42</v>
      </c>
      <c r="E489" s="86" t="s">
        <v>48</v>
      </c>
      <c r="F489" s="87" t="s">
        <v>49</v>
      </c>
      <c r="G489" s="86" t="s">
        <v>45</v>
      </c>
    </row>
    <row r="490" spans="1:7">
      <c r="A490" s="721" t="s">
        <v>50</v>
      </c>
      <c r="B490" s="722"/>
      <c r="C490" s="723"/>
      <c r="D490" s="109" t="s">
        <v>51</v>
      </c>
      <c r="E490" s="214">
        <f>+G500</f>
        <v>6646</v>
      </c>
      <c r="F490" s="108">
        <v>0.05</v>
      </c>
      <c r="G490" s="105">
        <f>ROUNDUP(E490*F490,0)</f>
        <v>333</v>
      </c>
    </row>
    <row r="491" spans="1:7">
      <c r="A491" s="721" t="s">
        <v>162</v>
      </c>
      <c r="B491" s="722"/>
      <c r="C491" s="723"/>
      <c r="D491" s="109" t="s">
        <v>163</v>
      </c>
      <c r="E491" s="214">
        <v>28000</v>
      </c>
      <c r="F491" s="441">
        <v>1.7000000000000001E-2</v>
      </c>
      <c r="G491" s="105">
        <f>ROUNDUP(E491*F491,0)</f>
        <v>476</v>
      </c>
    </row>
    <row r="492" spans="1:7">
      <c r="A492" s="112"/>
      <c r="B492" s="113"/>
      <c r="C492" s="113"/>
      <c r="D492" s="114"/>
      <c r="E492" s="115"/>
      <c r="F492" s="95" t="s">
        <v>217</v>
      </c>
      <c r="G492" s="96">
        <f>G490+G491</f>
        <v>809</v>
      </c>
    </row>
    <row r="493" spans="1:7">
      <c r="A493" s="116"/>
      <c r="B493" s="117"/>
      <c r="C493" s="117"/>
      <c r="D493" s="118"/>
      <c r="E493" s="119"/>
      <c r="F493" s="101"/>
      <c r="G493" s="102"/>
    </row>
    <row r="494" spans="1:7">
      <c r="A494" s="116"/>
      <c r="B494" s="117"/>
      <c r="C494" s="117"/>
      <c r="D494" s="118"/>
      <c r="E494" s="119"/>
      <c r="F494" s="101"/>
      <c r="G494" s="102"/>
    </row>
    <row r="495" spans="1:7">
      <c r="A495" s="725" t="s">
        <v>55</v>
      </c>
      <c r="B495" s="726"/>
      <c r="C495" s="726"/>
      <c r="D495" s="726"/>
      <c r="E495" s="726"/>
      <c r="F495" s="726"/>
      <c r="G495" s="727"/>
    </row>
    <row r="496" spans="1:7">
      <c r="A496" s="482" t="s">
        <v>293</v>
      </c>
      <c r="B496" s="121"/>
      <c r="C496" s="122"/>
      <c r="D496" s="122"/>
      <c r="E496" s="122"/>
      <c r="F496" s="121"/>
      <c r="G496" s="120"/>
    </row>
    <row r="497" spans="1:7">
      <c r="A497" s="121" t="s">
        <v>2</v>
      </c>
      <c r="B497" s="121" t="s">
        <v>56</v>
      </c>
      <c r="C497" s="458" t="s">
        <v>57</v>
      </c>
      <c r="D497" s="122" t="s">
        <v>360</v>
      </c>
      <c r="E497" s="122" t="s">
        <v>160</v>
      </c>
      <c r="F497" s="121" t="s">
        <v>161</v>
      </c>
      <c r="G497" s="120"/>
    </row>
    <row r="498" spans="1:7">
      <c r="A498" s="121" t="s">
        <v>61</v>
      </c>
      <c r="B498" s="121">
        <v>107213.33333333299</v>
      </c>
      <c r="C498" s="122">
        <v>0.875</v>
      </c>
      <c r="D498" s="122">
        <v>25128.125</v>
      </c>
      <c r="E498" s="122">
        <v>5.5</v>
      </c>
      <c r="F498" s="105">
        <f>ROUNDUP(D498/E498,0)</f>
        <v>4569</v>
      </c>
      <c r="G498" s="120"/>
    </row>
    <row r="499" spans="1:7">
      <c r="A499" s="121" t="s">
        <v>62</v>
      </c>
      <c r="B499" s="121">
        <v>48733.333333333299</v>
      </c>
      <c r="C499" s="122">
        <v>0.875</v>
      </c>
      <c r="D499" s="122">
        <v>11421.875</v>
      </c>
      <c r="E499" s="122">
        <v>5.5</v>
      </c>
      <c r="F499" s="105">
        <f>ROUNDUP(D499/E499,0)</f>
        <v>2077</v>
      </c>
      <c r="G499" s="120"/>
    </row>
    <row r="500" spans="1:7">
      <c r="A500" s="91"/>
      <c r="B500" s="123"/>
      <c r="C500" s="124"/>
      <c r="D500" s="125"/>
      <c r="E500" s="126"/>
      <c r="F500" s="95" t="s">
        <v>218</v>
      </c>
      <c r="G500" s="96">
        <f>F498+F499</f>
        <v>6646</v>
      </c>
    </row>
    <row r="501" spans="1:7">
      <c r="A501" s="97"/>
      <c r="B501" s="98"/>
      <c r="C501" s="97"/>
      <c r="D501" s="99"/>
      <c r="E501" s="102"/>
      <c r="F501" s="101"/>
      <c r="G501" s="102"/>
    </row>
    <row r="502" spans="1:7">
      <c r="A502" s="97"/>
      <c r="B502" s="128"/>
      <c r="C502" s="129"/>
      <c r="D502" s="130"/>
      <c r="E502" s="131"/>
      <c r="F502" s="101"/>
      <c r="G502" s="102"/>
    </row>
    <row r="503" spans="1:7">
      <c r="A503" s="97"/>
      <c r="B503" s="97"/>
      <c r="C503" s="97"/>
      <c r="D503" s="132"/>
      <c r="E503" s="133"/>
      <c r="F503" s="134"/>
      <c r="G503" s="133"/>
    </row>
    <row r="504" spans="1:7">
      <c r="A504" s="135"/>
      <c r="B504" s="136"/>
      <c r="C504" s="137"/>
      <c r="D504" s="138"/>
      <c r="E504" s="728" t="s">
        <v>64</v>
      </c>
      <c r="F504" s="729"/>
      <c r="G504" s="199">
        <f>G485+G492+G500</f>
        <v>9565</v>
      </c>
    </row>
    <row r="506" spans="1:7">
      <c r="A506" s="97"/>
      <c r="B506" s="483"/>
      <c r="C506" s="116"/>
      <c r="D506" s="161"/>
      <c r="E506" s="484"/>
      <c r="F506" s="485"/>
      <c r="G506" s="484"/>
    </row>
    <row r="507" spans="1:7" s="442" customFormat="1" ht="15" thickBot="1"/>
    <row r="508" spans="1:7" ht="16" thickBot="1">
      <c r="A508" s="428" t="s">
        <v>1</v>
      </c>
      <c r="B508" s="730" t="s">
        <v>2</v>
      </c>
      <c r="C508" s="731"/>
      <c r="D508" s="731"/>
      <c r="E508" s="732"/>
      <c r="F508" s="75" t="s">
        <v>38</v>
      </c>
      <c r="G508" s="76" t="s">
        <v>39</v>
      </c>
    </row>
    <row r="509" spans="1:7" ht="75" customHeight="1" thickBot="1">
      <c r="A509" s="452" t="s">
        <v>294</v>
      </c>
      <c r="B509" s="745" t="e">
        <f>+#REF!</f>
        <v>#REF!</v>
      </c>
      <c r="C509" s="745"/>
      <c r="D509" s="745"/>
      <c r="E509" s="745"/>
      <c r="F509" s="445" t="e">
        <f>+#REF!</f>
        <v>#REF!</v>
      </c>
      <c r="G509" s="79">
        <f>+G531</f>
        <v>22308</v>
      </c>
    </row>
    <row r="510" spans="1:7">
      <c r="A510" s="446"/>
      <c r="B510" s="446"/>
      <c r="C510" s="446"/>
      <c r="D510" s="447"/>
      <c r="E510" s="448"/>
      <c r="F510" s="449"/>
      <c r="G510" s="450"/>
    </row>
    <row r="512" spans="1:7">
      <c r="A512" s="739" t="s">
        <v>41</v>
      </c>
      <c r="B512" s="740"/>
      <c r="C512" s="740"/>
      <c r="D512" s="85" t="s">
        <v>42</v>
      </c>
      <c r="E512" s="86" t="s">
        <v>43</v>
      </c>
      <c r="F512" s="87" t="s">
        <v>44</v>
      </c>
      <c r="G512" s="86" t="s">
        <v>45</v>
      </c>
    </row>
    <row r="513" spans="1:7">
      <c r="A513" s="724"/>
      <c r="B513" s="722"/>
      <c r="C513" s="722"/>
      <c r="D513" s="180"/>
      <c r="E513" s="181"/>
      <c r="F513" s="182"/>
      <c r="G513" s="86">
        <f>E513*F513</f>
        <v>0</v>
      </c>
    </row>
    <row r="514" spans="1:7">
      <c r="A514" s="724"/>
      <c r="B514" s="722"/>
      <c r="C514" s="722"/>
      <c r="D514" s="180"/>
      <c r="E514" s="181"/>
      <c r="F514" s="182"/>
      <c r="G514" s="86">
        <f>E514*F514</f>
        <v>0</v>
      </c>
    </row>
    <row r="515" spans="1:7">
      <c r="A515" s="436"/>
      <c r="D515" s="180"/>
      <c r="E515" s="181"/>
      <c r="F515" s="437"/>
      <c r="G515" s="86">
        <f>E515*F515</f>
        <v>0</v>
      </c>
    </row>
    <row r="516" spans="1:7">
      <c r="A516" s="91"/>
      <c r="B516" s="92"/>
      <c r="C516" s="91"/>
      <c r="D516" s="93"/>
      <c r="E516" s="438"/>
      <c r="F516" s="95" t="s">
        <v>215</v>
      </c>
      <c r="G516" s="96">
        <f>G513+G514+G515</f>
        <v>0</v>
      </c>
    </row>
    <row r="517" spans="1:7">
      <c r="A517" s="97"/>
      <c r="B517" s="98"/>
      <c r="C517" s="98"/>
      <c r="D517" s="99"/>
      <c r="E517" s="439"/>
      <c r="F517" s="101"/>
      <c r="G517" s="102"/>
    </row>
    <row r="518" spans="1:7">
      <c r="A518" s="725" t="s">
        <v>47</v>
      </c>
      <c r="B518" s="726"/>
      <c r="C518" s="726"/>
      <c r="D518" s="726"/>
      <c r="E518" s="726"/>
      <c r="F518" s="726"/>
      <c r="G518" s="727"/>
    </row>
    <row r="519" spans="1:7">
      <c r="A519" s="739" t="s">
        <v>41</v>
      </c>
      <c r="B519" s="740"/>
      <c r="C519" s="741"/>
      <c r="D519" s="85" t="s">
        <v>42</v>
      </c>
      <c r="E519" s="86" t="s">
        <v>48</v>
      </c>
      <c r="F519" s="87" t="s">
        <v>49</v>
      </c>
      <c r="G519" s="86" t="s">
        <v>45</v>
      </c>
    </row>
    <row r="520" spans="1:7">
      <c r="A520" s="721" t="s">
        <v>50</v>
      </c>
      <c r="B520" s="722"/>
      <c r="C520" s="723"/>
      <c r="D520" s="109" t="s">
        <v>51</v>
      </c>
      <c r="E520" s="214">
        <f>+G528</f>
        <v>20792</v>
      </c>
      <c r="F520" s="108">
        <v>0.05</v>
      </c>
      <c r="G520" s="105">
        <f>ROUNDUP(E520*F520,0)</f>
        <v>1040</v>
      </c>
    </row>
    <row r="521" spans="1:7">
      <c r="A521" s="721" t="s">
        <v>162</v>
      </c>
      <c r="B521" s="722"/>
      <c r="C521" s="723"/>
      <c r="D521" s="109" t="s">
        <v>163</v>
      </c>
      <c r="E521" s="214">
        <v>28000</v>
      </c>
      <c r="F521" s="441">
        <v>1.7000000000000001E-2</v>
      </c>
      <c r="G521" s="105">
        <f>ROUNDUP(E521*F521,0)</f>
        <v>476</v>
      </c>
    </row>
    <row r="522" spans="1:7">
      <c r="A522" s="112"/>
      <c r="B522" s="113"/>
      <c r="C522" s="113"/>
      <c r="D522" s="114"/>
      <c r="E522" s="115"/>
      <c r="F522" s="95" t="s">
        <v>217</v>
      </c>
      <c r="G522" s="96">
        <f>G520+G521</f>
        <v>1516</v>
      </c>
    </row>
    <row r="523" spans="1:7">
      <c r="A523" s="116"/>
      <c r="B523" s="117"/>
      <c r="C523" s="117"/>
      <c r="D523" s="118"/>
      <c r="E523" s="119"/>
      <c r="F523" s="101"/>
      <c r="G523" s="102"/>
    </row>
    <row r="524" spans="1:7">
      <c r="A524" s="725" t="s">
        <v>55</v>
      </c>
      <c r="B524" s="726"/>
      <c r="C524" s="726"/>
      <c r="D524" s="726"/>
      <c r="E524" s="726"/>
      <c r="F524" s="726"/>
      <c r="G524" s="727"/>
    </row>
    <row r="525" spans="1:7">
      <c r="A525" s="85" t="s">
        <v>2</v>
      </c>
      <c r="B525" s="85" t="s">
        <v>56</v>
      </c>
      <c r="C525" s="85" t="s">
        <v>57</v>
      </c>
      <c r="D525" s="85" t="s">
        <v>360</v>
      </c>
      <c r="E525" s="85" t="s">
        <v>59</v>
      </c>
      <c r="F525" s="85" t="s">
        <v>60</v>
      </c>
      <c r="G525" s="120"/>
    </row>
    <row r="526" spans="1:7">
      <c r="A526" s="121" t="s">
        <v>61</v>
      </c>
      <c r="B526" s="121">
        <v>107213.33333333299</v>
      </c>
      <c r="C526" s="122">
        <v>0.875</v>
      </c>
      <c r="D526" s="122">
        <v>25128.125</v>
      </c>
      <c r="E526" s="508">
        <v>1.758</v>
      </c>
      <c r="F526" s="105">
        <f>ROUNDUP(D526/E526,0)</f>
        <v>14294</v>
      </c>
      <c r="G526" s="120"/>
    </row>
    <row r="527" spans="1:7">
      <c r="A527" s="121" t="s">
        <v>62</v>
      </c>
      <c r="B527" s="121">
        <v>48733.333333333299</v>
      </c>
      <c r="C527" s="122">
        <v>0.875</v>
      </c>
      <c r="D527" s="122">
        <v>11421.875</v>
      </c>
      <c r="E527" s="508">
        <v>1.758</v>
      </c>
      <c r="F527" s="105">
        <f>ROUNDUP(D527/E527,0)</f>
        <v>6498</v>
      </c>
      <c r="G527" s="120"/>
    </row>
    <row r="528" spans="1:7">
      <c r="A528" s="91"/>
      <c r="B528" s="123"/>
      <c r="C528" s="124"/>
      <c r="D528" s="125"/>
      <c r="E528" s="126"/>
      <c r="F528" s="95" t="s">
        <v>218</v>
      </c>
      <c r="G528" s="96">
        <f>F526+F527</f>
        <v>20792</v>
      </c>
    </row>
    <row r="529" spans="1:7">
      <c r="A529" s="97"/>
      <c r="B529" s="98"/>
      <c r="C529" s="97"/>
      <c r="D529" s="99"/>
      <c r="E529" s="102"/>
      <c r="F529" s="101"/>
      <c r="G529" s="102"/>
    </row>
    <row r="530" spans="1:7">
      <c r="A530" s="97"/>
      <c r="B530" s="97"/>
      <c r="C530" s="97"/>
      <c r="D530" s="132"/>
      <c r="E530" s="133"/>
      <c r="F530" s="134"/>
      <c r="G530" s="133"/>
    </row>
    <row r="531" spans="1:7">
      <c r="A531" s="135"/>
      <c r="B531" s="136"/>
      <c r="C531" s="137"/>
      <c r="D531" s="138"/>
      <c r="E531" s="728" t="s">
        <v>64</v>
      </c>
      <c r="F531" s="729"/>
      <c r="G531" s="199">
        <f>G516+G522+G528</f>
        <v>22308</v>
      </c>
    </row>
    <row r="532" spans="1:7" s="152" customFormat="1">
      <c r="A532" s="154"/>
      <c r="B532" s="155"/>
      <c r="C532" s="156"/>
      <c r="D532" s="157"/>
      <c r="E532" s="158"/>
      <c r="F532" s="158"/>
      <c r="G532" s="159"/>
    </row>
    <row r="533" spans="1:7" s="442" customFormat="1" ht="15" thickBot="1"/>
    <row r="534" spans="1:7" ht="25.5" customHeight="1" thickBot="1">
      <c r="A534" s="428" t="s">
        <v>1</v>
      </c>
      <c r="B534" s="730" t="s">
        <v>2</v>
      </c>
      <c r="C534" s="731"/>
      <c r="D534" s="731"/>
      <c r="E534" s="732"/>
      <c r="F534" s="75" t="s">
        <v>38</v>
      </c>
      <c r="G534" s="76" t="s">
        <v>39</v>
      </c>
    </row>
    <row r="535" spans="1:7" ht="72" customHeight="1" thickBot="1">
      <c r="A535" s="486" t="s">
        <v>295</v>
      </c>
      <c r="B535" s="733" t="e">
        <f>+#REF!</f>
        <v>#REF!</v>
      </c>
      <c r="C535" s="733"/>
      <c r="D535" s="733"/>
      <c r="E535" s="733"/>
      <c r="F535" s="430" t="e">
        <f>+#REF!</f>
        <v>#REF!</v>
      </c>
      <c r="G535" s="79">
        <f>+G564</f>
        <v>19656</v>
      </c>
    </row>
    <row r="536" spans="1:7">
      <c r="A536" s="431"/>
      <c r="B536" s="431"/>
      <c r="C536" s="431"/>
      <c r="D536" s="432"/>
      <c r="E536" s="433"/>
      <c r="F536" s="434"/>
      <c r="G536" s="435"/>
    </row>
    <row r="537" spans="1:7">
      <c r="A537" s="431"/>
      <c r="B537" s="431"/>
      <c r="C537" s="431"/>
      <c r="D537" s="432"/>
      <c r="E537" s="433"/>
      <c r="F537" s="434"/>
      <c r="G537" s="435"/>
    </row>
    <row r="538" spans="1:7" ht="15" thickBot="1">
      <c r="A538" s="725" t="s">
        <v>40</v>
      </c>
      <c r="B538" s="737"/>
      <c r="C538" s="737"/>
      <c r="D538" s="737"/>
      <c r="E538" s="737"/>
      <c r="F538" s="737"/>
      <c r="G538" s="738"/>
    </row>
    <row r="539" spans="1:7">
      <c r="A539" s="774" t="s">
        <v>41</v>
      </c>
      <c r="B539" s="775"/>
      <c r="C539" s="775"/>
      <c r="D539" s="487" t="s">
        <v>42</v>
      </c>
      <c r="E539" s="488" t="s">
        <v>43</v>
      </c>
      <c r="F539" s="489" t="s">
        <v>44</v>
      </c>
      <c r="G539" s="490" t="s">
        <v>45</v>
      </c>
    </row>
    <row r="540" spans="1:7">
      <c r="A540" s="776" t="s">
        <v>296</v>
      </c>
      <c r="B540" s="776"/>
      <c r="C540" s="776"/>
      <c r="D540" s="180" t="s">
        <v>10</v>
      </c>
      <c r="E540" s="214">
        <v>4600</v>
      </c>
      <c r="F540" s="182">
        <v>1.2</v>
      </c>
      <c r="G540" s="105">
        <f>ROUNDUP(E540*F540,0)</f>
        <v>5520</v>
      </c>
    </row>
    <row r="541" spans="1:7">
      <c r="A541" s="776" t="s">
        <v>297</v>
      </c>
      <c r="B541" s="776"/>
      <c r="C541" s="776"/>
      <c r="D541" s="180" t="s">
        <v>88</v>
      </c>
      <c r="E541" s="214">
        <v>350</v>
      </c>
      <c r="F541" s="182">
        <v>1.5</v>
      </c>
      <c r="G541" s="105">
        <f>ROUNDUP(E541*F541,0)</f>
        <v>525</v>
      </c>
    </row>
    <row r="542" spans="1:7">
      <c r="A542" s="777" t="s">
        <v>298</v>
      </c>
      <c r="B542" s="778"/>
      <c r="C542" s="779"/>
      <c r="D542" s="180" t="s">
        <v>88</v>
      </c>
      <c r="E542" s="214">
        <v>350</v>
      </c>
      <c r="F542" s="437">
        <v>1.5</v>
      </c>
      <c r="G542" s="105">
        <f>ROUNDUP(E542*F542,0)</f>
        <v>525</v>
      </c>
    </row>
    <row r="543" spans="1:7">
      <c r="A543" s="777" t="s">
        <v>299</v>
      </c>
      <c r="B543" s="778"/>
      <c r="C543" s="779"/>
      <c r="D543" s="180" t="s">
        <v>272</v>
      </c>
      <c r="E543" s="214">
        <v>432000</v>
      </c>
      <c r="F543" s="437">
        <v>2E-3</v>
      </c>
      <c r="G543" s="105">
        <f>ROUNDUP(E543*F543,0)</f>
        <v>864</v>
      </c>
    </row>
    <row r="544" spans="1:7">
      <c r="A544" s="776" t="s">
        <v>292</v>
      </c>
      <c r="B544" s="776"/>
      <c r="C544" s="776"/>
      <c r="D544" s="180" t="s">
        <v>88</v>
      </c>
      <c r="E544" s="214">
        <v>11900</v>
      </c>
      <c r="F544" s="182">
        <v>0.1</v>
      </c>
      <c r="G544" s="105">
        <f>ROUNDUP(E544*F544,0)</f>
        <v>1190</v>
      </c>
    </row>
    <row r="545" spans="1:7">
      <c r="A545" s="97"/>
      <c r="B545" s="98"/>
      <c r="C545" s="97"/>
      <c r="D545" s="99"/>
      <c r="E545" s="439"/>
      <c r="F545" s="491" t="s">
        <v>46</v>
      </c>
      <c r="G545" s="492">
        <f>SUM(G540:G544)</f>
        <v>8624</v>
      </c>
    </row>
    <row r="546" spans="1:7">
      <c r="A546" s="97"/>
      <c r="B546" s="98"/>
      <c r="C546" s="98"/>
      <c r="D546" s="99"/>
      <c r="E546" s="439"/>
      <c r="F546" s="101"/>
      <c r="G546" s="102"/>
    </row>
    <row r="547" spans="1:7">
      <c r="A547" s="97"/>
      <c r="B547" s="98"/>
      <c r="C547" s="98"/>
      <c r="D547" s="99"/>
      <c r="E547" s="439"/>
      <c r="F547" s="101"/>
      <c r="G547" s="102"/>
    </row>
    <row r="548" spans="1:7">
      <c r="A548" s="725" t="s">
        <v>47</v>
      </c>
      <c r="B548" s="726"/>
      <c r="C548" s="726"/>
      <c r="D548" s="726"/>
      <c r="E548" s="726"/>
      <c r="F548" s="726"/>
      <c r="G548" s="727"/>
    </row>
    <row r="549" spans="1:7">
      <c r="A549" s="739" t="s">
        <v>41</v>
      </c>
      <c r="B549" s="740"/>
      <c r="C549" s="741"/>
      <c r="D549" s="85" t="s">
        <v>42</v>
      </c>
      <c r="E549" s="86" t="s">
        <v>48</v>
      </c>
      <c r="F549" s="87" t="s">
        <v>49</v>
      </c>
      <c r="G549" s="86" t="s">
        <v>45</v>
      </c>
    </row>
    <row r="550" spans="1:7">
      <c r="A550" s="721" t="s">
        <v>50</v>
      </c>
      <c r="B550" s="722"/>
      <c r="C550" s="723"/>
      <c r="D550" s="109" t="s">
        <v>51</v>
      </c>
      <c r="E550" s="214">
        <f>+G560</f>
        <v>9139</v>
      </c>
      <c r="F550" s="108">
        <v>0.05</v>
      </c>
      <c r="G550" s="105">
        <f>ROUNDUP(E550*F550,0)</f>
        <v>457</v>
      </c>
    </row>
    <row r="551" spans="1:7">
      <c r="A551" s="440" t="s">
        <v>300</v>
      </c>
      <c r="B551" s="106"/>
      <c r="C551" s="107"/>
      <c r="D551" s="109" t="s">
        <v>163</v>
      </c>
      <c r="E551" s="214">
        <v>32000</v>
      </c>
      <c r="F551" s="108">
        <v>0.03</v>
      </c>
      <c r="G551" s="105">
        <f>ROUNDUP(E551*F551,0)</f>
        <v>960</v>
      </c>
    </row>
    <row r="552" spans="1:7">
      <c r="A552" s="721" t="s">
        <v>162</v>
      </c>
      <c r="B552" s="722"/>
      <c r="C552" s="723"/>
      <c r="D552" s="109" t="s">
        <v>163</v>
      </c>
      <c r="E552" s="214">
        <v>28000</v>
      </c>
      <c r="F552" s="441">
        <v>1.7000000000000001E-2</v>
      </c>
      <c r="G552" s="105">
        <f>ROUNDUP(E552*F552,0)</f>
        <v>476</v>
      </c>
    </row>
    <row r="553" spans="1:7">
      <c r="A553" s="112"/>
      <c r="B553" s="113"/>
      <c r="C553" s="113"/>
      <c r="D553" s="114"/>
      <c r="E553" s="115"/>
      <c r="F553" s="95" t="s">
        <v>54</v>
      </c>
      <c r="G553" s="96">
        <f>G550+G551+G552</f>
        <v>1893</v>
      </c>
    </row>
    <row r="554" spans="1:7">
      <c r="A554" s="116"/>
      <c r="B554" s="117"/>
      <c r="C554" s="117"/>
      <c r="D554" s="118"/>
      <c r="E554" s="119"/>
      <c r="F554" s="101"/>
      <c r="G554" s="102"/>
    </row>
    <row r="555" spans="1:7">
      <c r="A555" s="116"/>
      <c r="B555" s="117"/>
      <c r="C555" s="117"/>
      <c r="D555" s="118"/>
      <c r="E555" s="119"/>
      <c r="F555" s="101"/>
      <c r="G555" s="102"/>
    </row>
    <row r="556" spans="1:7">
      <c r="A556" s="725" t="s">
        <v>55</v>
      </c>
      <c r="B556" s="726"/>
      <c r="C556" s="726"/>
      <c r="D556" s="726"/>
      <c r="E556" s="726"/>
      <c r="F556" s="726"/>
      <c r="G556" s="727"/>
    </row>
    <row r="557" spans="1:7">
      <c r="A557" s="85" t="s">
        <v>2</v>
      </c>
      <c r="B557" s="85" t="s">
        <v>56</v>
      </c>
      <c r="C557" s="85" t="s">
        <v>57</v>
      </c>
      <c r="D557" s="85" t="s">
        <v>360</v>
      </c>
      <c r="E557" s="85" t="s">
        <v>59</v>
      </c>
      <c r="F557" s="85" t="s">
        <v>60</v>
      </c>
      <c r="G557" s="120"/>
    </row>
    <row r="558" spans="1:7">
      <c r="A558" s="121" t="s">
        <v>61</v>
      </c>
      <c r="B558" s="121">
        <v>107213.33333333334</v>
      </c>
      <c r="C558" s="122">
        <v>0.875</v>
      </c>
      <c r="D558" s="122">
        <v>25128.125000000004</v>
      </c>
      <c r="E558" s="508">
        <v>4</v>
      </c>
      <c r="F558" s="105">
        <f>ROUNDUP(D558/E558,0)</f>
        <v>6283</v>
      </c>
      <c r="G558" s="120"/>
    </row>
    <row r="559" spans="1:7">
      <c r="A559" s="121" t="s">
        <v>62</v>
      </c>
      <c r="B559" s="121">
        <v>48733.333333333336</v>
      </c>
      <c r="C559" s="122">
        <v>0.875</v>
      </c>
      <c r="D559" s="122">
        <v>11421.875</v>
      </c>
      <c r="E559" s="508">
        <v>4</v>
      </c>
      <c r="F559" s="105">
        <f>ROUNDUP(D559/E559,0)</f>
        <v>2856</v>
      </c>
      <c r="G559" s="120"/>
    </row>
    <row r="560" spans="1:7">
      <c r="A560" s="91"/>
      <c r="B560" s="123"/>
      <c r="C560" s="493"/>
      <c r="D560" s="125"/>
      <c r="E560" s="126"/>
      <c r="F560" s="95" t="s">
        <v>63</v>
      </c>
      <c r="G560" s="96">
        <f>F558+F559</f>
        <v>9139</v>
      </c>
    </row>
    <row r="561" spans="1:7">
      <c r="A561" s="97"/>
      <c r="B561" s="98"/>
      <c r="C561" s="97"/>
      <c r="D561" s="99"/>
      <c r="E561" s="102"/>
      <c r="F561" s="101"/>
      <c r="G561" s="102"/>
    </row>
    <row r="562" spans="1:7">
      <c r="A562" s="97"/>
      <c r="B562" s="128"/>
      <c r="C562" s="494"/>
      <c r="D562" s="130"/>
      <c r="E562" s="131"/>
      <c r="F562" s="101"/>
      <c r="G562" s="102"/>
    </row>
    <row r="563" spans="1:7">
      <c r="A563" s="97"/>
      <c r="B563" s="97"/>
      <c r="C563" s="97"/>
      <c r="D563" s="132"/>
      <c r="E563" s="133"/>
      <c r="F563" s="134"/>
      <c r="G563" s="133"/>
    </row>
    <row r="564" spans="1:7">
      <c r="A564" s="135"/>
      <c r="B564" s="136"/>
      <c r="C564" s="137"/>
      <c r="D564" s="138"/>
      <c r="E564" s="728" t="s">
        <v>64</v>
      </c>
      <c r="F564" s="729"/>
      <c r="G564" s="199">
        <f>G545+G553+G560</f>
        <v>19656</v>
      </c>
    </row>
    <row r="565" spans="1:7" s="442" customFormat="1" ht="15" thickBot="1"/>
    <row r="566" spans="1:7" ht="16" thickBot="1">
      <c r="A566" s="428" t="s">
        <v>1</v>
      </c>
      <c r="B566" s="730" t="s">
        <v>2</v>
      </c>
      <c r="C566" s="731"/>
      <c r="D566" s="731"/>
      <c r="E566" s="732"/>
      <c r="F566" s="75" t="s">
        <v>38</v>
      </c>
      <c r="G566" s="76" t="s">
        <v>39</v>
      </c>
    </row>
    <row r="567" spans="1:7" ht="88.5" customHeight="1" thickBot="1">
      <c r="A567" s="429">
        <v>4.0999999999999996</v>
      </c>
      <c r="B567" s="733" t="e">
        <f>+#REF!</f>
        <v>#REF!</v>
      </c>
      <c r="C567" s="733"/>
      <c r="D567" s="733"/>
      <c r="E567" s="733"/>
      <c r="F567" s="430" t="e">
        <f>+#REF!</f>
        <v>#REF!</v>
      </c>
      <c r="G567" s="79">
        <f>+G593</f>
        <v>23737</v>
      </c>
    </row>
    <row r="568" spans="1:7">
      <c r="A568" s="431"/>
      <c r="B568" s="431"/>
      <c r="C568" s="431"/>
      <c r="D568" s="432"/>
      <c r="E568" s="433"/>
      <c r="F568" s="434"/>
      <c r="G568" s="435"/>
    </row>
    <row r="569" spans="1:7">
      <c r="A569" s="431"/>
      <c r="B569" s="431"/>
      <c r="C569" s="431"/>
      <c r="D569" s="432"/>
      <c r="E569" s="433"/>
      <c r="F569" s="434"/>
      <c r="G569" s="435"/>
    </row>
    <row r="570" spans="1:7">
      <c r="A570" s="725" t="s">
        <v>40</v>
      </c>
      <c r="B570" s="737"/>
      <c r="C570" s="737"/>
      <c r="D570" s="737"/>
      <c r="E570" s="737"/>
      <c r="F570" s="737"/>
      <c r="G570" s="738"/>
    </row>
    <row r="571" spans="1:7">
      <c r="A571" s="739" t="s">
        <v>41</v>
      </c>
      <c r="B571" s="740"/>
      <c r="C571" s="740"/>
      <c r="D571" s="85" t="s">
        <v>42</v>
      </c>
      <c r="E571" s="86" t="s">
        <v>43</v>
      </c>
      <c r="F571" s="87" t="s">
        <v>44</v>
      </c>
      <c r="G571" s="86" t="s">
        <v>45</v>
      </c>
    </row>
    <row r="572" spans="1:7">
      <c r="A572" s="724"/>
      <c r="B572" s="722"/>
      <c r="C572" s="722"/>
      <c r="D572" s="180"/>
      <c r="E572" s="181"/>
      <c r="F572" s="182"/>
      <c r="G572" s="86"/>
    </row>
    <row r="573" spans="1:7">
      <c r="A573" s="724"/>
      <c r="B573" s="722"/>
      <c r="C573" s="722"/>
      <c r="D573" s="180"/>
      <c r="E573" s="181"/>
      <c r="F573" s="182"/>
      <c r="G573" s="86"/>
    </row>
    <row r="574" spans="1:7">
      <c r="A574" s="436"/>
      <c r="D574" s="180"/>
      <c r="E574" s="181"/>
      <c r="F574" s="437"/>
      <c r="G574" s="86"/>
    </row>
    <row r="575" spans="1:7">
      <c r="A575" s="91"/>
      <c r="B575" s="92"/>
      <c r="C575" s="91"/>
      <c r="D575" s="93"/>
      <c r="E575" s="438"/>
      <c r="F575" s="95" t="s">
        <v>215</v>
      </c>
      <c r="G575" s="96">
        <f>G572+G573+G574</f>
        <v>0</v>
      </c>
    </row>
    <row r="576" spans="1:7">
      <c r="A576" s="97"/>
      <c r="B576" s="98"/>
      <c r="C576" s="98"/>
      <c r="D576" s="99"/>
      <c r="E576" s="439"/>
      <c r="F576" s="101"/>
      <c r="G576" s="102"/>
    </row>
    <row r="577" spans="1:7">
      <c r="A577" s="97"/>
      <c r="B577" s="98"/>
      <c r="C577" s="98"/>
      <c r="D577" s="99"/>
      <c r="E577" s="439"/>
      <c r="F577" s="101"/>
      <c r="G577" s="102"/>
    </row>
    <row r="578" spans="1:7">
      <c r="A578" s="725" t="s">
        <v>47</v>
      </c>
      <c r="B578" s="726"/>
      <c r="C578" s="726"/>
      <c r="D578" s="726"/>
      <c r="E578" s="726"/>
      <c r="F578" s="726"/>
      <c r="G578" s="727"/>
    </row>
    <row r="579" spans="1:7">
      <c r="A579" s="739" t="s">
        <v>41</v>
      </c>
      <c r="B579" s="740"/>
      <c r="C579" s="741"/>
      <c r="D579" s="85" t="s">
        <v>42</v>
      </c>
      <c r="E579" s="86" t="s">
        <v>48</v>
      </c>
      <c r="F579" s="87" t="s">
        <v>49</v>
      </c>
      <c r="G579" s="86" t="s">
        <v>45</v>
      </c>
    </row>
    <row r="580" spans="1:7">
      <c r="A580" s="721" t="s">
        <v>50</v>
      </c>
      <c r="B580" s="722"/>
      <c r="C580" s="723"/>
      <c r="D580" s="109" t="s">
        <v>51</v>
      </c>
      <c r="E580" s="214">
        <f>+G589</f>
        <v>22153</v>
      </c>
      <c r="F580" s="108">
        <v>0.05</v>
      </c>
      <c r="G580" s="105">
        <f>ROUNDUP(E580*F580,0)</f>
        <v>1108</v>
      </c>
    </row>
    <row r="581" spans="1:7">
      <c r="A581" s="721" t="s">
        <v>162</v>
      </c>
      <c r="B581" s="722"/>
      <c r="C581" s="723"/>
      <c r="D581" s="109" t="s">
        <v>163</v>
      </c>
      <c r="E581" s="214">
        <v>28000</v>
      </c>
      <c r="F581" s="441">
        <v>1.7000000000000001E-2</v>
      </c>
      <c r="G581" s="105">
        <f>ROUNDUP(E581*F581,0)</f>
        <v>476</v>
      </c>
    </row>
    <row r="582" spans="1:7">
      <c r="A582" s="112"/>
      <c r="B582" s="113"/>
      <c r="C582" s="113"/>
      <c r="D582" s="114"/>
      <c r="E582" s="115"/>
      <c r="F582" s="95" t="s">
        <v>217</v>
      </c>
      <c r="G582" s="96">
        <f>G580+G581</f>
        <v>1584</v>
      </c>
    </row>
    <row r="583" spans="1:7">
      <c r="A583" s="116"/>
      <c r="B583" s="117"/>
      <c r="C583" s="117"/>
      <c r="D583" s="118"/>
      <c r="E583" s="119"/>
      <c r="F583" s="101"/>
      <c r="G583" s="102"/>
    </row>
    <row r="584" spans="1:7">
      <c r="A584" s="116"/>
      <c r="B584" s="117"/>
      <c r="C584" s="117"/>
      <c r="D584" s="118"/>
      <c r="E584" s="119"/>
      <c r="F584" s="101"/>
      <c r="G584" s="102"/>
    </row>
    <row r="585" spans="1:7">
      <c r="A585" s="725" t="s">
        <v>55</v>
      </c>
      <c r="B585" s="726"/>
      <c r="C585" s="726"/>
      <c r="D585" s="726"/>
      <c r="E585" s="726"/>
      <c r="F585" s="726"/>
      <c r="G585" s="727"/>
    </row>
    <row r="586" spans="1:7">
      <c r="A586" s="85" t="s">
        <v>2</v>
      </c>
      <c r="B586" s="85" t="s">
        <v>56</v>
      </c>
      <c r="C586" s="85" t="s">
        <v>57</v>
      </c>
      <c r="D586" s="85" t="s">
        <v>360</v>
      </c>
      <c r="E586" s="85" t="s">
        <v>59</v>
      </c>
      <c r="F586" s="85" t="s">
        <v>60</v>
      </c>
      <c r="G586" s="120"/>
    </row>
    <row r="587" spans="1:7">
      <c r="A587" s="121" t="s">
        <v>61</v>
      </c>
      <c r="B587" s="121">
        <v>107213.33333333299</v>
      </c>
      <c r="C587" s="122">
        <v>0.875</v>
      </c>
      <c r="D587" s="122">
        <v>25128.125</v>
      </c>
      <c r="E587" s="508">
        <v>1.65</v>
      </c>
      <c r="F587" s="105">
        <f>ROUNDUP(D587/E587,0)</f>
        <v>15230</v>
      </c>
      <c r="G587" s="120"/>
    </row>
    <row r="588" spans="1:7">
      <c r="A588" s="121" t="s">
        <v>62</v>
      </c>
      <c r="B588" s="121">
        <v>48733.333333333299</v>
      </c>
      <c r="C588" s="122">
        <v>0.875</v>
      </c>
      <c r="D588" s="122">
        <v>11421.875</v>
      </c>
      <c r="E588" s="508">
        <v>1.65</v>
      </c>
      <c r="F588" s="105">
        <f>ROUNDUP(D588/E588,0)</f>
        <v>6923</v>
      </c>
      <c r="G588" s="120"/>
    </row>
    <row r="589" spans="1:7">
      <c r="A589" s="91"/>
      <c r="B589" s="123"/>
      <c r="C589" s="124"/>
      <c r="D589" s="125"/>
      <c r="E589" s="126"/>
      <c r="F589" s="95" t="s">
        <v>218</v>
      </c>
      <c r="G589" s="96">
        <f>F587+F588</f>
        <v>22153</v>
      </c>
    </row>
    <row r="590" spans="1:7">
      <c r="A590" s="97"/>
      <c r="B590" s="98"/>
      <c r="C590" s="97"/>
      <c r="D590" s="99"/>
      <c r="E590" s="102"/>
      <c r="F590" s="101"/>
      <c r="G590" s="102"/>
    </row>
    <row r="591" spans="1:7">
      <c r="A591" s="97"/>
      <c r="B591" s="128"/>
      <c r="C591" s="129"/>
      <c r="D591" s="130"/>
      <c r="E591" s="131"/>
      <c r="F591" s="101"/>
      <c r="G591" s="102"/>
    </row>
    <row r="592" spans="1:7">
      <c r="A592" s="97"/>
      <c r="B592" s="97"/>
      <c r="C592" s="97"/>
      <c r="D592" s="132"/>
      <c r="E592" s="133"/>
      <c r="F592" s="134"/>
      <c r="G592" s="133"/>
    </row>
    <row r="593" spans="1:7">
      <c r="A593" s="135"/>
      <c r="B593" s="136"/>
      <c r="C593" s="137"/>
      <c r="D593" s="138"/>
      <c r="E593" s="728" t="s">
        <v>64</v>
      </c>
      <c r="F593" s="729"/>
      <c r="G593" s="199">
        <f>G575+G582+G589</f>
        <v>23737</v>
      </c>
    </row>
    <row r="594" spans="1:7" ht="15" thickBot="1">
      <c r="A594" s="135"/>
      <c r="B594" s="136"/>
      <c r="C594" s="137"/>
      <c r="D594" s="138"/>
      <c r="E594" s="158"/>
      <c r="F594" s="158"/>
      <c r="G594" s="159"/>
    </row>
    <row r="595" spans="1:7" s="442" customFormat="1" ht="16" thickBot="1">
      <c r="A595" s="428" t="s">
        <v>1</v>
      </c>
      <c r="B595" s="730" t="s">
        <v>2</v>
      </c>
      <c r="C595" s="731"/>
      <c r="D595" s="731"/>
      <c r="E595" s="732"/>
      <c r="F595" s="75" t="s">
        <v>38</v>
      </c>
      <c r="G595" s="76" t="s">
        <v>39</v>
      </c>
    </row>
    <row r="596" spans="1:7" ht="16" thickBot="1">
      <c r="A596" s="459">
        <v>5.3</v>
      </c>
      <c r="B596" s="750" t="e">
        <f>+#REF!</f>
        <v>#REF!</v>
      </c>
      <c r="C596" s="750"/>
      <c r="D596" s="750"/>
      <c r="E596" s="750"/>
      <c r="F596" s="460" t="s">
        <v>10</v>
      </c>
      <c r="G596" s="79">
        <f>+G625</f>
        <v>28631</v>
      </c>
    </row>
    <row r="597" spans="1:7">
      <c r="A597" s="463"/>
      <c r="B597" s="463"/>
      <c r="C597" s="463"/>
      <c r="D597" s="464"/>
      <c r="E597" s="465"/>
      <c r="F597" s="466"/>
      <c r="G597" s="467"/>
    </row>
    <row r="598" spans="1:7">
      <c r="A598" s="463"/>
      <c r="B598" s="463"/>
      <c r="C598" s="463"/>
      <c r="D598" s="464"/>
      <c r="E598" s="465"/>
      <c r="F598" s="466"/>
      <c r="G598" s="467"/>
    </row>
    <row r="599" spans="1:7">
      <c r="A599" s="725" t="s">
        <v>40</v>
      </c>
      <c r="B599" s="737"/>
      <c r="C599" s="737"/>
      <c r="D599" s="737"/>
      <c r="E599" s="737"/>
      <c r="F599" s="737"/>
      <c r="G599" s="738"/>
    </row>
    <row r="600" spans="1:7">
      <c r="A600" s="739" t="s">
        <v>41</v>
      </c>
      <c r="B600" s="755"/>
      <c r="C600" s="756"/>
      <c r="D600" s="85" t="s">
        <v>42</v>
      </c>
      <c r="E600" s="86" t="s">
        <v>43</v>
      </c>
      <c r="F600" s="87" t="s">
        <v>44</v>
      </c>
      <c r="G600" s="86" t="s">
        <v>45</v>
      </c>
    </row>
    <row r="601" spans="1:7">
      <c r="A601" s="704" t="s">
        <v>301</v>
      </c>
      <c r="B601" s="704"/>
      <c r="C601" s="704"/>
      <c r="D601" s="194" t="s">
        <v>16</v>
      </c>
      <c r="E601" s="214">
        <v>538000</v>
      </c>
      <c r="F601" s="217">
        <v>1.7000000000000001E-2</v>
      </c>
      <c r="G601" s="105">
        <f>ROUNDUP(E601*F601,0)</f>
        <v>9146</v>
      </c>
    </row>
    <row r="602" spans="1:7">
      <c r="A602" s="704" t="s">
        <v>302</v>
      </c>
      <c r="B602" s="704"/>
      <c r="C602" s="704"/>
      <c r="D602" s="194" t="s">
        <v>9</v>
      </c>
      <c r="E602" s="214">
        <v>54000</v>
      </c>
      <c r="F602" s="217">
        <v>0.1</v>
      </c>
      <c r="G602" s="105">
        <f>ROUNDUP(E602*F602,0)</f>
        <v>5400</v>
      </c>
    </row>
    <row r="603" spans="1:7">
      <c r="A603" s="704"/>
      <c r="B603" s="704"/>
      <c r="C603" s="704"/>
      <c r="D603" s="194"/>
      <c r="E603" s="216"/>
      <c r="F603" s="217"/>
      <c r="G603" s="195"/>
    </row>
    <row r="604" spans="1:7">
      <c r="A604" s="704"/>
      <c r="B604" s="704"/>
      <c r="C604" s="704"/>
      <c r="D604" s="194"/>
      <c r="E604" s="216"/>
      <c r="F604" s="217"/>
      <c r="G604" s="195"/>
    </row>
    <row r="605" spans="1:7">
      <c r="A605" s="704"/>
      <c r="B605" s="704"/>
      <c r="C605" s="704"/>
      <c r="D605" s="194"/>
      <c r="E605" s="216"/>
      <c r="F605" s="217"/>
      <c r="G605" s="195"/>
    </row>
    <row r="606" spans="1:7">
      <c r="A606" s="91"/>
      <c r="B606" s="92"/>
      <c r="C606" s="91"/>
      <c r="D606" s="93"/>
      <c r="E606" s="197"/>
      <c r="F606" s="95" t="s">
        <v>46</v>
      </c>
      <c r="G606" s="96">
        <f>SUM(G601:G605)</f>
        <v>14546</v>
      </c>
    </row>
    <row r="607" spans="1:7">
      <c r="A607" s="97"/>
      <c r="B607" s="98"/>
      <c r="C607" s="98"/>
      <c r="D607" s="99"/>
      <c r="E607" s="198"/>
      <c r="F607" s="101"/>
      <c r="G607" s="102"/>
    </row>
    <row r="608" spans="1:7">
      <c r="A608" s="97"/>
      <c r="B608" s="98"/>
      <c r="C608" s="98"/>
      <c r="D608" s="99"/>
      <c r="E608" s="198"/>
      <c r="F608" s="101"/>
      <c r="G608" s="102"/>
    </row>
    <row r="609" spans="1:7">
      <c r="A609" s="725" t="s">
        <v>47</v>
      </c>
      <c r="B609" s="726"/>
      <c r="C609" s="726"/>
      <c r="D609" s="726"/>
      <c r="E609" s="726"/>
      <c r="F609" s="726"/>
      <c r="G609" s="727"/>
    </row>
    <row r="610" spans="1:7">
      <c r="A610" s="739" t="s">
        <v>41</v>
      </c>
      <c r="B610" s="755"/>
      <c r="C610" s="756"/>
      <c r="D610" s="85" t="s">
        <v>42</v>
      </c>
      <c r="E610" s="86" t="s">
        <v>48</v>
      </c>
      <c r="F610" s="87" t="s">
        <v>49</v>
      </c>
      <c r="G610" s="86" t="s">
        <v>45</v>
      </c>
    </row>
    <row r="611" spans="1:7">
      <c r="A611" s="760" t="s">
        <v>65</v>
      </c>
      <c r="B611" s="761"/>
      <c r="C611" s="762"/>
      <c r="D611" s="177" t="s">
        <v>51</v>
      </c>
      <c r="E611" s="214">
        <f>+G621</f>
        <v>13414</v>
      </c>
      <c r="F611" s="178">
        <v>0.05</v>
      </c>
      <c r="G611" s="105">
        <f>ROUNDUP(E611*F611,0)</f>
        <v>671</v>
      </c>
    </row>
    <row r="612" spans="1:7">
      <c r="A612" s="746"/>
      <c r="B612" s="747"/>
      <c r="C612" s="748"/>
      <c r="D612" s="109"/>
      <c r="E612" s="214"/>
      <c r="F612" s="108"/>
      <c r="G612" s="105">
        <f>ROUNDUP(E612*F612,0)</f>
        <v>0</v>
      </c>
    </row>
    <row r="613" spans="1:7">
      <c r="A613" s="112"/>
      <c r="B613" s="113"/>
      <c r="C613" s="113"/>
      <c r="D613" s="114"/>
      <c r="E613" s="115"/>
      <c r="F613" s="95" t="s">
        <v>54</v>
      </c>
      <c r="G613" s="96">
        <f>G611+G612</f>
        <v>671</v>
      </c>
    </row>
    <row r="614" spans="1:7">
      <c r="A614" s="116"/>
      <c r="B614" s="117"/>
      <c r="C614" s="117"/>
      <c r="D614" s="118"/>
      <c r="E614" s="119"/>
      <c r="F614" s="101"/>
      <c r="G614" s="102"/>
    </row>
    <row r="615" spans="1:7">
      <c r="A615" s="116"/>
      <c r="B615" s="117"/>
      <c r="C615" s="117"/>
      <c r="D615" s="118"/>
      <c r="E615" s="119"/>
      <c r="F615" s="101"/>
      <c r="G615" s="102"/>
    </row>
    <row r="616" spans="1:7">
      <c r="A616" s="97"/>
      <c r="B616" s="98"/>
      <c r="C616" s="97"/>
      <c r="D616" s="99"/>
      <c r="E616" s="102"/>
      <c r="F616" s="101"/>
      <c r="G616" s="102"/>
    </row>
    <row r="617" spans="1:7">
      <c r="A617" s="725" t="s">
        <v>55</v>
      </c>
      <c r="B617" s="726"/>
      <c r="C617" s="726"/>
      <c r="D617" s="726"/>
      <c r="E617" s="726"/>
      <c r="F617" s="726"/>
      <c r="G617" s="727"/>
    </row>
    <row r="618" spans="1:7">
      <c r="A618" s="85" t="s">
        <v>2</v>
      </c>
      <c r="B618" s="85" t="s">
        <v>56</v>
      </c>
      <c r="C618" s="85" t="s">
        <v>57</v>
      </c>
      <c r="D618" s="85" t="s">
        <v>360</v>
      </c>
      <c r="E618" s="85" t="s">
        <v>59</v>
      </c>
      <c r="F618" s="85" t="s">
        <v>60</v>
      </c>
      <c r="G618" s="120"/>
    </row>
    <row r="619" spans="1:7">
      <c r="A619" s="121" t="s">
        <v>61</v>
      </c>
      <c r="B619" s="121">
        <v>107213.33333333334</v>
      </c>
      <c r="C619" s="122">
        <v>0.875</v>
      </c>
      <c r="D619" s="122">
        <v>25128.125000000004</v>
      </c>
      <c r="E619" s="508">
        <v>2.7250000000000001</v>
      </c>
      <c r="F619" s="105">
        <f>ROUNDUP(D619/E619,0)</f>
        <v>9222</v>
      </c>
      <c r="G619" s="120"/>
    </row>
    <row r="620" spans="1:7">
      <c r="A620" s="121" t="s">
        <v>62</v>
      </c>
      <c r="B620" s="121">
        <v>48733.333333333336</v>
      </c>
      <c r="C620" s="122">
        <v>0.875</v>
      </c>
      <c r="D620" s="122">
        <v>11421.875</v>
      </c>
      <c r="E620" s="508">
        <v>2.7250000000000001</v>
      </c>
      <c r="F620" s="105">
        <f>ROUNDUP(D620/E620,0)</f>
        <v>4192</v>
      </c>
      <c r="G620" s="120"/>
    </row>
    <row r="621" spans="1:7">
      <c r="A621" s="91"/>
      <c r="B621" s="123"/>
      <c r="C621" s="493"/>
      <c r="D621" s="125"/>
      <c r="E621" s="126"/>
      <c r="F621" s="95" t="s">
        <v>63</v>
      </c>
      <c r="G621" s="96">
        <f>F619+F620</f>
        <v>13414</v>
      </c>
    </row>
    <row r="622" spans="1:7">
      <c r="A622" s="97"/>
      <c r="B622" s="98"/>
      <c r="C622" s="97"/>
      <c r="D622" s="99"/>
      <c r="E622" s="102"/>
      <c r="F622" s="101"/>
      <c r="G622" s="102"/>
    </row>
    <row r="623" spans="1:7">
      <c r="A623" s="97"/>
      <c r="B623" s="128"/>
      <c r="C623" s="494"/>
      <c r="D623" s="130"/>
      <c r="E623" s="131"/>
      <c r="F623" s="101"/>
      <c r="G623" s="102"/>
    </row>
    <row r="624" spans="1:7">
      <c r="A624" s="97"/>
      <c r="B624" s="97"/>
      <c r="C624" s="97"/>
      <c r="D624" s="132"/>
      <c r="E624" s="133"/>
      <c r="F624" s="134"/>
      <c r="G624" s="133"/>
    </row>
    <row r="625" spans="1:7">
      <c r="A625" s="135"/>
      <c r="B625" s="136"/>
      <c r="C625" s="137"/>
      <c r="D625" s="138"/>
      <c r="E625" s="728" t="s">
        <v>64</v>
      </c>
      <c r="F625" s="763"/>
      <c r="G625" s="199">
        <f>G606+G613+G621</f>
        <v>28631</v>
      </c>
    </row>
    <row r="626" spans="1:7" ht="15" thickBot="1"/>
    <row r="627" spans="1:7" ht="16" thickBot="1">
      <c r="A627" s="428" t="s">
        <v>1</v>
      </c>
      <c r="B627" s="730" t="s">
        <v>2</v>
      </c>
      <c r="C627" s="731"/>
      <c r="D627" s="731"/>
      <c r="E627" s="732"/>
      <c r="F627" s="75" t="s">
        <v>38</v>
      </c>
      <c r="G627" s="76" t="s">
        <v>39</v>
      </c>
    </row>
    <row r="628" spans="1:7" ht="78" customHeight="1" thickBot="1">
      <c r="A628" s="495">
        <v>5.4</v>
      </c>
      <c r="B628" s="750" t="e">
        <f>+#REF!</f>
        <v>#REF!</v>
      </c>
      <c r="C628" s="750"/>
      <c r="D628" s="750"/>
      <c r="E628" s="750"/>
      <c r="F628" s="460" t="e">
        <f>+#REF!</f>
        <v>#REF!</v>
      </c>
      <c r="G628" s="79">
        <f>+G658</f>
        <v>21916</v>
      </c>
    </row>
    <row r="629" spans="1:7">
      <c r="A629" s="463"/>
      <c r="B629" s="463"/>
      <c r="C629" s="463"/>
      <c r="D629" s="464"/>
      <c r="E629" s="465"/>
      <c r="F629" s="466"/>
      <c r="G629" s="467"/>
    </row>
    <row r="630" spans="1:7">
      <c r="A630" s="463"/>
      <c r="B630" s="463"/>
      <c r="C630" s="463"/>
      <c r="D630" s="464"/>
      <c r="E630" s="465"/>
      <c r="F630" s="466"/>
      <c r="G630" s="467"/>
    </row>
    <row r="631" spans="1:7">
      <c r="A631" s="725" t="s">
        <v>40</v>
      </c>
      <c r="B631" s="737"/>
      <c r="C631" s="737"/>
      <c r="D631" s="737"/>
      <c r="E631" s="737"/>
      <c r="F631" s="737"/>
      <c r="G631" s="738"/>
    </row>
    <row r="632" spans="1:7">
      <c r="A632" s="739" t="s">
        <v>41</v>
      </c>
      <c r="B632" s="755"/>
      <c r="C632" s="756"/>
      <c r="D632" s="85" t="s">
        <v>42</v>
      </c>
      <c r="E632" s="86" t="s">
        <v>43</v>
      </c>
      <c r="F632" s="87" t="s">
        <v>44</v>
      </c>
      <c r="G632" s="86" t="s">
        <v>45</v>
      </c>
    </row>
    <row r="633" spans="1:7">
      <c r="A633" s="704" t="s">
        <v>303</v>
      </c>
      <c r="B633" s="704"/>
      <c r="C633" s="704"/>
      <c r="D633" s="194" t="s">
        <v>38</v>
      </c>
      <c r="E633" s="214">
        <v>6200</v>
      </c>
      <c r="F633" s="217">
        <v>0.3</v>
      </c>
      <c r="G633" s="105">
        <f>ROUNDUP(E633*F633,0)</f>
        <v>1860</v>
      </c>
    </row>
    <row r="634" spans="1:7">
      <c r="A634" s="704" t="s">
        <v>70</v>
      </c>
      <c r="B634" s="704"/>
      <c r="C634" s="704"/>
      <c r="D634" s="194" t="s">
        <v>16</v>
      </c>
      <c r="E634" s="214">
        <v>468600</v>
      </c>
      <c r="F634" s="217">
        <v>8.9999999999999993E-3</v>
      </c>
      <c r="G634" s="105">
        <f>ROUNDUP(E634*F634,0)</f>
        <v>4218</v>
      </c>
    </row>
    <row r="635" spans="1:7">
      <c r="A635" s="704" t="s">
        <v>304</v>
      </c>
      <c r="B635" s="704"/>
      <c r="C635" s="704"/>
      <c r="D635" s="194" t="s">
        <v>176</v>
      </c>
      <c r="E635" s="214">
        <v>42000</v>
      </c>
      <c r="F635" s="217">
        <v>0.01</v>
      </c>
      <c r="G635" s="105">
        <f>ROUNDUP(E635*F635,0)</f>
        <v>420</v>
      </c>
    </row>
    <row r="636" spans="1:7">
      <c r="A636" s="704"/>
      <c r="B636" s="704"/>
      <c r="C636" s="704"/>
      <c r="D636" s="194"/>
      <c r="E636" s="214"/>
      <c r="F636" s="217"/>
      <c r="G636" s="195"/>
    </row>
    <row r="637" spans="1:7">
      <c r="A637" s="704"/>
      <c r="B637" s="704"/>
      <c r="C637" s="704"/>
      <c r="D637" s="194"/>
      <c r="E637" s="216"/>
      <c r="F637" s="217"/>
      <c r="G637" s="195"/>
    </row>
    <row r="638" spans="1:7">
      <c r="A638" s="91"/>
      <c r="B638" s="92"/>
      <c r="C638" s="91"/>
      <c r="D638" s="93"/>
      <c r="E638" s="197"/>
      <c r="F638" s="95" t="s">
        <v>46</v>
      </c>
      <c r="G638" s="96">
        <f>SUM(G633:G637)</f>
        <v>6498</v>
      </c>
    </row>
    <row r="639" spans="1:7">
      <c r="A639" s="97"/>
      <c r="B639" s="98"/>
      <c r="C639" s="98"/>
      <c r="D639" s="99"/>
      <c r="E639" s="198"/>
      <c r="F639" s="101"/>
      <c r="G639" s="102"/>
    </row>
    <row r="640" spans="1:7">
      <c r="A640" s="97"/>
      <c r="B640" s="98"/>
      <c r="C640" s="98"/>
      <c r="D640" s="99"/>
      <c r="E640" s="198"/>
      <c r="F640" s="101"/>
      <c r="G640" s="102"/>
    </row>
    <row r="641" spans="1:7">
      <c r="A641" s="725" t="s">
        <v>47</v>
      </c>
      <c r="B641" s="726"/>
      <c r="C641" s="726"/>
      <c r="D641" s="726"/>
      <c r="E641" s="726"/>
      <c r="F641" s="726"/>
      <c r="G641" s="727"/>
    </row>
    <row r="642" spans="1:7">
      <c r="A642" s="739" t="s">
        <v>41</v>
      </c>
      <c r="B642" s="755"/>
      <c r="C642" s="756"/>
      <c r="D642" s="85" t="s">
        <v>42</v>
      </c>
      <c r="E642" s="86" t="s">
        <v>48</v>
      </c>
      <c r="F642" s="87" t="s">
        <v>49</v>
      </c>
      <c r="G642" s="86" t="s">
        <v>45</v>
      </c>
    </row>
    <row r="643" spans="1:7">
      <c r="A643" s="760" t="s">
        <v>65</v>
      </c>
      <c r="B643" s="761"/>
      <c r="C643" s="762"/>
      <c r="D643" s="177" t="s">
        <v>51</v>
      </c>
      <c r="E643" s="214">
        <f>+G654</f>
        <v>13883</v>
      </c>
      <c r="F643" s="178">
        <v>0.05</v>
      </c>
      <c r="G643" s="105">
        <f>ROUNDUP(E643*F643,0)</f>
        <v>695</v>
      </c>
    </row>
    <row r="644" spans="1:7">
      <c r="A644" s="746" t="s">
        <v>162</v>
      </c>
      <c r="B644" s="747"/>
      <c r="C644" s="748"/>
      <c r="D644" s="109" t="s">
        <v>163</v>
      </c>
      <c r="E644" s="214">
        <v>28000</v>
      </c>
      <c r="F644" s="108">
        <v>0.03</v>
      </c>
      <c r="G644" s="105">
        <f>ROUNDUP(E644*F644,0)</f>
        <v>840</v>
      </c>
    </row>
    <row r="645" spans="1:7">
      <c r="A645" s="112"/>
      <c r="B645" s="113"/>
      <c r="C645" s="113"/>
      <c r="D645" s="114"/>
      <c r="E645" s="115"/>
      <c r="F645" s="95" t="s">
        <v>54</v>
      </c>
      <c r="G645" s="96">
        <f>G643+G644</f>
        <v>1535</v>
      </c>
    </row>
    <row r="646" spans="1:7">
      <c r="A646" s="116"/>
      <c r="B646" s="117"/>
      <c r="C646" s="117"/>
      <c r="D646" s="118"/>
      <c r="E646" s="119"/>
      <c r="F646" s="101"/>
      <c r="G646" s="102"/>
    </row>
    <row r="647" spans="1:7">
      <c r="A647" s="116"/>
      <c r="B647" s="117"/>
      <c r="C647" s="117"/>
      <c r="D647" s="118"/>
      <c r="E647" s="119"/>
      <c r="F647" s="101"/>
      <c r="G647" s="102"/>
    </row>
    <row r="648" spans="1:7">
      <c r="A648" s="97"/>
      <c r="B648" s="98"/>
      <c r="C648" s="97"/>
      <c r="D648" s="99"/>
      <c r="E648" s="102"/>
      <c r="F648" s="101"/>
      <c r="G648" s="102"/>
    </row>
    <row r="649" spans="1:7" ht="22.5" customHeight="1">
      <c r="A649" s="725" t="s">
        <v>55</v>
      </c>
      <c r="B649" s="726"/>
      <c r="C649" s="726"/>
      <c r="D649" s="726"/>
      <c r="E649" s="726"/>
      <c r="F649" s="726"/>
      <c r="G649" s="727"/>
    </row>
    <row r="650" spans="1:7">
      <c r="A650" s="85" t="s">
        <v>2</v>
      </c>
      <c r="B650" s="85" t="s">
        <v>56</v>
      </c>
      <c r="C650" s="85" t="s">
        <v>57</v>
      </c>
      <c r="D650" s="85" t="s">
        <v>360</v>
      </c>
      <c r="E650" s="85" t="s">
        <v>59</v>
      </c>
      <c r="F650" s="85" t="s">
        <v>60</v>
      </c>
      <c r="G650" s="120"/>
    </row>
    <row r="651" spans="1:7">
      <c r="A651" s="121" t="s">
        <v>2</v>
      </c>
      <c r="B651" s="121" t="s">
        <v>56</v>
      </c>
      <c r="C651" s="458" t="s">
        <v>57</v>
      </c>
      <c r="D651" s="122" t="s">
        <v>360</v>
      </c>
      <c r="E651" s="122" t="s">
        <v>160</v>
      </c>
      <c r="F651" s="121" t="s">
        <v>161</v>
      </c>
      <c r="G651" s="120"/>
    </row>
    <row r="652" spans="1:7">
      <c r="A652" s="121" t="s">
        <v>61</v>
      </c>
      <c r="B652" s="121">
        <v>107213.33333333334</v>
      </c>
      <c r="C652" s="122">
        <v>0.875</v>
      </c>
      <c r="D652" s="122">
        <v>25128.125000000004</v>
      </c>
      <c r="E652" s="508">
        <v>2.6080000000000001</v>
      </c>
      <c r="F652" s="105">
        <f>ROUNDUP(D652/E652,0)</f>
        <v>9636</v>
      </c>
      <c r="G652" s="120"/>
    </row>
    <row r="653" spans="1:7">
      <c r="A653" s="121" t="s">
        <v>62</v>
      </c>
      <c r="B653" s="121">
        <v>48733.333333333336</v>
      </c>
      <c r="C653" s="122">
        <v>0.875</v>
      </c>
      <c r="D653" s="122">
        <v>11421.875</v>
      </c>
      <c r="E653" s="508">
        <v>2.69</v>
      </c>
      <c r="F653" s="105">
        <f>ROUNDUP(D653/E653,0)</f>
        <v>4247</v>
      </c>
      <c r="G653" s="120"/>
    </row>
    <row r="654" spans="1:7">
      <c r="A654" s="91"/>
      <c r="B654" s="123"/>
      <c r="C654" s="493"/>
      <c r="D654" s="125"/>
      <c r="E654" s="126"/>
      <c r="F654" s="95" t="s">
        <v>63</v>
      </c>
      <c r="G654" s="96">
        <f>F652+F653</f>
        <v>13883</v>
      </c>
    </row>
    <row r="655" spans="1:7">
      <c r="A655" s="97"/>
      <c r="B655" s="98"/>
      <c r="C655" s="97"/>
      <c r="D655" s="99"/>
      <c r="E655" s="102"/>
      <c r="F655" s="101"/>
      <c r="G655" s="102"/>
    </row>
    <row r="656" spans="1:7">
      <c r="A656" s="97"/>
      <c r="B656" s="128"/>
      <c r="C656" s="494"/>
      <c r="D656" s="130"/>
      <c r="E656" s="131"/>
      <c r="F656" s="101"/>
      <c r="G656" s="102"/>
    </row>
    <row r="657" spans="1:7">
      <c r="A657" s="97"/>
      <c r="B657" s="97"/>
      <c r="C657" s="97"/>
      <c r="D657" s="132"/>
      <c r="E657" s="133"/>
      <c r="F657" s="134"/>
      <c r="G657" s="133"/>
    </row>
    <row r="658" spans="1:7">
      <c r="A658" s="135"/>
      <c r="B658" s="136"/>
      <c r="C658" s="137"/>
      <c r="D658" s="138"/>
      <c r="E658" s="728" t="s">
        <v>64</v>
      </c>
      <c r="F658" s="763"/>
      <c r="G658" s="199">
        <f>G638+G645+G654</f>
        <v>21916</v>
      </c>
    </row>
    <row r="660" spans="1:7">
      <c r="A660" s="442"/>
      <c r="B660" s="442"/>
      <c r="C660" s="442"/>
      <c r="D660" s="442"/>
      <c r="E660" s="442"/>
      <c r="F660" s="442"/>
      <c r="G660" s="442"/>
    </row>
    <row r="661" spans="1:7" ht="33" customHeight="1"/>
    <row r="662" spans="1:7" ht="15" thickBot="1"/>
    <row r="663" spans="1:7" ht="16" thickBot="1">
      <c r="A663" s="428" t="s">
        <v>1</v>
      </c>
      <c r="B663" s="730" t="s">
        <v>2</v>
      </c>
      <c r="C663" s="731"/>
      <c r="D663" s="731"/>
      <c r="E663" s="732"/>
      <c r="F663" s="75" t="s">
        <v>38</v>
      </c>
      <c r="G663" s="76" t="s">
        <v>39</v>
      </c>
    </row>
    <row r="664" spans="1:7" ht="98" customHeight="1" thickBot="1">
      <c r="A664" s="495">
        <v>5.5</v>
      </c>
      <c r="B664" s="750" t="e">
        <f>+#REF!</f>
        <v>#REF!</v>
      </c>
      <c r="C664" s="750"/>
      <c r="D664" s="750"/>
      <c r="E664" s="750"/>
      <c r="F664" s="460" t="e">
        <f>+#REF!</f>
        <v>#REF!</v>
      </c>
      <c r="G664" s="79">
        <f>+G692</f>
        <v>7181</v>
      </c>
    </row>
    <row r="665" spans="1:7">
      <c r="A665" s="463"/>
      <c r="B665" s="463"/>
      <c r="C665" s="463"/>
      <c r="D665" s="464"/>
      <c r="E665" s="465"/>
      <c r="F665" s="466"/>
      <c r="G665" s="467"/>
    </row>
    <row r="666" spans="1:7">
      <c r="A666" s="463"/>
      <c r="B666" s="463"/>
      <c r="C666" s="463"/>
      <c r="D666" s="464"/>
      <c r="E666" s="465"/>
      <c r="F666" s="466"/>
      <c r="G666" s="467"/>
    </row>
    <row r="667" spans="1:7">
      <c r="A667" s="725" t="s">
        <v>40</v>
      </c>
      <c r="B667" s="737"/>
      <c r="C667" s="737"/>
      <c r="D667" s="737"/>
      <c r="E667" s="737"/>
      <c r="F667" s="737"/>
      <c r="G667" s="738"/>
    </row>
    <row r="668" spans="1:7">
      <c r="A668" s="739" t="s">
        <v>41</v>
      </c>
      <c r="B668" s="755"/>
      <c r="C668" s="756"/>
      <c r="D668" s="85" t="s">
        <v>42</v>
      </c>
      <c r="E668" s="86" t="s">
        <v>43</v>
      </c>
      <c r="F668" s="87" t="s">
        <v>44</v>
      </c>
      <c r="G668" s="86" t="s">
        <v>45</v>
      </c>
    </row>
    <row r="669" spans="1:7">
      <c r="A669" s="704"/>
      <c r="B669" s="704"/>
      <c r="C669" s="704"/>
      <c r="D669" s="194"/>
      <c r="E669" s="216"/>
      <c r="F669" s="217"/>
      <c r="G669" s="195"/>
    </row>
    <row r="670" spans="1:7">
      <c r="A670" s="704"/>
      <c r="B670" s="704"/>
      <c r="C670" s="704"/>
      <c r="D670" s="194"/>
      <c r="E670" s="216"/>
      <c r="F670" s="217"/>
      <c r="G670" s="195"/>
    </row>
    <row r="671" spans="1:7">
      <c r="A671" s="704"/>
      <c r="B671" s="704"/>
      <c r="C671" s="704"/>
      <c r="D671" s="194"/>
      <c r="E671" s="216"/>
      <c r="F671" s="217"/>
      <c r="G671" s="195"/>
    </row>
    <row r="672" spans="1:7">
      <c r="A672" s="704"/>
      <c r="B672" s="704"/>
      <c r="C672" s="704"/>
      <c r="D672" s="194"/>
      <c r="E672" s="216"/>
      <c r="F672" s="217"/>
      <c r="G672" s="195"/>
    </row>
    <row r="673" spans="1:7">
      <c r="A673" s="91"/>
      <c r="B673" s="92"/>
      <c r="C673" s="91"/>
      <c r="D673" s="93"/>
      <c r="E673" s="197"/>
      <c r="F673" s="95" t="s">
        <v>46</v>
      </c>
      <c r="G673" s="96">
        <f>SUM(G669:G672)</f>
        <v>0</v>
      </c>
    </row>
    <row r="674" spans="1:7">
      <c r="A674" s="97"/>
      <c r="B674" s="98"/>
      <c r="C674" s="98"/>
      <c r="D674" s="99"/>
      <c r="E674" s="198"/>
      <c r="F674" s="101"/>
      <c r="G674" s="102"/>
    </row>
    <row r="675" spans="1:7">
      <c r="A675" s="97"/>
      <c r="B675" s="98"/>
      <c r="C675" s="98"/>
      <c r="D675" s="99"/>
      <c r="E675" s="198"/>
      <c r="F675" s="101"/>
      <c r="G675" s="102"/>
    </row>
    <row r="676" spans="1:7">
      <c r="A676" s="725" t="s">
        <v>305</v>
      </c>
      <c r="B676" s="737"/>
      <c r="C676" s="737"/>
      <c r="D676" s="737"/>
      <c r="E676" s="737"/>
      <c r="F676" s="737"/>
      <c r="G676" s="738"/>
    </row>
    <row r="677" spans="1:7">
      <c r="A677" s="739" t="s">
        <v>41</v>
      </c>
      <c r="B677" s="755"/>
      <c r="C677" s="756"/>
      <c r="D677" s="85" t="s">
        <v>42</v>
      </c>
      <c r="E677" s="86" t="s">
        <v>48</v>
      </c>
      <c r="F677" s="87" t="s">
        <v>49</v>
      </c>
      <c r="G677" s="86" t="s">
        <v>45</v>
      </c>
    </row>
    <row r="678" spans="1:7">
      <c r="A678" s="760" t="s">
        <v>65</v>
      </c>
      <c r="B678" s="761"/>
      <c r="C678" s="762"/>
      <c r="D678" s="177" t="s">
        <v>51</v>
      </c>
      <c r="E678" s="214">
        <f>+G688</f>
        <v>6572</v>
      </c>
      <c r="F678" s="178">
        <v>0.05</v>
      </c>
      <c r="G678" s="105">
        <f>ROUNDUP(E678*F678,0)</f>
        <v>329</v>
      </c>
    </row>
    <row r="679" spans="1:7">
      <c r="A679" s="746" t="s">
        <v>162</v>
      </c>
      <c r="B679" s="747"/>
      <c r="C679" s="748"/>
      <c r="D679" s="109" t="s">
        <v>163</v>
      </c>
      <c r="E679" s="214">
        <v>28000</v>
      </c>
      <c r="F679" s="108">
        <v>0.01</v>
      </c>
      <c r="G679" s="105">
        <f>ROUNDUP(E679*F679,0)</f>
        <v>280</v>
      </c>
    </row>
    <row r="680" spans="1:7">
      <c r="A680" s="112"/>
      <c r="B680" s="113"/>
      <c r="C680" s="113"/>
      <c r="D680" s="114"/>
      <c r="E680" s="115"/>
      <c r="F680" s="95" t="s">
        <v>54</v>
      </c>
      <c r="G680" s="96">
        <f>G678+G679</f>
        <v>609</v>
      </c>
    </row>
    <row r="681" spans="1:7">
      <c r="A681" s="116"/>
      <c r="B681" s="117"/>
      <c r="C681" s="117"/>
      <c r="D681" s="118"/>
      <c r="E681" s="119"/>
      <c r="F681" s="101"/>
      <c r="G681" s="102"/>
    </row>
    <row r="682" spans="1:7">
      <c r="A682" s="116"/>
      <c r="B682" s="117"/>
      <c r="C682" s="117"/>
      <c r="D682" s="118"/>
      <c r="E682" s="119"/>
      <c r="F682" s="101"/>
      <c r="G682" s="102"/>
    </row>
    <row r="683" spans="1:7" ht="22.5" customHeight="1">
      <c r="A683" s="725" t="s">
        <v>55</v>
      </c>
      <c r="B683" s="726"/>
      <c r="C683" s="726"/>
      <c r="D683" s="726"/>
      <c r="E683" s="726"/>
      <c r="F683" s="726"/>
      <c r="G683" s="727"/>
    </row>
    <row r="684" spans="1:7">
      <c r="A684" s="85" t="s">
        <v>2</v>
      </c>
      <c r="B684" s="85" t="s">
        <v>56</v>
      </c>
      <c r="C684" s="85" t="s">
        <v>57</v>
      </c>
      <c r="D684" s="85" t="s">
        <v>360</v>
      </c>
      <c r="E684" s="85" t="s">
        <v>59</v>
      </c>
      <c r="F684" s="85" t="s">
        <v>60</v>
      </c>
      <c r="G684" s="120"/>
    </row>
    <row r="685" spans="1:7">
      <c r="A685" s="121" t="s">
        <v>2</v>
      </c>
      <c r="B685" s="121" t="s">
        <v>56</v>
      </c>
      <c r="C685" s="458" t="s">
        <v>57</v>
      </c>
      <c r="D685" s="122" t="s">
        <v>360</v>
      </c>
      <c r="E685" s="122" t="s">
        <v>160</v>
      </c>
      <c r="F685" s="121" t="s">
        <v>161</v>
      </c>
      <c r="G685" s="120"/>
    </row>
    <row r="686" spans="1:7">
      <c r="A686" s="121" t="s">
        <v>61</v>
      </c>
      <c r="B686" s="121">
        <v>107213.33333333334</v>
      </c>
      <c r="C686" s="122">
        <v>0.875</v>
      </c>
      <c r="D686" s="122">
        <v>25128.125000000004</v>
      </c>
      <c r="E686" s="122">
        <v>5.5620000000000003</v>
      </c>
      <c r="F686" s="105">
        <f>ROUNDUP(D686/E686,0)</f>
        <v>4518</v>
      </c>
      <c r="G686" s="120"/>
    </row>
    <row r="687" spans="1:7">
      <c r="A687" s="121" t="s">
        <v>62</v>
      </c>
      <c r="B687" s="121">
        <v>48733.333333333336</v>
      </c>
      <c r="C687" s="122">
        <v>0.875</v>
      </c>
      <c r="D687" s="122">
        <v>11421.875</v>
      </c>
      <c r="E687" s="122">
        <v>5.5620000000000003</v>
      </c>
      <c r="F687" s="105">
        <f>ROUNDUP(D687/E687,0)</f>
        <v>2054</v>
      </c>
      <c r="G687" s="120"/>
    </row>
    <row r="688" spans="1:7">
      <c r="A688" s="91"/>
      <c r="B688" s="123"/>
      <c r="C688" s="493"/>
      <c r="D688" s="125"/>
      <c r="E688" s="126"/>
      <c r="F688" s="95" t="s">
        <v>63</v>
      </c>
      <c r="G688" s="96">
        <f>F686+F687</f>
        <v>6572</v>
      </c>
    </row>
    <row r="689" spans="1:7">
      <c r="A689" s="97"/>
      <c r="B689" s="98"/>
      <c r="C689" s="97"/>
      <c r="D689" s="99"/>
      <c r="E689" s="102"/>
      <c r="F689" s="101"/>
      <c r="G689" s="102"/>
    </row>
    <row r="690" spans="1:7">
      <c r="A690" s="97"/>
      <c r="B690" s="128"/>
      <c r="C690" s="494"/>
      <c r="D690" s="130"/>
      <c r="E690" s="131"/>
      <c r="F690" s="101"/>
      <c r="G690" s="102"/>
    </row>
    <row r="691" spans="1:7">
      <c r="A691" s="97"/>
      <c r="B691" s="97"/>
      <c r="C691" s="97"/>
      <c r="D691" s="132"/>
      <c r="E691" s="133"/>
      <c r="F691" s="134"/>
      <c r="G691" s="133"/>
    </row>
    <row r="692" spans="1:7">
      <c r="A692" s="135"/>
      <c r="B692" s="136"/>
      <c r="C692" s="137"/>
      <c r="D692" s="138"/>
      <c r="E692" s="728" t="s">
        <v>64</v>
      </c>
      <c r="F692" s="763"/>
      <c r="G692" s="199">
        <f>G673+G680+G688</f>
        <v>7181</v>
      </c>
    </row>
    <row r="694" spans="1:7">
      <c r="A694" s="442"/>
      <c r="B694" s="442"/>
      <c r="C694" s="442"/>
      <c r="D694" s="442"/>
      <c r="E694" s="442"/>
      <c r="F694" s="442"/>
      <c r="G694" s="442"/>
    </row>
    <row r="695" spans="1:7" ht="20.25" customHeight="1"/>
    <row r="696" spans="1:7" ht="15" thickBot="1"/>
    <row r="697" spans="1:7" ht="16" thickBot="1">
      <c r="A697" s="428" t="s">
        <v>1</v>
      </c>
      <c r="B697" s="730" t="s">
        <v>2</v>
      </c>
      <c r="C697" s="731"/>
      <c r="D697" s="731"/>
      <c r="E697" s="732"/>
      <c r="F697" s="75" t="s">
        <v>38</v>
      </c>
      <c r="G697" s="76" t="s">
        <v>39</v>
      </c>
    </row>
    <row r="698" spans="1:7" ht="114" customHeight="1" thickBot="1">
      <c r="A698" s="495">
        <v>5.6</v>
      </c>
      <c r="B698" s="750" t="e">
        <f>+#REF!</f>
        <v>#REF!</v>
      </c>
      <c r="C698" s="750"/>
      <c r="D698" s="750"/>
      <c r="E698" s="750"/>
      <c r="F698" s="460" t="e">
        <f>+#REF!</f>
        <v>#REF!</v>
      </c>
      <c r="G698" s="79">
        <f>+G723</f>
        <v>23159</v>
      </c>
    </row>
    <row r="699" spans="1:7">
      <c r="A699" s="463"/>
      <c r="B699" s="463"/>
      <c r="C699" s="463"/>
      <c r="D699" s="464"/>
      <c r="E699" s="465"/>
      <c r="F699" s="466"/>
      <c r="G699" s="467"/>
    </row>
    <row r="700" spans="1:7">
      <c r="A700" s="463"/>
      <c r="B700" s="463"/>
      <c r="C700" s="463"/>
      <c r="D700" s="464"/>
      <c r="E700" s="465"/>
      <c r="F700" s="466"/>
      <c r="G700" s="467"/>
    </row>
    <row r="701" spans="1:7">
      <c r="A701" s="725" t="s">
        <v>40</v>
      </c>
      <c r="B701" s="737"/>
      <c r="C701" s="737"/>
      <c r="D701" s="737"/>
      <c r="E701" s="737"/>
      <c r="F701" s="737"/>
      <c r="G701" s="738"/>
    </row>
    <row r="702" spans="1:7">
      <c r="A702" s="739" t="s">
        <v>41</v>
      </c>
      <c r="B702" s="755"/>
      <c r="C702" s="756"/>
      <c r="D702" s="85" t="s">
        <v>42</v>
      </c>
      <c r="E702" s="86" t="s">
        <v>43</v>
      </c>
      <c r="F702" s="87" t="s">
        <v>44</v>
      </c>
      <c r="G702" s="86" t="s">
        <v>45</v>
      </c>
    </row>
    <row r="703" spans="1:7">
      <c r="A703" s="704" t="s">
        <v>189</v>
      </c>
      <c r="B703" s="704"/>
      <c r="C703" s="704"/>
      <c r="D703" s="194" t="s">
        <v>176</v>
      </c>
      <c r="E703" s="214">
        <v>42000</v>
      </c>
      <c r="F703" s="217">
        <v>0.21</v>
      </c>
      <c r="G703" s="105">
        <f>ROUNDUP(E703*F703,0)</f>
        <v>8820</v>
      </c>
    </row>
    <row r="704" spans="1:7">
      <c r="A704" s="704" t="s">
        <v>190</v>
      </c>
      <c r="B704" s="704"/>
      <c r="C704" s="704"/>
      <c r="D704" s="194" t="s">
        <v>164</v>
      </c>
      <c r="E704" s="214">
        <v>1900</v>
      </c>
      <c r="F704" s="217">
        <v>0.12</v>
      </c>
      <c r="G704" s="105">
        <f>ROUNDUP(E704*F704,0)</f>
        <v>228</v>
      </c>
    </row>
    <row r="705" spans="1:7">
      <c r="A705" s="91"/>
      <c r="B705" s="92"/>
      <c r="C705" s="91"/>
      <c r="D705" s="93"/>
      <c r="E705" s="197"/>
      <c r="F705" s="95" t="s">
        <v>46</v>
      </c>
      <c r="G705" s="96">
        <f>SUM(G703:G704)</f>
        <v>9048</v>
      </c>
    </row>
    <row r="706" spans="1:7">
      <c r="A706" s="97"/>
      <c r="B706" s="98"/>
      <c r="C706" s="98"/>
      <c r="D706" s="99"/>
      <c r="E706" s="198"/>
      <c r="F706" s="101"/>
      <c r="G706" s="102"/>
    </row>
    <row r="707" spans="1:7">
      <c r="A707" s="97"/>
      <c r="B707" s="98"/>
      <c r="C707" s="98"/>
      <c r="D707" s="99"/>
      <c r="E707" s="198"/>
      <c r="F707" s="101"/>
      <c r="G707" s="102"/>
    </row>
    <row r="708" spans="1:7">
      <c r="A708" s="725" t="s">
        <v>47</v>
      </c>
      <c r="B708" s="726"/>
      <c r="C708" s="726"/>
      <c r="D708" s="726"/>
      <c r="E708" s="726"/>
      <c r="F708" s="726"/>
      <c r="G708" s="727"/>
    </row>
    <row r="709" spans="1:7">
      <c r="A709" s="739" t="s">
        <v>41</v>
      </c>
      <c r="B709" s="755"/>
      <c r="C709" s="756"/>
      <c r="D709" s="85" t="s">
        <v>42</v>
      </c>
      <c r="E709" s="86" t="s">
        <v>48</v>
      </c>
      <c r="F709" s="87" t="s">
        <v>49</v>
      </c>
      <c r="G709" s="86" t="s">
        <v>45</v>
      </c>
    </row>
    <row r="710" spans="1:7">
      <c r="A710" s="760" t="s">
        <v>65</v>
      </c>
      <c r="B710" s="761"/>
      <c r="C710" s="762"/>
      <c r="D710" s="177" t="s">
        <v>51</v>
      </c>
      <c r="E710" s="214">
        <f>+G719</f>
        <v>8105</v>
      </c>
      <c r="F710" s="178">
        <v>0.05</v>
      </c>
      <c r="G710" s="105">
        <f>ROUNDUP(E710*F710,0)</f>
        <v>406</v>
      </c>
    </row>
    <row r="711" spans="1:7">
      <c r="A711" s="746" t="s">
        <v>162</v>
      </c>
      <c r="B711" s="747"/>
      <c r="C711" s="748"/>
      <c r="D711" s="109" t="s">
        <v>163</v>
      </c>
      <c r="E711" s="214">
        <v>28000</v>
      </c>
      <c r="F711" s="108">
        <v>0.2</v>
      </c>
      <c r="G711" s="105">
        <f>ROUNDUP(E711*F711,0)</f>
        <v>5600</v>
      </c>
    </row>
    <row r="712" spans="1:7">
      <c r="A712" s="112"/>
      <c r="B712" s="113"/>
      <c r="C712" s="113"/>
      <c r="D712" s="114"/>
      <c r="E712" s="115"/>
      <c r="F712" s="95" t="s">
        <v>54</v>
      </c>
      <c r="G712" s="96">
        <f>G710+G711</f>
        <v>6006</v>
      </c>
    </row>
    <row r="713" spans="1:7">
      <c r="A713" s="116"/>
      <c r="B713" s="117"/>
      <c r="C713" s="117"/>
      <c r="D713" s="118"/>
      <c r="E713" s="119"/>
      <c r="F713" s="101"/>
      <c r="G713" s="102"/>
    </row>
    <row r="714" spans="1:7">
      <c r="A714" s="116"/>
      <c r="B714" s="117"/>
      <c r="C714" s="117"/>
      <c r="D714" s="118"/>
      <c r="E714" s="119"/>
      <c r="F714" s="101"/>
      <c r="G714" s="102"/>
    </row>
    <row r="715" spans="1:7" ht="22.5" customHeight="1">
      <c r="A715" s="725" t="s">
        <v>55</v>
      </c>
      <c r="B715" s="726"/>
      <c r="C715" s="726"/>
      <c r="D715" s="726"/>
      <c r="E715" s="726"/>
      <c r="F715" s="726"/>
      <c r="G715" s="727"/>
    </row>
    <row r="716" spans="1:7">
      <c r="A716" s="85" t="s">
        <v>2</v>
      </c>
      <c r="B716" s="85" t="s">
        <v>56</v>
      </c>
      <c r="C716" s="85" t="s">
        <v>57</v>
      </c>
      <c r="D716" s="85" t="s">
        <v>360</v>
      </c>
      <c r="E716" s="85" t="s">
        <v>59</v>
      </c>
      <c r="F716" s="85" t="s">
        <v>60</v>
      </c>
      <c r="G716" s="120"/>
    </row>
    <row r="717" spans="1:7">
      <c r="A717" s="121" t="s">
        <v>61</v>
      </c>
      <c r="B717" s="121">
        <v>107213.33333333334</v>
      </c>
      <c r="C717" s="122">
        <v>0.875</v>
      </c>
      <c r="D717" s="122">
        <v>25128.125000000004</v>
      </c>
      <c r="E717" s="508">
        <v>4.51</v>
      </c>
      <c r="F717" s="105">
        <f>ROUNDUP(D717/E717,0)</f>
        <v>5572</v>
      </c>
      <c r="G717" s="120"/>
    </row>
    <row r="718" spans="1:7">
      <c r="A718" s="121" t="s">
        <v>62</v>
      </c>
      <c r="B718" s="121">
        <v>48733.333333333336</v>
      </c>
      <c r="C718" s="122">
        <v>0.875</v>
      </c>
      <c r="D718" s="122">
        <v>11421.875</v>
      </c>
      <c r="E718" s="508">
        <v>4.51</v>
      </c>
      <c r="F718" s="105">
        <f>ROUNDUP(D718/E718,0)</f>
        <v>2533</v>
      </c>
      <c r="G718" s="120"/>
    </row>
    <row r="719" spans="1:7">
      <c r="A719" s="91"/>
      <c r="B719" s="123"/>
      <c r="C719" s="493"/>
      <c r="D719" s="125"/>
      <c r="E719" s="126"/>
      <c r="F719" s="95" t="s">
        <v>63</v>
      </c>
      <c r="G719" s="96">
        <f>F717+F718</f>
        <v>8105</v>
      </c>
    </row>
    <row r="720" spans="1:7">
      <c r="A720" s="97"/>
      <c r="B720" s="98"/>
      <c r="C720" s="97"/>
      <c r="D720" s="99"/>
      <c r="E720" s="102"/>
      <c r="F720" s="101"/>
      <c r="G720" s="102"/>
    </row>
    <row r="721" spans="1:7">
      <c r="A721" s="97"/>
      <c r="B721" s="128"/>
      <c r="C721" s="494"/>
      <c r="D721" s="130"/>
      <c r="E721" s="131"/>
      <c r="F721" s="101"/>
      <c r="G721" s="102"/>
    </row>
    <row r="722" spans="1:7">
      <c r="A722" s="97"/>
      <c r="B722" s="97"/>
      <c r="C722" s="97"/>
      <c r="D722" s="132"/>
      <c r="E722" s="133"/>
      <c r="F722" s="134"/>
      <c r="G722" s="133"/>
    </row>
    <row r="723" spans="1:7">
      <c r="A723" s="135"/>
      <c r="B723" s="136"/>
      <c r="C723" s="137"/>
      <c r="D723" s="138"/>
      <c r="E723" s="728" t="s">
        <v>64</v>
      </c>
      <c r="F723" s="763"/>
      <c r="G723" s="199">
        <f>G705+G712+G719</f>
        <v>23159</v>
      </c>
    </row>
    <row r="724" spans="1:7" ht="15" thickBot="1"/>
    <row r="725" spans="1:7" ht="16" thickBot="1">
      <c r="A725" s="428" t="s">
        <v>1</v>
      </c>
      <c r="B725" s="730" t="s">
        <v>2</v>
      </c>
      <c r="C725" s="731"/>
      <c r="D725" s="731"/>
      <c r="E725" s="732"/>
      <c r="F725" s="75" t="s">
        <v>38</v>
      </c>
      <c r="G725" s="76" t="s">
        <v>39</v>
      </c>
    </row>
    <row r="726" spans="1:7" ht="104.25" customHeight="1" thickBot="1">
      <c r="A726" s="495">
        <v>5.7</v>
      </c>
      <c r="B726" s="750" t="e">
        <f>+#REF!</f>
        <v>#REF!</v>
      </c>
      <c r="C726" s="750"/>
      <c r="D726" s="750"/>
      <c r="E726" s="750"/>
      <c r="F726" s="460" t="e">
        <f>+#REF!</f>
        <v>#REF!</v>
      </c>
      <c r="G726" s="79">
        <f>+G753</f>
        <v>33128</v>
      </c>
    </row>
    <row r="727" spans="1:7">
      <c r="A727" s="463"/>
      <c r="B727" s="463"/>
      <c r="C727" s="463"/>
      <c r="D727" s="464"/>
      <c r="E727" s="465"/>
      <c r="F727" s="466"/>
      <c r="G727" s="467"/>
    </row>
    <row r="728" spans="1:7">
      <c r="A728" s="463"/>
      <c r="B728" s="463"/>
      <c r="C728" s="463"/>
      <c r="D728" s="464"/>
      <c r="E728" s="465"/>
      <c r="F728" s="466"/>
      <c r="G728" s="467"/>
    </row>
    <row r="729" spans="1:7">
      <c r="A729" s="725" t="s">
        <v>40</v>
      </c>
      <c r="B729" s="737"/>
      <c r="C729" s="737"/>
      <c r="D729" s="737"/>
      <c r="E729" s="737"/>
      <c r="F729" s="737"/>
      <c r="G729" s="738"/>
    </row>
    <row r="730" spans="1:7">
      <c r="A730" s="739" t="s">
        <v>41</v>
      </c>
      <c r="B730" s="755"/>
      <c r="C730" s="756"/>
      <c r="D730" s="85" t="s">
        <v>42</v>
      </c>
      <c r="E730" s="86" t="s">
        <v>43</v>
      </c>
      <c r="F730" s="87" t="s">
        <v>44</v>
      </c>
      <c r="G730" s="86" t="s">
        <v>45</v>
      </c>
    </row>
    <row r="731" spans="1:7">
      <c r="A731" s="704" t="s">
        <v>186</v>
      </c>
      <c r="B731" s="704"/>
      <c r="C731" s="704"/>
      <c r="D731" s="194" t="s">
        <v>42</v>
      </c>
      <c r="E731" s="214">
        <v>1900</v>
      </c>
      <c r="F731" s="217">
        <v>0.1</v>
      </c>
      <c r="G731" s="105">
        <f>ROUNDUP(E731*F731,0)</f>
        <v>190</v>
      </c>
    </row>
    <row r="732" spans="1:7">
      <c r="A732" s="704" t="s">
        <v>306</v>
      </c>
      <c r="B732" s="704"/>
      <c r="C732" s="704"/>
      <c r="D732" s="194" t="s">
        <v>176</v>
      </c>
      <c r="E732" s="214">
        <v>215000</v>
      </c>
      <c r="F732" s="217">
        <v>0.1</v>
      </c>
      <c r="G732" s="105">
        <f>ROUNDUP(E732*F732,0)</f>
        <v>21500</v>
      </c>
    </row>
    <row r="733" spans="1:7">
      <c r="A733" s="704"/>
      <c r="B733" s="704"/>
      <c r="C733" s="704"/>
      <c r="D733" s="194"/>
      <c r="E733" s="216"/>
      <c r="F733" s="217"/>
      <c r="G733" s="195"/>
    </row>
    <row r="734" spans="1:7">
      <c r="A734" s="704"/>
      <c r="B734" s="704"/>
      <c r="C734" s="704"/>
      <c r="D734" s="194"/>
      <c r="E734" s="216"/>
      <c r="F734" s="217"/>
      <c r="G734" s="195"/>
    </row>
    <row r="735" spans="1:7">
      <c r="A735" s="91"/>
      <c r="B735" s="92"/>
      <c r="C735" s="91"/>
      <c r="D735" s="93"/>
      <c r="E735" s="197"/>
      <c r="F735" s="95" t="s">
        <v>46</v>
      </c>
      <c r="G735" s="96">
        <f>SUM(G731:G734)</f>
        <v>21690</v>
      </c>
    </row>
    <row r="736" spans="1:7">
      <c r="A736" s="97"/>
      <c r="B736" s="98"/>
      <c r="C736" s="98"/>
      <c r="D736" s="99"/>
      <c r="E736" s="198"/>
      <c r="F736" s="101"/>
      <c r="G736" s="102"/>
    </row>
    <row r="737" spans="1:7">
      <c r="A737" s="97"/>
      <c r="B737" s="98"/>
      <c r="C737" s="98"/>
      <c r="D737" s="99"/>
      <c r="E737" s="198"/>
      <c r="F737" s="101"/>
      <c r="G737" s="102"/>
    </row>
    <row r="738" spans="1:7">
      <c r="A738" s="725" t="s">
        <v>47</v>
      </c>
      <c r="B738" s="726"/>
      <c r="C738" s="726"/>
      <c r="D738" s="726"/>
      <c r="E738" s="726"/>
      <c r="F738" s="726"/>
      <c r="G738" s="727"/>
    </row>
    <row r="739" spans="1:7">
      <c r="A739" s="739" t="s">
        <v>41</v>
      </c>
      <c r="B739" s="755"/>
      <c r="C739" s="756"/>
      <c r="D739" s="85" t="s">
        <v>42</v>
      </c>
      <c r="E739" s="86" t="s">
        <v>48</v>
      </c>
      <c r="F739" s="87" t="s">
        <v>49</v>
      </c>
      <c r="G739" s="86" t="s">
        <v>45</v>
      </c>
    </row>
    <row r="740" spans="1:7">
      <c r="A740" s="760" t="s">
        <v>65</v>
      </c>
      <c r="B740" s="761"/>
      <c r="C740" s="762"/>
      <c r="D740" s="177" t="s">
        <v>51</v>
      </c>
      <c r="E740" s="214">
        <f>+G749</f>
        <v>9826</v>
      </c>
      <c r="F740" s="178">
        <v>0.05</v>
      </c>
      <c r="G740" s="105">
        <f>ROUNDUP(E740*F740,0)</f>
        <v>492</v>
      </c>
    </row>
    <row r="741" spans="1:7">
      <c r="A741" s="746" t="s">
        <v>162</v>
      </c>
      <c r="B741" s="747"/>
      <c r="C741" s="748"/>
      <c r="D741" s="109" t="s">
        <v>163</v>
      </c>
      <c r="E741" s="214">
        <v>28000</v>
      </c>
      <c r="F741" s="108">
        <v>0.04</v>
      </c>
      <c r="G741" s="105">
        <f>ROUNDUP(E741*F741,0)</f>
        <v>1120</v>
      </c>
    </row>
    <row r="742" spans="1:7">
      <c r="A742" s="112"/>
      <c r="B742" s="113"/>
      <c r="C742" s="113"/>
      <c r="D742" s="114"/>
      <c r="E742" s="115"/>
      <c r="F742" s="95" t="s">
        <v>54</v>
      </c>
      <c r="G742" s="96">
        <f>G740+G741</f>
        <v>1612</v>
      </c>
    </row>
    <row r="743" spans="1:7">
      <c r="A743" s="116"/>
      <c r="B743" s="117"/>
      <c r="C743" s="117"/>
      <c r="D743" s="118"/>
      <c r="E743" s="119"/>
      <c r="F743" s="101"/>
      <c r="G743" s="102"/>
    </row>
    <row r="744" spans="1:7">
      <c r="A744" s="116"/>
      <c r="B744" s="117"/>
      <c r="C744" s="117"/>
      <c r="D744" s="118"/>
      <c r="E744" s="119"/>
      <c r="F744" s="101"/>
      <c r="G744" s="102"/>
    </row>
    <row r="745" spans="1:7" ht="22.5" customHeight="1">
      <c r="A745" s="725" t="s">
        <v>55</v>
      </c>
      <c r="B745" s="726"/>
      <c r="C745" s="726"/>
      <c r="D745" s="726"/>
      <c r="E745" s="726"/>
      <c r="F745" s="726"/>
      <c r="G745" s="727"/>
    </row>
    <row r="746" spans="1:7">
      <c r="A746" s="85" t="s">
        <v>2</v>
      </c>
      <c r="B746" s="85" t="s">
        <v>56</v>
      </c>
      <c r="C746" s="85" t="s">
        <v>57</v>
      </c>
      <c r="D746" s="85" t="s">
        <v>360</v>
      </c>
      <c r="E746" s="85" t="s">
        <v>59</v>
      </c>
      <c r="F746" s="85" t="s">
        <v>60</v>
      </c>
      <c r="G746" s="120"/>
    </row>
    <row r="747" spans="1:7">
      <c r="A747" s="121" t="s">
        <v>61</v>
      </c>
      <c r="B747" s="121">
        <v>107213.33333333334</v>
      </c>
      <c r="C747" s="122">
        <v>0.875</v>
      </c>
      <c r="D747" s="122">
        <v>25128.125000000004</v>
      </c>
      <c r="E747" s="508">
        <v>3.72</v>
      </c>
      <c r="F747" s="105">
        <f>ROUNDUP(D747/E747,0)</f>
        <v>6755</v>
      </c>
      <c r="G747" s="120"/>
    </row>
    <row r="748" spans="1:7">
      <c r="A748" s="121" t="s">
        <v>62</v>
      </c>
      <c r="B748" s="121">
        <v>48733.333333333336</v>
      </c>
      <c r="C748" s="122">
        <v>0.875</v>
      </c>
      <c r="D748" s="122">
        <v>11421.875</v>
      </c>
      <c r="E748" s="508">
        <v>3.72</v>
      </c>
      <c r="F748" s="105">
        <f>ROUNDUP(D748/E748,0)</f>
        <v>3071</v>
      </c>
      <c r="G748" s="120"/>
    </row>
    <row r="749" spans="1:7">
      <c r="A749" s="91"/>
      <c r="B749" s="123"/>
      <c r="C749" s="493"/>
      <c r="D749" s="125"/>
      <c r="E749" s="126"/>
      <c r="F749" s="95" t="s">
        <v>63</v>
      </c>
      <c r="G749" s="96">
        <f>F747+F748</f>
        <v>9826</v>
      </c>
    </row>
    <row r="750" spans="1:7">
      <c r="A750" s="97"/>
      <c r="B750" s="98"/>
      <c r="C750" s="97"/>
      <c r="D750" s="99"/>
      <c r="E750" s="102"/>
      <c r="F750" s="101"/>
      <c r="G750" s="102"/>
    </row>
    <row r="751" spans="1:7">
      <c r="A751" s="97"/>
      <c r="B751" s="128"/>
      <c r="C751" s="494"/>
      <c r="D751" s="130"/>
      <c r="E751" s="131"/>
      <c r="F751" s="101"/>
      <c r="G751" s="102"/>
    </row>
    <row r="752" spans="1:7">
      <c r="A752" s="97"/>
      <c r="B752" s="97"/>
      <c r="C752" s="97"/>
      <c r="D752" s="132"/>
      <c r="E752" s="133"/>
      <c r="F752" s="134"/>
      <c r="G752" s="133"/>
    </row>
    <row r="753" spans="1:7">
      <c r="A753" s="135"/>
      <c r="B753" s="136"/>
      <c r="C753" s="137"/>
      <c r="D753" s="138"/>
      <c r="E753" s="728" t="s">
        <v>64</v>
      </c>
      <c r="F753" s="763"/>
      <c r="G753" s="199">
        <f>G735+G742+G749</f>
        <v>33128</v>
      </c>
    </row>
    <row r="755" spans="1:7">
      <c r="A755" s="442"/>
      <c r="B755" s="442"/>
      <c r="C755" s="442"/>
      <c r="D755" s="442"/>
      <c r="E755" s="442"/>
      <c r="F755" s="442"/>
      <c r="G755" s="442"/>
    </row>
    <row r="756" spans="1:7" s="442" customFormat="1" ht="15" thickBot="1"/>
    <row r="757" spans="1:7" ht="14.5" customHeight="1" thickBot="1">
      <c r="A757" s="428" t="s">
        <v>1</v>
      </c>
      <c r="B757" s="730" t="s">
        <v>2</v>
      </c>
      <c r="C757" s="731"/>
      <c r="D757" s="731"/>
      <c r="E757" s="732"/>
      <c r="F757" s="75" t="s">
        <v>38</v>
      </c>
      <c r="G757" s="76" t="s">
        <v>39</v>
      </c>
    </row>
    <row r="758" spans="1:7" ht="114" customHeight="1" thickBot="1">
      <c r="A758" s="429">
        <v>6.1</v>
      </c>
      <c r="B758" s="733" t="e">
        <f>+#REF!</f>
        <v>#REF!</v>
      </c>
      <c r="C758" s="733"/>
      <c r="D758" s="733"/>
      <c r="E758" s="733"/>
      <c r="F758" s="430" t="e">
        <f>+#REF!</f>
        <v>#REF!</v>
      </c>
      <c r="G758" s="79">
        <f>+G784</f>
        <v>27696</v>
      </c>
    </row>
    <row r="759" spans="1:7" ht="14.5" customHeight="1">
      <c r="A759" s="431"/>
      <c r="B759" s="431"/>
      <c r="C759" s="431"/>
      <c r="D759" s="432"/>
      <c r="E759" s="433"/>
      <c r="F759" s="434"/>
      <c r="G759" s="435"/>
    </row>
    <row r="760" spans="1:7" ht="14.5" customHeight="1">
      <c r="A760" s="431"/>
      <c r="B760" s="431"/>
      <c r="C760" s="431"/>
      <c r="D760" s="432"/>
      <c r="E760" s="433"/>
      <c r="F760" s="434"/>
      <c r="G760" s="435"/>
    </row>
    <row r="761" spans="1:7" ht="14.5" customHeight="1">
      <c r="A761" s="725" t="s">
        <v>40</v>
      </c>
      <c r="B761" s="737"/>
      <c r="C761" s="737"/>
      <c r="D761" s="737"/>
      <c r="E761" s="737"/>
      <c r="F761" s="737"/>
      <c r="G761" s="738"/>
    </row>
    <row r="762" spans="1:7" ht="14.5" customHeight="1">
      <c r="A762" s="739" t="s">
        <v>41</v>
      </c>
      <c r="B762" s="740"/>
      <c r="C762" s="740"/>
      <c r="D762" s="85" t="s">
        <v>42</v>
      </c>
      <c r="E762" s="86" t="s">
        <v>43</v>
      </c>
      <c r="F762" s="87" t="s">
        <v>44</v>
      </c>
      <c r="G762" s="86" t="s">
        <v>45</v>
      </c>
    </row>
    <row r="763" spans="1:7" ht="14.5" customHeight="1">
      <c r="A763" s="724"/>
      <c r="B763" s="722"/>
      <c r="C763" s="722"/>
      <c r="D763" s="180"/>
      <c r="E763" s="181"/>
      <c r="F763" s="182"/>
      <c r="G763" s="86"/>
    </row>
    <row r="764" spans="1:7" ht="14.5" customHeight="1">
      <c r="A764" s="724"/>
      <c r="B764" s="722"/>
      <c r="C764" s="722"/>
      <c r="D764" s="180"/>
      <c r="E764" s="181"/>
      <c r="F764" s="182"/>
      <c r="G764" s="86"/>
    </row>
    <row r="765" spans="1:7" ht="14.5" customHeight="1">
      <c r="A765" s="436"/>
      <c r="D765" s="180"/>
      <c r="E765" s="181"/>
      <c r="F765" s="437"/>
      <c r="G765" s="86"/>
    </row>
    <row r="766" spans="1:7" ht="14.5" customHeight="1">
      <c r="A766" s="91"/>
      <c r="B766" s="92"/>
      <c r="C766" s="91"/>
      <c r="D766" s="93"/>
      <c r="E766" s="438"/>
      <c r="F766" s="95" t="s">
        <v>215</v>
      </c>
      <c r="G766" s="96">
        <f>G763+G764+G765</f>
        <v>0</v>
      </c>
    </row>
    <row r="767" spans="1:7" ht="14.5" customHeight="1">
      <c r="A767" s="97"/>
      <c r="B767" s="98"/>
      <c r="C767" s="98"/>
      <c r="D767" s="99"/>
      <c r="E767" s="439"/>
      <c r="F767" s="101"/>
      <c r="G767" s="102"/>
    </row>
    <row r="768" spans="1:7" ht="14.5" customHeight="1">
      <c r="A768" s="97"/>
      <c r="B768" s="98"/>
      <c r="C768" s="98"/>
      <c r="D768" s="99"/>
      <c r="E768" s="439"/>
      <c r="F768" s="101"/>
      <c r="G768" s="102"/>
    </row>
    <row r="769" spans="1:7" ht="14.5" customHeight="1">
      <c r="A769" s="725" t="s">
        <v>47</v>
      </c>
      <c r="B769" s="726"/>
      <c r="C769" s="726"/>
      <c r="D769" s="726"/>
      <c r="E769" s="726"/>
      <c r="F769" s="726"/>
      <c r="G769" s="727"/>
    </row>
    <row r="770" spans="1:7" ht="14.5" customHeight="1">
      <c r="A770" s="739" t="s">
        <v>41</v>
      </c>
      <c r="B770" s="740"/>
      <c r="C770" s="741"/>
      <c r="D770" s="85" t="s">
        <v>42</v>
      </c>
      <c r="E770" s="86" t="s">
        <v>48</v>
      </c>
      <c r="F770" s="87" t="s">
        <v>49</v>
      </c>
      <c r="G770" s="86" t="s">
        <v>45</v>
      </c>
    </row>
    <row r="771" spans="1:7" ht="14.5" customHeight="1">
      <c r="A771" s="721" t="s">
        <v>50</v>
      </c>
      <c r="B771" s="722"/>
      <c r="C771" s="723"/>
      <c r="D771" s="109" t="s">
        <v>51</v>
      </c>
      <c r="E771" s="214">
        <f>+G780</f>
        <v>25923</v>
      </c>
      <c r="F771" s="108">
        <v>0.05</v>
      </c>
      <c r="G771" s="105">
        <f>ROUNDUP(E771*F771,0)</f>
        <v>1297</v>
      </c>
    </row>
    <row r="772" spans="1:7" ht="14.5" customHeight="1">
      <c r="A772" s="721" t="s">
        <v>162</v>
      </c>
      <c r="B772" s="722"/>
      <c r="C772" s="723"/>
      <c r="D772" s="109" t="s">
        <v>163</v>
      </c>
      <c r="E772" s="214">
        <v>28000</v>
      </c>
      <c r="F772" s="441">
        <v>1.7000000000000001E-2</v>
      </c>
      <c r="G772" s="105">
        <f>ROUNDUP(E772*F772,0)</f>
        <v>476</v>
      </c>
    </row>
    <row r="773" spans="1:7" ht="14.5" customHeight="1">
      <c r="A773" s="112"/>
      <c r="B773" s="113"/>
      <c r="C773" s="113"/>
      <c r="D773" s="114"/>
      <c r="E773" s="115"/>
      <c r="F773" s="95" t="s">
        <v>217</v>
      </c>
      <c r="G773" s="96">
        <f>G771+G772</f>
        <v>1773</v>
      </c>
    </row>
    <row r="774" spans="1:7" ht="14.5" customHeight="1">
      <c r="A774" s="116"/>
      <c r="B774" s="117"/>
      <c r="C774" s="117"/>
      <c r="D774" s="118"/>
      <c r="E774" s="119"/>
      <c r="F774" s="101"/>
      <c r="G774" s="102"/>
    </row>
    <row r="775" spans="1:7" ht="14.5" customHeight="1">
      <c r="A775" s="116"/>
      <c r="B775" s="117"/>
      <c r="C775" s="117"/>
      <c r="D775" s="118"/>
      <c r="E775" s="119"/>
      <c r="F775" s="101"/>
      <c r="G775" s="102"/>
    </row>
    <row r="776" spans="1:7" ht="14.5" customHeight="1">
      <c r="A776" s="725" t="s">
        <v>55</v>
      </c>
      <c r="B776" s="726"/>
      <c r="C776" s="726"/>
      <c r="D776" s="726"/>
      <c r="E776" s="726"/>
      <c r="F776" s="726"/>
      <c r="G776" s="727"/>
    </row>
    <row r="777" spans="1:7" ht="14.5" customHeight="1">
      <c r="A777" s="85" t="s">
        <v>2</v>
      </c>
      <c r="B777" s="85" t="s">
        <v>56</v>
      </c>
      <c r="C777" s="85" t="s">
        <v>57</v>
      </c>
      <c r="D777" s="85" t="s">
        <v>360</v>
      </c>
      <c r="E777" s="85" t="s">
        <v>59</v>
      </c>
      <c r="F777" s="85" t="s">
        <v>60</v>
      </c>
      <c r="G777" s="120"/>
    </row>
    <row r="778" spans="1:7" ht="14.5" customHeight="1">
      <c r="A778" s="121" t="s">
        <v>61</v>
      </c>
      <c r="B778" s="121">
        <v>107213.33333333299</v>
      </c>
      <c r="C778" s="122">
        <v>0.875</v>
      </c>
      <c r="D778" s="122">
        <v>25128.125</v>
      </c>
      <c r="E778" s="508">
        <v>1.41</v>
      </c>
      <c r="F778" s="105">
        <f>ROUNDUP(D778/E778,0)</f>
        <v>17822</v>
      </c>
      <c r="G778" s="120"/>
    </row>
    <row r="779" spans="1:7" ht="14.5" customHeight="1">
      <c r="A779" s="121" t="s">
        <v>62</v>
      </c>
      <c r="B779" s="121">
        <v>48733.333333333299</v>
      </c>
      <c r="C779" s="122">
        <v>0.875</v>
      </c>
      <c r="D779" s="122">
        <v>11421.875</v>
      </c>
      <c r="E779" s="508">
        <v>1.41</v>
      </c>
      <c r="F779" s="105">
        <f>ROUNDUP(D779/E779,0)</f>
        <v>8101</v>
      </c>
      <c r="G779" s="120"/>
    </row>
    <row r="780" spans="1:7" ht="14.5" customHeight="1">
      <c r="A780" s="91"/>
      <c r="B780" s="123"/>
      <c r="C780" s="124"/>
      <c r="D780" s="125"/>
      <c r="E780" s="126"/>
      <c r="F780" s="95" t="s">
        <v>218</v>
      </c>
      <c r="G780" s="96">
        <f>F778+F779</f>
        <v>25923</v>
      </c>
    </row>
    <row r="781" spans="1:7" ht="14.5" customHeight="1">
      <c r="A781" s="97"/>
      <c r="B781" s="98"/>
      <c r="C781" s="97"/>
      <c r="D781" s="99"/>
      <c r="E781" s="102"/>
      <c r="F781" s="101"/>
      <c r="G781" s="102"/>
    </row>
    <row r="782" spans="1:7" ht="14.5" customHeight="1">
      <c r="A782" s="97"/>
      <c r="B782" s="128"/>
      <c r="C782" s="129"/>
      <c r="D782" s="130"/>
      <c r="E782" s="131"/>
      <c r="F782" s="101"/>
      <c r="G782" s="102"/>
    </row>
    <row r="783" spans="1:7" ht="14.5" customHeight="1">
      <c r="A783" s="97"/>
      <c r="B783" s="97"/>
      <c r="C783" s="97"/>
      <c r="D783" s="132"/>
      <c r="E783" s="133"/>
      <c r="F783" s="134"/>
      <c r="G783" s="133"/>
    </row>
    <row r="784" spans="1:7" ht="14.5" customHeight="1">
      <c r="A784" s="135"/>
      <c r="B784" s="136"/>
      <c r="C784" s="137"/>
      <c r="D784" s="138"/>
      <c r="E784" s="728" t="s">
        <v>64</v>
      </c>
      <c r="F784" s="729"/>
      <c r="G784" s="199">
        <f>G766+G773+G780</f>
        <v>27696</v>
      </c>
    </row>
    <row r="785" spans="1:7" s="152" customFormat="1" ht="15" thickBot="1"/>
    <row r="786" spans="1:7" ht="14.5" customHeight="1" thickBot="1">
      <c r="A786" s="428" t="s">
        <v>1</v>
      </c>
      <c r="B786" s="730" t="s">
        <v>2</v>
      </c>
      <c r="C786" s="731"/>
      <c r="D786" s="731"/>
      <c r="E786" s="732"/>
      <c r="F786" s="75" t="s">
        <v>38</v>
      </c>
      <c r="G786" s="76" t="s">
        <v>39</v>
      </c>
    </row>
    <row r="787" spans="1:7" ht="14.5" customHeight="1" thickBot="1">
      <c r="A787" s="486"/>
      <c r="B787" s="733" t="s">
        <v>315</v>
      </c>
      <c r="C787" s="733"/>
      <c r="D787" s="733"/>
      <c r="E787" s="733"/>
      <c r="F787" s="430" t="s">
        <v>9</v>
      </c>
      <c r="G787" s="79">
        <f>+G813</f>
        <v>14494</v>
      </c>
    </row>
    <row r="788" spans="1:7" ht="14.5" customHeight="1">
      <c r="A788" s="431"/>
      <c r="B788" s="431"/>
      <c r="C788" s="431"/>
      <c r="D788" s="432"/>
      <c r="E788" s="433"/>
      <c r="F788" s="434"/>
      <c r="G788" s="435"/>
    </row>
    <row r="789" spans="1:7" ht="14.5" customHeight="1">
      <c r="A789" s="431"/>
      <c r="B789" s="431"/>
      <c r="C789" s="431"/>
      <c r="D789" s="432"/>
      <c r="E789" s="433"/>
      <c r="F789" s="434"/>
      <c r="G789" s="435"/>
    </row>
    <row r="790" spans="1:7" ht="14.5" customHeight="1">
      <c r="A790" s="725" t="s">
        <v>40</v>
      </c>
      <c r="B790" s="737"/>
      <c r="C790" s="737"/>
      <c r="D790" s="737"/>
      <c r="E790" s="737"/>
      <c r="F790" s="737"/>
      <c r="G790" s="738"/>
    </row>
    <row r="791" spans="1:7" ht="14.5" customHeight="1">
      <c r="A791" s="739" t="s">
        <v>41</v>
      </c>
      <c r="B791" s="740"/>
      <c r="C791" s="740"/>
      <c r="D791" s="85" t="s">
        <v>42</v>
      </c>
      <c r="E791" s="86" t="s">
        <v>43</v>
      </c>
      <c r="F791" s="87" t="s">
        <v>44</v>
      </c>
      <c r="G791" s="86" t="s">
        <v>45</v>
      </c>
    </row>
    <row r="792" spans="1:7" ht="14.5" customHeight="1">
      <c r="A792" s="724"/>
      <c r="B792" s="722"/>
      <c r="C792" s="722"/>
      <c r="D792" s="180"/>
      <c r="E792" s="181"/>
      <c r="F792" s="182"/>
      <c r="G792" s="86"/>
    </row>
    <row r="793" spans="1:7" ht="14.5" customHeight="1">
      <c r="A793" s="724"/>
      <c r="B793" s="722"/>
      <c r="C793" s="722"/>
      <c r="D793" s="180"/>
      <c r="E793" s="181"/>
      <c r="F793" s="182"/>
      <c r="G793" s="86"/>
    </row>
    <row r="794" spans="1:7" ht="14.5" customHeight="1">
      <c r="A794" s="436"/>
      <c r="D794" s="180"/>
      <c r="E794" s="181"/>
      <c r="F794" s="437"/>
      <c r="G794" s="86"/>
    </row>
    <row r="795" spans="1:7" ht="14.5" customHeight="1">
      <c r="A795" s="91"/>
      <c r="B795" s="92"/>
      <c r="C795" s="91"/>
      <c r="D795" s="93"/>
      <c r="E795" s="438"/>
      <c r="F795" s="95" t="s">
        <v>215</v>
      </c>
      <c r="G795" s="96">
        <f>G792+G793+G794</f>
        <v>0</v>
      </c>
    </row>
    <row r="796" spans="1:7" ht="14.5" customHeight="1">
      <c r="A796" s="97"/>
      <c r="B796" s="98"/>
      <c r="C796" s="98"/>
      <c r="D796" s="99"/>
      <c r="E796" s="439"/>
      <c r="F796" s="101"/>
      <c r="G796" s="102"/>
    </row>
    <row r="797" spans="1:7" ht="14.5" customHeight="1">
      <c r="A797" s="97"/>
      <c r="B797" s="98"/>
      <c r="C797" s="98"/>
      <c r="D797" s="99"/>
      <c r="E797" s="439"/>
      <c r="F797" s="101"/>
      <c r="G797" s="102"/>
    </row>
    <row r="798" spans="1:7" ht="14.5" customHeight="1">
      <c r="A798" s="725" t="s">
        <v>47</v>
      </c>
      <c r="B798" s="726"/>
      <c r="C798" s="726"/>
      <c r="D798" s="726"/>
      <c r="E798" s="726"/>
      <c r="F798" s="726"/>
      <c r="G798" s="727"/>
    </row>
    <row r="799" spans="1:7" ht="14.5" customHeight="1">
      <c r="A799" s="739" t="s">
        <v>41</v>
      </c>
      <c r="B799" s="740"/>
      <c r="C799" s="741"/>
      <c r="D799" s="85" t="s">
        <v>42</v>
      </c>
      <c r="E799" s="86" t="s">
        <v>48</v>
      </c>
      <c r="F799" s="87" t="s">
        <v>49</v>
      </c>
      <c r="G799" s="86" t="s">
        <v>45</v>
      </c>
    </row>
    <row r="800" spans="1:7" ht="14.5" customHeight="1">
      <c r="A800" s="721" t="s">
        <v>50</v>
      </c>
      <c r="B800" s="722"/>
      <c r="C800" s="723"/>
      <c r="D800" s="109" t="s">
        <v>51</v>
      </c>
      <c r="E800" s="214">
        <f>+G809</f>
        <v>13350</v>
      </c>
      <c r="F800" s="108">
        <v>0.05</v>
      </c>
      <c r="G800" s="105">
        <f>ROUNDUP(E800*F800,0)</f>
        <v>668</v>
      </c>
    </row>
    <row r="801" spans="1:7" ht="14.5" customHeight="1">
      <c r="A801" s="721" t="s">
        <v>162</v>
      </c>
      <c r="B801" s="722"/>
      <c r="C801" s="723"/>
      <c r="D801" s="109" t="s">
        <v>163</v>
      </c>
      <c r="E801" s="214">
        <v>28000</v>
      </c>
      <c r="F801" s="441">
        <v>1.7000000000000001E-2</v>
      </c>
      <c r="G801" s="105">
        <f>ROUNDUP(E801*F801,0)</f>
        <v>476</v>
      </c>
    </row>
    <row r="802" spans="1:7" ht="14.5" customHeight="1">
      <c r="A802" s="112"/>
      <c r="B802" s="113"/>
      <c r="C802" s="113"/>
      <c r="D802" s="114"/>
      <c r="E802" s="115"/>
      <c r="F802" s="95" t="s">
        <v>217</v>
      </c>
      <c r="G802" s="96">
        <f>G800+G801</f>
        <v>1144</v>
      </c>
    </row>
    <row r="803" spans="1:7" ht="14.5" customHeight="1">
      <c r="A803" s="116"/>
      <c r="B803" s="117"/>
      <c r="C803" s="117"/>
      <c r="D803" s="118"/>
      <c r="E803" s="119"/>
      <c r="F803" s="101"/>
      <c r="G803" s="102"/>
    </row>
    <row r="804" spans="1:7" ht="14.5" customHeight="1">
      <c r="A804" s="116"/>
      <c r="B804" s="117"/>
      <c r="C804" s="117"/>
      <c r="D804" s="118"/>
      <c r="E804" s="119"/>
      <c r="F804" s="101"/>
      <c r="G804" s="102"/>
    </row>
    <row r="805" spans="1:7" ht="14.5" customHeight="1">
      <c r="A805" s="725" t="s">
        <v>55</v>
      </c>
      <c r="B805" s="726"/>
      <c r="C805" s="726"/>
      <c r="D805" s="726"/>
      <c r="E805" s="726"/>
      <c r="F805" s="726"/>
      <c r="G805" s="727"/>
    </row>
    <row r="806" spans="1:7" ht="14.5" customHeight="1">
      <c r="A806" s="85" t="s">
        <v>2</v>
      </c>
      <c r="B806" s="85" t="s">
        <v>56</v>
      </c>
      <c r="C806" s="85" t="s">
        <v>57</v>
      </c>
      <c r="D806" s="85" t="s">
        <v>360</v>
      </c>
      <c r="E806" s="85" t="s">
        <v>59</v>
      </c>
      <c r="F806" s="85" t="s">
        <v>60</v>
      </c>
      <c r="G806" s="120"/>
    </row>
    <row r="807" spans="1:7" ht="14.5" customHeight="1">
      <c r="A807" s="121" t="s">
        <v>61</v>
      </c>
      <c r="B807" s="121">
        <v>107213.33333333299</v>
      </c>
      <c r="C807" s="122">
        <v>0.875</v>
      </c>
      <c r="D807" s="122">
        <v>25128.125</v>
      </c>
      <c r="E807" s="508">
        <v>2.738</v>
      </c>
      <c r="F807" s="105">
        <f>ROUNDUP(D807/E807,0)</f>
        <v>9178</v>
      </c>
      <c r="G807" s="120"/>
    </row>
    <row r="808" spans="1:7" ht="14.5" customHeight="1">
      <c r="A808" s="121" t="s">
        <v>62</v>
      </c>
      <c r="B808" s="121">
        <v>48733.333333333299</v>
      </c>
      <c r="C808" s="122">
        <v>0.875</v>
      </c>
      <c r="D808" s="122">
        <v>11421.875</v>
      </c>
      <c r="E808" s="508">
        <v>2.738</v>
      </c>
      <c r="F808" s="105">
        <f>ROUNDUP(D808/E808,0)</f>
        <v>4172</v>
      </c>
      <c r="G808" s="120"/>
    </row>
    <row r="809" spans="1:7" ht="14.5" customHeight="1">
      <c r="A809" s="91"/>
      <c r="B809" s="123"/>
      <c r="C809" s="124"/>
      <c r="D809" s="125"/>
      <c r="E809" s="126"/>
      <c r="F809" s="95" t="s">
        <v>218</v>
      </c>
      <c r="G809" s="96">
        <f>F807+F808</f>
        <v>13350</v>
      </c>
    </row>
    <row r="810" spans="1:7" ht="14.5" customHeight="1">
      <c r="A810" s="97"/>
      <c r="B810" s="98"/>
      <c r="C810" s="97"/>
      <c r="D810" s="99"/>
      <c r="E810" s="102"/>
      <c r="F810" s="101"/>
      <c r="G810" s="102"/>
    </row>
    <row r="811" spans="1:7" ht="14.5" customHeight="1">
      <c r="A811" s="97"/>
      <c r="B811" s="128"/>
      <c r="C811" s="129"/>
      <c r="D811" s="130"/>
      <c r="E811" s="131"/>
      <c r="F811" s="101"/>
      <c r="G811" s="102"/>
    </row>
    <row r="812" spans="1:7" ht="14.5" customHeight="1">
      <c r="A812" s="97"/>
      <c r="B812" s="97"/>
      <c r="C812" s="97"/>
      <c r="D812" s="132"/>
      <c r="E812" s="133"/>
      <c r="F812" s="134"/>
      <c r="G812" s="133"/>
    </row>
    <row r="813" spans="1:7" ht="14.5" customHeight="1">
      <c r="A813" s="135"/>
      <c r="B813" s="136"/>
      <c r="C813" s="137"/>
      <c r="D813" s="138"/>
      <c r="E813" s="728" t="s">
        <v>64</v>
      </c>
      <c r="F813" s="729"/>
      <c r="G813" s="199">
        <f>G795+G802+G809</f>
        <v>14494</v>
      </c>
    </row>
    <row r="814" spans="1:7" ht="14.5" customHeight="1">
      <c r="A814" s="135"/>
      <c r="B814" s="136"/>
      <c r="C814" s="137"/>
      <c r="D814" s="138"/>
      <c r="E814" s="158"/>
      <c r="F814" s="158"/>
      <c r="G814" s="159"/>
    </row>
    <row r="815" spans="1:7" s="442" customFormat="1"/>
    <row r="816" spans="1:7" s="152" customFormat="1" ht="15" thickBot="1"/>
    <row r="817" spans="1:7" ht="16" thickBot="1">
      <c r="A817" s="470" t="s">
        <v>1</v>
      </c>
      <c r="B817" s="730" t="s">
        <v>2</v>
      </c>
      <c r="C817" s="731"/>
      <c r="D817" s="731"/>
      <c r="E817" s="732"/>
      <c r="F817" s="75" t="s">
        <v>38</v>
      </c>
      <c r="G817" s="76" t="s">
        <v>39</v>
      </c>
    </row>
    <row r="818" spans="1:7" ht="181" customHeight="1" thickBot="1">
      <c r="A818" s="496">
        <v>6.4</v>
      </c>
      <c r="B818" s="780" t="e">
        <f>+#REF!</f>
        <v>#REF!</v>
      </c>
      <c r="C818" s="780"/>
      <c r="D818" s="780"/>
      <c r="E818" s="780"/>
      <c r="F818" s="497" t="e">
        <f>+#REF!</f>
        <v>#REF!</v>
      </c>
      <c r="G818" s="79">
        <f>+G844</f>
        <v>62210</v>
      </c>
    </row>
    <row r="819" spans="1:7">
      <c r="A819" s="498"/>
      <c r="B819" s="498"/>
      <c r="C819" s="498"/>
      <c r="D819" s="499"/>
      <c r="E819" s="500"/>
      <c r="F819" s="501"/>
      <c r="G819" s="502"/>
    </row>
    <row r="820" spans="1:7">
      <c r="A820" s="473"/>
      <c r="B820" s="473"/>
      <c r="C820" s="473"/>
      <c r="D820" s="474"/>
      <c r="E820" s="475"/>
      <c r="F820" s="476"/>
      <c r="G820" s="477"/>
    </row>
    <row r="821" spans="1:7">
      <c r="A821" s="725" t="s">
        <v>40</v>
      </c>
      <c r="B821" s="737"/>
      <c r="C821" s="737"/>
      <c r="D821" s="737"/>
      <c r="E821" s="737"/>
      <c r="F821" s="737"/>
      <c r="G821" s="738"/>
    </row>
    <row r="822" spans="1:7">
      <c r="A822" s="739" t="s">
        <v>41</v>
      </c>
      <c r="B822" s="740"/>
      <c r="C822" s="741"/>
      <c r="D822" s="85" t="s">
        <v>42</v>
      </c>
      <c r="E822" s="86" t="s">
        <v>43</v>
      </c>
      <c r="F822" s="87" t="s">
        <v>44</v>
      </c>
      <c r="G822" s="86" t="s">
        <v>45</v>
      </c>
    </row>
    <row r="823" spans="1:7">
      <c r="A823" s="749" t="s">
        <v>235</v>
      </c>
      <c r="B823" s="747"/>
      <c r="C823" s="748"/>
      <c r="D823" s="88" t="s">
        <v>88</v>
      </c>
      <c r="E823" s="214">
        <v>81000</v>
      </c>
      <c r="F823" s="90">
        <v>0.52</v>
      </c>
      <c r="G823" s="105">
        <f>ROUNDUP(E823*F823,0)</f>
        <v>42120</v>
      </c>
    </row>
    <row r="824" spans="1:7">
      <c r="A824" s="749" t="s">
        <v>236</v>
      </c>
      <c r="B824" s="747"/>
      <c r="C824" s="748"/>
      <c r="D824" s="88" t="s">
        <v>88</v>
      </c>
      <c r="E824" s="214">
        <v>700</v>
      </c>
      <c r="F824" s="90">
        <v>10</v>
      </c>
      <c r="G824" s="105">
        <f>ROUNDUP(E824*F824,0)</f>
        <v>7000</v>
      </c>
    </row>
    <row r="825" spans="1:7">
      <c r="A825" s="453"/>
      <c r="B825" s="454"/>
      <c r="C825" s="454"/>
      <c r="D825" s="455"/>
      <c r="E825" s="456"/>
      <c r="F825" s="457"/>
      <c r="G825" s="105">
        <f>ROUNDUP(E825*F825,0)</f>
        <v>0</v>
      </c>
    </row>
    <row r="826" spans="1:7">
      <c r="A826" s="91"/>
      <c r="B826" s="92"/>
      <c r="C826" s="91"/>
      <c r="D826" s="93"/>
      <c r="E826" s="438"/>
      <c r="F826" s="95" t="s">
        <v>215</v>
      </c>
      <c r="G826" s="96">
        <f>G823+G824</f>
        <v>49120</v>
      </c>
    </row>
    <row r="827" spans="1:7">
      <c r="A827" s="97"/>
      <c r="B827" s="98"/>
      <c r="C827" s="98"/>
      <c r="D827" s="99"/>
      <c r="E827" s="439"/>
      <c r="F827" s="101"/>
      <c r="G827" s="102"/>
    </row>
    <row r="828" spans="1:7">
      <c r="A828" s="97"/>
      <c r="B828" s="98"/>
      <c r="C828" s="98"/>
      <c r="D828" s="99"/>
      <c r="E828" s="439"/>
      <c r="F828" s="101"/>
      <c r="G828" s="102"/>
    </row>
    <row r="829" spans="1:7">
      <c r="A829" s="725" t="s">
        <v>47</v>
      </c>
      <c r="B829" s="726"/>
      <c r="C829" s="726"/>
      <c r="D829" s="726"/>
      <c r="E829" s="726"/>
      <c r="F829" s="726"/>
      <c r="G829" s="727"/>
    </row>
    <row r="830" spans="1:7">
      <c r="A830" s="739" t="s">
        <v>41</v>
      </c>
      <c r="B830" s="740"/>
      <c r="C830" s="741"/>
      <c r="D830" s="85" t="s">
        <v>42</v>
      </c>
      <c r="E830" s="86" t="s">
        <v>48</v>
      </c>
      <c r="F830" s="87" t="s">
        <v>49</v>
      </c>
      <c r="G830" s="86" t="s">
        <v>45</v>
      </c>
    </row>
    <row r="831" spans="1:7">
      <c r="A831" s="746" t="s">
        <v>50</v>
      </c>
      <c r="B831" s="747"/>
      <c r="C831" s="748"/>
      <c r="D831" s="109" t="s">
        <v>51</v>
      </c>
      <c r="E831" s="214">
        <f>+G840</f>
        <v>9800</v>
      </c>
      <c r="F831" s="108">
        <v>0.05</v>
      </c>
      <c r="G831" s="105">
        <f>ROUNDUP(E831*F831,0)</f>
        <v>490</v>
      </c>
    </row>
    <row r="832" spans="1:7">
      <c r="A832" s="746" t="s">
        <v>162</v>
      </c>
      <c r="B832" s="747"/>
      <c r="C832" s="748"/>
      <c r="D832" s="109" t="s">
        <v>163</v>
      </c>
      <c r="E832" s="214">
        <v>28000</v>
      </c>
      <c r="F832" s="108">
        <v>0.1</v>
      </c>
      <c r="G832" s="111">
        <f>+E832*F832</f>
        <v>2800</v>
      </c>
    </row>
    <row r="833" spans="1:7">
      <c r="A833" s="112"/>
      <c r="B833" s="113"/>
      <c r="C833" s="113"/>
      <c r="D833" s="114"/>
      <c r="E833" s="115"/>
      <c r="F833" s="95" t="s">
        <v>217</v>
      </c>
      <c r="G833" s="96">
        <f>G831+G832</f>
        <v>3290</v>
      </c>
    </row>
    <row r="834" spans="1:7">
      <c r="A834" s="116"/>
      <c r="B834" s="117"/>
      <c r="C834" s="117"/>
      <c r="D834" s="118"/>
      <c r="E834" s="119"/>
      <c r="F834" s="101"/>
      <c r="G834" s="102"/>
    </row>
    <row r="835" spans="1:7">
      <c r="A835" s="116"/>
      <c r="B835" s="117"/>
      <c r="C835" s="117"/>
      <c r="D835" s="118"/>
      <c r="E835" s="119"/>
      <c r="F835" s="101"/>
      <c r="G835" s="102"/>
    </row>
    <row r="836" spans="1:7">
      <c r="A836" s="725" t="s">
        <v>55</v>
      </c>
      <c r="B836" s="726"/>
      <c r="C836" s="726"/>
      <c r="D836" s="726"/>
      <c r="E836" s="726"/>
      <c r="F836" s="726"/>
      <c r="G836" s="727"/>
    </row>
    <row r="837" spans="1:7">
      <c r="A837" s="85" t="s">
        <v>2</v>
      </c>
      <c r="B837" s="85" t="s">
        <v>56</v>
      </c>
      <c r="C837" s="85" t="s">
        <v>57</v>
      </c>
      <c r="D837" s="85" t="s">
        <v>360</v>
      </c>
      <c r="E837" s="85" t="s">
        <v>59</v>
      </c>
      <c r="F837" s="85" t="s">
        <v>60</v>
      </c>
      <c r="G837" s="120"/>
    </row>
    <row r="838" spans="1:7">
      <c r="A838" s="121" t="s">
        <v>61</v>
      </c>
      <c r="B838" s="121">
        <v>107213.33333333299</v>
      </c>
      <c r="C838" s="122">
        <v>0.875</v>
      </c>
      <c r="D838" s="122">
        <v>25128.125</v>
      </c>
      <c r="E838" s="508">
        <v>3.73</v>
      </c>
      <c r="F838" s="105">
        <f>ROUNDUP(D838/E838,0)</f>
        <v>6737</v>
      </c>
      <c r="G838" s="120"/>
    </row>
    <row r="839" spans="1:7">
      <c r="A839" s="121" t="s">
        <v>62</v>
      </c>
      <c r="B839" s="121">
        <v>48733.333333333299</v>
      </c>
      <c r="C839" s="122">
        <v>0.875</v>
      </c>
      <c r="D839" s="122">
        <v>11421.875</v>
      </c>
      <c r="E839" s="508">
        <v>3.73</v>
      </c>
      <c r="F839" s="105">
        <f>ROUNDUP(D839/E839,0)</f>
        <v>3063</v>
      </c>
      <c r="G839" s="120"/>
    </row>
    <row r="840" spans="1:7">
      <c r="A840" s="91"/>
      <c r="B840" s="123"/>
      <c r="C840" s="124"/>
      <c r="D840" s="125"/>
      <c r="E840" s="126"/>
      <c r="F840" s="95" t="s">
        <v>218</v>
      </c>
      <c r="G840" s="96">
        <f>F838+F839</f>
        <v>9800</v>
      </c>
    </row>
    <row r="841" spans="1:7">
      <c r="A841" s="97"/>
      <c r="B841" s="98"/>
      <c r="C841" s="97"/>
      <c r="D841" s="99"/>
      <c r="E841" s="102"/>
      <c r="F841" s="101"/>
      <c r="G841" s="102"/>
    </row>
    <row r="842" spans="1:7">
      <c r="A842" s="97"/>
      <c r="B842" s="128"/>
      <c r="C842" s="129"/>
      <c r="D842" s="130"/>
      <c r="E842" s="131"/>
      <c r="F842" s="101"/>
      <c r="G842" s="102"/>
    </row>
    <row r="843" spans="1:7">
      <c r="A843" s="97"/>
      <c r="B843" s="97"/>
      <c r="C843" s="97"/>
      <c r="D843" s="132"/>
      <c r="E843" s="133"/>
      <c r="F843" s="134"/>
      <c r="G843" s="133"/>
    </row>
    <row r="844" spans="1:7">
      <c r="A844" s="135"/>
      <c r="B844" s="136"/>
      <c r="C844" s="137"/>
      <c r="D844" s="138"/>
      <c r="E844" s="728" t="s">
        <v>64</v>
      </c>
      <c r="F844" s="729"/>
      <c r="G844" s="199">
        <f>G826+G833+G840</f>
        <v>62210</v>
      </c>
    </row>
    <row r="846" spans="1:7" s="442" customFormat="1" ht="15" thickBot="1"/>
    <row r="847" spans="1:7" ht="16" thickBot="1">
      <c r="A847" s="428" t="s">
        <v>1</v>
      </c>
      <c r="B847" s="730" t="s">
        <v>2</v>
      </c>
      <c r="C847" s="731"/>
      <c r="D847" s="731"/>
      <c r="E847" s="732"/>
      <c r="F847" s="75" t="s">
        <v>38</v>
      </c>
      <c r="G847" s="76" t="s">
        <v>39</v>
      </c>
    </row>
    <row r="848" spans="1:7" ht="119" customHeight="1" thickBot="1">
      <c r="A848" s="468" t="s">
        <v>479</v>
      </c>
      <c r="B848" s="750" t="e">
        <f>+#REF!</f>
        <v>#REF!</v>
      </c>
      <c r="C848" s="750"/>
      <c r="D848" s="750"/>
      <c r="E848" s="750"/>
      <c r="F848" s="460" t="e">
        <f>+#REF!</f>
        <v>#REF!</v>
      </c>
      <c r="G848" s="79">
        <f>+G878</f>
        <v>78745</v>
      </c>
    </row>
    <row r="849" spans="1:7">
      <c r="A849" s="463"/>
      <c r="B849" s="463"/>
      <c r="C849" s="463"/>
      <c r="D849" s="464"/>
      <c r="E849" s="465"/>
      <c r="F849" s="466"/>
      <c r="G849" s="467"/>
    </row>
    <row r="850" spans="1:7">
      <c r="A850" s="463"/>
      <c r="B850" s="463"/>
      <c r="C850" s="463"/>
      <c r="D850" s="464"/>
      <c r="E850" s="465"/>
      <c r="F850" s="466"/>
      <c r="G850" s="467"/>
    </row>
    <row r="851" spans="1:7">
      <c r="A851" s="725" t="s">
        <v>40</v>
      </c>
      <c r="B851" s="737"/>
      <c r="C851" s="737"/>
      <c r="D851" s="737"/>
      <c r="E851" s="737"/>
      <c r="F851" s="737"/>
      <c r="G851" s="738"/>
    </row>
    <row r="852" spans="1:7">
      <c r="A852" s="739" t="s">
        <v>41</v>
      </c>
      <c r="B852" s="755"/>
      <c r="C852" s="756"/>
      <c r="D852" s="85" t="s">
        <v>42</v>
      </c>
      <c r="E852" s="86" t="s">
        <v>43</v>
      </c>
      <c r="F852" s="87" t="s">
        <v>44</v>
      </c>
      <c r="G852" s="86" t="s">
        <v>45</v>
      </c>
    </row>
    <row r="853" spans="1:7">
      <c r="A853" s="704" t="s">
        <v>307</v>
      </c>
      <c r="B853" s="704"/>
      <c r="C853" s="704"/>
      <c r="D853" s="194" t="s">
        <v>139</v>
      </c>
      <c r="E853" s="214">
        <v>59000</v>
      </c>
      <c r="F853" s="217">
        <v>1</v>
      </c>
      <c r="G853" s="105">
        <f>ROUNDUP(E853*F853,0)</f>
        <v>59000</v>
      </c>
    </row>
    <row r="854" spans="1:7">
      <c r="A854" s="704" t="s">
        <v>308</v>
      </c>
      <c r="B854" s="704"/>
      <c r="C854" s="704"/>
      <c r="D854" s="194" t="s">
        <v>139</v>
      </c>
      <c r="E854" s="214">
        <v>2800</v>
      </c>
      <c r="F854" s="217">
        <v>1</v>
      </c>
      <c r="G854" s="105">
        <f>ROUNDUP(E854*F854,0)</f>
        <v>2800</v>
      </c>
    </row>
    <row r="855" spans="1:7">
      <c r="A855" s="704"/>
      <c r="B855" s="704"/>
      <c r="C855" s="704"/>
      <c r="D855" s="194"/>
      <c r="E855" s="216"/>
      <c r="F855" s="217"/>
      <c r="G855" s="195"/>
    </row>
    <row r="856" spans="1:7">
      <c r="A856" s="704"/>
      <c r="B856" s="704"/>
      <c r="C856" s="704"/>
      <c r="D856" s="194"/>
      <c r="E856" s="216"/>
      <c r="F856" s="217"/>
      <c r="G856" s="195"/>
    </row>
    <row r="857" spans="1:7">
      <c r="A857" s="704"/>
      <c r="B857" s="704"/>
      <c r="C857" s="704"/>
      <c r="D857" s="194"/>
      <c r="E857" s="216"/>
      <c r="F857" s="217"/>
      <c r="G857" s="195"/>
    </row>
    <row r="858" spans="1:7">
      <c r="A858" s="704"/>
      <c r="B858" s="704"/>
      <c r="C858" s="704"/>
      <c r="D858" s="194"/>
      <c r="E858" s="216"/>
      <c r="F858" s="217"/>
      <c r="G858" s="195"/>
    </row>
    <row r="859" spans="1:7">
      <c r="A859" s="91"/>
      <c r="B859" s="92"/>
      <c r="C859" s="91"/>
      <c r="D859" s="93"/>
      <c r="E859" s="197"/>
      <c r="F859" s="95" t="s">
        <v>215</v>
      </c>
      <c r="G859" s="96">
        <f>SUM(G853:G858)</f>
        <v>61800</v>
      </c>
    </row>
    <row r="860" spans="1:7">
      <c r="A860" s="97"/>
      <c r="B860" s="98"/>
      <c r="C860" s="98"/>
      <c r="D860" s="99"/>
      <c r="E860" s="198"/>
      <c r="F860" s="101"/>
      <c r="G860" s="102"/>
    </row>
    <row r="861" spans="1:7">
      <c r="A861" s="97"/>
      <c r="B861" s="98"/>
      <c r="C861" s="98"/>
      <c r="D861" s="99"/>
      <c r="E861" s="198"/>
      <c r="F861" s="101"/>
      <c r="G861" s="102"/>
    </row>
    <row r="862" spans="1:7">
      <c r="A862" s="725" t="s">
        <v>47</v>
      </c>
      <c r="B862" s="726"/>
      <c r="C862" s="726"/>
      <c r="D862" s="726"/>
      <c r="E862" s="726"/>
      <c r="F862" s="726"/>
      <c r="G862" s="727"/>
    </row>
    <row r="863" spans="1:7">
      <c r="A863" s="739" t="s">
        <v>41</v>
      </c>
      <c r="B863" s="755"/>
      <c r="C863" s="756"/>
      <c r="D863" s="85" t="s">
        <v>42</v>
      </c>
      <c r="E863" s="86" t="s">
        <v>48</v>
      </c>
      <c r="F863" s="87" t="s">
        <v>49</v>
      </c>
      <c r="G863" s="86" t="s">
        <v>45</v>
      </c>
    </row>
    <row r="864" spans="1:7">
      <c r="A864" s="760" t="s">
        <v>65</v>
      </c>
      <c r="B864" s="761"/>
      <c r="C864" s="762"/>
      <c r="D864" s="177" t="s">
        <v>51</v>
      </c>
      <c r="E864" s="214">
        <f>+G874</f>
        <v>16138</v>
      </c>
      <c r="F864" s="178">
        <v>0.05</v>
      </c>
      <c r="G864" s="105">
        <f>ROUNDUP(E864*F864,0)</f>
        <v>807</v>
      </c>
    </row>
    <row r="865" spans="1:7">
      <c r="A865" s="746"/>
      <c r="B865" s="747"/>
      <c r="C865" s="748"/>
      <c r="D865" s="109"/>
      <c r="E865" s="214"/>
      <c r="F865" s="108"/>
      <c r="G865" s="111"/>
    </row>
    <row r="866" spans="1:7">
      <c r="A866" s="112"/>
      <c r="B866" s="113"/>
      <c r="C866" s="113"/>
      <c r="D866" s="114"/>
      <c r="E866" s="115"/>
      <c r="F866" s="95" t="s">
        <v>217</v>
      </c>
      <c r="G866" s="96">
        <f>G864+G865</f>
        <v>807</v>
      </c>
    </row>
    <row r="867" spans="1:7">
      <c r="A867" s="116"/>
      <c r="B867" s="117"/>
      <c r="C867" s="117"/>
      <c r="D867" s="118"/>
      <c r="E867" s="119"/>
      <c r="F867" s="101"/>
      <c r="G867" s="102"/>
    </row>
    <row r="868" spans="1:7">
      <c r="A868" s="116"/>
      <c r="B868" s="117"/>
      <c r="C868" s="117"/>
      <c r="D868" s="118"/>
      <c r="E868" s="119"/>
      <c r="F868" s="101"/>
      <c r="G868" s="102"/>
    </row>
    <row r="869" spans="1:7">
      <c r="A869" s="97"/>
      <c r="B869" s="98"/>
      <c r="C869" s="97"/>
      <c r="D869" s="99"/>
      <c r="E869" s="102"/>
      <c r="F869" s="101"/>
      <c r="G869" s="102"/>
    </row>
    <row r="870" spans="1:7">
      <c r="A870" s="725" t="s">
        <v>55</v>
      </c>
      <c r="B870" s="726"/>
      <c r="C870" s="726"/>
      <c r="D870" s="726"/>
      <c r="E870" s="726"/>
      <c r="F870" s="726"/>
      <c r="G870" s="727"/>
    </row>
    <row r="871" spans="1:7">
      <c r="A871" s="85" t="s">
        <v>2</v>
      </c>
      <c r="B871" s="85" t="s">
        <v>56</v>
      </c>
      <c r="C871" s="85" t="s">
        <v>57</v>
      </c>
      <c r="D871" s="85" t="s">
        <v>360</v>
      </c>
      <c r="E871" s="85" t="s">
        <v>59</v>
      </c>
      <c r="F871" s="85" t="s">
        <v>60</v>
      </c>
      <c r="G871" s="120"/>
    </row>
    <row r="872" spans="1:7">
      <c r="A872" s="121" t="s">
        <v>61</v>
      </c>
      <c r="B872" s="121">
        <v>107213.33333333299</v>
      </c>
      <c r="C872" s="122">
        <v>0.875</v>
      </c>
      <c r="D872" s="122">
        <v>25128.125</v>
      </c>
      <c r="E872" s="508">
        <v>2.2650000000000001</v>
      </c>
      <c r="F872" s="105">
        <f>ROUNDUP(D872/E872,0)</f>
        <v>11095</v>
      </c>
      <c r="G872" s="120"/>
    </row>
    <row r="873" spans="1:7">
      <c r="A873" s="121" t="s">
        <v>62</v>
      </c>
      <c r="B873" s="121">
        <v>48733.333333333299</v>
      </c>
      <c r="C873" s="122">
        <v>0.875</v>
      </c>
      <c r="D873" s="122">
        <v>11421.875</v>
      </c>
      <c r="E873" s="508">
        <v>2.2650000000000001</v>
      </c>
      <c r="F873" s="105">
        <f>ROUNDUP(D873/E873,0)</f>
        <v>5043</v>
      </c>
      <c r="G873" s="120"/>
    </row>
    <row r="874" spans="1:7">
      <c r="A874" s="91"/>
      <c r="B874" s="123"/>
      <c r="C874" s="124"/>
      <c r="D874" s="125"/>
      <c r="E874" s="126"/>
      <c r="F874" s="95" t="s">
        <v>218</v>
      </c>
      <c r="G874" s="96">
        <f>F872+F873</f>
        <v>16138</v>
      </c>
    </row>
    <row r="875" spans="1:7">
      <c r="A875" s="97"/>
      <c r="B875" s="98"/>
      <c r="C875" s="97"/>
      <c r="D875" s="99"/>
      <c r="E875" s="102"/>
      <c r="F875" s="101"/>
      <c r="G875" s="102"/>
    </row>
    <row r="876" spans="1:7">
      <c r="A876" s="97"/>
      <c r="B876" s="128"/>
      <c r="C876" s="129"/>
      <c r="D876" s="130"/>
      <c r="E876" s="131"/>
      <c r="F876" s="101"/>
      <c r="G876" s="102"/>
    </row>
    <row r="877" spans="1:7">
      <c r="A877" s="97"/>
      <c r="B877" s="97"/>
      <c r="C877" s="97"/>
      <c r="D877" s="132"/>
      <c r="E877" s="133"/>
      <c r="F877" s="134"/>
      <c r="G877" s="133"/>
    </row>
    <row r="878" spans="1:7">
      <c r="A878" s="135"/>
      <c r="B878" s="136"/>
      <c r="C878" s="137"/>
      <c r="D878" s="138"/>
      <c r="E878" s="728" t="s">
        <v>64</v>
      </c>
      <c r="F878" s="763"/>
      <c r="G878" s="199">
        <f>G859+G866+G874</f>
        <v>78745</v>
      </c>
    </row>
    <row r="879" spans="1:7" s="442" customFormat="1" ht="15" thickBot="1"/>
    <row r="880" spans="1:7" ht="16" thickBot="1">
      <c r="A880" s="74" t="s">
        <v>1</v>
      </c>
      <c r="B880" s="730" t="s">
        <v>2</v>
      </c>
      <c r="C880" s="731"/>
      <c r="D880" s="731"/>
      <c r="E880" s="732"/>
      <c r="F880" s="75" t="s">
        <v>38</v>
      </c>
      <c r="G880" s="76" t="s">
        <v>39</v>
      </c>
    </row>
    <row r="881" spans="1:7" ht="156" customHeight="1" thickBot="1">
      <c r="A881" s="77">
        <v>7.1</v>
      </c>
      <c r="B881" s="781" t="e">
        <f>+#REF!</f>
        <v>#REF!</v>
      </c>
      <c r="C881" s="782"/>
      <c r="D881" s="782"/>
      <c r="E881" s="783"/>
      <c r="F881" s="78" t="e">
        <f>+#REF!</f>
        <v>#REF!</v>
      </c>
      <c r="G881" s="79">
        <f>+G912</f>
        <v>116291</v>
      </c>
    </row>
    <row r="882" spans="1:7">
      <c r="A882" s="80"/>
      <c r="B882" s="80"/>
      <c r="C882" s="80"/>
      <c r="D882" s="81"/>
      <c r="E882" s="82"/>
      <c r="F882" s="83"/>
      <c r="G882" s="84"/>
    </row>
    <row r="883" spans="1:7" ht="15">
      <c r="A883" s="613" t="s">
        <v>40</v>
      </c>
      <c r="B883" s="633"/>
      <c r="C883" s="633"/>
      <c r="D883" s="633"/>
      <c r="E883" s="633"/>
      <c r="F883" s="633"/>
      <c r="G883" s="634"/>
    </row>
    <row r="884" spans="1:7" ht="15">
      <c r="A884" s="616" t="s">
        <v>41</v>
      </c>
      <c r="B884" s="640"/>
      <c r="C884" s="641"/>
      <c r="D884" s="231" t="s">
        <v>42</v>
      </c>
      <c r="E884" s="232" t="s">
        <v>43</v>
      </c>
      <c r="F884" s="233" t="s">
        <v>44</v>
      </c>
      <c r="G884" s="232" t="s">
        <v>45</v>
      </c>
    </row>
    <row r="885" spans="1:7" ht="13.75" customHeight="1">
      <c r="A885" s="612" t="s">
        <v>172</v>
      </c>
      <c r="B885" s="612"/>
      <c r="C885" s="612"/>
      <c r="D885" s="390" t="s">
        <v>3</v>
      </c>
      <c r="E885" s="250">
        <v>30769</v>
      </c>
      <c r="F885" s="392">
        <f>0.34*2</f>
        <v>0.68</v>
      </c>
      <c r="G885" s="252">
        <f t="shared" ref="G885:G894" si="4">ROUNDUP(E885*F885,0)</f>
        <v>20923</v>
      </c>
    </row>
    <row r="886" spans="1:7" ht="13.75" customHeight="1">
      <c r="A886" s="612" t="s">
        <v>173</v>
      </c>
      <c r="B886" s="612"/>
      <c r="C886" s="612"/>
      <c r="D886" s="390" t="s">
        <v>174</v>
      </c>
      <c r="E886" s="250">
        <v>12900</v>
      </c>
      <c r="F886" s="392">
        <v>1.6E-2</v>
      </c>
      <c r="G886" s="252">
        <f t="shared" si="4"/>
        <v>207</v>
      </c>
    </row>
    <row r="887" spans="1:7" ht="13.75" customHeight="1">
      <c r="A887" s="612" t="s">
        <v>175</v>
      </c>
      <c r="B887" s="612"/>
      <c r="C887" s="612"/>
      <c r="D887" s="390" t="s">
        <v>176</v>
      </c>
      <c r="E887" s="250">
        <v>80000</v>
      </c>
      <c r="F887" s="392">
        <v>0.5</v>
      </c>
      <c r="G887" s="252">
        <f t="shared" si="4"/>
        <v>40000</v>
      </c>
    </row>
    <row r="888" spans="1:7" ht="13.75" customHeight="1">
      <c r="A888" s="612" t="s">
        <v>177</v>
      </c>
      <c r="B888" s="612"/>
      <c r="C888" s="612"/>
      <c r="D888" s="390" t="s">
        <v>3</v>
      </c>
      <c r="E888" s="250">
        <v>50</v>
      </c>
      <c r="F888" s="392">
        <v>2.8</v>
      </c>
      <c r="G888" s="252">
        <f t="shared" si="4"/>
        <v>140</v>
      </c>
    </row>
    <row r="889" spans="1:7" ht="13.75" customHeight="1">
      <c r="A889" s="612" t="s">
        <v>178</v>
      </c>
      <c r="B889" s="612"/>
      <c r="C889" s="612"/>
      <c r="D889" s="390" t="s">
        <v>3</v>
      </c>
      <c r="E889" s="250">
        <v>60</v>
      </c>
      <c r="F889" s="392">
        <v>23</v>
      </c>
      <c r="G889" s="252">
        <f t="shared" si="4"/>
        <v>1380</v>
      </c>
    </row>
    <row r="890" spans="1:7" ht="15">
      <c r="A890" s="612" t="s">
        <v>179</v>
      </c>
      <c r="B890" s="612"/>
      <c r="C890" s="612"/>
      <c r="D890" s="390" t="s">
        <v>3</v>
      </c>
      <c r="E890" s="250">
        <v>9000</v>
      </c>
      <c r="F890" s="392">
        <v>1.4</v>
      </c>
      <c r="G890" s="252">
        <f t="shared" si="4"/>
        <v>12600</v>
      </c>
    </row>
    <row r="891" spans="1:7" ht="15">
      <c r="A891" s="612" t="s">
        <v>180</v>
      </c>
      <c r="B891" s="612"/>
      <c r="C891" s="612"/>
      <c r="D891" s="390" t="s">
        <v>3</v>
      </c>
      <c r="E891" s="250">
        <v>9000</v>
      </c>
      <c r="F891" s="392">
        <v>0.34</v>
      </c>
      <c r="G891" s="252">
        <f t="shared" si="4"/>
        <v>3060</v>
      </c>
    </row>
    <row r="892" spans="1:7" ht="13.75" customHeight="1">
      <c r="A892" s="612" t="s">
        <v>181</v>
      </c>
      <c r="B892" s="612"/>
      <c r="C892" s="612"/>
      <c r="D892" s="390" t="s">
        <v>176</v>
      </c>
      <c r="E892" s="250">
        <v>85200</v>
      </c>
      <c r="F892" s="392">
        <v>1.2E-2</v>
      </c>
      <c r="G892" s="252">
        <f t="shared" si="4"/>
        <v>1023</v>
      </c>
    </row>
    <row r="893" spans="1:7" ht="13.75" customHeight="1">
      <c r="A893" s="612" t="s">
        <v>182</v>
      </c>
      <c r="B893" s="612"/>
      <c r="C893" s="612"/>
      <c r="D893" s="390" t="s">
        <v>176</v>
      </c>
      <c r="E893" s="250">
        <v>50000</v>
      </c>
      <c r="F893" s="392">
        <v>0.02</v>
      </c>
      <c r="G893" s="252">
        <f t="shared" si="4"/>
        <v>1000</v>
      </c>
    </row>
    <row r="894" spans="1:7" ht="16">
      <c r="A894" s="394" t="s">
        <v>183</v>
      </c>
      <c r="B894" s="395"/>
      <c r="C894" s="396"/>
      <c r="D894" s="397" t="s">
        <v>184</v>
      </c>
      <c r="E894" s="250">
        <v>1900</v>
      </c>
      <c r="F894" s="392">
        <v>0.12</v>
      </c>
      <c r="G894" s="252">
        <f t="shared" si="4"/>
        <v>228</v>
      </c>
    </row>
    <row r="895" spans="1:7" ht="15">
      <c r="A895" s="637"/>
      <c r="B895" s="638"/>
      <c r="C895" s="639"/>
      <c r="D895" s="234"/>
      <c r="E895" s="235"/>
      <c r="F895" s="236"/>
      <c r="G895" s="232"/>
    </row>
    <row r="896" spans="1:7" ht="15">
      <c r="A896" s="237"/>
      <c r="B896" s="238"/>
      <c r="C896" s="237"/>
      <c r="D896" s="239"/>
      <c r="E896" s="240"/>
      <c r="F896" s="241" t="s">
        <v>46</v>
      </c>
      <c r="G896" s="242">
        <f>SUM(G885:G895)</f>
        <v>80561</v>
      </c>
    </row>
    <row r="897" spans="1:7" ht="15">
      <c r="A897" s="243"/>
      <c r="B897" s="244"/>
      <c r="C897" s="244"/>
      <c r="D897" s="245"/>
      <c r="E897" s="246"/>
      <c r="F897" s="247"/>
      <c r="G897" s="248"/>
    </row>
    <row r="898" spans="1:7" ht="15">
      <c r="A898" s="613" t="s">
        <v>47</v>
      </c>
      <c r="B898" s="614"/>
      <c r="C898" s="614"/>
      <c r="D898" s="614"/>
      <c r="E898" s="614"/>
      <c r="F898" s="614"/>
      <c r="G898" s="615"/>
    </row>
    <row r="899" spans="1:7" ht="15">
      <c r="A899" s="616" t="s">
        <v>41</v>
      </c>
      <c r="B899" s="640"/>
      <c r="C899" s="641"/>
      <c r="D899" s="231" t="s">
        <v>42</v>
      </c>
      <c r="E899" s="232" t="s">
        <v>48</v>
      </c>
      <c r="F899" s="233" t="s">
        <v>49</v>
      </c>
      <c r="G899" s="232" t="s">
        <v>45</v>
      </c>
    </row>
    <row r="900" spans="1:7" ht="15">
      <c r="A900" s="619" t="s">
        <v>65</v>
      </c>
      <c r="B900" s="620"/>
      <c r="C900" s="621"/>
      <c r="D900" s="369" t="s">
        <v>51</v>
      </c>
      <c r="E900" s="250">
        <f>+G909</f>
        <v>33228</v>
      </c>
      <c r="F900" s="370">
        <v>0.05</v>
      </c>
      <c r="G900" s="252">
        <f>ROUNDUP(E900*F900,0)</f>
        <v>1662</v>
      </c>
    </row>
    <row r="901" spans="1:7" ht="15">
      <c r="A901" s="622" t="s">
        <v>162</v>
      </c>
      <c r="B901" s="623"/>
      <c r="C901" s="624"/>
      <c r="D901" s="254" t="s">
        <v>163</v>
      </c>
      <c r="E901" s="250">
        <v>28000</v>
      </c>
      <c r="F901" s="253">
        <v>0.03</v>
      </c>
      <c r="G901" s="252">
        <f>ROUNDUP(E901*F901,0)</f>
        <v>840</v>
      </c>
    </row>
    <row r="902" spans="1:7" ht="15">
      <c r="A902" s="622"/>
      <c r="B902" s="623"/>
      <c r="C902" s="624"/>
      <c r="D902" s="254"/>
      <c r="E902" s="250"/>
      <c r="F902" s="253"/>
      <c r="G902" s="256"/>
    </row>
    <row r="903" spans="1:7" ht="15">
      <c r="A903" s="257"/>
      <c r="B903" s="258"/>
      <c r="C903" s="258"/>
      <c r="D903" s="259"/>
      <c r="E903" s="260"/>
      <c r="F903" s="241" t="s">
        <v>54</v>
      </c>
      <c r="G903" s="242">
        <f>G900+G901</f>
        <v>2502</v>
      </c>
    </row>
    <row r="904" spans="1:7" ht="15">
      <c r="A904" s="261"/>
      <c r="B904" s="262"/>
      <c r="C904" s="262"/>
      <c r="D904" s="263"/>
      <c r="E904" s="264"/>
      <c r="F904" s="247"/>
      <c r="G904" s="248"/>
    </row>
    <row r="905" spans="1:7" ht="15">
      <c r="A905" s="613" t="s">
        <v>55</v>
      </c>
      <c r="B905" s="614"/>
      <c r="C905" s="614"/>
      <c r="D905" s="614"/>
      <c r="E905" s="614"/>
      <c r="F905" s="614"/>
      <c r="G905" s="615"/>
    </row>
    <row r="906" spans="1:7" ht="15">
      <c r="A906" s="231" t="s">
        <v>2</v>
      </c>
      <c r="B906" s="231" t="s">
        <v>56</v>
      </c>
      <c r="C906" s="231" t="s">
        <v>57</v>
      </c>
      <c r="D906" s="231" t="s">
        <v>360</v>
      </c>
      <c r="E906" s="231" t="s">
        <v>59</v>
      </c>
      <c r="F906" s="231" t="s">
        <v>60</v>
      </c>
      <c r="G906" s="265"/>
    </row>
    <row r="907" spans="1:7" ht="15">
      <c r="A907" s="266" t="s">
        <v>61</v>
      </c>
      <c r="B907" s="266">
        <v>107213.33333333299</v>
      </c>
      <c r="C907" s="267">
        <v>0.875</v>
      </c>
      <c r="D907" s="267">
        <v>25128.125</v>
      </c>
      <c r="E907" s="267">
        <v>1.1000000000000001</v>
      </c>
      <c r="F907" s="252">
        <f>ROUNDUP(D907/E907,0)</f>
        <v>22844</v>
      </c>
      <c r="G907" s="265"/>
    </row>
    <row r="908" spans="1:7" ht="15">
      <c r="A908" s="266" t="s">
        <v>62</v>
      </c>
      <c r="B908" s="266">
        <v>48733.333333333299</v>
      </c>
      <c r="C908" s="267">
        <v>0.875</v>
      </c>
      <c r="D908" s="267">
        <v>11421.875</v>
      </c>
      <c r="E908" s="267">
        <v>1.1000000000000001</v>
      </c>
      <c r="F908" s="252">
        <f>ROUNDUP(D908/E908,0)</f>
        <v>10384</v>
      </c>
      <c r="G908" s="265"/>
    </row>
    <row r="909" spans="1:7" ht="15">
      <c r="A909" s="237"/>
      <c r="B909" s="268"/>
      <c r="C909" s="269"/>
      <c r="D909" s="270"/>
      <c r="E909" s="271"/>
      <c r="F909" s="241" t="s">
        <v>63</v>
      </c>
      <c r="G909" s="242">
        <f>SUM(F907:F908)</f>
        <v>33228</v>
      </c>
    </row>
    <row r="910" spans="1:7" ht="15">
      <c r="A910" s="243"/>
      <c r="B910" s="273"/>
      <c r="C910" s="274"/>
      <c r="D910" s="275"/>
      <c r="E910" s="276"/>
      <c r="F910" s="247"/>
      <c r="G910" s="248"/>
    </row>
    <row r="911" spans="1:7" ht="16" thickBot="1">
      <c r="A911" s="243"/>
      <c r="B911" s="243"/>
      <c r="C911" s="243"/>
      <c r="D911" s="277"/>
      <c r="E911" s="278"/>
      <c r="F911" s="279"/>
      <c r="G911" s="278"/>
    </row>
    <row r="912" spans="1:7" ht="16" thickBot="1">
      <c r="A912" s="280"/>
      <c r="B912" s="281"/>
      <c r="C912" s="282"/>
      <c r="D912" s="283"/>
      <c r="E912" s="642" t="s">
        <v>64</v>
      </c>
      <c r="F912" s="643"/>
      <c r="G912" s="303">
        <f>G896+G903+G909</f>
        <v>116291</v>
      </c>
    </row>
    <row r="913" spans="1:7" s="152" customFormat="1">
      <c r="A913" s="154"/>
      <c r="B913" s="155"/>
      <c r="C913" s="156"/>
      <c r="D913" s="157"/>
      <c r="E913" s="158"/>
      <c r="F913" s="158"/>
      <c r="G913" s="159"/>
    </row>
    <row r="914" spans="1:7">
      <c r="A914" s="140"/>
      <c r="B914" s="141"/>
      <c r="C914" s="142"/>
      <c r="D914" s="143"/>
      <c r="E914" s="144"/>
      <c r="F914" s="145"/>
      <c r="G914" s="144"/>
    </row>
    <row r="915" spans="1:7" s="503" customFormat="1" ht="15" thickBot="1">
      <c r="A915" s="140"/>
      <c r="B915" s="141"/>
      <c r="C915" s="142"/>
      <c r="D915" s="143"/>
      <c r="E915" s="144"/>
      <c r="F915" s="145"/>
      <c r="G915" s="144"/>
    </row>
    <row r="916" spans="1:7" ht="16" thickBot="1">
      <c r="A916" s="428" t="s">
        <v>1</v>
      </c>
      <c r="B916" s="730" t="s">
        <v>2</v>
      </c>
      <c r="C916" s="731"/>
      <c r="D916" s="731"/>
      <c r="E916" s="732"/>
      <c r="F916" s="75" t="s">
        <v>38</v>
      </c>
      <c r="G916" s="76" t="s">
        <v>39</v>
      </c>
    </row>
    <row r="917" spans="1:7" ht="113.25" customHeight="1" thickBot="1">
      <c r="A917" s="486">
        <v>7.4</v>
      </c>
      <c r="B917" s="733" t="e">
        <f>+#REF!</f>
        <v>#REF!</v>
      </c>
      <c r="C917" s="733"/>
      <c r="D917" s="733"/>
      <c r="E917" s="733"/>
      <c r="F917" s="430" t="e">
        <f>+#REF!</f>
        <v>#REF!</v>
      </c>
      <c r="G917" s="79">
        <f>+G943</f>
        <v>42772</v>
      </c>
    </row>
    <row r="918" spans="1:7">
      <c r="A918" s="431"/>
      <c r="B918" s="431"/>
      <c r="C918" s="431"/>
      <c r="D918" s="432"/>
      <c r="E918" s="433"/>
      <c r="F918" s="434"/>
      <c r="G918" s="435"/>
    </row>
    <row r="919" spans="1:7">
      <c r="A919" s="431"/>
      <c r="B919" s="431"/>
      <c r="C919" s="431"/>
      <c r="D919" s="432"/>
      <c r="E919" s="433"/>
      <c r="F919" s="434"/>
      <c r="G919" s="435"/>
    </row>
    <row r="920" spans="1:7">
      <c r="A920" s="725" t="s">
        <v>40</v>
      </c>
      <c r="B920" s="737"/>
      <c r="C920" s="737"/>
      <c r="D920" s="737"/>
      <c r="E920" s="737"/>
      <c r="F920" s="737"/>
      <c r="G920" s="738"/>
    </row>
    <row r="921" spans="1:7">
      <c r="A921" s="739" t="s">
        <v>41</v>
      </c>
      <c r="B921" s="740"/>
      <c r="C921" s="740"/>
      <c r="D921" s="85" t="s">
        <v>42</v>
      </c>
      <c r="E921" s="86" t="s">
        <v>43</v>
      </c>
      <c r="F921" s="87" t="s">
        <v>44</v>
      </c>
      <c r="G921" s="86" t="s">
        <v>45</v>
      </c>
    </row>
    <row r="922" spans="1:7">
      <c r="A922" s="769" t="s">
        <v>309</v>
      </c>
      <c r="B922" s="770"/>
      <c r="C922" s="771"/>
      <c r="D922" s="180" t="s">
        <v>9</v>
      </c>
      <c r="E922" s="214">
        <v>32000</v>
      </c>
      <c r="F922" s="182">
        <v>1</v>
      </c>
      <c r="G922" s="105">
        <f>ROUNDUP(E922*F922,0)</f>
        <v>32000</v>
      </c>
    </row>
    <row r="923" spans="1:7">
      <c r="A923" s="724" t="s">
        <v>310</v>
      </c>
      <c r="B923" s="772"/>
      <c r="C923" s="773"/>
      <c r="D923" s="180" t="s">
        <v>88</v>
      </c>
      <c r="E923" s="214">
        <v>350</v>
      </c>
      <c r="F923" s="182">
        <v>2</v>
      </c>
      <c r="G923" s="105">
        <f>ROUNDUP(E923*F923,0)</f>
        <v>700</v>
      </c>
    </row>
    <row r="924" spans="1:7">
      <c r="A924" s="436"/>
      <c r="D924" s="180" t="s">
        <v>88</v>
      </c>
      <c r="E924" s="181"/>
      <c r="F924" s="437"/>
      <c r="G924" s="86"/>
    </row>
    <row r="925" spans="1:7">
      <c r="A925" s="91"/>
      <c r="B925" s="92"/>
      <c r="C925" s="91"/>
      <c r="D925" s="93"/>
      <c r="E925" s="438"/>
      <c r="F925" s="95" t="s">
        <v>215</v>
      </c>
      <c r="G925" s="96">
        <f>G922+G923+G924</f>
        <v>32700</v>
      </c>
    </row>
    <row r="926" spans="1:7">
      <c r="A926" s="97"/>
      <c r="B926" s="98"/>
      <c r="C926" s="98"/>
      <c r="D926" s="99"/>
      <c r="E926" s="439"/>
      <c r="F926" s="101"/>
      <c r="G926" s="102"/>
    </row>
    <row r="927" spans="1:7">
      <c r="A927" s="97"/>
      <c r="B927" s="98"/>
      <c r="C927" s="98"/>
      <c r="D927" s="99"/>
      <c r="E927" s="439"/>
      <c r="F927" s="101"/>
      <c r="G927" s="102"/>
    </row>
    <row r="928" spans="1:7">
      <c r="A928" s="725" t="s">
        <v>47</v>
      </c>
      <c r="B928" s="726"/>
      <c r="C928" s="726"/>
      <c r="D928" s="726"/>
      <c r="E928" s="726"/>
      <c r="F928" s="726"/>
      <c r="G928" s="727"/>
    </row>
    <row r="929" spans="1:7">
      <c r="A929" s="739" t="s">
        <v>41</v>
      </c>
      <c r="B929" s="740"/>
      <c r="C929" s="741"/>
      <c r="D929" s="85" t="s">
        <v>42</v>
      </c>
      <c r="E929" s="86" t="s">
        <v>48</v>
      </c>
      <c r="F929" s="87" t="s">
        <v>49</v>
      </c>
      <c r="G929" s="86" t="s">
        <v>45</v>
      </c>
    </row>
    <row r="930" spans="1:7">
      <c r="A930" s="721" t="s">
        <v>50</v>
      </c>
      <c r="B930" s="722"/>
      <c r="C930" s="723"/>
      <c r="D930" s="109" t="s">
        <v>51</v>
      </c>
      <c r="E930" s="214">
        <f>+G939</f>
        <v>9139</v>
      </c>
      <c r="F930" s="108">
        <v>0.05</v>
      </c>
      <c r="G930" s="105">
        <f>ROUNDUP(E930*F930,0)</f>
        <v>457</v>
      </c>
    </row>
    <row r="931" spans="1:7">
      <c r="A931" s="721" t="s">
        <v>162</v>
      </c>
      <c r="B931" s="722"/>
      <c r="C931" s="723"/>
      <c r="D931" s="109" t="s">
        <v>163</v>
      </c>
      <c r="E931" s="214">
        <v>28000</v>
      </c>
      <c r="F931" s="441">
        <v>1.7000000000000001E-2</v>
      </c>
      <c r="G931" s="105">
        <f>ROUNDUP(E931*F931,0)</f>
        <v>476</v>
      </c>
    </row>
    <row r="932" spans="1:7">
      <c r="A932" s="112"/>
      <c r="B932" s="113"/>
      <c r="C932" s="113"/>
      <c r="D932" s="114"/>
      <c r="E932" s="115"/>
      <c r="F932" s="95" t="s">
        <v>217</v>
      </c>
      <c r="G932" s="96">
        <f>G930+G931</f>
        <v>933</v>
      </c>
    </row>
    <row r="933" spans="1:7">
      <c r="A933" s="116"/>
      <c r="B933" s="117"/>
      <c r="C933" s="117"/>
      <c r="D933" s="118"/>
      <c r="E933" s="119"/>
      <c r="F933" s="101"/>
      <c r="G933" s="102"/>
    </row>
    <row r="934" spans="1:7">
      <c r="A934" s="116"/>
      <c r="B934" s="117"/>
      <c r="C934" s="117"/>
      <c r="D934" s="118"/>
      <c r="E934" s="119"/>
      <c r="F934" s="101"/>
      <c r="G934" s="102"/>
    </row>
    <row r="935" spans="1:7">
      <c r="A935" s="725" t="s">
        <v>55</v>
      </c>
      <c r="B935" s="726"/>
      <c r="C935" s="726"/>
      <c r="D935" s="726"/>
      <c r="E935" s="726"/>
      <c r="F935" s="726"/>
      <c r="G935" s="727"/>
    </row>
    <row r="936" spans="1:7">
      <c r="A936" s="85" t="s">
        <v>2</v>
      </c>
      <c r="B936" s="85" t="s">
        <v>56</v>
      </c>
      <c r="C936" s="85" t="s">
        <v>57</v>
      </c>
      <c r="D936" s="85" t="s">
        <v>360</v>
      </c>
      <c r="E936" s="85" t="s">
        <v>59</v>
      </c>
      <c r="F936" s="85" t="s">
        <v>60</v>
      </c>
      <c r="G936" s="120"/>
    </row>
    <row r="937" spans="1:7">
      <c r="A937" s="121" t="s">
        <v>61</v>
      </c>
      <c r="B937" s="121">
        <v>107213.33333333299</v>
      </c>
      <c r="C937" s="122">
        <v>0.875</v>
      </c>
      <c r="D937" s="122">
        <v>25128.125</v>
      </c>
      <c r="E937" s="508">
        <v>4</v>
      </c>
      <c r="F937" s="105">
        <f>ROUNDUP(D937/E937,0)</f>
        <v>6283</v>
      </c>
      <c r="G937" s="120"/>
    </row>
    <row r="938" spans="1:7">
      <c r="A938" s="121" t="s">
        <v>62</v>
      </c>
      <c r="B938" s="121">
        <v>48733.333333333299</v>
      </c>
      <c r="C938" s="122">
        <v>0.875</v>
      </c>
      <c r="D938" s="122">
        <v>11421.875</v>
      </c>
      <c r="E938" s="508">
        <v>4</v>
      </c>
      <c r="F938" s="105">
        <f>ROUNDUP(D938/E938,0)</f>
        <v>2856</v>
      </c>
      <c r="G938" s="120"/>
    </row>
    <row r="939" spans="1:7">
      <c r="A939" s="91"/>
      <c r="B939" s="123"/>
      <c r="C939" s="124"/>
      <c r="D939" s="125"/>
      <c r="E939" s="126" t="s">
        <v>311</v>
      </c>
      <c r="F939" s="95" t="s">
        <v>218</v>
      </c>
      <c r="G939" s="96">
        <f>F937+F938</f>
        <v>9139</v>
      </c>
    </row>
    <row r="940" spans="1:7">
      <c r="A940" s="97"/>
      <c r="B940" s="98"/>
      <c r="C940" s="97"/>
      <c r="D940" s="99"/>
      <c r="E940" s="102"/>
      <c r="F940" s="101"/>
      <c r="G940" s="102"/>
    </row>
    <row r="941" spans="1:7">
      <c r="A941" s="97"/>
      <c r="B941" s="128"/>
      <c r="C941" s="129"/>
      <c r="D941" s="130"/>
      <c r="E941" s="131"/>
      <c r="F941" s="101"/>
      <c r="G941" s="102"/>
    </row>
    <row r="942" spans="1:7">
      <c r="A942" s="97"/>
      <c r="B942" s="97"/>
      <c r="C942" s="97"/>
      <c r="D942" s="132"/>
      <c r="E942" s="133"/>
      <c r="F942" s="134"/>
      <c r="G942" s="133"/>
    </row>
    <row r="943" spans="1:7">
      <c r="A943" s="135"/>
      <c r="B943" s="136"/>
      <c r="C943" s="137"/>
      <c r="D943" s="138"/>
      <c r="E943" s="728" t="s">
        <v>64</v>
      </c>
      <c r="F943" s="729"/>
      <c r="G943" s="199">
        <f>G925+G932+G939</f>
        <v>42772</v>
      </c>
    </row>
    <row r="944" spans="1:7" s="152" customFormat="1" ht="15" thickBot="1">
      <c r="A944" s="154"/>
      <c r="B944" s="155"/>
      <c r="C944" s="156"/>
      <c r="D944" s="157"/>
      <c r="E944" s="158"/>
      <c r="F944" s="158"/>
      <c r="G944" s="159"/>
    </row>
    <row r="945" spans="1:7" ht="16" thickBot="1">
      <c r="A945" s="443" t="s">
        <v>1</v>
      </c>
      <c r="B945" s="730" t="s">
        <v>2</v>
      </c>
      <c r="C945" s="731"/>
      <c r="D945" s="731"/>
      <c r="E945" s="732"/>
      <c r="F945" s="75" t="s">
        <v>38</v>
      </c>
      <c r="G945" s="76" t="s">
        <v>39</v>
      </c>
    </row>
    <row r="946" spans="1:7" ht="81.75" customHeight="1" thickBot="1">
      <c r="A946" s="444">
        <v>11.1</v>
      </c>
      <c r="B946" s="745" t="e">
        <f>+#REF!</f>
        <v>#REF!</v>
      </c>
      <c r="C946" s="745"/>
      <c r="D946" s="745"/>
      <c r="E946" s="745"/>
      <c r="F946" s="445" t="e">
        <f>+#REF!</f>
        <v>#REF!</v>
      </c>
      <c r="G946" s="79">
        <f>+G969</f>
        <v>6108</v>
      </c>
    </row>
    <row r="947" spans="1:7">
      <c r="A947" s="446"/>
      <c r="B947" s="446"/>
      <c r="C947" s="446"/>
      <c r="D947" s="447"/>
      <c r="E947" s="448"/>
      <c r="F947" s="449"/>
      <c r="G947" s="450"/>
    </row>
    <row r="948" spans="1:7">
      <c r="A948" s="725" t="s">
        <v>40</v>
      </c>
      <c r="B948" s="737"/>
      <c r="C948" s="737"/>
      <c r="D948" s="737"/>
      <c r="E948" s="737"/>
      <c r="F948" s="737"/>
      <c r="G948" s="738"/>
    </row>
    <row r="949" spans="1:7">
      <c r="A949" s="739" t="s">
        <v>41</v>
      </c>
      <c r="B949" s="740"/>
      <c r="C949" s="741"/>
      <c r="D949" s="85" t="s">
        <v>42</v>
      </c>
      <c r="E949" s="86" t="s">
        <v>43</v>
      </c>
      <c r="F949" s="87" t="s">
        <v>44</v>
      </c>
      <c r="G949" s="86" t="s">
        <v>45</v>
      </c>
    </row>
    <row r="950" spans="1:7" ht="20.25" customHeight="1">
      <c r="A950" s="724" t="s">
        <v>312</v>
      </c>
      <c r="B950" s="722"/>
      <c r="C950" s="723"/>
      <c r="D950" s="88" t="s">
        <v>223</v>
      </c>
      <c r="E950" s="89">
        <v>80000</v>
      </c>
      <c r="F950" s="90">
        <v>0.01</v>
      </c>
      <c r="G950" s="105">
        <f>ROUNDUP(E950*F950,0)</f>
        <v>800</v>
      </c>
    </row>
    <row r="951" spans="1:7" ht="33.75" customHeight="1">
      <c r="A951" s="724" t="s">
        <v>313</v>
      </c>
      <c r="B951" s="722"/>
      <c r="C951" s="723"/>
      <c r="D951" s="88" t="s">
        <v>223</v>
      </c>
      <c r="E951" s="89">
        <v>79000</v>
      </c>
      <c r="F951" s="90">
        <v>0.01</v>
      </c>
      <c r="G951" s="105">
        <f>ROUNDUP(E951*F951,0)</f>
        <v>790</v>
      </c>
    </row>
    <row r="952" spans="1:7" ht="26.25" customHeight="1">
      <c r="A952" s="724" t="s">
        <v>225</v>
      </c>
      <c r="B952" s="722"/>
      <c r="C952" s="723"/>
      <c r="D952" s="88" t="s">
        <v>223</v>
      </c>
      <c r="E952" s="89">
        <v>26000</v>
      </c>
      <c r="F952" s="90">
        <v>1.2E-2</v>
      </c>
      <c r="G952" s="105">
        <f>ROUNDUP(E952*F952,0)</f>
        <v>312</v>
      </c>
    </row>
    <row r="953" spans="1:7" ht="15" customHeight="1">
      <c r="A953" s="91"/>
      <c r="B953" s="92"/>
      <c r="C953" s="91"/>
      <c r="D953" s="93"/>
      <c r="E953" s="438"/>
      <c r="F953" s="95" t="s">
        <v>46</v>
      </c>
      <c r="G953" s="96">
        <f>SUM(G950:G952)</f>
        <v>1902</v>
      </c>
    </row>
    <row r="954" spans="1:7" ht="15" customHeight="1">
      <c r="A954" s="97"/>
      <c r="B954" s="98"/>
      <c r="C954" s="98"/>
      <c r="D954" s="99"/>
      <c r="E954" s="439"/>
      <c r="F954" s="101"/>
      <c r="G954" s="102"/>
    </row>
    <row r="955" spans="1:7">
      <c r="A955" s="725" t="s">
        <v>47</v>
      </c>
      <c r="B955" s="726"/>
      <c r="C955" s="726"/>
      <c r="D955" s="726"/>
      <c r="E955" s="726"/>
      <c r="F955" s="726"/>
      <c r="G955" s="727"/>
    </row>
    <row r="956" spans="1:7">
      <c r="A956" s="739" t="s">
        <v>41</v>
      </c>
      <c r="B956" s="740"/>
      <c r="C956" s="741"/>
      <c r="D956" s="85" t="s">
        <v>42</v>
      </c>
      <c r="E956" s="86" t="s">
        <v>48</v>
      </c>
      <c r="F956" s="87" t="s">
        <v>49</v>
      </c>
      <c r="G956" s="86" t="s">
        <v>45</v>
      </c>
    </row>
    <row r="957" spans="1:7">
      <c r="A957" s="746" t="s">
        <v>50</v>
      </c>
      <c r="B957" s="747"/>
      <c r="C957" s="748"/>
      <c r="D957" s="109" t="s">
        <v>51</v>
      </c>
      <c r="E957" s="110">
        <f>G966</f>
        <v>3130</v>
      </c>
      <c r="F957" s="108">
        <v>0.05</v>
      </c>
      <c r="G957" s="105">
        <f>ROUNDUP(E957*F957,0)</f>
        <v>157</v>
      </c>
    </row>
    <row r="958" spans="1:7">
      <c r="A958" s="746" t="s">
        <v>162</v>
      </c>
      <c r="B958" s="747"/>
      <c r="C958" s="748"/>
      <c r="D958" s="109" t="s">
        <v>163</v>
      </c>
      <c r="E958" s="110">
        <v>28000</v>
      </c>
      <c r="F958" s="108">
        <v>1.4999999999999999E-2</v>
      </c>
      <c r="G958" s="111">
        <f>E958*F958</f>
        <v>420</v>
      </c>
    </row>
    <row r="959" spans="1:7">
      <c r="A959" s="746" t="s">
        <v>229</v>
      </c>
      <c r="B959" s="747"/>
      <c r="C959" s="748"/>
      <c r="D959" s="109" t="s">
        <v>230</v>
      </c>
      <c r="E959" s="110">
        <v>41560</v>
      </c>
      <c r="F959" s="108">
        <v>1.2E-2</v>
      </c>
      <c r="G959" s="111">
        <f>E959*F959</f>
        <v>498.72</v>
      </c>
    </row>
    <row r="960" spans="1:7">
      <c r="A960" s="112"/>
      <c r="B960" s="113"/>
      <c r="C960" s="113"/>
      <c r="D960" s="114"/>
      <c r="E960" s="115"/>
      <c r="F960" s="95" t="s">
        <v>54</v>
      </c>
      <c r="G960" s="96">
        <f>G957+G958+G959</f>
        <v>1075.72</v>
      </c>
    </row>
    <row r="961" spans="1:7">
      <c r="A961" s="116"/>
      <c r="B961" s="117"/>
      <c r="C961" s="117"/>
      <c r="D961" s="118"/>
      <c r="E961" s="119"/>
      <c r="F961" s="101"/>
      <c r="G961" s="102"/>
    </row>
    <row r="962" spans="1:7">
      <c r="A962" s="725" t="s">
        <v>55</v>
      </c>
      <c r="B962" s="726"/>
      <c r="C962" s="726"/>
      <c r="D962" s="726"/>
      <c r="E962" s="726"/>
      <c r="F962" s="726"/>
      <c r="G962" s="727"/>
    </row>
    <row r="963" spans="1:7">
      <c r="A963" s="85" t="s">
        <v>2</v>
      </c>
      <c r="B963" s="85" t="s">
        <v>56</v>
      </c>
      <c r="C963" s="85" t="s">
        <v>57</v>
      </c>
      <c r="D963" s="85" t="s">
        <v>360</v>
      </c>
      <c r="E963" s="85" t="s">
        <v>59</v>
      </c>
      <c r="F963" s="85" t="s">
        <v>60</v>
      </c>
      <c r="G963" s="120"/>
    </row>
    <row r="964" spans="1:7">
      <c r="A964" s="121" t="s">
        <v>61</v>
      </c>
      <c r="B964" s="121">
        <v>107213.33333333334</v>
      </c>
      <c r="C964" s="122">
        <v>0.875</v>
      </c>
      <c r="D964" s="122">
        <f>(B964*1.875)/8</f>
        <v>25128.125000000004</v>
      </c>
      <c r="E964" s="508">
        <v>11.68</v>
      </c>
      <c r="F964" s="105">
        <f>ROUNDUP(D964/E964,0)</f>
        <v>2152</v>
      </c>
      <c r="G964" s="120"/>
    </row>
    <row r="965" spans="1:7">
      <c r="A965" s="121" t="s">
        <v>62</v>
      </c>
      <c r="B965" s="121">
        <v>48733.333333333336</v>
      </c>
      <c r="C965" s="122">
        <v>0.875</v>
      </c>
      <c r="D965" s="122">
        <f>(B965*1.875)/8</f>
        <v>11421.875</v>
      </c>
      <c r="E965" s="508">
        <v>11.68</v>
      </c>
      <c r="F965" s="105">
        <f>ROUNDUP(D965/E965,0)</f>
        <v>978</v>
      </c>
      <c r="G965" s="120"/>
    </row>
    <row r="966" spans="1:7">
      <c r="A966" s="91"/>
      <c r="B966" s="123"/>
      <c r="C966" s="493"/>
      <c r="D966" s="125"/>
      <c r="E966" s="126"/>
      <c r="F966" s="95" t="s">
        <v>63</v>
      </c>
      <c r="G966" s="96">
        <f>F964+F965</f>
        <v>3130</v>
      </c>
    </row>
    <row r="967" spans="1:7">
      <c r="A967" s="97"/>
      <c r="B967" s="128"/>
      <c r="C967" s="494"/>
      <c r="D967" s="130"/>
      <c r="E967" s="131"/>
      <c r="F967" s="101"/>
      <c r="G967" s="102"/>
    </row>
    <row r="968" spans="1:7" ht="15" thickBot="1">
      <c r="A968" s="97"/>
      <c r="B968" s="97"/>
      <c r="C968" s="97"/>
      <c r="D968" s="132"/>
      <c r="E968" s="133"/>
      <c r="F968" s="134"/>
      <c r="G968" s="133"/>
    </row>
    <row r="969" spans="1:7" ht="15" thickBot="1">
      <c r="A969" s="135"/>
      <c r="B969" s="136"/>
      <c r="C969" s="137"/>
      <c r="D969" s="138"/>
      <c r="E969" s="784" t="s">
        <v>64</v>
      </c>
      <c r="F969" s="785"/>
      <c r="G969" s="153">
        <f>ROUND(G966+G960+G953,0)</f>
        <v>6108</v>
      </c>
    </row>
    <row r="971" spans="1:7" s="503" customFormat="1" ht="15" thickBot="1">
      <c r="A971" s="140"/>
      <c r="B971" s="141"/>
      <c r="C971" s="142"/>
      <c r="D971" s="143"/>
      <c r="E971" s="144"/>
      <c r="F971" s="145"/>
      <c r="G971" s="144"/>
    </row>
    <row r="972" spans="1:7" ht="16" thickBot="1">
      <c r="A972" s="443" t="s">
        <v>1</v>
      </c>
      <c r="B972" s="730" t="s">
        <v>2</v>
      </c>
      <c r="C972" s="731"/>
      <c r="D972" s="731"/>
      <c r="E972" s="732"/>
      <c r="F972" s="75" t="s">
        <v>38</v>
      </c>
      <c r="G972" s="76" t="s">
        <v>39</v>
      </c>
    </row>
    <row r="973" spans="1:7" ht="81.75" customHeight="1" thickBot="1">
      <c r="A973" s="444">
        <v>11.2</v>
      </c>
      <c r="B973" s="745" t="e">
        <f>+#REF!</f>
        <v>#REF!</v>
      </c>
      <c r="C973" s="745"/>
      <c r="D973" s="745"/>
      <c r="E973" s="745"/>
      <c r="F973" s="445" t="e">
        <f>+#REF!</f>
        <v>#REF!</v>
      </c>
      <c r="G973" s="79">
        <f>+G995</f>
        <v>2035</v>
      </c>
    </row>
    <row r="974" spans="1:7">
      <c r="A974" s="446"/>
      <c r="B974" s="446"/>
      <c r="C974" s="446"/>
      <c r="D974" s="447"/>
      <c r="E974" s="448"/>
      <c r="F974" s="449"/>
      <c r="G974" s="450"/>
    </row>
    <row r="975" spans="1:7">
      <c r="A975" s="725" t="s">
        <v>40</v>
      </c>
      <c r="B975" s="737"/>
      <c r="C975" s="737"/>
      <c r="D975" s="737"/>
      <c r="E975" s="737"/>
      <c r="F975" s="737"/>
      <c r="G975" s="738"/>
    </row>
    <row r="976" spans="1:7">
      <c r="A976" s="739" t="s">
        <v>41</v>
      </c>
      <c r="B976" s="740"/>
      <c r="C976" s="741"/>
      <c r="D976" s="85" t="s">
        <v>42</v>
      </c>
      <c r="E976" s="86" t="s">
        <v>43</v>
      </c>
      <c r="F976" s="87" t="s">
        <v>44</v>
      </c>
      <c r="G976" s="86" t="s">
        <v>45</v>
      </c>
    </row>
    <row r="977" spans="1:7" ht="20.25" customHeight="1">
      <c r="A977" s="724"/>
      <c r="B977" s="722"/>
      <c r="C977" s="723"/>
      <c r="D977" s="88"/>
      <c r="E977" s="89"/>
      <c r="F977" s="90"/>
      <c r="G977" s="86"/>
    </row>
    <row r="978" spans="1:7" ht="33.75" customHeight="1">
      <c r="A978" s="724"/>
      <c r="B978" s="722"/>
      <c r="C978" s="723"/>
      <c r="D978" s="88"/>
      <c r="E978" s="89"/>
      <c r="F978" s="90"/>
      <c r="G978" s="86"/>
    </row>
    <row r="979" spans="1:7" ht="26.25" customHeight="1">
      <c r="A979" s="724"/>
      <c r="B979" s="722"/>
      <c r="C979" s="723"/>
      <c r="D979" s="88"/>
      <c r="E979" s="89"/>
      <c r="F979" s="90"/>
      <c r="G979" s="86"/>
    </row>
    <row r="980" spans="1:7" ht="15" customHeight="1">
      <c r="A980" s="91"/>
      <c r="B980" s="92"/>
      <c r="C980" s="91"/>
      <c r="D980" s="93"/>
      <c r="E980" s="438"/>
      <c r="F980" s="95" t="s">
        <v>46</v>
      </c>
      <c r="G980" s="96">
        <f>SUM(G977:G979)</f>
        <v>0</v>
      </c>
    </row>
    <row r="981" spans="1:7" ht="15" customHeight="1">
      <c r="A981" s="97"/>
      <c r="B981" s="98"/>
      <c r="C981" s="98"/>
      <c r="D981" s="99"/>
      <c r="E981" s="439"/>
      <c r="F981" s="101"/>
      <c r="G981" s="102"/>
    </row>
    <row r="982" spans="1:7">
      <c r="A982" s="725" t="s">
        <v>47</v>
      </c>
      <c r="B982" s="726"/>
      <c r="C982" s="726"/>
      <c r="D982" s="726"/>
      <c r="E982" s="726"/>
      <c r="F982" s="726"/>
      <c r="G982" s="727"/>
    </row>
    <row r="983" spans="1:7">
      <c r="A983" s="739" t="s">
        <v>41</v>
      </c>
      <c r="B983" s="740"/>
      <c r="C983" s="741"/>
      <c r="D983" s="85" t="s">
        <v>42</v>
      </c>
      <c r="E983" s="86" t="s">
        <v>48</v>
      </c>
      <c r="F983" s="87" t="s">
        <v>49</v>
      </c>
      <c r="G983" s="86" t="s">
        <v>45</v>
      </c>
    </row>
    <row r="984" spans="1:7">
      <c r="A984" s="746" t="s">
        <v>50</v>
      </c>
      <c r="B984" s="747"/>
      <c r="C984" s="748"/>
      <c r="D984" s="109" t="s">
        <v>51</v>
      </c>
      <c r="E984" s="214">
        <f>G992</f>
        <v>1538</v>
      </c>
      <c r="F984" s="108">
        <v>0.05</v>
      </c>
      <c r="G984" s="105">
        <f>ROUNDUP(E984*F984,0)</f>
        <v>77</v>
      </c>
    </row>
    <row r="985" spans="1:7">
      <c r="A985" s="746" t="s">
        <v>162</v>
      </c>
      <c r="B985" s="747"/>
      <c r="C985" s="748"/>
      <c r="D985" s="109" t="s">
        <v>163</v>
      </c>
      <c r="E985" s="214">
        <v>28000</v>
      </c>
      <c r="F985" s="108">
        <v>1.4999999999999999E-2</v>
      </c>
      <c r="G985" s="105">
        <f>ROUNDUP(E985*F985,0)</f>
        <v>420</v>
      </c>
    </row>
    <row r="986" spans="1:7">
      <c r="A986" s="112"/>
      <c r="B986" s="113"/>
      <c r="C986" s="113"/>
      <c r="D986" s="114"/>
      <c r="E986" s="115"/>
      <c r="F986" s="95" t="s">
        <v>54</v>
      </c>
      <c r="G986" s="96">
        <f>G984+G985</f>
        <v>497</v>
      </c>
    </row>
    <row r="987" spans="1:7">
      <c r="A987" s="116"/>
      <c r="B987" s="117"/>
      <c r="C987" s="117"/>
      <c r="D987" s="118"/>
      <c r="E987" s="119"/>
      <c r="F987" s="101"/>
      <c r="G987" s="102"/>
    </row>
    <row r="988" spans="1:7">
      <c r="A988" s="725" t="s">
        <v>55</v>
      </c>
      <c r="B988" s="726"/>
      <c r="C988" s="726"/>
      <c r="D988" s="726"/>
      <c r="E988" s="726"/>
      <c r="F988" s="726"/>
      <c r="G988" s="727"/>
    </row>
    <row r="989" spans="1:7">
      <c r="A989" s="85" t="s">
        <v>2</v>
      </c>
      <c r="B989" s="85" t="s">
        <v>56</v>
      </c>
      <c r="C989" s="85" t="s">
        <v>57</v>
      </c>
      <c r="D989" s="85" t="s">
        <v>360</v>
      </c>
      <c r="E989" s="85" t="s">
        <v>59</v>
      </c>
      <c r="F989" s="85" t="s">
        <v>60</v>
      </c>
      <c r="G989" s="120"/>
    </row>
    <row r="990" spans="1:7">
      <c r="A990" s="121" t="s">
        <v>61</v>
      </c>
      <c r="B990" s="121">
        <v>107213.33333333334</v>
      </c>
      <c r="C990" s="122">
        <v>0.875</v>
      </c>
      <c r="D990" s="122">
        <f>(B990*1.875)/8</f>
        <v>25128.125000000004</v>
      </c>
      <c r="E990" s="508">
        <v>23.79</v>
      </c>
      <c r="F990" s="105">
        <f>ROUNDUP(D990/E990,0)</f>
        <v>1057</v>
      </c>
      <c r="G990" s="120"/>
    </row>
    <row r="991" spans="1:7">
      <c r="A991" s="121" t="s">
        <v>62</v>
      </c>
      <c r="B991" s="121">
        <v>48733.333333333336</v>
      </c>
      <c r="C991" s="122">
        <v>0.875</v>
      </c>
      <c r="D991" s="122">
        <f>(B991*1.875)/8</f>
        <v>11421.875</v>
      </c>
      <c r="E991" s="508">
        <v>23.79</v>
      </c>
      <c r="F991" s="105">
        <f>ROUNDUP(D991/E991,0)</f>
        <v>481</v>
      </c>
      <c r="G991" s="120"/>
    </row>
    <row r="992" spans="1:7">
      <c r="A992" s="91"/>
      <c r="B992" s="123"/>
      <c r="C992" s="493"/>
      <c r="D992" s="125"/>
      <c r="E992" s="126"/>
      <c r="F992" s="95" t="s">
        <v>63</v>
      </c>
      <c r="G992" s="96">
        <f>F990+F991</f>
        <v>1538</v>
      </c>
    </row>
    <row r="993" spans="1:7">
      <c r="A993" s="97"/>
      <c r="B993" s="128"/>
      <c r="C993" s="494"/>
      <c r="D993" s="130"/>
      <c r="E993" s="131"/>
      <c r="F993" s="101"/>
      <c r="G993" s="102"/>
    </row>
    <row r="994" spans="1:7" ht="15" thickBot="1">
      <c r="A994" s="97"/>
      <c r="B994" s="97"/>
      <c r="C994" s="97"/>
      <c r="D994" s="132"/>
      <c r="E994" s="133"/>
      <c r="F994" s="134"/>
      <c r="G994" s="133"/>
    </row>
    <row r="995" spans="1:7" ht="15" thickBot="1">
      <c r="A995" s="135"/>
      <c r="B995" s="136"/>
      <c r="C995" s="137"/>
      <c r="D995" s="138"/>
      <c r="E995" s="784" t="s">
        <v>64</v>
      </c>
      <c r="F995" s="785"/>
      <c r="G995" s="153">
        <f>ROUND(G992+G986+G980,0)</f>
        <v>2035</v>
      </c>
    </row>
    <row r="998" spans="1:7" s="503" customFormat="1">
      <c r="A998" s="140"/>
      <c r="B998" s="141"/>
      <c r="C998" s="142"/>
      <c r="D998" s="143"/>
      <c r="E998" s="144"/>
      <c r="F998" s="145"/>
      <c r="G998" s="144"/>
    </row>
    <row r="999" spans="1:7" s="152" customFormat="1" ht="15" thickBot="1"/>
    <row r="1000" spans="1:7" ht="16" thickBot="1">
      <c r="A1000" s="428" t="s">
        <v>1</v>
      </c>
      <c r="B1000" s="730" t="s">
        <v>2</v>
      </c>
      <c r="C1000" s="731"/>
      <c r="D1000" s="731"/>
      <c r="E1000" s="732"/>
      <c r="F1000" s="75" t="s">
        <v>38</v>
      </c>
      <c r="G1000" s="76" t="s">
        <v>39</v>
      </c>
    </row>
    <row r="1001" spans="1:7" ht="15" thickBot="1">
      <c r="A1001" s="459">
        <v>12.1</v>
      </c>
      <c r="B1001" s="750" t="e">
        <f>+#REF!</f>
        <v>#REF!</v>
      </c>
      <c r="C1001" s="750"/>
      <c r="D1001" s="750"/>
      <c r="E1001" s="750"/>
      <c r="F1001" s="460" t="e">
        <f>+#REF!</f>
        <v>#REF!</v>
      </c>
      <c r="G1001" s="79">
        <f>+G1022</f>
        <v>609168</v>
      </c>
    </row>
    <row r="1002" spans="1:7">
      <c r="A1002" s="463"/>
      <c r="B1002" s="463"/>
      <c r="C1002" s="463"/>
      <c r="D1002" s="464"/>
      <c r="E1002" s="465"/>
      <c r="F1002" s="466"/>
      <c r="G1002" s="467"/>
    </row>
    <row r="1003" spans="1:7">
      <c r="A1003" s="463"/>
      <c r="B1003" s="463"/>
      <c r="C1003" s="463"/>
      <c r="D1003" s="464"/>
      <c r="E1003" s="465"/>
      <c r="F1003" s="466"/>
      <c r="G1003" s="467"/>
    </row>
    <row r="1004" spans="1:7">
      <c r="A1004" s="725" t="s">
        <v>40</v>
      </c>
      <c r="B1004" s="737"/>
      <c r="C1004" s="737"/>
      <c r="D1004" s="737"/>
      <c r="E1004" s="737"/>
      <c r="F1004" s="737"/>
      <c r="G1004" s="738"/>
    </row>
    <row r="1005" spans="1:7">
      <c r="A1005" s="739" t="s">
        <v>41</v>
      </c>
      <c r="B1005" s="755"/>
      <c r="C1005" s="756"/>
      <c r="D1005" s="85" t="s">
        <v>42</v>
      </c>
      <c r="E1005" s="86" t="s">
        <v>43</v>
      </c>
      <c r="F1005" s="87" t="s">
        <v>44</v>
      </c>
      <c r="G1005" s="86" t="s">
        <v>45</v>
      </c>
    </row>
    <row r="1006" spans="1:7">
      <c r="A1006" s="704"/>
      <c r="B1006" s="704"/>
      <c r="C1006" s="704"/>
      <c r="D1006" s="194"/>
      <c r="E1006" s="216"/>
      <c r="F1006" s="217"/>
      <c r="G1006" s="195"/>
    </row>
    <row r="1007" spans="1:7">
      <c r="A1007" s="704"/>
      <c r="B1007" s="704"/>
      <c r="C1007" s="704"/>
      <c r="D1007" s="194"/>
      <c r="E1007" s="216"/>
      <c r="F1007" s="217"/>
      <c r="G1007" s="195"/>
    </row>
    <row r="1008" spans="1:7">
      <c r="A1008" s="91"/>
      <c r="B1008" s="92"/>
      <c r="C1008" s="91"/>
      <c r="D1008" s="93"/>
      <c r="E1008" s="197"/>
      <c r="F1008" s="95" t="s">
        <v>215</v>
      </c>
      <c r="G1008" s="96">
        <f>SUM(G1006:G1007)</f>
        <v>0</v>
      </c>
    </row>
    <row r="1009" spans="1:7">
      <c r="A1009" s="97"/>
      <c r="B1009" s="98"/>
      <c r="C1009" s="98"/>
      <c r="D1009" s="99"/>
      <c r="E1009" s="198"/>
      <c r="F1009" s="101"/>
      <c r="G1009" s="102"/>
    </row>
    <row r="1010" spans="1:7">
      <c r="A1010" s="97"/>
      <c r="B1010" s="98"/>
      <c r="C1010" s="98"/>
      <c r="D1010" s="99"/>
      <c r="E1010" s="198"/>
      <c r="F1010" s="101"/>
      <c r="G1010" s="102"/>
    </row>
    <row r="1011" spans="1:7">
      <c r="A1011" s="725" t="s">
        <v>47</v>
      </c>
      <c r="B1011" s="726"/>
      <c r="C1011" s="726"/>
      <c r="D1011" s="726"/>
      <c r="E1011" s="726"/>
      <c r="F1011" s="726"/>
      <c r="G1011" s="727"/>
    </row>
    <row r="1012" spans="1:7">
      <c r="A1012" s="739" t="s">
        <v>41</v>
      </c>
      <c r="B1012" s="755"/>
      <c r="C1012" s="756"/>
      <c r="D1012" s="85" t="s">
        <v>42</v>
      </c>
      <c r="E1012" s="86" t="s">
        <v>48</v>
      </c>
      <c r="F1012" s="87" t="s">
        <v>49</v>
      </c>
      <c r="G1012" s="86" t="s">
        <v>45</v>
      </c>
    </row>
    <row r="1013" spans="1:7">
      <c r="A1013" s="760" t="s">
        <v>65</v>
      </c>
      <c r="B1013" s="761"/>
      <c r="C1013" s="762"/>
      <c r="D1013" s="177" t="s">
        <v>51</v>
      </c>
      <c r="E1013" s="214">
        <f>+G1022</f>
        <v>609168</v>
      </c>
      <c r="F1013" s="178">
        <v>0.05</v>
      </c>
      <c r="G1013" s="105">
        <f>ROUNDUP(E1013*F1013,0)</f>
        <v>30459</v>
      </c>
    </row>
    <row r="1014" spans="1:7">
      <c r="A1014" s="746"/>
      <c r="B1014" s="747"/>
      <c r="C1014" s="748"/>
      <c r="D1014" s="109"/>
      <c r="E1014" s="110"/>
      <c r="F1014" s="108"/>
      <c r="G1014" s="111">
        <f>E1014*F1014</f>
        <v>0</v>
      </c>
    </row>
    <row r="1015" spans="1:7">
      <c r="A1015" s="112"/>
      <c r="B1015" s="113"/>
      <c r="C1015" s="113"/>
      <c r="D1015" s="114"/>
      <c r="E1015" s="115"/>
      <c r="F1015" s="95" t="s">
        <v>217</v>
      </c>
      <c r="G1015" s="96">
        <f>G1013+G1014</f>
        <v>30459</v>
      </c>
    </row>
    <row r="1016" spans="1:7">
      <c r="A1016" s="116"/>
      <c r="B1016" s="117"/>
      <c r="C1016" s="117"/>
      <c r="D1016" s="118"/>
      <c r="E1016" s="119"/>
      <c r="F1016" s="101"/>
      <c r="G1016" s="102"/>
    </row>
    <row r="1017" spans="1:7">
      <c r="A1017" s="116"/>
      <c r="B1017" s="117"/>
      <c r="C1017" s="117"/>
      <c r="D1017" s="118"/>
      <c r="E1017" s="119"/>
      <c r="F1017" s="101"/>
      <c r="G1017" s="102"/>
    </row>
    <row r="1018" spans="1:7" ht="22.5" customHeight="1">
      <c r="A1018" s="725" t="s">
        <v>55</v>
      </c>
      <c r="B1018" s="726"/>
      <c r="C1018" s="726"/>
      <c r="D1018" s="726"/>
      <c r="E1018" s="726"/>
      <c r="F1018" s="726"/>
      <c r="G1018" s="727"/>
    </row>
    <row r="1019" spans="1:7">
      <c r="A1019" s="85" t="s">
        <v>2</v>
      </c>
      <c r="B1019" s="85" t="s">
        <v>56</v>
      </c>
      <c r="C1019" s="85" t="s">
        <v>57</v>
      </c>
      <c r="D1019" s="85" t="s">
        <v>360</v>
      </c>
      <c r="E1019" s="85" t="s">
        <v>59</v>
      </c>
      <c r="F1019" s="85" t="s">
        <v>60</v>
      </c>
      <c r="G1019" s="120"/>
    </row>
    <row r="1020" spans="1:7">
      <c r="A1020" s="121" t="s">
        <v>61</v>
      </c>
      <c r="B1020" s="121">
        <v>107213.33333333299</v>
      </c>
      <c r="C1020" s="122">
        <v>0.875</v>
      </c>
      <c r="D1020" s="122">
        <v>25128.125</v>
      </c>
      <c r="E1020" s="508">
        <v>0.06</v>
      </c>
      <c r="F1020" s="105">
        <f>ROUNDUP(D1020/E1020,0)</f>
        <v>418803</v>
      </c>
      <c r="G1020" s="120"/>
    </row>
    <row r="1021" spans="1:7">
      <c r="A1021" s="121" t="s">
        <v>62</v>
      </c>
      <c r="B1021" s="121">
        <v>48733.333333333299</v>
      </c>
      <c r="C1021" s="122">
        <v>0.875</v>
      </c>
      <c r="D1021" s="122">
        <v>11421.875</v>
      </c>
      <c r="E1021" s="508">
        <v>0.06</v>
      </c>
      <c r="F1021" s="105">
        <f>ROUNDUP(D1021/E1021,0)</f>
        <v>190365</v>
      </c>
      <c r="G1021" s="120"/>
    </row>
    <row r="1022" spans="1:7">
      <c r="A1022" s="91"/>
      <c r="B1022" s="123"/>
      <c r="C1022" s="124"/>
      <c r="D1022" s="125"/>
      <c r="E1022" s="126"/>
      <c r="F1022" s="95" t="s">
        <v>218</v>
      </c>
      <c r="G1022" s="96">
        <f>F1020+F1021</f>
        <v>609168</v>
      </c>
    </row>
    <row r="1023" spans="1:7">
      <c r="A1023" s="97"/>
      <c r="B1023" s="98"/>
      <c r="C1023" s="97"/>
      <c r="D1023" s="99"/>
      <c r="E1023" s="102"/>
      <c r="F1023" s="101"/>
      <c r="G1023" s="102"/>
    </row>
    <row r="1024" spans="1:7">
      <c r="A1024" s="97"/>
      <c r="B1024" s="128"/>
      <c r="C1024" s="129"/>
      <c r="D1024" s="130"/>
      <c r="E1024" s="131"/>
      <c r="F1024" s="101"/>
      <c r="G1024" s="102"/>
    </row>
    <row r="1025" spans="1:7">
      <c r="A1025" s="97"/>
      <c r="B1025" s="97"/>
      <c r="C1025" s="97"/>
      <c r="D1025" s="132"/>
      <c r="E1025" s="133"/>
      <c r="F1025" s="134"/>
      <c r="G1025" s="133"/>
    </row>
    <row r="1026" spans="1:7">
      <c r="A1026" s="135"/>
      <c r="B1026" s="136"/>
      <c r="C1026" s="137"/>
      <c r="D1026" s="138"/>
      <c r="E1026" s="728" t="s">
        <v>64</v>
      </c>
      <c r="F1026" s="763"/>
      <c r="G1026" s="199">
        <f>G1008+G1015+G1022</f>
        <v>639627</v>
      </c>
    </row>
    <row r="1028" spans="1:7">
      <c r="A1028" s="135"/>
      <c r="B1028" s="136"/>
      <c r="C1028" s="137"/>
      <c r="D1028" s="138"/>
      <c r="E1028" s="158"/>
      <c r="F1028" s="158"/>
      <c r="G1028" s="159"/>
    </row>
    <row r="1029" spans="1:7" s="152" customFormat="1" ht="15" thickBot="1"/>
    <row r="1030" spans="1:7" ht="16" thickBot="1">
      <c r="A1030" s="428" t="s">
        <v>1</v>
      </c>
      <c r="B1030" s="730" t="s">
        <v>2</v>
      </c>
      <c r="C1030" s="731"/>
      <c r="D1030" s="731"/>
      <c r="E1030" s="732"/>
      <c r="F1030" s="75" t="s">
        <v>38</v>
      </c>
      <c r="G1030" s="76" t="s">
        <v>39</v>
      </c>
    </row>
    <row r="1031" spans="1:7" ht="66" customHeight="1" thickBot="1">
      <c r="A1031" s="459">
        <v>12.2</v>
      </c>
      <c r="B1031" s="750" t="e">
        <f>+#REF!</f>
        <v>#REF!</v>
      </c>
      <c r="C1031" s="750"/>
      <c r="D1031" s="750"/>
      <c r="E1031" s="750"/>
      <c r="F1031" s="460" t="e">
        <f>+#REF!</f>
        <v>#REF!</v>
      </c>
      <c r="G1031" s="79">
        <f>+G1057</f>
        <v>47157</v>
      </c>
    </row>
    <row r="1032" spans="1:7">
      <c r="A1032" s="463"/>
      <c r="B1032" s="463"/>
      <c r="C1032" s="463"/>
      <c r="D1032" s="464"/>
      <c r="E1032" s="465"/>
      <c r="F1032" s="466"/>
      <c r="G1032" s="467"/>
    </row>
    <row r="1033" spans="1:7">
      <c r="A1033" s="463"/>
      <c r="B1033" s="463"/>
      <c r="C1033" s="463"/>
      <c r="D1033" s="464"/>
      <c r="E1033" s="465"/>
      <c r="F1033" s="466"/>
      <c r="G1033" s="467"/>
    </row>
    <row r="1034" spans="1:7" ht="15">
      <c r="A1034" s="613" t="s">
        <v>40</v>
      </c>
      <c r="B1034" s="633"/>
      <c r="C1034" s="633"/>
      <c r="D1034" s="633"/>
      <c r="E1034" s="633"/>
      <c r="F1034" s="633"/>
      <c r="G1034" s="634"/>
    </row>
    <row r="1035" spans="1:7" ht="15">
      <c r="A1035" s="616" t="s">
        <v>41</v>
      </c>
      <c r="B1035" s="617"/>
      <c r="C1035" s="618"/>
      <c r="D1035" s="231" t="s">
        <v>42</v>
      </c>
      <c r="E1035" s="232" t="s">
        <v>43</v>
      </c>
      <c r="F1035" s="233" t="s">
        <v>44</v>
      </c>
      <c r="G1035" s="232" t="s">
        <v>45</v>
      </c>
    </row>
    <row r="1036" spans="1:7" ht="15">
      <c r="A1036" s="612"/>
      <c r="B1036" s="612"/>
      <c r="C1036" s="612"/>
      <c r="D1036" s="390"/>
      <c r="E1036" s="391"/>
      <c r="F1036" s="392"/>
      <c r="G1036" s="393"/>
    </row>
    <row r="1037" spans="1:7" ht="15">
      <c r="A1037" s="612"/>
      <c r="B1037" s="612"/>
      <c r="C1037" s="612"/>
      <c r="D1037" s="390"/>
      <c r="E1037" s="391"/>
      <c r="F1037" s="392"/>
      <c r="G1037" s="393"/>
    </row>
    <row r="1038" spans="1:7" ht="15">
      <c r="A1038" s="237"/>
      <c r="B1038" s="238"/>
      <c r="C1038" s="237"/>
      <c r="D1038" s="239"/>
      <c r="E1038" s="414"/>
      <c r="F1038" s="241" t="s">
        <v>46</v>
      </c>
      <c r="G1038" s="242">
        <v>0</v>
      </c>
    </row>
    <row r="1039" spans="1:7" ht="15">
      <c r="A1039" s="243"/>
      <c r="B1039" s="244"/>
      <c r="C1039" s="244"/>
      <c r="D1039" s="245"/>
      <c r="E1039" s="415"/>
      <c r="F1039" s="247"/>
      <c r="G1039" s="248"/>
    </row>
    <row r="1040" spans="1:7" ht="15">
      <c r="A1040" s="243"/>
      <c r="B1040" s="244"/>
      <c r="C1040" s="244"/>
      <c r="D1040" s="245"/>
      <c r="E1040" s="415"/>
      <c r="F1040" s="247"/>
      <c r="G1040" s="248"/>
    </row>
    <row r="1041" spans="1:7" ht="15">
      <c r="A1041" s="613" t="s">
        <v>47</v>
      </c>
      <c r="B1041" s="614"/>
      <c r="C1041" s="614"/>
      <c r="D1041" s="614"/>
      <c r="E1041" s="614"/>
      <c r="F1041" s="614"/>
      <c r="G1041" s="615"/>
    </row>
    <row r="1042" spans="1:7" ht="15">
      <c r="A1042" s="616" t="s">
        <v>41</v>
      </c>
      <c r="B1042" s="617"/>
      <c r="C1042" s="618"/>
      <c r="D1042" s="231" t="s">
        <v>42</v>
      </c>
      <c r="E1042" s="232" t="s">
        <v>48</v>
      </c>
      <c r="F1042" s="233" t="s">
        <v>49</v>
      </c>
      <c r="G1042" s="232" t="s">
        <v>45</v>
      </c>
    </row>
    <row r="1043" spans="1:7" ht="15">
      <c r="A1043" s="619" t="s">
        <v>65</v>
      </c>
      <c r="B1043" s="620"/>
      <c r="C1043" s="621"/>
      <c r="D1043" s="369" t="s">
        <v>51</v>
      </c>
      <c r="E1043" s="416">
        <f>+G1053</f>
        <v>10911</v>
      </c>
      <c r="F1043" s="370">
        <v>0.05</v>
      </c>
      <c r="G1043" s="252">
        <f>ROUNDUP(E1043*F1043,0)</f>
        <v>546</v>
      </c>
    </row>
    <row r="1044" spans="1:7" ht="15">
      <c r="A1044" s="666" t="s">
        <v>158</v>
      </c>
      <c r="B1044" s="667"/>
      <c r="C1044" s="668"/>
      <c r="D1044" s="249" t="s">
        <v>159</v>
      </c>
      <c r="E1044" s="316">
        <v>210000</v>
      </c>
      <c r="F1044" s="251">
        <v>0.17</v>
      </c>
      <c r="G1044" s="252">
        <f>ROUNDUP(E1044*F1044,0)</f>
        <v>35700</v>
      </c>
    </row>
    <row r="1045" spans="1:7" ht="15">
      <c r="A1045" s="257"/>
      <c r="B1045" s="258"/>
      <c r="C1045" s="258"/>
      <c r="D1045" s="259"/>
      <c r="E1045" s="260"/>
      <c r="F1045" s="241" t="s">
        <v>54</v>
      </c>
      <c r="G1045" s="242">
        <f>G1043+G1044</f>
        <v>36246</v>
      </c>
    </row>
    <row r="1046" spans="1:7" ht="15">
      <c r="A1046" s="261"/>
      <c r="B1046" s="262"/>
      <c r="C1046" s="262"/>
      <c r="D1046" s="263"/>
      <c r="E1046" s="264"/>
      <c r="F1046" s="247"/>
      <c r="G1046" s="248"/>
    </row>
    <row r="1047" spans="1:7" ht="15">
      <c r="A1047" s="261"/>
      <c r="B1047" s="262"/>
      <c r="C1047" s="262"/>
      <c r="D1047" s="263"/>
      <c r="E1047" s="264"/>
      <c r="F1047" s="247"/>
      <c r="G1047" s="248"/>
    </row>
    <row r="1048" spans="1:7" ht="22.5" customHeight="1">
      <c r="A1048" s="613" t="s">
        <v>55</v>
      </c>
      <c r="B1048" s="614"/>
      <c r="C1048" s="614"/>
      <c r="D1048" s="614"/>
      <c r="E1048" s="614"/>
      <c r="F1048" s="614"/>
      <c r="G1048" s="615"/>
    </row>
    <row r="1049" spans="1:7" ht="15">
      <c r="A1049" s="231" t="s">
        <v>2</v>
      </c>
      <c r="B1049" s="231" t="s">
        <v>56</v>
      </c>
      <c r="C1049" s="231" t="s">
        <v>57</v>
      </c>
      <c r="D1049" s="231" t="s">
        <v>360</v>
      </c>
      <c r="E1049" s="231" t="s">
        <v>59</v>
      </c>
      <c r="F1049" s="231" t="s">
        <v>60</v>
      </c>
      <c r="G1049" s="346"/>
    </row>
    <row r="1050" spans="1:7" ht="15">
      <c r="A1050" s="417" t="s">
        <v>2</v>
      </c>
      <c r="B1050" s="417" t="s">
        <v>56</v>
      </c>
      <c r="C1050" s="418" t="s">
        <v>57</v>
      </c>
      <c r="D1050" s="369" t="s">
        <v>360</v>
      </c>
      <c r="E1050" s="369" t="s">
        <v>160</v>
      </c>
      <c r="F1050" s="417" t="s">
        <v>161</v>
      </c>
      <c r="G1050" s="346"/>
    </row>
    <row r="1051" spans="1:7" ht="15">
      <c r="A1051" s="417" t="s">
        <v>61</v>
      </c>
      <c r="B1051" s="417">
        <v>107213.33333333299</v>
      </c>
      <c r="C1051" s="369">
        <v>0.875</v>
      </c>
      <c r="D1051" s="369">
        <v>25128.125</v>
      </c>
      <c r="E1051" s="369">
        <v>3.35</v>
      </c>
      <c r="F1051" s="252">
        <f>ROUNDUP(D1051/E1051,0)</f>
        <v>7501</v>
      </c>
      <c r="G1051" s="346"/>
    </row>
    <row r="1052" spans="1:7" ht="15">
      <c r="A1052" s="417" t="s">
        <v>62</v>
      </c>
      <c r="B1052" s="417">
        <v>48733.333333333299</v>
      </c>
      <c r="C1052" s="369">
        <v>0.875</v>
      </c>
      <c r="D1052" s="369">
        <v>11421.875</v>
      </c>
      <c r="E1052" s="369">
        <v>3.35</v>
      </c>
      <c r="F1052" s="252">
        <f>ROUNDUP(D1052/E1052,0)</f>
        <v>3410</v>
      </c>
      <c r="G1052" s="346"/>
    </row>
    <row r="1053" spans="1:7" ht="15">
      <c r="A1053" s="237"/>
      <c r="B1053" s="268"/>
      <c r="C1053" s="269"/>
      <c r="D1053" s="270"/>
      <c r="E1053" s="271"/>
      <c r="F1053" s="241" t="s">
        <v>63</v>
      </c>
      <c r="G1053" s="242">
        <f>F1051+F1052</f>
        <v>10911</v>
      </c>
    </row>
    <row r="1054" spans="1:7">
      <c r="A1054" s="97"/>
      <c r="B1054" s="98"/>
      <c r="C1054" s="97"/>
      <c r="D1054" s="99"/>
      <c r="E1054" s="102"/>
      <c r="F1054" s="101"/>
      <c r="G1054" s="102"/>
    </row>
    <row r="1055" spans="1:7">
      <c r="A1055" s="97"/>
      <c r="B1055" s="128"/>
      <c r="C1055" s="129"/>
      <c r="D1055" s="130"/>
      <c r="E1055" s="131"/>
      <c r="F1055" s="101"/>
      <c r="G1055" s="102"/>
    </row>
    <row r="1056" spans="1:7">
      <c r="A1056" s="97"/>
      <c r="B1056" s="97"/>
      <c r="C1056" s="97"/>
      <c r="D1056" s="132"/>
      <c r="E1056" s="133"/>
      <c r="F1056" s="134"/>
      <c r="G1056" s="133"/>
    </row>
    <row r="1057" spans="1:7">
      <c r="A1057" s="135"/>
      <c r="B1057" s="136"/>
      <c r="C1057" s="137"/>
      <c r="D1057" s="138"/>
      <c r="E1057" s="728" t="s">
        <v>64</v>
      </c>
      <c r="F1057" s="763"/>
      <c r="G1057" s="199">
        <f>G1038+G1045+G1053</f>
        <v>47157</v>
      </c>
    </row>
    <row r="1058" spans="1:7" ht="15" thickBot="1"/>
    <row r="1059" spans="1:7" ht="16" thickBot="1">
      <c r="A1059" s="74" t="s">
        <v>1</v>
      </c>
      <c r="B1059" s="730" t="s">
        <v>2</v>
      </c>
      <c r="C1059" s="731"/>
      <c r="D1059" s="731"/>
      <c r="E1059" s="732"/>
      <c r="F1059" s="75" t="s">
        <v>38</v>
      </c>
      <c r="G1059" s="76" t="s">
        <v>39</v>
      </c>
    </row>
    <row r="1060" spans="1:7" ht="118" customHeight="1" thickBot="1">
      <c r="A1060" s="504">
        <v>13.1</v>
      </c>
      <c r="B1060" s="786" t="e">
        <f>+#REF!</f>
        <v>#REF!</v>
      </c>
      <c r="C1060" s="786"/>
      <c r="D1060" s="786"/>
      <c r="E1060" s="786"/>
      <c r="F1060" s="78" t="e">
        <f>+#REF!</f>
        <v>#REF!</v>
      </c>
      <c r="G1060" s="79">
        <f>+G1088</f>
        <v>3970000</v>
      </c>
    </row>
    <row r="1061" spans="1:7">
      <c r="A1061" s="80"/>
      <c r="B1061" s="80"/>
      <c r="C1061" s="80"/>
      <c r="D1061" s="81"/>
      <c r="E1061" s="82"/>
      <c r="F1061" s="83"/>
      <c r="G1061" s="84"/>
    </row>
    <row r="1062" spans="1:7">
      <c r="A1062" s="725" t="s">
        <v>40</v>
      </c>
      <c r="B1062" s="726"/>
      <c r="C1062" s="726"/>
      <c r="D1062" s="726"/>
      <c r="E1062" s="726"/>
      <c r="F1062" s="726"/>
      <c r="G1062" s="727"/>
    </row>
    <row r="1063" spans="1:7">
      <c r="A1063" s="739" t="s">
        <v>41</v>
      </c>
      <c r="B1063" s="755"/>
      <c r="C1063" s="756"/>
      <c r="D1063" s="85" t="s">
        <v>42</v>
      </c>
      <c r="E1063" s="86" t="s">
        <v>43</v>
      </c>
      <c r="F1063" s="87" t="s">
        <v>44</v>
      </c>
      <c r="G1063" s="86" t="s">
        <v>45</v>
      </c>
    </row>
    <row r="1064" spans="1:7">
      <c r="A1064" s="704" t="s">
        <v>362</v>
      </c>
      <c r="B1064" s="704"/>
      <c r="C1064" s="704"/>
      <c r="D1064" s="122" t="s">
        <v>197</v>
      </c>
      <c r="E1064" s="216">
        <v>1000000</v>
      </c>
      <c r="F1064" s="216">
        <v>1</v>
      </c>
      <c r="G1064" s="210">
        <f>E1064*F1064</f>
        <v>1000000</v>
      </c>
    </row>
    <row r="1065" spans="1:7">
      <c r="A1065" s="790"/>
      <c r="B1065" s="768"/>
      <c r="C1065" s="791"/>
      <c r="D1065" s="194"/>
      <c r="E1065" s="216"/>
      <c r="F1065" s="216"/>
      <c r="G1065" s="210"/>
    </row>
    <row r="1066" spans="1:7">
      <c r="A1066" s="790"/>
      <c r="B1066" s="768"/>
      <c r="C1066" s="791"/>
      <c r="D1066" s="194"/>
      <c r="E1066" s="216"/>
      <c r="F1066" s="216"/>
      <c r="G1066" s="210"/>
    </row>
    <row r="1067" spans="1:7">
      <c r="A1067" s="790"/>
      <c r="B1067" s="768"/>
      <c r="C1067" s="791"/>
      <c r="D1067" s="194"/>
      <c r="E1067" s="216"/>
      <c r="F1067" s="216"/>
      <c r="G1067" s="210"/>
    </row>
    <row r="1068" spans="1:7">
      <c r="A1068" s="91"/>
      <c r="B1068" s="92"/>
      <c r="C1068" s="91"/>
      <c r="D1068" s="93"/>
      <c r="E1068" s="207"/>
      <c r="F1068" s="95" t="s">
        <v>215</v>
      </c>
      <c r="G1068" s="96">
        <f>SUM(G1063:G1067)</f>
        <v>1000000</v>
      </c>
    </row>
    <row r="1069" spans="1:7">
      <c r="A1069" s="97"/>
      <c r="B1069" s="98"/>
      <c r="C1069" s="98"/>
      <c r="D1069" s="99"/>
      <c r="E1069" s="208"/>
      <c r="F1069" s="101"/>
      <c r="G1069" s="102"/>
    </row>
    <row r="1070" spans="1:7">
      <c r="A1070" s="97"/>
      <c r="B1070" s="98"/>
      <c r="C1070" s="98"/>
      <c r="D1070" s="99"/>
      <c r="E1070" s="208"/>
      <c r="F1070" s="101"/>
      <c r="G1070" s="102"/>
    </row>
    <row r="1071" spans="1:7">
      <c r="A1071" s="725" t="s">
        <v>47</v>
      </c>
      <c r="B1071" s="726"/>
      <c r="C1071" s="726"/>
      <c r="D1071" s="726"/>
      <c r="E1071" s="726"/>
      <c r="F1071" s="726"/>
      <c r="G1071" s="727"/>
    </row>
    <row r="1072" spans="1:7">
      <c r="A1072" s="739" t="s">
        <v>41</v>
      </c>
      <c r="B1072" s="755"/>
      <c r="C1072" s="756"/>
      <c r="D1072" s="85" t="s">
        <v>42</v>
      </c>
      <c r="E1072" s="86" t="s">
        <v>48</v>
      </c>
      <c r="F1072" s="87" t="s">
        <v>49</v>
      </c>
      <c r="G1072" s="86" t="s">
        <v>45</v>
      </c>
    </row>
    <row r="1073" spans="1:7">
      <c r="A1073" s="760"/>
      <c r="B1073" s="761"/>
      <c r="C1073" s="762"/>
      <c r="D1073" s="194"/>
      <c r="E1073" s="209"/>
      <c r="F1073" s="178"/>
      <c r="G1073" s="195"/>
    </row>
    <row r="1074" spans="1:7">
      <c r="A1074" s="787"/>
      <c r="B1074" s="788"/>
      <c r="C1074" s="789"/>
      <c r="D1074" s="103"/>
      <c r="E1074" s="160"/>
      <c r="F1074" s="104"/>
      <c r="G1074" s="111"/>
    </row>
    <row r="1075" spans="1:7">
      <c r="A1075" s="112"/>
      <c r="B1075" s="113"/>
      <c r="C1075" s="113"/>
      <c r="D1075" s="114"/>
      <c r="E1075" s="115"/>
      <c r="F1075" s="95" t="s">
        <v>217</v>
      </c>
      <c r="G1075" s="96">
        <f>SUM(G1073:G1074)</f>
        <v>0</v>
      </c>
    </row>
    <row r="1076" spans="1:7">
      <c r="A1076" s="116"/>
      <c r="B1076" s="117"/>
      <c r="C1076" s="117"/>
      <c r="D1076" s="118"/>
      <c r="E1076" s="119"/>
      <c r="F1076" s="101"/>
      <c r="G1076" s="102"/>
    </row>
    <row r="1077" spans="1:7">
      <c r="A1077" s="116"/>
      <c r="B1077" s="117"/>
      <c r="C1077" s="117"/>
      <c r="D1077" s="118"/>
      <c r="E1077" s="119"/>
      <c r="F1077" s="101"/>
      <c r="G1077" s="102"/>
    </row>
    <row r="1078" spans="1:7">
      <c r="A1078" s="725" t="s">
        <v>55</v>
      </c>
      <c r="B1078" s="726"/>
      <c r="C1078" s="726"/>
      <c r="D1078" s="726"/>
      <c r="E1078" s="726"/>
      <c r="F1078" s="726"/>
      <c r="G1078" s="727"/>
    </row>
    <row r="1079" spans="1:7">
      <c r="A1079" s="85" t="s">
        <v>2</v>
      </c>
      <c r="B1079" s="85" t="s">
        <v>56</v>
      </c>
      <c r="C1079" s="85" t="s">
        <v>57</v>
      </c>
      <c r="D1079" s="85" t="s">
        <v>360</v>
      </c>
      <c r="E1079" s="85" t="s">
        <v>59</v>
      </c>
      <c r="F1079" s="85" t="s">
        <v>60</v>
      </c>
      <c r="G1079" s="86"/>
    </row>
    <row r="1080" spans="1:7" ht="30">
      <c r="A1080" s="546" t="s">
        <v>364</v>
      </c>
      <c r="B1080" s="548">
        <v>5000000</v>
      </c>
      <c r="C1080" s="267">
        <v>0.875</v>
      </c>
      <c r="D1080" s="545">
        <f>B1080/8</f>
        <v>625000</v>
      </c>
      <c r="E1080" s="549">
        <v>1.578283839192236</v>
      </c>
      <c r="F1080" s="550">
        <f>ROUNDUP((1+C1080)*(D1080/E1080),0)</f>
        <v>742500</v>
      </c>
      <c r="G1080" s="213"/>
    </row>
    <row r="1081" spans="1:7" s="152" customFormat="1">
      <c r="A1081" s="211" t="s">
        <v>363</v>
      </c>
      <c r="B1081" s="505">
        <v>5000000</v>
      </c>
      <c r="C1081" s="212">
        <v>0.875</v>
      </c>
      <c r="D1081" s="545">
        <f>B1081/8</f>
        <v>625000</v>
      </c>
      <c r="E1081" s="212">
        <f>E1083</f>
        <v>1.578283839192236</v>
      </c>
      <c r="F1081" s="550">
        <f>ROUNDUP((1+C1081)*(D1081/E1081),0)</f>
        <v>742500</v>
      </c>
      <c r="G1081" s="213"/>
    </row>
    <row r="1082" spans="1:7" ht="69" customHeight="1">
      <c r="A1082" s="547" t="s">
        <v>365</v>
      </c>
      <c r="B1082" s="548">
        <v>5000000</v>
      </c>
      <c r="C1082" s="551">
        <v>0.875</v>
      </c>
      <c r="D1082" s="545">
        <f>B1082/8</f>
        <v>625000</v>
      </c>
      <c r="E1082" s="549">
        <f>E1080</f>
        <v>1.578283839192236</v>
      </c>
      <c r="F1082" s="550">
        <f>ROUNDUP((1+C1082)*(D1082/E1082),0)</f>
        <v>742500</v>
      </c>
      <c r="G1082" s="213"/>
    </row>
    <row r="1083" spans="1:7" ht="30">
      <c r="A1083" s="546" t="s">
        <v>366</v>
      </c>
      <c r="B1083" s="548">
        <v>5000000</v>
      </c>
      <c r="C1083" s="267">
        <v>0.875</v>
      </c>
      <c r="D1083" s="545">
        <f>B1083/8</f>
        <v>625000</v>
      </c>
      <c r="E1083" s="549">
        <f>E1082</f>
        <v>1.578283839192236</v>
      </c>
      <c r="F1083" s="550">
        <f>ROUNDUP((1+C1083)*(D1083/E1083),0)</f>
        <v>742500</v>
      </c>
      <c r="G1083" s="213"/>
    </row>
    <row r="1084" spans="1:7">
      <c r="A1084" s="91"/>
      <c r="B1084" s="123"/>
      <c r="C1084" s="124"/>
      <c r="D1084" s="125"/>
      <c r="E1084" s="126"/>
      <c r="F1084" s="95" t="s">
        <v>218</v>
      </c>
      <c r="G1084" s="96">
        <f>SUM(F1080:F1083)</f>
        <v>2970000</v>
      </c>
    </row>
    <row r="1085" spans="1:7">
      <c r="A1085" s="97"/>
      <c r="B1085" s="98"/>
      <c r="C1085" s="97"/>
      <c r="D1085" s="99"/>
      <c r="E1085" s="102"/>
      <c r="F1085" s="101"/>
      <c r="G1085" s="102"/>
    </row>
    <row r="1086" spans="1:7">
      <c r="A1086" s="97"/>
      <c r="B1086" s="128"/>
      <c r="C1086" s="129"/>
      <c r="D1086" s="130"/>
      <c r="E1086" s="131"/>
      <c r="F1086" s="101"/>
      <c r="G1086" s="102"/>
    </row>
    <row r="1087" spans="1:7">
      <c r="A1087" s="97"/>
      <c r="B1087" s="97"/>
      <c r="C1087" s="97"/>
      <c r="D1087" s="132"/>
      <c r="E1087" s="133"/>
      <c r="F1087" s="134"/>
      <c r="G1087" s="133"/>
    </row>
    <row r="1088" spans="1:7">
      <c r="A1088" s="135"/>
      <c r="B1088" s="136"/>
      <c r="C1088" s="137"/>
      <c r="D1088" s="138"/>
      <c r="E1088" s="728" t="s">
        <v>64</v>
      </c>
      <c r="F1088" s="763"/>
      <c r="G1088" s="199">
        <f>G1075+G1084+G1068</f>
        <v>3970000</v>
      </c>
    </row>
    <row r="1089" spans="1:10" s="506" customFormat="1"/>
    <row r="1090" spans="1:10" ht="15" thickBot="1"/>
    <row r="1091" spans="1:10" s="558" customFormat="1" ht="21" customHeight="1" thickBot="1">
      <c r="A1091" s="593" t="s">
        <v>481</v>
      </c>
      <c r="B1091" s="594"/>
      <c r="C1091" s="590"/>
      <c r="D1091" s="595"/>
      <c r="E1091" s="595"/>
      <c r="F1091" s="595"/>
      <c r="G1091" s="597"/>
      <c r="H1091" s="589"/>
    </row>
    <row r="1092" spans="1:10" s="558" customFormat="1" ht="52.75" customHeight="1">
      <c r="A1092" s="611"/>
      <c r="B1092" s="611"/>
      <c r="C1092"/>
      <c r="D1092" s="716"/>
      <c r="E1092" s="716"/>
      <c r="F1092" s="716"/>
      <c r="G1092" s="716"/>
      <c r="H1092" s="716"/>
    </row>
    <row r="1093" spans="1:10" s="558" customFormat="1" ht="33.5" customHeight="1">
      <c r="A1093" s="611"/>
      <c r="B1093" s="611"/>
      <c r="C1093"/>
      <c r="D1093" s="717"/>
      <c r="E1093" s="717"/>
      <c r="F1093" s="717"/>
      <c r="G1093" s="717"/>
      <c r="H1093" s="717"/>
    </row>
    <row r="1094" spans="1:10" s="558" customFormat="1" ht="47.5" customHeight="1">
      <c r="A1094" s="611"/>
      <c r="B1094" s="611"/>
      <c r="C1094"/>
      <c r="D1094" s="717"/>
      <c r="E1094" s="717"/>
      <c r="F1094" s="717"/>
      <c r="G1094" s="717"/>
      <c r="H1094" s="717"/>
    </row>
    <row r="1095" spans="1:10" s="9" customFormat="1" ht="85.25" customHeight="1">
      <c r="A1095" s="611"/>
      <c r="B1095" s="611"/>
      <c r="C1095"/>
      <c r="D1095" s="611"/>
      <c r="E1095" s="611"/>
      <c r="F1095" s="611"/>
      <c r="G1095" s="611"/>
      <c r="H1095" s="611"/>
      <c r="I1095" s="16"/>
      <c r="J1095" s="15"/>
    </row>
    <row r="1098" spans="1:10">
      <c r="E1098" s="73" t="s">
        <v>482</v>
      </c>
    </row>
  </sheetData>
  <mergeCells count="499">
    <mergeCell ref="A1092:B1092"/>
    <mergeCell ref="D1092:H1092"/>
    <mergeCell ref="A1093:B1093"/>
    <mergeCell ref="D1093:H1093"/>
    <mergeCell ref="A1094:B1094"/>
    <mergeCell ref="D1094:H1094"/>
    <mergeCell ref="A1095:B1095"/>
    <mergeCell ref="D1095:H1095"/>
    <mergeCell ref="A1048:G1048"/>
    <mergeCell ref="E1057:F1057"/>
    <mergeCell ref="B1059:E1059"/>
    <mergeCell ref="B1060:E1060"/>
    <mergeCell ref="A1062:G1062"/>
    <mergeCell ref="A1063:C1063"/>
    <mergeCell ref="A1064:C1064"/>
    <mergeCell ref="A1072:C1072"/>
    <mergeCell ref="A1073:C1073"/>
    <mergeCell ref="A1074:C1074"/>
    <mergeCell ref="A1078:G1078"/>
    <mergeCell ref="E1088:F1088"/>
    <mergeCell ref="A1065:C1065"/>
    <mergeCell ref="A1066:C1066"/>
    <mergeCell ref="A1067:C1067"/>
    <mergeCell ref="A1071:G1071"/>
    <mergeCell ref="A1004:G1004"/>
    <mergeCell ref="A1005:C1005"/>
    <mergeCell ref="A1036:C1036"/>
    <mergeCell ref="A1037:C1037"/>
    <mergeCell ref="A1041:G1041"/>
    <mergeCell ref="A1042:C1042"/>
    <mergeCell ref="A1043:C1043"/>
    <mergeCell ref="A1044:C1044"/>
    <mergeCell ref="E1026:F1026"/>
    <mergeCell ref="B1030:E1030"/>
    <mergeCell ref="B1031:E1031"/>
    <mergeCell ref="A1034:G1034"/>
    <mergeCell ref="A1035:C1035"/>
    <mergeCell ref="A1018:G1018"/>
    <mergeCell ref="A1006:C1006"/>
    <mergeCell ref="A1007:C1007"/>
    <mergeCell ref="A1011:G1011"/>
    <mergeCell ref="A1012:C1012"/>
    <mergeCell ref="A1013:C1013"/>
    <mergeCell ref="A1014:C1014"/>
    <mergeCell ref="A984:C984"/>
    <mergeCell ref="A985:C985"/>
    <mergeCell ref="A988:G988"/>
    <mergeCell ref="E995:F995"/>
    <mergeCell ref="B1000:E1000"/>
    <mergeCell ref="B1001:E1001"/>
    <mergeCell ref="A952:C952"/>
    <mergeCell ref="A955:G955"/>
    <mergeCell ref="A956:C956"/>
    <mergeCell ref="A957:C957"/>
    <mergeCell ref="A958:C958"/>
    <mergeCell ref="A959:C959"/>
    <mergeCell ref="A976:C976"/>
    <mergeCell ref="A977:C977"/>
    <mergeCell ref="A978:C978"/>
    <mergeCell ref="A979:C979"/>
    <mergeCell ref="A982:G982"/>
    <mergeCell ref="A983:C983"/>
    <mergeCell ref="A962:G962"/>
    <mergeCell ref="E969:F969"/>
    <mergeCell ref="B972:E972"/>
    <mergeCell ref="B973:E973"/>
    <mergeCell ref="A975:G975"/>
    <mergeCell ref="B945:E945"/>
    <mergeCell ref="B946:E946"/>
    <mergeCell ref="A948:G948"/>
    <mergeCell ref="A949:C949"/>
    <mergeCell ref="A950:C950"/>
    <mergeCell ref="A951:C951"/>
    <mergeCell ref="A928:G928"/>
    <mergeCell ref="A929:C929"/>
    <mergeCell ref="A930:C930"/>
    <mergeCell ref="A931:C931"/>
    <mergeCell ref="A935:G935"/>
    <mergeCell ref="E943:F943"/>
    <mergeCell ref="B916:E916"/>
    <mergeCell ref="B917:E917"/>
    <mergeCell ref="A920:G920"/>
    <mergeCell ref="A921:C921"/>
    <mergeCell ref="A922:C922"/>
    <mergeCell ref="A923:C923"/>
    <mergeCell ref="A899:C899"/>
    <mergeCell ref="A900:C900"/>
    <mergeCell ref="A901:C901"/>
    <mergeCell ref="A902:C902"/>
    <mergeCell ref="A905:G905"/>
    <mergeCell ref="E912:F912"/>
    <mergeCell ref="A890:C890"/>
    <mergeCell ref="A891:C891"/>
    <mergeCell ref="A892:C892"/>
    <mergeCell ref="A893:C893"/>
    <mergeCell ref="A895:C895"/>
    <mergeCell ref="A898:G898"/>
    <mergeCell ref="A884:C884"/>
    <mergeCell ref="A885:C885"/>
    <mergeCell ref="A886:C886"/>
    <mergeCell ref="A887:C887"/>
    <mergeCell ref="A888:C888"/>
    <mergeCell ref="A889:C889"/>
    <mergeCell ref="A865:C865"/>
    <mergeCell ref="A870:G870"/>
    <mergeCell ref="E878:F878"/>
    <mergeCell ref="B880:E880"/>
    <mergeCell ref="B881:E881"/>
    <mergeCell ref="A883:G883"/>
    <mergeCell ref="A856:C856"/>
    <mergeCell ref="A857:C857"/>
    <mergeCell ref="A858:C858"/>
    <mergeCell ref="A862:G862"/>
    <mergeCell ref="A863:C863"/>
    <mergeCell ref="A864:C864"/>
    <mergeCell ref="B848:E848"/>
    <mergeCell ref="A851:G851"/>
    <mergeCell ref="A852:C852"/>
    <mergeCell ref="A853:C853"/>
    <mergeCell ref="A854:C854"/>
    <mergeCell ref="A855:C855"/>
    <mergeCell ref="A830:C830"/>
    <mergeCell ref="A831:C831"/>
    <mergeCell ref="A832:C832"/>
    <mergeCell ref="A836:G836"/>
    <mergeCell ref="E844:F844"/>
    <mergeCell ref="B847:E847"/>
    <mergeCell ref="B818:E818"/>
    <mergeCell ref="A821:G821"/>
    <mergeCell ref="A822:C822"/>
    <mergeCell ref="A823:C823"/>
    <mergeCell ref="A824:C824"/>
    <mergeCell ref="A829:G829"/>
    <mergeCell ref="A799:C799"/>
    <mergeCell ref="A800:C800"/>
    <mergeCell ref="A801:C801"/>
    <mergeCell ref="A805:G805"/>
    <mergeCell ref="E813:F813"/>
    <mergeCell ref="B817:E817"/>
    <mergeCell ref="B787:E787"/>
    <mergeCell ref="A790:G790"/>
    <mergeCell ref="A791:C791"/>
    <mergeCell ref="A792:C792"/>
    <mergeCell ref="A793:C793"/>
    <mergeCell ref="A798:G798"/>
    <mergeCell ref="A770:C770"/>
    <mergeCell ref="A771:C771"/>
    <mergeCell ref="A772:C772"/>
    <mergeCell ref="A776:G776"/>
    <mergeCell ref="E784:F784"/>
    <mergeCell ref="B786:E786"/>
    <mergeCell ref="B758:E758"/>
    <mergeCell ref="A761:G761"/>
    <mergeCell ref="A762:C762"/>
    <mergeCell ref="A763:C763"/>
    <mergeCell ref="A764:C764"/>
    <mergeCell ref="A769:G769"/>
    <mergeCell ref="A739:C739"/>
    <mergeCell ref="A740:C740"/>
    <mergeCell ref="A741:C741"/>
    <mergeCell ref="A745:G745"/>
    <mergeCell ref="E753:F753"/>
    <mergeCell ref="B757:E757"/>
    <mergeCell ref="A730:C730"/>
    <mergeCell ref="A731:C731"/>
    <mergeCell ref="A732:C732"/>
    <mergeCell ref="A733:C733"/>
    <mergeCell ref="A734:C734"/>
    <mergeCell ref="A738:G738"/>
    <mergeCell ref="A711:C711"/>
    <mergeCell ref="A715:G715"/>
    <mergeCell ref="E723:F723"/>
    <mergeCell ref="B725:E725"/>
    <mergeCell ref="B726:E726"/>
    <mergeCell ref="A729:G729"/>
    <mergeCell ref="A702:C702"/>
    <mergeCell ref="A703:C703"/>
    <mergeCell ref="A704:C704"/>
    <mergeCell ref="A708:G708"/>
    <mergeCell ref="A709:C709"/>
    <mergeCell ref="A710:C710"/>
    <mergeCell ref="A679:C679"/>
    <mergeCell ref="A683:G683"/>
    <mergeCell ref="E692:F692"/>
    <mergeCell ref="B697:E697"/>
    <mergeCell ref="B698:E698"/>
    <mergeCell ref="A701:G701"/>
    <mergeCell ref="A670:C670"/>
    <mergeCell ref="A671:C671"/>
    <mergeCell ref="A672:C672"/>
    <mergeCell ref="A676:G676"/>
    <mergeCell ref="A677:C677"/>
    <mergeCell ref="A678:C678"/>
    <mergeCell ref="E658:F658"/>
    <mergeCell ref="B663:E663"/>
    <mergeCell ref="B664:E664"/>
    <mergeCell ref="A667:G667"/>
    <mergeCell ref="A668:C668"/>
    <mergeCell ref="A669:C669"/>
    <mergeCell ref="A637:C637"/>
    <mergeCell ref="A641:G641"/>
    <mergeCell ref="A642:C642"/>
    <mergeCell ref="A643:C643"/>
    <mergeCell ref="A644:C644"/>
    <mergeCell ref="A649:G649"/>
    <mergeCell ref="A631:G631"/>
    <mergeCell ref="A632:C632"/>
    <mergeCell ref="A633:C633"/>
    <mergeCell ref="A634:C634"/>
    <mergeCell ref="A635:C635"/>
    <mergeCell ref="A636:C636"/>
    <mergeCell ref="A611:C611"/>
    <mergeCell ref="A612:C612"/>
    <mergeCell ref="A617:G617"/>
    <mergeCell ref="E625:F625"/>
    <mergeCell ref="B627:E627"/>
    <mergeCell ref="B628:E628"/>
    <mergeCell ref="A602:C602"/>
    <mergeCell ref="A603:C603"/>
    <mergeCell ref="A604:C604"/>
    <mergeCell ref="A605:C605"/>
    <mergeCell ref="A609:G609"/>
    <mergeCell ref="A610:C610"/>
    <mergeCell ref="E593:F593"/>
    <mergeCell ref="B595:E595"/>
    <mergeCell ref="B596:E596"/>
    <mergeCell ref="A599:G599"/>
    <mergeCell ref="A600:C600"/>
    <mergeCell ref="A601:C601"/>
    <mergeCell ref="A573:C573"/>
    <mergeCell ref="A578:G578"/>
    <mergeCell ref="A579:C579"/>
    <mergeCell ref="A580:C580"/>
    <mergeCell ref="A581:C581"/>
    <mergeCell ref="A585:G585"/>
    <mergeCell ref="E564:F564"/>
    <mergeCell ref="B566:E566"/>
    <mergeCell ref="B567:E567"/>
    <mergeCell ref="A570:G570"/>
    <mergeCell ref="A571:C571"/>
    <mergeCell ref="A572:C572"/>
    <mergeCell ref="A544:C544"/>
    <mergeCell ref="A548:G548"/>
    <mergeCell ref="A549:C549"/>
    <mergeCell ref="A550:C550"/>
    <mergeCell ref="A552:C552"/>
    <mergeCell ref="A556:G556"/>
    <mergeCell ref="A538:G538"/>
    <mergeCell ref="A539:C539"/>
    <mergeCell ref="A540:C540"/>
    <mergeCell ref="A541:C541"/>
    <mergeCell ref="A542:C542"/>
    <mergeCell ref="A543:C543"/>
    <mergeCell ref="A520:C520"/>
    <mergeCell ref="A521:C521"/>
    <mergeCell ref="A524:G524"/>
    <mergeCell ref="E531:F531"/>
    <mergeCell ref="B534:E534"/>
    <mergeCell ref="B535:E535"/>
    <mergeCell ref="B509:E509"/>
    <mergeCell ref="A512:C512"/>
    <mergeCell ref="A513:C513"/>
    <mergeCell ref="A514:C514"/>
    <mergeCell ref="A518:G518"/>
    <mergeCell ref="A519:C519"/>
    <mergeCell ref="A489:C489"/>
    <mergeCell ref="A490:C490"/>
    <mergeCell ref="A491:C491"/>
    <mergeCell ref="A495:G495"/>
    <mergeCell ref="E504:F504"/>
    <mergeCell ref="B508:E508"/>
    <mergeCell ref="B477:E477"/>
    <mergeCell ref="A480:G480"/>
    <mergeCell ref="A481:C481"/>
    <mergeCell ref="A482:C482"/>
    <mergeCell ref="A483:C483"/>
    <mergeCell ref="A488:G488"/>
    <mergeCell ref="A460:C460"/>
    <mergeCell ref="A461:C461"/>
    <mergeCell ref="A462:C462"/>
    <mergeCell ref="A466:G466"/>
    <mergeCell ref="E474:F474"/>
    <mergeCell ref="B476:E476"/>
    <mergeCell ref="B448:E448"/>
    <mergeCell ref="A451:G451"/>
    <mergeCell ref="A452:C452"/>
    <mergeCell ref="A453:C453"/>
    <mergeCell ref="A454:C454"/>
    <mergeCell ref="A459:G459"/>
    <mergeCell ref="A431:C431"/>
    <mergeCell ref="A432:C432"/>
    <mergeCell ref="A433:C433"/>
    <mergeCell ref="A437:G437"/>
    <mergeCell ref="E445:F445"/>
    <mergeCell ref="B447:E447"/>
    <mergeCell ref="B420:E420"/>
    <mergeCell ref="A422:G422"/>
    <mergeCell ref="A423:C423"/>
    <mergeCell ref="A424:C424"/>
    <mergeCell ref="A425:C425"/>
    <mergeCell ref="A430:G430"/>
    <mergeCell ref="A401:C401"/>
    <mergeCell ref="A402:C402"/>
    <mergeCell ref="A403:C403"/>
    <mergeCell ref="A407:G407"/>
    <mergeCell ref="E415:F415"/>
    <mergeCell ref="B419:E419"/>
    <mergeCell ref="B389:E389"/>
    <mergeCell ref="A392:G392"/>
    <mergeCell ref="A393:C393"/>
    <mergeCell ref="A394:C394"/>
    <mergeCell ref="A395:C395"/>
    <mergeCell ref="A400:G400"/>
    <mergeCell ref="A370:C370"/>
    <mergeCell ref="A371:C371"/>
    <mergeCell ref="A372:C372"/>
    <mergeCell ref="A375:G375"/>
    <mergeCell ref="E382:F382"/>
    <mergeCell ref="B388:E388"/>
    <mergeCell ref="B360:E360"/>
    <mergeCell ref="A362:G362"/>
    <mergeCell ref="A363:C363"/>
    <mergeCell ref="A364:C364"/>
    <mergeCell ref="A365:C365"/>
    <mergeCell ref="A369:G369"/>
    <mergeCell ref="A342:C342"/>
    <mergeCell ref="A343:C343"/>
    <mergeCell ref="A344:C344"/>
    <mergeCell ref="A349:G349"/>
    <mergeCell ref="E357:F357"/>
    <mergeCell ref="B359:E359"/>
    <mergeCell ref="A333:C333"/>
    <mergeCell ref="A334:C334"/>
    <mergeCell ref="A335:C335"/>
    <mergeCell ref="A336:C336"/>
    <mergeCell ref="A337:C337"/>
    <mergeCell ref="A341:G341"/>
    <mergeCell ref="A317:G317"/>
    <mergeCell ref="E325:F325"/>
    <mergeCell ref="B327:E327"/>
    <mergeCell ref="B328:E328"/>
    <mergeCell ref="A331:G331"/>
    <mergeCell ref="A332:C332"/>
    <mergeCell ref="A304:C304"/>
    <mergeCell ref="A305:C305"/>
    <mergeCell ref="A309:G309"/>
    <mergeCell ref="A310:C310"/>
    <mergeCell ref="A311:C311"/>
    <mergeCell ref="A312:C312"/>
    <mergeCell ref="A298:C298"/>
    <mergeCell ref="A299:C299"/>
    <mergeCell ref="A300:C300"/>
    <mergeCell ref="A301:C301"/>
    <mergeCell ref="A302:C302"/>
    <mergeCell ref="A303:C303"/>
    <mergeCell ref="E289:F289"/>
    <mergeCell ref="B291:E291"/>
    <mergeCell ref="B292:E292"/>
    <mergeCell ref="A295:G295"/>
    <mergeCell ref="A296:C296"/>
    <mergeCell ref="A297:C297"/>
    <mergeCell ref="A270:C270"/>
    <mergeCell ref="A274:G274"/>
    <mergeCell ref="A275:C275"/>
    <mergeCell ref="A276:C276"/>
    <mergeCell ref="A277:C277"/>
    <mergeCell ref="A282:G282"/>
    <mergeCell ref="A264:C264"/>
    <mergeCell ref="A265:C265"/>
    <mergeCell ref="A266:C266"/>
    <mergeCell ref="A267:C267"/>
    <mergeCell ref="A268:C268"/>
    <mergeCell ref="A269:C269"/>
    <mergeCell ref="A244:C244"/>
    <mergeCell ref="A249:G249"/>
    <mergeCell ref="E257:F257"/>
    <mergeCell ref="B259:E259"/>
    <mergeCell ref="B260:E260"/>
    <mergeCell ref="A263:G263"/>
    <mergeCell ref="A235:C235"/>
    <mergeCell ref="A236:C236"/>
    <mergeCell ref="A237:C237"/>
    <mergeCell ref="A241:G241"/>
    <mergeCell ref="A242:C242"/>
    <mergeCell ref="A243:C243"/>
    <mergeCell ref="A229:C229"/>
    <mergeCell ref="A230:C230"/>
    <mergeCell ref="A231:C231"/>
    <mergeCell ref="A232:C232"/>
    <mergeCell ref="A233:C233"/>
    <mergeCell ref="A234:C234"/>
    <mergeCell ref="B221:E221"/>
    <mergeCell ref="B222:E222"/>
    <mergeCell ref="A225:G225"/>
    <mergeCell ref="A226:C226"/>
    <mergeCell ref="A227:C227"/>
    <mergeCell ref="A228:C228"/>
    <mergeCell ref="A202:G202"/>
    <mergeCell ref="A203:C203"/>
    <mergeCell ref="A204:C204"/>
    <mergeCell ref="A205:C205"/>
    <mergeCell ref="A209:G209"/>
    <mergeCell ref="E217:F217"/>
    <mergeCell ref="A193:C193"/>
    <mergeCell ref="A194:C194"/>
    <mergeCell ref="A195:C195"/>
    <mergeCell ref="A196:C196"/>
    <mergeCell ref="A197:C197"/>
    <mergeCell ref="A198:C198"/>
    <mergeCell ref="A187:G187"/>
    <mergeCell ref="A188:C188"/>
    <mergeCell ref="A189:C189"/>
    <mergeCell ref="A190:C190"/>
    <mergeCell ref="A191:C191"/>
    <mergeCell ref="A192:C192"/>
    <mergeCell ref="A170:C170"/>
    <mergeCell ref="A171:C171"/>
    <mergeCell ref="A175:G175"/>
    <mergeCell ref="E183:F183"/>
    <mergeCell ref="B185:E185"/>
    <mergeCell ref="B186:E186"/>
    <mergeCell ref="A160:G160"/>
    <mergeCell ref="A161:C161"/>
    <mergeCell ref="A162:C162"/>
    <mergeCell ref="A163:C163"/>
    <mergeCell ref="A168:G168"/>
    <mergeCell ref="A169:C169"/>
    <mergeCell ref="A140:C140"/>
    <mergeCell ref="A141:C141"/>
    <mergeCell ref="A145:G145"/>
    <mergeCell ref="E154:F154"/>
    <mergeCell ref="B156:E156"/>
    <mergeCell ref="B157:E157"/>
    <mergeCell ref="A130:G130"/>
    <mergeCell ref="A131:C131"/>
    <mergeCell ref="A132:C132"/>
    <mergeCell ref="A133:C133"/>
    <mergeCell ref="A138:G138"/>
    <mergeCell ref="A139:C139"/>
    <mergeCell ref="A112:C112"/>
    <mergeCell ref="A113:C113"/>
    <mergeCell ref="A116:G116"/>
    <mergeCell ref="E122:F122"/>
    <mergeCell ref="B126:E126"/>
    <mergeCell ref="B127:E127"/>
    <mergeCell ref="A104:C104"/>
    <mergeCell ref="A105:C105"/>
    <mergeCell ref="A106:C106"/>
    <mergeCell ref="A109:G109"/>
    <mergeCell ref="A110:C110"/>
    <mergeCell ref="A111:C111"/>
    <mergeCell ref="A19:C19"/>
    <mergeCell ref="A98:G98"/>
    <mergeCell ref="A99:C99"/>
    <mergeCell ref="A100:C100"/>
    <mergeCell ref="A101:C101"/>
    <mergeCell ref="A102:C102"/>
    <mergeCell ref="A103:C103"/>
    <mergeCell ref="A85:G85"/>
    <mergeCell ref="E93:F93"/>
    <mergeCell ref="B95:E95"/>
    <mergeCell ref="B96:E96"/>
    <mergeCell ref="A70:C70"/>
    <mergeCell ref="A71:C71"/>
    <mergeCell ref="A72:C72"/>
    <mergeCell ref="A77:G77"/>
    <mergeCell ref="A78:C78"/>
    <mergeCell ref="A79:C79"/>
    <mergeCell ref="A69:G69"/>
    <mergeCell ref="A41:C41"/>
    <mergeCell ref="A42:C42"/>
    <mergeCell ref="A47:G47"/>
    <mergeCell ref="A48:C48"/>
    <mergeCell ref="A49:C49"/>
    <mergeCell ref="A50:C50"/>
    <mergeCell ref="A80:C80"/>
    <mergeCell ref="A81:C81"/>
    <mergeCell ref="A51:C51"/>
    <mergeCell ref="A55:G55"/>
    <mergeCell ref="E63:F63"/>
    <mergeCell ref="B65:E65"/>
    <mergeCell ref="B66:E66"/>
    <mergeCell ref="A1:G1"/>
    <mergeCell ref="B3:E3"/>
    <mergeCell ref="B4:E4"/>
    <mergeCell ref="A7:G7"/>
    <mergeCell ref="A8:C8"/>
    <mergeCell ref="A9:C9"/>
    <mergeCell ref="A23:G23"/>
    <mergeCell ref="E31:F31"/>
    <mergeCell ref="B35:E35"/>
    <mergeCell ref="B36:E36"/>
    <mergeCell ref="A39:G39"/>
    <mergeCell ref="A40:C40"/>
    <mergeCell ref="A10:C10"/>
    <mergeCell ref="A15:G15"/>
    <mergeCell ref="A16:C16"/>
    <mergeCell ref="A17:C17"/>
    <mergeCell ref="A18:C18"/>
  </mergeCells>
  <pageMargins left="0.7" right="0.7" top="0.75" bottom="0.75" header="0.3" footer="0.3"/>
  <pageSetup paperSize="9" scale="63" orientation="portrait" horizontalDpi="300" verticalDpi="300" r:id="rId1"/>
  <rowBreaks count="2" manualBreakCount="2">
    <brk id="1034" max="6" man="1"/>
    <brk id="1095"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9DB79-2192-4B48-BAAF-C10BBC78FFF4}">
  <dimension ref="A1:P1723"/>
  <sheetViews>
    <sheetView tabSelected="1" view="pageBreakPreview" topLeftCell="A1717" zoomScale="110" zoomScaleNormal="100" zoomScaleSheetLayoutView="110" workbookViewId="0">
      <selection activeCell="C1728" sqref="C1728"/>
    </sheetView>
  </sheetViews>
  <sheetFormatPr baseColWidth="10" defaultColWidth="11" defaultRowHeight="14"/>
  <cols>
    <col min="1" max="1" width="23" style="73" customWidth="1"/>
    <col min="2" max="2" width="12.6640625" style="73" bestFit="1" customWidth="1"/>
    <col min="3" max="3" width="11.1640625" style="73" bestFit="1" customWidth="1"/>
    <col min="4" max="4" width="11.5" style="73" bestFit="1" customWidth="1"/>
    <col min="5" max="5" width="15.5" style="73" customWidth="1"/>
    <col min="6" max="6" width="13.83203125" style="73" bestFit="1" customWidth="1"/>
    <col min="7" max="7" width="31.5" style="73" customWidth="1"/>
    <col min="8" max="16384" width="11" style="73"/>
  </cols>
  <sheetData>
    <row r="1" spans="1:7" ht="17" thickBot="1">
      <c r="A1" s="220" t="s">
        <v>1</v>
      </c>
      <c r="B1" s="627" t="s">
        <v>2</v>
      </c>
      <c r="C1" s="628"/>
      <c r="D1" s="628"/>
      <c r="E1" s="629"/>
      <c r="F1" s="221" t="s">
        <v>38</v>
      </c>
      <c r="G1" s="222" t="s">
        <v>39</v>
      </c>
    </row>
    <row r="2" spans="1:7" ht="52" customHeight="1" thickBot="1">
      <c r="A2" s="223" t="e">
        <f>+#REF!</f>
        <v>#REF!</v>
      </c>
      <c r="B2" s="636" t="str">
        <f>+PRESUPUESTO!C162</f>
        <v>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2" s="636"/>
      <c r="D2" s="636"/>
      <c r="E2" s="636"/>
      <c r="F2" s="224" t="e">
        <f>+#REF!</f>
        <v>#REF!</v>
      </c>
      <c r="G2" s="225">
        <f>ROUND(G27,2)</f>
        <v>32271</v>
      </c>
    </row>
    <row r="3" spans="1:7" ht="15">
      <c r="A3" s="226"/>
      <c r="B3" s="226"/>
      <c r="C3" s="226"/>
      <c r="D3" s="227"/>
      <c r="E3" s="228"/>
      <c r="F3" s="229"/>
      <c r="G3" s="230"/>
    </row>
    <row r="4" spans="1:7" ht="15">
      <c r="A4" s="613" t="s">
        <v>40</v>
      </c>
      <c r="B4" s="614"/>
      <c r="C4" s="614"/>
      <c r="D4" s="614"/>
      <c r="E4" s="614"/>
      <c r="F4" s="614"/>
      <c r="G4" s="615"/>
    </row>
    <row r="5" spans="1:7" ht="15">
      <c r="A5" s="616" t="s">
        <v>41</v>
      </c>
      <c r="B5" s="617"/>
      <c r="C5" s="618"/>
      <c r="D5" s="231" t="s">
        <v>42</v>
      </c>
      <c r="E5" s="232" t="s">
        <v>43</v>
      </c>
      <c r="F5" s="233" t="s">
        <v>44</v>
      </c>
      <c r="G5" s="232" t="s">
        <v>45</v>
      </c>
    </row>
    <row r="6" spans="1:7" ht="15">
      <c r="A6" s="661"/>
      <c r="B6" s="662"/>
      <c r="C6" s="663"/>
      <c r="D6" s="234"/>
      <c r="E6" s="235"/>
      <c r="F6" s="236"/>
      <c r="G6" s="232"/>
    </row>
    <row r="7" spans="1:7" ht="15">
      <c r="A7" s="637"/>
      <c r="B7" s="664"/>
      <c r="C7" s="665"/>
      <c r="D7" s="234"/>
      <c r="E7" s="235"/>
      <c r="F7" s="236"/>
      <c r="G7" s="232"/>
    </row>
    <row r="8" spans="1:7" ht="15">
      <c r="A8" s="637"/>
      <c r="B8" s="664"/>
      <c r="C8" s="665"/>
      <c r="D8" s="234"/>
      <c r="E8" s="235"/>
      <c r="F8" s="236"/>
      <c r="G8" s="232"/>
    </row>
    <row r="9" spans="1:7" ht="15">
      <c r="A9" s="637"/>
      <c r="B9" s="664"/>
      <c r="C9" s="665"/>
      <c r="D9" s="234"/>
      <c r="E9" s="235"/>
      <c r="F9" s="236"/>
      <c r="G9" s="232"/>
    </row>
    <row r="10" spans="1:7" ht="15">
      <c r="A10" s="644"/>
      <c r="B10" s="645"/>
      <c r="C10" s="646"/>
      <c r="D10" s="234"/>
      <c r="E10" s="235"/>
      <c r="F10" s="236"/>
      <c r="G10" s="232"/>
    </row>
    <row r="11" spans="1:7" ht="15">
      <c r="A11" s="237"/>
      <c r="B11" s="238"/>
      <c r="C11" s="237"/>
      <c r="D11" s="239"/>
      <c r="E11" s="240"/>
      <c r="F11" s="241" t="s">
        <v>46</v>
      </c>
      <c r="G11" s="242">
        <f>G6+G7+G8+G9+G10</f>
        <v>0</v>
      </c>
    </row>
    <row r="12" spans="1:7" ht="15">
      <c r="A12" s="243"/>
      <c r="B12" s="244"/>
      <c r="C12" s="244"/>
      <c r="D12" s="245"/>
      <c r="E12" s="246"/>
      <c r="F12" s="247"/>
      <c r="G12" s="248"/>
    </row>
    <row r="13" spans="1:7" ht="15">
      <c r="A13" s="613" t="s">
        <v>47</v>
      </c>
      <c r="B13" s="614"/>
      <c r="C13" s="614"/>
      <c r="D13" s="614"/>
      <c r="E13" s="614"/>
      <c r="F13" s="614"/>
      <c r="G13" s="615"/>
    </row>
    <row r="14" spans="1:7" ht="15">
      <c r="A14" s="647" t="s">
        <v>41</v>
      </c>
      <c r="B14" s="648"/>
      <c r="C14" s="649"/>
      <c r="D14" s="231" t="s">
        <v>42</v>
      </c>
      <c r="E14" s="232" t="s">
        <v>48</v>
      </c>
      <c r="F14" s="233" t="s">
        <v>49</v>
      </c>
      <c r="G14" s="232" t="s">
        <v>45</v>
      </c>
    </row>
    <row r="15" spans="1:7" ht="15">
      <c r="A15" s="666" t="s">
        <v>50</v>
      </c>
      <c r="B15" s="667"/>
      <c r="C15" s="668"/>
      <c r="D15" s="249" t="s">
        <v>51</v>
      </c>
      <c r="E15" s="250">
        <f>G24</f>
        <v>23134</v>
      </c>
      <c r="F15" s="251">
        <v>0.05</v>
      </c>
      <c r="G15" s="252">
        <f>ROUNDUP(E15*F15,0)</f>
        <v>1157</v>
      </c>
    </row>
    <row r="16" spans="1:7" ht="13.75" customHeight="1">
      <c r="A16" s="637" t="s">
        <v>52</v>
      </c>
      <c r="B16" s="638"/>
      <c r="C16" s="639"/>
      <c r="D16" s="234" t="s">
        <v>53</v>
      </c>
      <c r="E16" s="250">
        <v>210000</v>
      </c>
      <c r="F16" s="253">
        <v>3.7999999999999999E-2</v>
      </c>
      <c r="G16" s="252">
        <f>ROUNDUP(E16*F16,0)</f>
        <v>7980</v>
      </c>
    </row>
    <row r="17" spans="1:7" ht="15">
      <c r="A17" s="655"/>
      <c r="B17" s="656"/>
      <c r="C17" s="657"/>
      <c r="D17" s="254"/>
      <c r="E17" s="255"/>
      <c r="F17" s="253"/>
      <c r="G17" s="256"/>
    </row>
    <row r="18" spans="1:7" ht="15">
      <c r="A18" s="257"/>
      <c r="B18" s="258"/>
      <c r="C18" s="258"/>
      <c r="D18" s="259"/>
      <c r="E18" s="260"/>
      <c r="F18" s="241" t="s">
        <v>54</v>
      </c>
      <c r="G18" s="242">
        <f>G15+G16+G17</f>
        <v>9137</v>
      </c>
    </row>
    <row r="19" spans="1:7" ht="15">
      <c r="A19" s="261"/>
      <c r="B19" s="262"/>
      <c r="C19" s="262"/>
      <c r="D19" s="263"/>
      <c r="E19" s="264"/>
      <c r="F19" s="247"/>
      <c r="G19" s="248"/>
    </row>
    <row r="20" spans="1:7" ht="15">
      <c r="A20" s="613" t="s">
        <v>55</v>
      </c>
      <c r="B20" s="614"/>
      <c r="C20" s="614"/>
      <c r="D20" s="614"/>
      <c r="E20" s="614"/>
      <c r="F20" s="614"/>
      <c r="G20" s="615"/>
    </row>
    <row r="21" spans="1:7" ht="15">
      <c r="A21" s="231" t="s">
        <v>2</v>
      </c>
      <c r="B21" s="231" t="s">
        <v>56</v>
      </c>
      <c r="C21" s="231" t="s">
        <v>57</v>
      </c>
      <c r="D21" s="231" t="s">
        <v>58</v>
      </c>
      <c r="E21" s="231" t="s">
        <v>59</v>
      </c>
      <c r="F21" s="231" t="s">
        <v>60</v>
      </c>
      <c r="G21" s="265"/>
    </row>
    <row r="22" spans="1:7" ht="15">
      <c r="A22" s="266" t="s">
        <v>61</v>
      </c>
      <c r="B22" s="266">
        <v>107213.33333333299</v>
      </c>
      <c r="C22" s="267">
        <v>0.875</v>
      </c>
      <c r="D22" s="267">
        <v>25128.125</v>
      </c>
      <c r="E22" s="267">
        <v>1.58</v>
      </c>
      <c r="F22" s="252">
        <f>ROUNDUP(D22/E22,0)</f>
        <v>15904</v>
      </c>
      <c r="G22" s="265"/>
    </row>
    <row r="23" spans="1:7" ht="15">
      <c r="A23" s="266" t="s">
        <v>62</v>
      </c>
      <c r="B23" s="266">
        <v>48733.333333333299</v>
      </c>
      <c r="C23" s="267">
        <v>0.875</v>
      </c>
      <c r="D23" s="267">
        <v>11421.875</v>
      </c>
      <c r="E23" s="267">
        <v>1.58</v>
      </c>
      <c r="F23" s="252">
        <f>ROUNDUP(D23/E23,0)</f>
        <v>7230</v>
      </c>
      <c r="G23" s="265"/>
    </row>
    <row r="24" spans="1:7" ht="15">
      <c r="A24" s="237"/>
      <c r="B24" s="268"/>
      <c r="C24" s="269"/>
      <c r="D24" s="270"/>
      <c r="E24" s="271"/>
      <c r="F24" s="241" t="s">
        <v>63</v>
      </c>
      <c r="G24" s="272">
        <f>F22+F23</f>
        <v>23134</v>
      </c>
    </row>
    <row r="25" spans="1:7" ht="15">
      <c r="A25" s="243"/>
      <c r="B25" s="273"/>
      <c r="C25" s="274"/>
      <c r="D25" s="275"/>
      <c r="E25" s="276"/>
      <c r="F25" s="247"/>
      <c r="G25" s="248"/>
    </row>
    <row r="26" spans="1:7" ht="16" thickBot="1">
      <c r="A26" s="243"/>
      <c r="B26" s="243"/>
      <c r="C26" s="243"/>
      <c r="D26" s="277"/>
      <c r="E26" s="278"/>
      <c r="F26" s="279"/>
      <c r="G26" s="278"/>
    </row>
    <row r="27" spans="1:7" ht="16" thickBot="1">
      <c r="A27" s="280"/>
      <c r="B27" s="281"/>
      <c r="C27" s="282"/>
      <c r="D27" s="283"/>
      <c r="E27" s="642" t="s">
        <v>64</v>
      </c>
      <c r="F27" s="643"/>
      <c r="G27" s="303">
        <f>G11+G18+G24</f>
        <v>32271</v>
      </c>
    </row>
    <row r="28" spans="1:7">
      <c r="A28" s="97"/>
      <c r="B28" s="97"/>
      <c r="C28" s="97"/>
      <c r="D28" s="132"/>
      <c r="E28" s="133"/>
      <c r="F28" s="134"/>
      <c r="G28" s="133"/>
    </row>
    <row r="29" spans="1:7" ht="15" thickBot="1"/>
    <row r="30" spans="1:7" ht="16" thickBot="1">
      <c r="A30" s="74" t="s">
        <v>1</v>
      </c>
      <c r="B30" s="730" t="s">
        <v>2</v>
      </c>
      <c r="C30" s="731"/>
      <c r="D30" s="731"/>
      <c r="E30" s="732"/>
      <c r="F30" s="75" t="s">
        <v>38</v>
      </c>
      <c r="G30" s="76" t="s">
        <v>39</v>
      </c>
    </row>
    <row r="31" spans="1:7" ht="34.75" customHeight="1" thickBot="1">
      <c r="A31" s="77" t="e">
        <f>+#REF!</f>
        <v>#REF!</v>
      </c>
      <c r="B31" s="786" t="e">
        <f>+#REF!</f>
        <v>#REF!</v>
      </c>
      <c r="C31" s="786"/>
      <c r="D31" s="786"/>
      <c r="E31" s="786"/>
      <c r="F31" s="78" t="e">
        <f>+#REF!</f>
        <v>#REF!</v>
      </c>
      <c r="G31" s="79">
        <f>ROUND(G56,2)</f>
        <v>12880</v>
      </c>
    </row>
    <row r="32" spans="1:7">
      <c r="A32" s="80"/>
      <c r="B32" s="80"/>
      <c r="C32" s="80"/>
      <c r="D32" s="81"/>
      <c r="E32" s="82"/>
      <c r="F32" s="83"/>
      <c r="G32" s="84"/>
    </row>
    <row r="33" spans="1:7">
      <c r="A33" s="725" t="s">
        <v>40</v>
      </c>
      <c r="B33" s="726"/>
      <c r="C33" s="726"/>
      <c r="D33" s="726"/>
      <c r="E33" s="726"/>
      <c r="F33" s="726"/>
      <c r="G33" s="727"/>
    </row>
    <row r="34" spans="1:7">
      <c r="A34" s="739" t="s">
        <v>41</v>
      </c>
      <c r="B34" s="755"/>
      <c r="C34" s="756"/>
      <c r="D34" s="85" t="s">
        <v>42</v>
      </c>
      <c r="E34" s="86" t="s">
        <v>43</v>
      </c>
      <c r="F34" s="87" t="s">
        <v>44</v>
      </c>
      <c r="G34" s="86" t="s">
        <v>45</v>
      </c>
    </row>
    <row r="35" spans="1:7">
      <c r="A35" s="769"/>
      <c r="B35" s="770"/>
      <c r="C35" s="795"/>
      <c r="D35" s="88"/>
      <c r="E35" s="89"/>
      <c r="F35" s="90"/>
      <c r="G35" s="86"/>
    </row>
    <row r="36" spans="1:7">
      <c r="A36" s="724"/>
      <c r="B36" s="772"/>
      <c r="C36" s="796"/>
      <c r="D36" s="88"/>
      <c r="E36" s="89"/>
      <c r="F36" s="90"/>
      <c r="G36" s="86"/>
    </row>
    <row r="37" spans="1:7">
      <c r="A37" s="724"/>
      <c r="B37" s="772"/>
      <c r="C37" s="796"/>
      <c r="D37" s="88"/>
      <c r="E37" s="89"/>
      <c r="F37" s="90"/>
      <c r="G37" s="86"/>
    </row>
    <row r="38" spans="1:7">
      <c r="A38" s="724"/>
      <c r="B38" s="772"/>
      <c r="C38" s="796"/>
      <c r="D38" s="88"/>
      <c r="E38" s="89"/>
      <c r="F38" s="90"/>
      <c r="G38" s="86"/>
    </row>
    <row r="39" spans="1:7">
      <c r="A39" s="792"/>
      <c r="B39" s="793"/>
      <c r="C39" s="794"/>
      <c r="D39" s="88"/>
      <c r="E39" s="89"/>
      <c r="F39" s="90"/>
      <c r="G39" s="86"/>
    </row>
    <row r="40" spans="1:7">
      <c r="A40" s="91"/>
      <c r="B40" s="92"/>
      <c r="C40" s="91"/>
      <c r="D40" s="93"/>
      <c r="E40" s="94"/>
      <c r="F40" s="95" t="s">
        <v>46</v>
      </c>
      <c r="G40" s="96">
        <f>G35+G36+G37+G38+G39</f>
        <v>0</v>
      </c>
    </row>
    <row r="41" spans="1:7">
      <c r="A41" s="97"/>
      <c r="B41" s="98"/>
      <c r="C41" s="98"/>
      <c r="D41" s="99"/>
      <c r="E41" s="100"/>
      <c r="F41" s="101"/>
      <c r="G41" s="102"/>
    </row>
    <row r="42" spans="1:7">
      <c r="A42" s="725" t="s">
        <v>47</v>
      </c>
      <c r="B42" s="726"/>
      <c r="C42" s="726"/>
      <c r="D42" s="726"/>
      <c r="E42" s="726"/>
      <c r="F42" s="726"/>
      <c r="G42" s="727"/>
    </row>
    <row r="43" spans="1:7">
      <c r="A43" s="814" t="s">
        <v>41</v>
      </c>
      <c r="B43" s="815"/>
      <c r="C43" s="816"/>
      <c r="D43" s="85" t="s">
        <v>42</v>
      </c>
      <c r="E43" s="86" t="s">
        <v>48</v>
      </c>
      <c r="F43" s="87" t="s">
        <v>49</v>
      </c>
      <c r="G43" s="86" t="s">
        <v>45</v>
      </c>
    </row>
    <row r="44" spans="1:7">
      <c r="A44" s="817" t="s">
        <v>50</v>
      </c>
      <c r="B44" s="818"/>
      <c r="C44" s="819"/>
      <c r="D44" s="103" t="s">
        <v>51</v>
      </c>
      <c r="E44" s="160">
        <f>+G53</f>
        <v>12266</v>
      </c>
      <c r="F44" s="104">
        <v>0.05</v>
      </c>
      <c r="G44" s="105">
        <f>ROUNDUP(E44*F44,0)</f>
        <v>614</v>
      </c>
    </row>
    <row r="45" spans="1:7">
      <c r="A45" s="746"/>
      <c r="B45" s="809"/>
      <c r="C45" s="810"/>
      <c r="D45" s="109"/>
      <c r="E45" s="110"/>
      <c r="F45" s="108"/>
      <c r="G45" s="111"/>
    </row>
    <row r="46" spans="1:7">
      <c r="A46" s="811"/>
      <c r="B46" s="812"/>
      <c r="C46" s="813"/>
      <c r="D46" s="109"/>
      <c r="E46" s="110"/>
      <c r="F46" s="108"/>
      <c r="G46" s="111"/>
    </row>
    <row r="47" spans="1:7">
      <c r="A47" s="112"/>
      <c r="B47" s="113"/>
      <c r="C47" s="113"/>
      <c r="D47" s="114"/>
      <c r="E47" s="115"/>
      <c r="F47" s="95" t="s">
        <v>54</v>
      </c>
      <c r="G47" s="96">
        <f>G44+G45+G46</f>
        <v>614</v>
      </c>
    </row>
    <row r="48" spans="1:7">
      <c r="A48" s="116"/>
      <c r="B48" s="117"/>
      <c r="C48" s="117"/>
      <c r="D48" s="118"/>
      <c r="E48" s="119"/>
      <c r="F48" s="101"/>
      <c r="G48" s="102"/>
    </row>
    <row r="49" spans="1:7">
      <c r="A49" s="725" t="s">
        <v>55</v>
      </c>
      <c r="B49" s="726"/>
      <c r="C49" s="726"/>
      <c r="D49" s="726"/>
      <c r="E49" s="726"/>
      <c r="F49" s="726"/>
      <c r="G49" s="727"/>
    </row>
    <row r="50" spans="1:7">
      <c r="A50" s="85" t="s">
        <v>2</v>
      </c>
      <c r="B50" s="85" t="s">
        <v>56</v>
      </c>
      <c r="C50" s="85" t="s">
        <v>57</v>
      </c>
      <c r="D50" s="85" t="s">
        <v>58</v>
      </c>
      <c r="E50" s="85" t="s">
        <v>59</v>
      </c>
      <c r="F50" s="85" t="s">
        <v>60</v>
      </c>
      <c r="G50" s="120"/>
    </row>
    <row r="51" spans="1:7" ht="15">
      <c r="A51" s="266" t="s">
        <v>61</v>
      </c>
      <c r="B51" s="266">
        <v>107213.33333333299</v>
      </c>
      <c r="C51" s="267">
        <v>0.875</v>
      </c>
      <c r="D51" s="267">
        <v>25128.125</v>
      </c>
      <c r="E51" s="267">
        <v>2.98</v>
      </c>
      <c r="F51" s="252">
        <f>ROUNDUP(D51/E51,0)</f>
        <v>8433</v>
      </c>
      <c r="G51" s="120"/>
    </row>
    <row r="52" spans="1:7" ht="15">
      <c r="A52" s="266" t="s">
        <v>62</v>
      </c>
      <c r="B52" s="266">
        <v>48733.333333333299</v>
      </c>
      <c r="C52" s="267">
        <v>0.875</v>
      </c>
      <c r="D52" s="267">
        <v>11421.875</v>
      </c>
      <c r="E52" s="267">
        <v>2.98</v>
      </c>
      <c r="F52" s="252">
        <f>ROUNDUP(D52/E52,0)</f>
        <v>3833</v>
      </c>
      <c r="G52" s="120"/>
    </row>
    <row r="53" spans="1:7">
      <c r="A53" s="91"/>
      <c r="B53" s="123"/>
      <c r="C53" s="124"/>
      <c r="D53" s="125"/>
      <c r="E53" s="126"/>
      <c r="F53" s="95" t="s">
        <v>63</v>
      </c>
      <c r="G53" s="127">
        <f>F51+F52</f>
        <v>12266</v>
      </c>
    </row>
    <row r="54" spans="1:7">
      <c r="A54" s="97"/>
      <c r="B54" s="128"/>
      <c r="C54" s="129"/>
      <c r="D54" s="130"/>
      <c r="E54" s="131"/>
      <c r="F54" s="101"/>
      <c r="G54" s="102"/>
    </row>
    <row r="55" spans="1:7" ht="15" thickBot="1">
      <c r="A55" s="97"/>
      <c r="B55" s="97"/>
      <c r="C55" s="97"/>
      <c r="D55" s="132"/>
      <c r="E55" s="133"/>
      <c r="F55" s="134"/>
      <c r="G55" s="133"/>
    </row>
    <row r="56" spans="1:7" ht="15" thickBot="1">
      <c r="A56" s="135"/>
      <c r="B56" s="136"/>
      <c r="C56" s="137"/>
      <c r="D56" s="138"/>
      <c r="E56" s="784" t="s">
        <v>64</v>
      </c>
      <c r="F56" s="785"/>
      <c r="G56" s="139">
        <f>G40+G47+G53</f>
        <v>12880</v>
      </c>
    </row>
    <row r="57" spans="1:7">
      <c r="A57" s="97"/>
      <c r="B57" s="97"/>
      <c r="C57" s="97"/>
      <c r="D57" s="132"/>
      <c r="E57" s="133"/>
      <c r="F57" s="134"/>
      <c r="G57" s="133"/>
    </row>
    <row r="59" spans="1:7" ht="16" thickBot="1">
      <c r="A59" s="191" t="s">
        <v>1</v>
      </c>
      <c r="B59" s="797" t="s">
        <v>2</v>
      </c>
      <c r="C59" s="798"/>
      <c r="D59" s="798"/>
      <c r="E59" s="799"/>
      <c r="F59" s="192" t="s">
        <v>38</v>
      </c>
      <c r="G59" s="193" t="s">
        <v>39</v>
      </c>
    </row>
    <row r="60" spans="1:7" ht="15" thickBot="1">
      <c r="A60" s="77" t="e">
        <f>+#REF!</f>
        <v>#REF!</v>
      </c>
      <c r="B60" s="786" t="e">
        <f>+#REF!</f>
        <v>#REF!</v>
      </c>
      <c r="C60" s="786"/>
      <c r="D60" s="786"/>
      <c r="E60" s="786"/>
      <c r="F60" s="78" t="e">
        <f>+#REF!</f>
        <v>#REF!</v>
      </c>
      <c r="G60" s="79">
        <f>+G85</f>
        <v>88674</v>
      </c>
    </row>
    <row r="61" spans="1:7">
      <c r="A61" s="80"/>
      <c r="B61" s="80"/>
      <c r="C61" s="80"/>
      <c r="D61" s="81"/>
      <c r="E61" s="82"/>
      <c r="F61" s="83"/>
      <c r="G61" s="84"/>
    </row>
    <row r="62" spans="1:7">
      <c r="A62" s="725" t="s">
        <v>40</v>
      </c>
      <c r="B62" s="726"/>
      <c r="C62" s="726"/>
      <c r="D62" s="726"/>
      <c r="E62" s="726"/>
      <c r="F62" s="726"/>
      <c r="G62" s="727"/>
    </row>
    <row r="63" spans="1:7">
      <c r="A63" s="739" t="s">
        <v>41</v>
      </c>
      <c r="B63" s="755"/>
      <c r="C63" s="756"/>
      <c r="D63" s="85" t="s">
        <v>42</v>
      </c>
      <c r="E63" s="86" t="s">
        <v>43</v>
      </c>
      <c r="F63" s="87" t="s">
        <v>44</v>
      </c>
      <c r="G63" s="86" t="s">
        <v>45</v>
      </c>
    </row>
    <row r="64" spans="1:7">
      <c r="A64" s="769"/>
      <c r="B64" s="770"/>
      <c r="C64" s="795"/>
      <c r="D64" s="88"/>
      <c r="E64" s="89"/>
      <c r="F64" s="90"/>
      <c r="G64" s="86"/>
    </row>
    <row r="65" spans="1:7">
      <c r="A65" s="724"/>
      <c r="B65" s="772"/>
      <c r="C65" s="796"/>
      <c r="D65" s="88"/>
      <c r="E65" s="89"/>
      <c r="F65" s="90"/>
      <c r="G65" s="86"/>
    </row>
    <row r="66" spans="1:7">
      <c r="A66" s="724"/>
      <c r="B66" s="772"/>
      <c r="C66" s="796"/>
      <c r="D66" s="88"/>
      <c r="E66" s="89"/>
      <c r="F66" s="90"/>
      <c r="G66" s="86"/>
    </row>
    <row r="67" spans="1:7">
      <c r="A67" s="724"/>
      <c r="B67" s="772"/>
      <c r="C67" s="796"/>
      <c r="D67" s="88"/>
      <c r="E67" s="89"/>
      <c r="F67" s="90"/>
      <c r="G67" s="86"/>
    </row>
    <row r="68" spans="1:7">
      <c r="A68" s="792"/>
      <c r="B68" s="793"/>
      <c r="C68" s="794"/>
      <c r="D68" s="88"/>
      <c r="E68" s="89"/>
      <c r="F68" s="90"/>
      <c r="G68" s="86"/>
    </row>
    <row r="69" spans="1:7">
      <c r="A69" s="91"/>
      <c r="B69" s="92"/>
      <c r="C69" s="91"/>
      <c r="D69" s="93"/>
      <c r="E69" s="94"/>
      <c r="F69" s="95" t="s">
        <v>46</v>
      </c>
      <c r="G69" s="96">
        <f>G64+G65+G66+G67+G68</f>
        <v>0</v>
      </c>
    </row>
    <row r="70" spans="1:7">
      <c r="A70" s="97"/>
      <c r="B70" s="98"/>
      <c r="C70" s="98"/>
      <c r="D70" s="99"/>
      <c r="E70" s="100"/>
      <c r="F70" s="101"/>
      <c r="G70" s="102"/>
    </row>
    <row r="71" spans="1:7">
      <c r="A71" s="725" t="s">
        <v>47</v>
      </c>
      <c r="B71" s="726"/>
      <c r="C71" s="726"/>
      <c r="D71" s="726"/>
      <c r="E71" s="726"/>
      <c r="F71" s="726"/>
      <c r="G71" s="727"/>
    </row>
    <row r="72" spans="1:7">
      <c r="A72" s="814" t="s">
        <v>41</v>
      </c>
      <c r="B72" s="815"/>
      <c r="C72" s="816"/>
      <c r="D72" s="85" t="s">
        <v>42</v>
      </c>
      <c r="E72" s="86" t="s">
        <v>48</v>
      </c>
      <c r="F72" s="87" t="s">
        <v>49</v>
      </c>
      <c r="G72" s="86" t="s">
        <v>45</v>
      </c>
    </row>
    <row r="73" spans="1:7">
      <c r="A73" s="817" t="s">
        <v>50</v>
      </c>
      <c r="B73" s="818"/>
      <c r="C73" s="819"/>
      <c r="D73" s="103" t="s">
        <v>51</v>
      </c>
      <c r="E73" s="160">
        <f>+G82</f>
        <v>84451</v>
      </c>
      <c r="F73" s="104">
        <v>0.05</v>
      </c>
      <c r="G73" s="105">
        <f>ROUNDUP(E73*F73,0)</f>
        <v>4223</v>
      </c>
    </row>
    <row r="74" spans="1:7">
      <c r="A74" s="746"/>
      <c r="B74" s="809"/>
      <c r="C74" s="810"/>
      <c r="D74" s="109"/>
      <c r="E74" s="110"/>
      <c r="F74" s="108"/>
      <c r="G74" s="111"/>
    </row>
    <row r="75" spans="1:7">
      <c r="A75" s="811"/>
      <c r="B75" s="812"/>
      <c r="C75" s="813"/>
      <c r="D75" s="109"/>
      <c r="E75" s="110"/>
      <c r="F75" s="108"/>
      <c r="G75" s="111"/>
    </row>
    <row r="76" spans="1:7">
      <c r="A76" s="112"/>
      <c r="B76" s="113"/>
      <c r="C76" s="113"/>
      <c r="D76" s="114"/>
      <c r="E76" s="115"/>
      <c r="F76" s="95" t="s">
        <v>54</v>
      </c>
      <c r="G76" s="96">
        <f>G73+G74+G75</f>
        <v>4223</v>
      </c>
    </row>
    <row r="77" spans="1:7">
      <c r="A77" s="116"/>
      <c r="B77" s="117"/>
      <c r="C77" s="117"/>
      <c r="D77" s="118"/>
      <c r="E77" s="119"/>
      <c r="F77" s="101"/>
      <c r="G77" s="102"/>
    </row>
    <row r="78" spans="1:7">
      <c r="A78" s="725" t="s">
        <v>55</v>
      </c>
      <c r="B78" s="726"/>
      <c r="C78" s="726"/>
      <c r="D78" s="726"/>
      <c r="E78" s="726"/>
      <c r="F78" s="726"/>
      <c r="G78" s="727"/>
    </row>
    <row r="79" spans="1:7">
      <c r="A79" s="85" t="s">
        <v>2</v>
      </c>
      <c r="B79" s="85" t="s">
        <v>56</v>
      </c>
      <c r="C79" s="85" t="s">
        <v>57</v>
      </c>
      <c r="D79" s="85" t="s">
        <v>58</v>
      </c>
      <c r="E79" s="85" t="s">
        <v>59</v>
      </c>
      <c r="F79" s="85" t="s">
        <v>60</v>
      </c>
      <c r="G79" s="120"/>
    </row>
    <row r="80" spans="1:7" ht="15">
      <c r="A80" s="266" t="s">
        <v>61</v>
      </c>
      <c r="B80" s="266">
        <v>107213.33333333299</v>
      </c>
      <c r="C80" s="267">
        <v>0.875</v>
      </c>
      <c r="D80" s="267">
        <v>25128.125</v>
      </c>
      <c r="E80" s="427">
        <v>0.43280000000000002</v>
      </c>
      <c r="F80" s="252">
        <f>ROUNDUP(D80/E80,0)</f>
        <v>58060</v>
      </c>
      <c r="G80" s="120"/>
    </row>
    <row r="81" spans="1:7" ht="15">
      <c r="A81" s="266" t="s">
        <v>62</v>
      </c>
      <c r="B81" s="266">
        <v>48733.333333333299</v>
      </c>
      <c r="C81" s="267">
        <v>0.875</v>
      </c>
      <c r="D81" s="267">
        <v>11421.875</v>
      </c>
      <c r="E81" s="427">
        <v>0.43280000000000002</v>
      </c>
      <c r="F81" s="252">
        <f>ROUNDUP(D81/E81,0)</f>
        <v>26391</v>
      </c>
      <c r="G81" s="120"/>
    </row>
    <row r="82" spans="1:7">
      <c r="A82" s="91"/>
      <c r="B82" s="123"/>
      <c r="C82" s="124"/>
      <c r="D82" s="125"/>
      <c r="E82" s="126"/>
      <c r="F82" s="95" t="s">
        <v>63</v>
      </c>
      <c r="G82" s="127">
        <f>F80+F81</f>
        <v>84451</v>
      </c>
    </row>
    <row r="83" spans="1:7">
      <c r="A83" s="97"/>
      <c r="B83" s="128"/>
      <c r="C83" s="129"/>
      <c r="D83" s="130"/>
      <c r="E83" s="131"/>
      <c r="F83" s="101"/>
      <c r="G83" s="102"/>
    </row>
    <row r="84" spans="1:7" ht="15" thickBot="1">
      <c r="A84" s="97"/>
      <c r="B84" s="97"/>
      <c r="C84" s="97"/>
      <c r="D84" s="132"/>
      <c r="E84" s="133"/>
      <c r="F84" s="134"/>
      <c r="G84" s="133"/>
    </row>
    <row r="85" spans="1:7" ht="15" thickBot="1">
      <c r="A85" s="135"/>
      <c r="B85" s="136"/>
      <c r="C85" s="137"/>
      <c r="D85" s="138"/>
      <c r="E85" s="784" t="s">
        <v>64</v>
      </c>
      <c r="F85" s="785"/>
      <c r="G85" s="153">
        <f>G69+G76+G82</f>
        <v>88674</v>
      </c>
    </row>
    <row r="86" spans="1:7">
      <c r="A86" s="97"/>
      <c r="B86" s="97"/>
      <c r="C86" s="97"/>
      <c r="D86" s="132"/>
      <c r="E86" s="133"/>
      <c r="F86" s="134"/>
      <c r="G86" s="133"/>
    </row>
    <row r="87" spans="1:7" ht="15" thickBot="1"/>
    <row r="88" spans="1:7" ht="16" thickBot="1">
      <c r="A88" s="74" t="s">
        <v>1</v>
      </c>
      <c r="B88" s="730" t="s">
        <v>2</v>
      </c>
      <c r="C88" s="731"/>
      <c r="D88" s="731"/>
      <c r="E88" s="732"/>
      <c r="F88" s="75" t="s">
        <v>38</v>
      </c>
      <c r="G88" s="76" t="s">
        <v>39</v>
      </c>
    </row>
    <row r="89" spans="1:7" ht="15" thickBot="1">
      <c r="A89" s="77" t="e">
        <f>+#REF!</f>
        <v>#REF!</v>
      </c>
      <c r="B89" s="786" t="e">
        <f>+#REF!</f>
        <v>#REF!</v>
      </c>
      <c r="C89" s="786"/>
      <c r="D89" s="786"/>
      <c r="E89" s="786"/>
      <c r="F89" s="78" t="e">
        <f>+#REF!</f>
        <v>#REF!</v>
      </c>
      <c r="G89" s="79">
        <f>ROUND(G114,2)</f>
        <v>24215</v>
      </c>
    </row>
    <row r="90" spans="1:7">
      <c r="A90" s="80"/>
      <c r="B90" s="80"/>
      <c r="C90" s="80"/>
      <c r="D90" s="81"/>
      <c r="E90" s="82"/>
      <c r="F90" s="83"/>
      <c r="G90" s="84"/>
    </row>
    <row r="91" spans="1:7" ht="15">
      <c r="A91" s="613" t="s">
        <v>40</v>
      </c>
      <c r="B91" s="633"/>
      <c r="C91" s="633"/>
      <c r="D91" s="633"/>
      <c r="E91" s="633"/>
      <c r="F91" s="633"/>
      <c r="G91" s="634"/>
    </row>
    <row r="92" spans="1:7" ht="15">
      <c r="A92" s="616" t="s">
        <v>41</v>
      </c>
      <c r="B92" s="640"/>
      <c r="C92" s="641"/>
      <c r="D92" s="231" t="s">
        <v>42</v>
      </c>
      <c r="E92" s="232" t="s">
        <v>43</v>
      </c>
      <c r="F92" s="233" t="s">
        <v>44</v>
      </c>
      <c r="G92" s="232" t="s">
        <v>45</v>
      </c>
    </row>
    <row r="93" spans="1:7" ht="15">
      <c r="A93" s="637"/>
      <c r="B93" s="638"/>
      <c r="C93" s="639"/>
      <c r="D93" s="234"/>
      <c r="E93" s="235"/>
      <c r="F93" s="236"/>
      <c r="G93" s="232"/>
    </row>
    <row r="94" spans="1:7" ht="15">
      <c r="A94" s="637"/>
      <c r="B94" s="638"/>
      <c r="C94" s="639"/>
      <c r="D94" s="234"/>
      <c r="E94" s="235"/>
      <c r="F94" s="236"/>
      <c r="G94" s="232"/>
    </row>
    <row r="95" spans="1:7" ht="15">
      <c r="A95" s="637"/>
      <c r="B95" s="638"/>
      <c r="C95" s="639"/>
      <c r="D95" s="234"/>
      <c r="E95" s="235"/>
      <c r="F95" s="236"/>
      <c r="G95" s="232"/>
    </row>
    <row r="96" spans="1:7" ht="15">
      <c r="A96" s="637"/>
      <c r="B96" s="638"/>
      <c r="C96" s="639"/>
      <c r="D96" s="234"/>
      <c r="E96" s="235"/>
      <c r="F96" s="236"/>
      <c r="G96" s="232"/>
    </row>
    <row r="97" spans="1:7" ht="15">
      <c r="A97" s="637"/>
      <c r="B97" s="638"/>
      <c r="C97" s="639"/>
      <c r="D97" s="234"/>
      <c r="E97" s="235"/>
      <c r="F97" s="236"/>
      <c r="G97" s="232"/>
    </row>
    <row r="98" spans="1:7" ht="15">
      <c r="A98" s="237"/>
      <c r="B98" s="238"/>
      <c r="C98" s="237"/>
      <c r="D98" s="239"/>
      <c r="E98" s="240"/>
      <c r="F98" s="241" t="s">
        <v>46</v>
      </c>
      <c r="G98" s="242">
        <f>G93+G94+G95+G96+G97</f>
        <v>0</v>
      </c>
    </row>
    <row r="99" spans="1:7" ht="15">
      <c r="A99" s="243"/>
      <c r="B99" s="244"/>
      <c r="C99" s="244"/>
      <c r="D99" s="245"/>
      <c r="E99" s="246"/>
      <c r="F99" s="247"/>
      <c r="G99" s="248"/>
    </row>
    <row r="100" spans="1:7" ht="15">
      <c r="A100" s="613" t="s">
        <v>47</v>
      </c>
      <c r="B100" s="614"/>
      <c r="C100" s="614"/>
      <c r="D100" s="614"/>
      <c r="E100" s="614"/>
      <c r="F100" s="614"/>
      <c r="G100" s="615"/>
    </row>
    <row r="101" spans="1:7" ht="15">
      <c r="A101" s="616" t="s">
        <v>41</v>
      </c>
      <c r="B101" s="640"/>
      <c r="C101" s="641"/>
      <c r="D101" s="231" t="s">
        <v>42</v>
      </c>
      <c r="E101" s="232" t="s">
        <v>48</v>
      </c>
      <c r="F101" s="233" t="s">
        <v>49</v>
      </c>
      <c r="G101" s="232" t="s">
        <v>45</v>
      </c>
    </row>
    <row r="102" spans="1:7" ht="15">
      <c r="A102" s="637" t="s">
        <v>65</v>
      </c>
      <c r="B102" s="638"/>
      <c r="C102" s="639"/>
      <c r="D102" s="234" t="s">
        <v>51</v>
      </c>
      <c r="E102" s="255">
        <f>G111</f>
        <v>23061</v>
      </c>
      <c r="F102" s="253">
        <v>0.05</v>
      </c>
      <c r="G102" s="252">
        <f>ROUNDUP(E102*F102,0)</f>
        <v>1154</v>
      </c>
    </row>
    <row r="103" spans="1:7" ht="15">
      <c r="A103" s="637"/>
      <c r="B103" s="638"/>
      <c r="C103" s="639"/>
      <c r="D103" s="234"/>
      <c r="E103" s="255"/>
      <c r="F103" s="253"/>
      <c r="G103" s="256"/>
    </row>
    <row r="104" spans="1:7" ht="15">
      <c r="A104" s="622"/>
      <c r="B104" s="623"/>
      <c r="C104" s="624"/>
      <c r="D104" s="254"/>
      <c r="E104" s="255"/>
      <c r="F104" s="253"/>
      <c r="G104" s="256"/>
    </row>
    <row r="105" spans="1:7" ht="15">
      <c r="A105" s="257"/>
      <c r="B105" s="258"/>
      <c r="C105" s="258"/>
      <c r="D105" s="259"/>
      <c r="E105" s="260"/>
      <c r="F105" s="241" t="s">
        <v>54</v>
      </c>
      <c r="G105" s="242">
        <f>G102+G103+G104</f>
        <v>1154</v>
      </c>
    </row>
    <row r="106" spans="1:7" ht="15">
      <c r="A106" s="261"/>
      <c r="B106" s="262"/>
      <c r="C106" s="262"/>
      <c r="D106" s="263"/>
      <c r="E106" s="264"/>
      <c r="F106" s="247"/>
      <c r="G106" s="248"/>
    </row>
    <row r="107" spans="1:7" ht="15">
      <c r="A107" s="613" t="s">
        <v>55</v>
      </c>
      <c r="B107" s="614"/>
      <c r="C107" s="614"/>
      <c r="D107" s="614"/>
      <c r="E107" s="614"/>
      <c r="F107" s="614"/>
      <c r="G107" s="615"/>
    </row>
    <row r="108" spans="1:7" ht="15">
      <c r="A108" s="231" t="s">
        <v>2</v>
      </c>
      <c r="B108" s="231" t="s">
        <v>56</v>
      </c>
      <c r="C108" s="231" t="s">
        <v>57</v>
      </c>
      <c r="D108" s="231" t="s">
        <v>58</v>
      </c>
      <c r="E108" s="231" t="s">
        <v>59</v>
      </c>
      <c r="F108" s="231" t="s">
        <v>60</v>
      </c>
      <c r="G108" s="265"/>
    </row>
    <row r="109" spans="1:7" ht="15">
      <c r="A109" s="266" t="s">
        <v>61</v>
      </c>
      <c r="B109" s="266">
        <v>107213.33333333299</v>
      </c>
      <c r="C109" s="267">
        <v>0.875</v>
      </c>
      <c r="D109" s="267">
        <v>25128.125</v>
      </c>
      <c r="E109" s="267">
        <v>1.585</v>
      </c>
      <c r="F109" s="252">
        <f>ROUNDUP(D109/E109,0)</f>
        <v>15854</v>
      </c>
      <c r="G109" s="265"/>
    </row>
    <row r="110" spans="1:7" ht="15">
      <c r="A110" s="266" t="s">
        <v>62</v>
      </c>
      <c r="B110" s="266">
        <v>48733.333333333299</v>
      </c>
      <c r="C110" s="267">
        <v>0.875</v>
      </c>
      <c r="D110" s="267">
        <v>11421.875</v>
      </c>
      <c r="E110" s="267">
        <v>1.585</v>
      </c>
      <c r="F110" s="252">
        <f>ROUNDUP(D110/E110,0)</f>
        <v>7207</v>
      </c>
      <c r="G110" s="265"/>
    </row>
    <row r="111" spans="1:7" ht="15">
      <c r="A111" s="237"/>
      <c r="B111" s="268"/>
      <c r="C111" s="269"/>
      <c r="D111" s="270"/>
      <c r="E111" s="271"/>
      <c r="F111" s="241" t="s">
        <v>63</v>
      </c>
      <c r="G111" s="272">
        <f>F109+F110</f>
        <v>23061</v>
      </c>
    </row>
    <row r="112" spans="1:7" ht="15">
      <c r="A112" s="243"/>
      <c r="B112" s="273"/>
      <c r="C112" s="274"/>
      <c r="D112" s="275"/>
      <c r="E112" s="276"/>
      <c r="F112" s="247"/>
      <c r="G112" s="248"/>
    </row>
    <row r="113" spans="1:7" ht="16" thickBot="1">
      <c r="A113" s="243"/>
      <c r="B113" s="243"/>
      <c r="C113" s="243"/>
      <c r="D113" s="277"/>
      <c r="E113" s="278"/>
      <c r="F113" s="279"/>
      <c r="G113" s="278"/>
    </row>
    <row r="114" spans="1:7" ht="16" thickBot="1">
      <c r="A114" s="280"/>
      <c r="B114" s="281"/>
      <c r="C114" s="282"/>
      <c r="D114" s="283"/>
      <c r="E114" s="642" t="s">
        <v>64</v>
      </c>
      <c r="F114" s="643"/>
      <c r="G114" s="303">
        <f>G98+G105+G111</f>
        <v>24215</v>
      </c>
    </row>
    <row r="115" spans="1:7">
      <c r="A115" s="97"/>
      <c r="B115" s="97"/>
      <c r="C115" s="97"/>
      <c r="D115" s="132"/>
      <c r="E115" s="133"/>
      <c r="F115" s="134"/>
      <c r="G115" s="133"/>
    </row>
    <row r="116" spans="1:7" ht="15" thickBot="1">
      <c r="A116" s="140"/>
      <c r="B116" s="141"/>
      <c r="C116" s="142"/>
      <c r="D116" s="143"/>
      <c r="E116" s="144"/>
      <c r="F116" s="145"/>
      <c r="G116" s="144"/>
    </row>
    <row r="117" spans="1:7" ht="16" thickBot="1">
      <c r="A117" s="74" t="s">
        <v>1</v>
      </c>
      <c r="B117" s="730" t="s">
        <v>2</v>
      </c>
      <c r="C117" s="731"/>
      <c r="D117" s="731"/>
      <c r="E117" s="732"/>
      <c r="F117" s="75" t="s">
        <v>38</v>
      </c>
      <c r="G117" s="76" t="s">
        <v>39</v>
      </c>
    </row>
    <row r="118" spans="1:7" ht="15" thickBot="1">
      <c r="A118" s="77" t="e">
        <f>+#REF!</f>
        <v>#REF!</v>
      </c>
      <c r="B118" s="786" t="e">
        <f>+#REF!</f>
        <v>#REF!</v>
      </c>
      <c r="C118" s="786"/>
      <c r="D118" s="786"/>
      <c r="E118" s="786"/>
      <c r="F118" s="78" t="e">
        <f>+#REF!</f>
        <v>#REF!</v>
      </c>
      <c r="G118" s="79">
        <f>+G143</f>
        <v>130027</v>
      </c>
    </row>
    <row r="119" spans="1:7">
      <c r="A119" s="80"/>
      <c r="B119" s="80"/>
      <c r="C119" s="80"/>
      <c r="D119" s="81"/>
      <c r="E119" s="82"/>
      <c r="F119" s="83"/>
      <c r="G119" s="84"/>
    </row>
    <row r="120" spans="1:7">
      <c r="A120" s="725" t="s">
        <v>40</v>
      </c>
      <c r="B120" s="726"/>
      <c r="C120" s="726"/>
      <c r="D120" s="726"/>
      <c r="E120" s="726"/>
      <c r="F120" s="726"/>
      <c r="G120" s="727"/>
    </row>
    <row r="121" spans="1:7">
      <c r="A121" s="739" t="s">
        <v>41</v>
      </c>
      <c r="B121" s="755"/>
      <c r="C121" s="756"/>
      <c r="D121" s="85" t="s">
        <v>42</v>
      </c>
      <c r="E121" s="86" t="s">
        <v>43</v>
      </c>
      <c r="F121" s="87" t="s">
        <v>44</v>
      </c>
      <c r="G121" s="86" t="s">
        <v>45</v>
      </c>
    </row>
    <row r="122" spans="1:7" ht="15">
      <c r="A122" s="769" t="s">
        <v>85</v>
      </c>
      <c r="B122" s="770"/>
      <c r="C122" s="795"/>
      <c r="D122" s="215" t="s">
        <v>86</v>
      </c>
      <c r="E122" s="89">
        <v>407680</v>
      </c>
      <c r="F122" s="90">
        <v>0.155</v>
      </c>
      <c r="G122" s="252">
        <f>ROUNDUP(E122*F122,0)</f>
        <v>63191</v>
      </c>
    </row>
    <row r="123" spans="1:7" ht="12.75" customHeight="1">
      <c r="A123" s="724" t="s">
        <v>328</v>
      </c>
      <c r="B123" s="772"/>
      <c r="C123" s="796"/>
      <c r="D123" s="215" t="s">
        <v>153</v>
      </c>
      <c r="E123" s="89">
        <v>4000</v>
      </c>
      <c r="F123" s="90">
        <v>5.88</v>
      </c>
      <c r="G123" s="252">
        <f>ROUNDUP(E123*F123,0)</f>
        <v>23520</v>
      </c>
    </row>
    <row r="124" spans="1:7" ht="15">
      <c r="A124" s="724" t="s">
        <v>329</v>
      </c>
      <c r="B124" s="772"/>
      <c r="C124" s="796"/>
      <c r="D124" s="215" t="s">
        <v>153</v>
      </c>
      <c r="E124" s="89">
        <v>6000</v>
      </c>
      <c r="F124" s="90">
        <v>0.6</v>
      </c>
      <c r="G124" s="252">
        <f>ROUNDUP(E124*F124,0)</f>
        <v>3600</v>
      </c>
    </row>
    <row r="125" spans="1:7" ht="15">
      <c r="A125" s="73" t="s">
        <v>330</v>
      </c>
      <c r="D125" s="215" t="s">
        <v>3</v>
      </c>
      <c r="E125" s="89">
        <v>12000</v>
      </c>
      <c r="F125" s="90">
        <v>0.44</v>
      </c>
      <c r="G125" s="252">
        <f>ROUNDUP(E125*F125,0)</f>
        <v>5280</v>
      </c>
    </row>
    <row r="126" spans="1:7">
      <c r="A126" s="792"/>
      <c r="B126" s="793"/>
      <c r="C126" s="794"/>
      <c r="D126" s="88"/>
      <c r="E126" s="89"/>
      <c r="F126" s="90"/>
      <c r="G126" s="86"/>
    </row>
    <row r="127" spans="1:7">
      <c r="A127" s="91"/>
      <c r="B127" s="92"/>
      <c r="C127" s="91"/>
      <c r="D127" s="93"/>
      <c r="E127" s="94"/>
      <c r="F127" s="95" t="s">
        <v>46</v>
      </c>
      <c r="G127" s="96">
        <f>G122+G123+G124+G125+G126</f>
        <v>95591</v>
      </c>
    </row>
    <row r="128" spans="1:7">
      <c r="A128" s="97"/>
      <c r="B128" s="98"/>
      <c r="C128" s="98"/>
      <c r="D128" s="99"/>
      <c r="E128" s="100"/>
      <c r="F128" s="101"/>
      <c r="G128" s="102"/>
    </row>
    <row r="129" spans="1:7">
      <c r="A129" s="725" t="s">
        <v>47</v>
      </c>
      <c r="B129" s="726"/>
      <c r="C129" s="726"/>
      <c r="D129" s="726"/>
      <c r="E129" s="726"/>
      <c r="F129" s="726"/>
      <c r="G129" s="727"/>
    </row>
    <row r="130" spans="1:7">
      <c r="A130" s="739" t="s">
        <v>41</v>
      </c>
      <c r="B130" s="755"/>
      <c r="C130" s="756"/>
      <c r="D130" s="85" t="s">
        <v>42</v>
      </c>
      <c r="E130" s="86" t="s">
        <v>48</v>
      </c>
      <c r="F130" s="87" t="s">
        <v>49</v>
      </c>
      <c r="G130" s="86" t="s">
        <v>45</v>
      </c>
    </row>
    <row r="131" spans="1:7" ht="15">
      <c r="A131" s="806" t="s">
        <v>66</v>
      </c>
      <c r="B131" s="807"/>
      <c r="C131" s="808"/>
      <c r="D131" s="109" t="s">
        <v>51</v>
      </c>
      <c r="E131" s="110">
        <f>G140</f>
        <v>32346</v>
      </c>
      <c r="F131" s="108">
        <v>0.05</v>
      </c>
      <c r="G131" s="252">
        <f>ROUNDUP(E131*F131,0)</f>
        <v>1618</v>
      </c>
    </row>
    <row r="132" spans="1:7" ht="15">
      <c r="A132" s="746" t="s">
        <v>89</v>
      </c>
      <c r="B132" s="809"/>
      <c r="C132" s="810"/>
      <c r="D132" s="109" t="s">
        <v>90</v>
      </c>
      <c r="E132" s="110">
        <v>8000</v>
      </c>
      <c r="F132" s="108">
        <v>5.8999999999999997E-2</v>
      </c>
      <c r="G132" s="252">
        <f>ROUNDUP(E132*F132,0)</f>
        <v>472</v>
      </c>
    </row>
    <row r="133" spans="1:7">
      <c r="A133" s="811"/>
      <c r="B133" s="812"/>
      <c r="C133" s="813"/>
      <c r="D133" s="109"/>
      <c r="E133" s="110"/>
      <c r="F133" s="108"/>
      <c r="G133" s="111"/>
    </row>
    <row r="134" spans="1:7">
      <c r="A134" s="112"/>
      <c r="B134" s="113"/>
      <c r="C134" s="113"/>
      <c r="D134" s="114"/>
      <c r="E134" s="115"/>
      <c r="F134" s="95" t="s">
        <v>54</v>
      </c>
      <c r="G134" s="96">
        <f>G131+G132+G133</f>
        <v>2090</v>
      </c>
    </row>
    <row r="135" spans="1:7">
      <c r="A135" s="116"/>
      <c r="B135" s="117"/>
      <c r="C135" s="117"/>
      <c r="D135" s="118"/>
      <c r="E135" s="119"/>
      <c r="F135" s="101"/>
      <c r="G135" s="102"/>
    </row>
    <row r="136" spans="1:7">
      <c r="A136" s="823" t="s">
        <v>55</v>
      </c>
      <c r="B136" s="824"/>
      <c r="C136" s="824"/>
      <c r="D136" s="824"/>
      <c r="E136" s="824"/>
      <c r="F136" s="824"/>
      <c r="G136" s="825"/>
    </row>
    <row r="137" spans="1:7">
      <c r="A137" s="169" t="s">
        <v>2</v>
      </c>
      <c r="B137" s="169" t="s">
        <v>56</v>
      </c>
      <c r="C137" s="169" t="s">
        <v>57</v>
      </c>
      <c r="D137" s="169" t="s">
        <v>58</v>
      </c>
      <c r="E137" s="169" t="s">
        <v>59</v>
      </c>
      <c r="F137" s="169" t="s">
        <v>60</v>
      </c>
      <c r="G137" s="172"/>
    </row>
    <row r="138" spans="1:7" ht="15">
      <c r="A138" s="266" t="s">
        <v>61</v>
      </c>
      <c r="B138" s="266">
        <v>107213.33333333299</v>
      </c>
      <c r="C138" s="267">
        <v>0.875</v>
      </c>
      <c r="D138" s="267">
        <v>25128.125</v>
      </c>
      <c r="E138" s="267">
        <v>1.1299999999999999</v>
      </c>
      <c r="F138" s="252">
        <f>ROUNDUP(D138/E138,0)</f>
        <v>22238</v>
      </c>
      <c r="G138" s="172"/>
    </row>
    <row r="139" spans="1:7" ht="15">
      <c r="A139" s="266" t="s">
        <v>62</v>
      </c>
      <c r="B139" s="266">
        <v>48733.333333333299</v>
      </c>
      <c r="C139" s="267">
        <v>0.875</v>
      </c>
      <c r="D139" s="267">
        <v>11421.875</v>
      </c>
      <c r="E139" s="267">
        <v>1.1299999999999999</v>
      </c>
      <c r="F139" s="252">
        <f>ROUNDUP(D139/E139,0)</f>
        <v>10108</v>
      </c>
      <c r="G139" s="172"/>
    </row>
    <row r="140" spans="1:7">
      <c r="A140" s="170"/>
      <c r="B140" s="123"/>
      <c r="C140" s="124"/>
      <c r="D140" s="125"/>
      <c r="E140" s="126"/>
      <c r="F140" s="171" t="s">
        <v>63</v>
      </c>
      <c r="G140" s="127">
        <f>SUM(F138:F139)</f>
        <v>32346</v>
      </c>
    </row>
    <row r="141" spans="1:7">
      <c r="A141" s="97"/>
      <c r="B141" s="128"/>
      <c r="C141" s="129"/>
      <c r="D141" s="130"/>
      <c r="E141" s="131"/>
      <c r="F141" s="101"/>
      <c r="G141" s="102"/>
    </row>
    <row r="142" spans="1:7" ht="15" thickBot="1">
      <c r="A142" s="97"/>
      <c r="B142" s="97"/>
      <c r="C142" s="97"/>
      <c r="D142" s="132"/>
      <c r="E142" s="133"/>
      <c r="F142" s="134"/>
      <c r="G142" s="133"/>
    </row>
    <row r="143" spans="1:7" ht="15" thickBot="1">
      <c r="A143" s="135"/>
      <c r="B143" s="136"/>
      <c r="C143" s="137"/>
      <c r="D143" s="138"/>
      <c r="E143" s="784" t="s">
        <v>64</v>
      </c>
      <c r="F143" s="785"/>
      <c r="G143" s="153">
        <f>G127+G134+G140</f>
        <v>130027</v>
      </c>
    </row>
    <row r="144" spans="1:7">
      <c r="A144" s="97"/>
      <c r="B144" s="97"/>
      <c r="C144" s="97"/>
      <c r="D144" s="132"/>
      <c r="E144" s="133"/>
      <c r="F144" s="134"/>
      <c r="G144" s="133"/>
    </row>
    <row r="145" spans="1:7" ht="15" thickBot="1">
      <c r="A145" s="140"/>
      <c r="B145" s="141"/>
      <c r="C145" s="142"/>
      <c r="D145" s="143"/>
      <c r="E145" s="144"/>
      <c r="F145" s="145"/>
      <c r="G145" s="144"/>
    </row>
    <row r="146" spans="1:7" ht="16" thickBot="1">
      <c r="A146" s="74" t="s">
        <v>1</v>
      </c>
      <c r="B146" s="730" t="s">
        <v>2</v>
      </c>
      <c r="C146" s="731"/>
      <c r="D146" s="731"/>
      <c r="E146" s="732"/>
      <c r="F146" s="75" t="s">
        <v>38</v>
      </c>
      <c r="G146" s="76" t="s">
        <v>39</v>
      </c>
    </row>
    <row r="147" spans="1:7" ht="15" thickBot="1">
      <c r="A147" s="77" t="e">
        <f>+#REF!</f>
        <v>#REF!</v>
      </c>
      <c r="B147" s="786" t="e">
        <f>+#REF!</f>
        <v>#REF!</v>
      </c>
      <c r="C147" s="786"/>
      <c r="D147" s="786"/>
      <c r="E147" s="786"/>
      <c r="F147" s="78" t="e">
        <f>+#REF!</f>
        <v>#REF!</v>
      </c>
      <c r="G147" s="79">
        <f>ROUND(G172,2)</f>
        <v>68702</v>
      </c>
    </row>
    <row r="148" spans="1:7">
      <c r="A148" s="80"/>
      <c r="B148" s="80"/>
      <c r="C148" s="80"/>
      <c r="D148" s="81"/>
      <c r="E148" s="82"/>
      <c r="F148" s="83"/>
      <c r="G148" s="84"/>
    </row>
    <row r="149" spans="1:7" ht="15">
      <c r="A149" s="613" t="s">
        <v>40</v>
      </c>
      <c r="B149" s="633"/>
      <c r="C149" s="633"/>
      <c r="D149" s="633"/>
      <c r="E149" s="633"/>
      <c r="F149" s="633"/>
      <c r="G149" s="634"/>
    </row>
    <row r="150" spans="1:7" ht="15">
      <c r="A150" s="616" t="s">
        <v>41</v>
      </c>
      <c r="B150" s="640"/>
      <c r="C150" s="641"/>
      <c r="D150" s="231" t="s">
        <v>42</v>
      </c>
      <c r="E150" s="232" t="s">
        <v>43</v>
      </c>
      <c r="F150" s="233" t="s">
        <v>44</v>
      </c>
      <c r="G150" s="232" t="s">
        <v>45</v>
      </c>
    </row>
    <row r="151" spans="1:7" ht="16">
      <c r="A151" s="661" t="s">
        <v>85</v>
      </c>
      <c r="B151" s="662"/>
      <c r="C151" s="663"/>
      <c r="D151" s="361" t="s">
        <v>86</v>
      </c>
      <c r="E151" s="250">
        <v>407680</v>
      </c>
      <c r="F151" s="236">
        <v>0.105</v>
      </c>
      <c r="G151" s="252">
        <f>ROUNDUP(E151*F151,0)</f>
        <v>42807</v>
      </c>
    </row>
    <row r="152" spans="1:7" ht="12.75" customHeight="1">
      <c r="A152" s="637" t="s">
        <v>87</v>
      </c>
      <c r="B152" s="664"/>
      <c r="C152" s="665"/>
      <c r="D152" s="361" t="s">
        <v>88</v>
      </c>
      <c r="E152" s="250">
        <v>82000</v>
      </c>
      <c r="F152" s="236">
        <v>7.0000000000000007E-2</v>
      </c>
      <c r="G152" s="252">
        <f>ROUNDUP(E152*F152,0)</f>
        <v>5740</v>
      </c>
    </row>
    <row r="153" spans="1:7" ht="15">
      <c r="A153" s="637"/>
      <c r="B153" s="664"/>
      <c r="C153" s="665"/>
      <c r="D153" s="361"/>
      <c r="E153" s="235"/>
      <c r="F153" s="236"/>
      <c r="G153" s="232"/>
    </row>
    <row r="154" spans="1:7" ht="15">
      <c r="A154" s="637"/>
      <c r="B154" s="664"/>
      <c r="C154" s="665"/>
      <c r="D154" s="361"/>
      <c r="E154" s="235"/>
      <c r="F154" s="236"/>
      <c r="G154" s="232"/>
    </row>
    <row r="155" spans="1:7" ht="15">
      <c r="A155" s="637"/>
      <c r="B155" s="638"/>
      <c r="C155" s="639"/>
      <c r="D155" s="234"/>
      <c r="E155" s="235"/>
      <c r="F155" s="236"/>
      <c r="G155" s="232"/>
    </row>
    <row r="156" spans="1:7" ht="15">
      <c r="A156" s="237"/>
      <c r="B156" s="238"/>
      <c r="C156" s="237"/>
      <c r="D156" s="239"/>
      <c r="E156" s="240"/>
      <c r="F156" s="241" t="s">
        <v>46</v>
      </c>
      <c r="G156" s="242">
        <f>G151+G152+G153+G154+G155</f>
        <v>48547</v>
      </c>
    </row>
    <row r="157" spans="1:7" ht="15">
      <c r="A157" s="243"/>
      <c r="B157" s="244"/>
      <c r="C157" s="244"/>
      <c r="D157" s="245"/>
      <c r="E157" s="246"/>
      <c r="F157" s="247"/>
      <c r="G157" s="248"/>
    </row>
    <row r="158" spans="1:7" ht="15">
      <c r="A158" s="613" t="s">
        <v>47</v>
      </c>
      <c r="B158" s="614"/>
      <c r="C158" s="614"/>
      <c r="D158" s="614"/>
      <c r="E158" s="614"/>
      <c r="F158" s="614"/>
      <c r="G158" s="615"/>
    </row>
    <row r="159" spans="1:7" ht="15">
      <c r="A159" s="616" t="s">
        <v>41</v>
      </c>
      <c r="B159" s="640"/>
      <c r="C159" s="641"/>
      <c r="D159" s="231" t="s">
        <v>42</v>
      </c>
      <c r="E159" s="232" t="s">
        <v>48</v>
      </c>
      <c r="F159" s="233" t="s">
        <v>49</v>
      </c>
      <c r="G159" s="232" t="s">
        <v>45</v>
      </c>
    </row>
    <row r="160" spans="1:7" ht="15">
      <c r="A160" s="622" t="s">
        <v>66</v>
      </c>
      <c r="B160" s="623"/>
      <c r="C160" s="624"/>
      <c r="D160" s="254" t="s">
        <v>51</v>
      </c>
      <c r="E160" s="250">
        <f>G169</f>
        <v>18745</v>
      </c>
      <c r="F160" s="253">
        <v>0.05</v>
      </c>
      <c r="G160" s="252">
        <f>ROUNDUP(E160*F160,0)</f>
        <v>938</v>
      </c>
    </row>
    <row r="161" spans="1:7" ht="15">
      <c r="A161" s="622" t="s">
        <v>89</v>
      </c>
      <c r="B161" s="623"/>
      <c r="C161" s="624"/>
      <c r="D161" s="254" t="s">
        <v>90</v>
      </c>
      <c r="E161" s="250">
        <v>8000</v>
      </c>
      <c r="F161" s="253">
        <v>5.8999999999999997E-2</v>
      </c>
      <c r="G161" s="252">
        <f>ROUNDUP(E161*F161,0)</f>
        <v>472</v>
      </c>
    </row>
    <row r="162" spans="1:7" ht="15">
      <c r="A162" s="622"/>
      <c r="B162" s="623"/>
      <c r="C162" s="624"/>
      <c r="D162" s="254"/>
      <c r="E162" s="255"/>
      <c r="F162" s="253"/>
      <c r="G162" s="256"/>
    </row>
    <row r="163" spans="1:7" ht="15">
      <c r="A163" s="257"/>
      <c r="B163" s="258"/>
      <c r="C163" s="258"/>
      <c r="D163" s="259"/>
      <c r="E163" s="260"/>
      <c r="F163" s="241" t="s">
        <v>54</v>
      </c>
      <c r="G163" s="242">
        <f>G160+G161+G162</f>
        <v>1410</v>
      </c>
    </row>
    <row r="164" spans="1:7" ht="15">
      <c r="A164" s="261"/>
      <c r="B164" s="262"/>
      <c r="C164" s="262"/>
      <c r="D164" s="263"/>
      <c r="E164" s="264"/>
      <c r="F164" s="247"/>
      <c r="G164" s="248"/>
    </row>
    <row r="165" spans="1:7" ht="15">
      <c r="A165" s="675" t="s">
        <v>55</v>
      </c>
      <c r="B165" s="685"/>
      <c r="C165" s="685"/>
      <c r="D165" s="685"/>
      <c r="E165" s="685"/>
      <c r="F165" s="685"/>
      <c r="G165" s="686"/>
    </row>
    <row r="166" spans="1:7" ht="15">
      <c r="A166" s="326" t="s">
        <v>2</v>
      </c>
      <c r="B166" s="326" t="s">
        <v>56</v>
      </c>
      <c r="C166" s="326" t="s">
        <v>57</v>
      </c>
      <c r="D166" s="326" t="s">
        <v>58</v>
      </c>
      <c r="E166" s="326" t="s">
        <v>59</v>
      </c>
      <c r="F166" s="326" t="s">
        <v>60</v>
      </c>
      <c r="G166" s="346"/>
    </row>
    <row r="167" spans="1:7" ht="15">
      <c r="A167" s="266" t="s">
        <v>61</v>
      </c>
      <c r="B167" s="266">
        <v>107213.33333333299</v>
      </c>
      <c r="C167" s="267">
        <v>0.875</v>
      </c>
      <c r="D167" s="267">
        <v>25128.125</v>
      </c>
      <c r="E167" s="267">
        <v>1.95</v>
      </c>
      <c r="F167" s="252">
        <f>ROUNDUP(D167/E167,0)</f>
        <v>12887</v>
      </c>
      <c r="G167" s="346"/>
    </row>
    <row r="168" spans="1:7" ht="15">
      <c r="A168" s="266" t="s">
        <v>62</v>
      </c>
      <c r="B168" s="266">
        <v>48733.333333333299</v>
      </c>
      <c r="C168" s="267">
        <v>0.875</v>
      </c>
      <c r="D168" s="267">
        <v>11421.875</v>
      </c>
      <c r="E168" s="267">
        <v>1.95</v>
      </c>
      <c r="F168" s="252">
        <f>ROUNDUP(D168/E168,0)</f>
        <v>5858</v>
      </c>
      <c r="G168" s="346"/>
    </row>
    <row r="169" spans="1:7" ht="15">
      <c r="A169" s="333"/>
      <c r="B169" s="268"/>
      <c r="C169" s="269"/>
      <c r="D169" s="270"/>
      <c r="E169" s="271"/>
      <c r="F169" s="337" t="s">
        <v>63</v>
      </c>
      <c r="G169" s="272">
        <f>SUM(F167:F168)</f>
        <v>18745</v>
      </c>
    </row>
    <row r="170" spans="1:7" ht="15">
      <c r="A170" s="243"/>
      <c r="B170" s="273"/>
      <c r="C170" s="274"/>
      <c r="D170" s="275"/>
      <c r="E170" s="276"/>
      <c r="F170" s="247"/>
      <c r="G170" s="248"/>
    </row>
    <row r="171" spans="1:7" ht="16" thickBot="1">
      <c r="A171" s="243"/>
      <c r="B171" s="243"/>
      <c r="C171" s="243"/>
      <c r="D171" s="277"/>
      <c r="E171" s="278"/>
      <c r="F171" s="279"/>
      <c r="G171" s="278"/>
    </row>
    <row r="172" spans="1:7" ht="16" thickBot="1">
      <c r="A172" s="280"/>
      <c r="B172" s="281"/>
      <c r="C172" s="282"/>
      <c r="D172" s="283"/>
      <c r="E172" s="642" t="s">
        <v>64</v>
      </c>
      <c r="F172" s="643"/>
      <c r="G172" s="303">
        <f>G156+G163+G169</f>
        <v>68702</v>
      </c>
    </row>
    <row r="173" spans="1:7">
      <c r="A173" s="97"/>
      <c r="B173" s="97"/>
      <c r="C173" s="97"/>
      <c r="D173" s="132"/>
      <c r="E173" s="133"/>
      <c r="F173" s="134"/>
      <c r="G173" s="133"/>
    </row>
    <row r="174" spans="1:7">
      <c r="A174" s="140"/>
      <c r="B174" s="141"/>
      <c r="C174" s="142"/>
      <c r="D174" s="143"/>
      <c r="E174" s="144"/>
      <c r="F174" s="145"/>
      <c r="G174" s="144"/>
    </row>
    <row r="176" spans="1:7" ht="15" thickBot="1"/>
    <row r="177" spans="1:7" ht="16" thickBot="1">
      <c r="A177" s="164" t="s">
        <v>1</v>
      </c>
      <c r="B177" s="802" t="s">
        <v>2</v>
      </c>
      <c r="C177" s="803"/>
      <c r="D177" s="803"/>
      <c r="E177" s="804"/>
      <c r="F177" s="165" t="s">
        <v>38</v>
      </c>
      <c r="G177" s="166" t="s">
        <v>39</v>
      </c>
    </row>
    <row r="178" spans="1:7" ht="15" thickBot="1">
      <c r="A178" s="167" t="e">
        <f>+#REF!</f>
        <v>#REF!</v>
      </c>
      <c r="B178" s="805" t="e">
        <f>+#REF!</f>
        <v>#REF!</v>
      </c>
      <c r="C178" s="805"/>
      <c r="D178" s="805"/>
      <c r="E178" s="805"/>
      <c r="F178" s="168" t="e">
        <f>+#REF!</f>
        <v>#REF!</v>
      </c>
      <c r="G178" s="79">
        <f>ROUND(G197,2)</f>
        <v>27818</v>
      </c>
    </row>
    <row r="179" spans="1:7">
      <c r="A179" s="80"/>
      <c r="B179" s="80"/>
      <c r="C179" s="80"/>
      <c r="D179" s="81"/>
      <c r="E179" s="82"/>
      <c r="F179" s="83"/>
      <c r="G179" s="84"/>
    </row>
    <row r="180" spans="1:7" ht="15">
      <c r="A180" s="675" t="s">
        <v>40</v>
      </c>
      <c r="B180" s="676"/>
      <c r="C180" s="676"/>
      <c r="D180" s="676"/>
      <c r="E180" s="676"/>
      <c r="F180" s="676"/>
      <c r="G180" s="677"/>
    </row>
    <row r="181" spans="1:7" ht="15">
      <c r="A181" s="678" t="s">
        <v>41</v>
      </c>
      <c r="B181" s="679"/>
      <c r="C181" s="680"/>
      <c r="D181" s="326" t="s">
        <v>42</v>
      </c>
      <c r="E181" s="327" t="s">
        <v>43</v>
      </c>
      <c r="F181" s="328" t="s">
        <v>44</v>
      </c>
      <c r="G181" s="327" t="s">
        <v>45</v>
      </c>
    </row>
    <row r="182" spans="1:7" ht="15">
      <c r="A182" s="681" t="s">
        <v>91</v>
      </c>
      <c r="B182" s="682"/>
      <c r="C182" s="683"/>
      <c r="D182" s="329" t="s">
        <v>86</v>
      </c>
      <c r="E182" s="250">
        <v>435000</v>
      </c>
      <c r="F182" s="330">
        <v>4.2000000000000003E-2</v>
      </c>
      <c r="G182" s="252">
        <f>ROUNDUP(E182*F182,0)</f>
        <v>18270</v>
      </c>
    </row>
    <row r="183" spans="1:7" ht="15">
      <c r="A183" s="333"/>
      <c r="B183" s="334"/>
      <c r="C183" s="333"/>
      <c r="D183" s="335"/>
      <c r="E183" s="336"/>
      <c r="F183" s="337" t="s">
        <v>46</v>
      </c>
      <c r="G183" s="300">
        <f>G182</f>
        <v>18270</v>
      </c>
    </row>
    <row r="184" spans="1:7" ht="15">
      <c r="A184" s="338"/>
      <c r="B184" s="339"/>
      <c r="C184" s="339"/>
      <c r="D184" s="340"/>
      <c r="E184" s="341"/>
      <c r="F184" s="342"/>
      <c r="G184" s="343"/>
    </row>
    <row r="185" spans="1:7" ht="15">
      <c r="A185" s="675" t="s">
        <v>47</v>
      </c>
      <c r="B185" s="685"/>
      <c r="C185" s="685"/>
      <c r="D185" s="685"/>
      <c r="E185" s="685"/>
      <c r="F185" s="685"/>
      <c r="G185" s="686"/>
    </row>
    <row r="186" spans="1:7" ht="15">
      <c r="A186" s="678" t="s">
        <v>41</v>
      </c>
      <c r="B186" s="679"/>
      <c r="C186" s="680"/>
      <c r="D186" s="326" t="s">
        <v>42</v>
      </c>
      <c r="E186" s="327" t="s">
        <v>48</v>
      </c>
      <c r="F186" s="328" t="s">
        <v>49</v>
      </c>
      <c r="G186" s="327" t="s">
        <v>45</v>
      </c>
    </row>
    <row r="187" spans="1:7" ht="15">
      <c r="A187" s="689" t="s">
        <v>50</v>
      </c>
      <c r="B187" s="690"/>
      <c r="C187" s="691"/>
      <c r="D187" s="362" t="s">
        <v>51</v>
      </c>
      <c r="E187" s="250">
        <f>+G194</f>
        <v>9093</v>
      </c>
      <c r="F187" s="363">
        <v>0.05</v>
      </c>
      <c r="G187" s="252">
        <f>ROUNDUP(E187*F187,0)</f>
        <v>455</v>
      </c>
    </row>
    <row r="188" spans="1:7" ht="15">
      <c r="A188" s="344"/>
      <c r="B188" s="258"/>
      <c r="C188" s="258"/>
      <c r="D188" s="259"/>
      <c r="E188" s="260"/>
      <c r="F188" s="337" t="s">
        <v>54</v>
      </c>
      <c r="G188" s="300">
        <f>SUM(G187)</f>
        <v>455</v>
      </c>
    </row>
    <row r="189" spans="1:7" ht="15">
      <c r="A189" s="345"/>
      <c r="B189" s="262"/>
      <c r="C189" s="262"/>
      <c r="D189" s="263"/>
      <c r="E189" s="264"/>
      <c r="F189" s="342"/>
      <c r="G189" s="343"/>
    </row>
    <row r="190" spans="1:7" ht="15">
      <c r="A190" s="675" t="s">
        <v>55</v>
      </c>
      <c r="B190" s="685"/>
      <c r="C190" s="685"/>
      <c r="D190" s="685"/>
      <c r="E190" s="685"/>
      <c r="F190" s="685"/>
      <c r="G190" s="686"/>
    </row>
    <row r="191" spans="1:7" ht="15">
      <c r="A191" s="326" t="s">
        <v>2</v>
      </c>
      <c r="B191" s="326" t="s">
        <v>56</v>
      </c>
      <c r="C191" s="326" t="s">
        <v>57</v>
      </c>
      <c r="D191" s="326" t="s">
        <v>58</v>
      </c>
      <c r="E191" s="326" t="s">
        <v>59</v>
      </c>
      <c r="F191" s="326" t="s">
        <v>60</v>
      </c>
      <c r="G191" s="346"/>
    </row>
    <row r="192" spans="1:7" ht="15">
      <c r="A192" s="266" t="s">
        <v>61</v>
      </c>
      <c r="B192" s="266">
        <v>107213.33333333299</v>
      </c>
      <c r="C192" s="267">
        <v>0.875</v>
      </c>
      <c r="D192" s="267">
        <v>25128.125</v>
      </c>
      <c r="E192" s="267">
        <v>4.0199999999999996</v>
      </c>
      <c r="F192" s="252">
        <f>ROUNDUP(D192/E192,0)</f>
        <v>6251</v>
      </c>
      <c r="G192" s="346"/>
    </row>
    <row r="193" spans="1:7" ht="15">
      <c r="A193" s="266" t="s">
        <v>62</v>
      </c>
      <c r="B193" s="266">
        <v>48733.333333333299</v>
      </c>
      <c r="C193" s="267">
        <v>0.875</v>
      </c>
      <c r="D193" s="267">
        <v>11421.875</v>
      </c>
      <c r="E193" s="267">
        <v>4.0199999999999996</v>
      </c>
      <c r="F193" s="252">
        <f>ROUNDUP(D193/E193,0)</f>
        <v>2842</v>
      </c>
      <c r="G193" s="346"/>
    </row>
    <row r="194" spans="1:7" ht="15">
      <c r="A194" s="333"/>
      <c r="B194" s="268"/>
      <c r="C194" s="269"/>
      <c r="D194" s="270"/>
      <c r="E194" s="271"/>
      <c r="F194" s="337" t="s">
        <v>63</v>
      </c>
      <c r="G194" s="272">
        <f>SUM(F192:F193)</f>
        <v>9093</v>
      </c>
    </row>
    <row r="195" spans="1:7" ht="15">
      <c r="A195" s="338"/>
      <c r="B195" s="273"/>
      <c r="C195" s="274"/>
      <c r="D195" s="275"/>
      <c r="E195" s="276"/>
      <c r="F195" s="342"/>
      <c r="G195" s="343"/>
    </row>
    <row r="196" spans="1:7" ht="16" thickBot="1">
      <c r="A196" s="338"/>
      <c r="B196" s="338"/>
      <c r="C196" s="338"/>
      <c r="D196" s="347"/>
      <c r="E196" s="348"/>
      <c r="F196" s="349"/>
      <c r="G196" s="348"/>
    </row>
    <row r="197" spans="1:7" ht="16" thickBot="1">
      <c r="A197" s="350"/>
      <c r="B197" s="351"/>
      <c r="C197" s="352"/>
      <c r="D197" s="353"/>
      <c r="E197" s="687" t="s">
        <v>64</v>
      </c>
      <c r="F197" s="688"/>
      <c r="G197" s="354">
        <f>G183+G188+G194</f>
        <v>27818</v>
      </c>
    </row>
    <row r="198" spans="1:7">
      <c r="A198" s="97"/>
      <c r="B198" s="97"/>
      <c r="C198" s="97"/>
      <c r="D198" s="132"/>
      <c r="E198" s="133"/>
      <c r="F198" s="134"/>
      <c r="G198" s="133"/>
    </row>
    <row r="199" spans="1:7">
      <c r="A199" s="140"/>
      <c r="B199" s="141"/>
      <c r="C199" s="142"/>
      <c r="D199" s="143"/>
      <c r="E199" s="144"/>
      <c r="F199" s="145"/>
      <c r="G199" s="144"/>
    </row>
    <row r="200" spans="1:7" ht="15" thickBot="1"/>
    <row r="201" spans="1:7" ht="16" thickBot="1">
      <c r="A201" s="74" t="s">
        <v>1</v>
      </c>
      <c r="B201" s="730" t="s">
        <v>2</v>
      </c>
      <c r="C201" s="731"/>
      <c r="D201" s="731"/>
      <c r="E201" s="732"/>
      <c r="F201" s="75" t="s">
        <v>38</v>
      </c>
      <c r="G201" s="76" t="s">
        <v>39</v>
      </c>
    </row>
    <row r="202" spans="1:7" ht="15" thickBot="1">
      <c r="A202" s="77" t="e">
        <f>+#REF!</f>
        <v>#REF!</v>
      </c>
      <c r="B202" s="786" t="e">
        <f>+#REF!</f>
        <v>#REF!</v>
      </c>
      <c r="C202" s="786"/>
      <c r="D202" s="786"/>
      <c r="E202" s="786"/>
      <c r="F202" s="78" t="e">
        <f>+#REF!</f>
        <v>#REF!</v>
      </c>
      <c r="G202" s="79">
        <f>+G227</f>
        <v>94416</v>
      </c>
    </row>
    <row r="203" spans="1:7">
      <c r="A203" s="80"/>
      <c r="B203" s="80"/>
      <c r="C203" s="80"/>
      <c r="D203" s="81"/>
      <c r="E203" s="82"/>
      <c r="F203" s="83"/>
      <c r="G203" s="84"/>
    </row>
    <row r="204" spans="1:7">
      <c r="A204" s="725" t="s">
        <v>40</v>
      </c>
      <c r="B204" s="737"/>
      <c r="C204" s="737"/>
      <c r="D204" s="737"/>
      <c r="E204" s="737"/>
      <c r="F204" s="737"/>
      <c r="G204" s="738"/>
    </row>
    <row r="205" spans="1:7">
      <c r="A205" s="739" t="s">
        <v>41</v>
      </c>
      <c r="B205" s="740"/>
      <c r="C205" s="741"/>
      <c r="D205" s="85" t="s">
        <v>42</v>
      </c>
      <c r="E205" s="86" t="s">
        <v>43</v>
      </c>
      <c r="F205" s="87" t="s">
        <v>44</v>
      </c>
      <c r="G205" s="86" t="s">
        <v>45</v>
      </c>
    </row>
    <row r="206" spans="1:7" ht="13.75" customHeight="1">
      <c r="A206" s="776" t="s">
        <v>147</v>
      </c>
      <c r="B206" s="776"/>
      <c r="C206" s="776"/>
      <c r="D206" s="122" t="s">
        <v>9</v>
      </c>
      <c r="E206" s="218">
        <v>52000</v>
      </c>
      <c r="F206" s="122">
        <v>1.05</v>
      </c>
      <c r="G206" s="252">
        <f>ROUNDUP(E206*F206,0)</f>
        <v>54600</v>
      </c>
    </row>
    <row r="207" spans="1:7" ht="13.75" customHeight="1">
      <c r="A207" s="776" t="s">
        <v>148</v>
      </c>
      <c r="B207" s="776"/>
      <c r="C207" s="776"/>
      <c r="D207" s="122" t="s">
        <v>75</v>
      </c>
      <c r="E207" s="218">
        <v>3508</v>
      </c>
      <c r="F207" s="122">
        <v>5.25</v>
      </c>
      <c r="G207" s="252">
        <f>ROUNDUP(E207*F207,0)</f>
        <v>18417</v>
      </c>
    </row>
    <row r="208" spans="1:7" ht="13.75" customHeight="1">
      <c r="A208" s="776" t="s">
        <v>149</v>
      </c>
      <c r="B208" s="776"/>
      <c r="C208" s="776"/>
      <c r="D208" s="122" t="s">
        <v>75</v>
      </c>
      <c r="E208" s="218">
        <v>7800</v>
      </c>
      <c r="F208" s="122">
        <v>0.22</v>
      </c>
      <c r="G208" s="252">
        <f>ROUNDUP(E208*F208,0)</f>
        <v>1716</v>
      </c>
    </row>
    <row r="209" spans="1:7">
      <c r="A209" s="820"/>
      <c r="B209" s="821"/>
      <c r="C209" s="822"/>
      <c r="D209" s="183"/>
      <c r="E209" s="184"/>
      <c r="F209" s="90"/>
      <c r="G209" s="86"/>
    </row>
    <row r="210" spans="1:7">
      <c r="A210" s="724"/>
      <c r="B210" s="722"/>
      <c r="C210" s="723"/>
      <c r="D210" s="88"/>
      <c r="E210" s="89"/>
      <c r="F210" s="90"/>
      <c r="G210" s="86"/>
    </row>
    <row r="211" spans="1:7">
      <c r="A211" s="91"/>
      <c r="B211" s="92"/>
      <c r="C211" s="91"/>
      <c r="D211" s="93"/>
      <c r="E211" s="94"/>
      <c r="F211" s="95" t="s">
        <v>46</v>
      </c>
      <c r="G211" s="96">
        <f>SUM(G206:G210)</f>
        <v>74733</v>
      </c>
    </row>
    <row r="212" spans="1:7">
      <c r="A212" s="97"/>
      <c r="B212" s="98"/>
      <c r="C212" s="98"/>
      <c r="D212" s="99"/>
      <c r="E212" s="100"/>
      <c r="F212" s="101"/>
      <c r="G212" s="102"/>
    </row>
    <row r="213" spans="1:7">
      <c r="A213" s="725" t="s">
        <v>47</v>
      </c>
      <c r="B213" s="726"/>
      <c r="C213" s="726"/>
      <c r="D213" s="726"/>
      <c r="E213" s="726"/>
      <c r="F213" s="726"/>
      <c r="G213" s="727"/>
    </row>
    <row r="214" spans="1:7">
      <c r="A214" s="739" t="s">
        <v>41</v>
      </c>
      <c r="B214" s="740"/>
      <c r="C214" s="741"/>
      <c r="D214" s="85" t="s">
        <v>42</v>
      </c>
      <c r="E214" s="86" t="s">
        <v>48</v>
      </c>
      <c r="F214" s="87" t="s">
        <v>49</v>
      </c>
      <c r="G214" s="86" t="s">
        <v>45</v>
      </c>
    </row>
    <row r="215" spans="1:7" ht="15">
      <c r="A215" s="746" t="s">
        <v>65</v>
      </c>
      <c r="B215" s="747"/>
      <c r="C215" s="748"/>
      <c r="D215" s="109" t="s">
        <v>51</v>
      </c>
      <c r="E215" s="110">
        <f>G224</f>
        <v>18745</v>
      </c>
      <c r="F215" s="108">
        <v>0.05</v>
      </c>
      <c r="G215" s="252">
        <f>ROUNDUP(E215*F215,0)</f>
        <v>938</v>
      </c>
    </row>
    <row r="216" spans="1:7" ht="15">
      <c r="A216" s="746"/>
      <c r="B216" s="747"/>
      <c r="C216" s="748"/>
      <c r="D216" s="109"/>
      <c r="E216" s="110"/>
      <c r="F216" s="108"/>
      <c r="G216" s="252">
        <f>ROUNDUP(E216*F216,0)</f>
        <v>0</v>
      </c>
    </row>
    <row r="217" spans="1:7" ht="15">
      <c r="A217" s="746"/>
      <c r="B217" s="747"/>
      <c r="C217" s="748"/>
      <c r="D217" s="109"/>
      <c r="E217" s="110"/>
      <c r="F217" s="108"/>
      <c r="G217" s="252">
        <f>ROUNDUP(E217*F217,0)</f>
        <v>0</v>
      </c>
    </row>
    <row r="218" spans="1:7">
      <c r="A218" s="112"/>
      <c r="B218" s="113"/>
      <c r="C218" s="113"/>
      <c r="D218" s="114"/>
      <c r="E218" s="115"/>
      <c r="F218" s="95" t="s">
        <v>54</v>
      </c>
      <c r="G218" s="96">
        <f>G215+G216+G217</f>
        <v>938</v>
      </c>
    </row>
    <row r="219" spans="1:7">
      <c r="A219" s="116"/>
      <c r="B219" s="117"/>
      <c r="C219" s="117"/>
      <c r="D219" s="118"/>
      <c r="E219" s="119"/>
      <c r="F219" s="101"/>
      <c r="G219" s="102"/>
    </row>
    <row r="220" spans="1:7">
      <c r="A220" s="725" t="s">
        <v>55</v>
      </c>
      <c r="B220" s="726"/>
      <c r="C220" s="726"/>
      <c r="D220" s="726"/>
      <c r="E220" s="726"/>
      <c r="F220" s="726"/>
      <c r="G220" s="727"/>
    </row>
    <row r="221" spans="1:7">
      <c r="A221" s="85" t="s">
        <v>2</v>
      </c>
      <c r="B221" s="85" t="s">
        <v>56</v>
      </c>
      <c r="C221" s="85" t="s">
        <v>57</v>
      </c>
      <c r="D221" s="85" t="s">
        <v>58</v>
      </c>
      <c r="E221" s="85" t="s">
        <v>59</v>
      </c>
      <c r="F221" s="85" t="s">
        <v>60</v>
      </c>
      <c r="G221" s="120"/>
    </row>
    <row r="222" spans="1:7" ht="15">
      <c r="A222" s="266" t="s">
        <v>61</v>
      </c>
      <c r="B222" s="266">
        <v>107213.33333333299</v>
      </c>
      <c r="C222" s="267">
        <v>0.875</v>
      </c>
      <c r="D222" s="267">
        <v>25128.125</v>
      </c>
      <c r="E222" s="267">
        <v>1.95</v>
      </c>
      <c r="F222" s="252">
        <f>ROUNDUP(D222/E222,0)</f>
        <v>12887</v>
      </c>
      <c r="G222" s="120"/>
    </row>
    <row r="223" spans="1:7" ht="15">
      <c r="A223" s="266" t="s">
        <v>62</v>
      </c>
      <c r="B223" s="266">
        <v>48733.333333333299</v>
      </c>
      <c r="C223" s="267">
        <v>0.875</v>
      </c>
      <c r="D223" s="267">
        <v>11421.875</v>
      </c>
      <c r="E223" s="267">
        <v>1.95</v>
      </c>
      <c r="F223" s="252">
        <f>ROUNDUP(D223/E223,0)</f>
        <v>5858</v>
      </c>
      <c r="G223" s="120"/>
    </row>
    <row r="224" spans="1:7">
      <c r="A224" s="91"/>
      <c r="B224" s="123"/>
      <c r="C224" s="124"/>
      <c r="D224" s="125"/>
      <c r="E224" s="126"/>
      <c r="F224" s="95" t="s">
        <v>63</v>
      </c>
      <c r="G224" s="96">
        <f>F222+F223</f>
        <v>18745</v>
      </c>
    </row>
    <row r="225" spans="1:7">
      <c r="A225" s="97"/>
      <c r="B225" s="128"/>
      <c r="C225" s="129"/>
      <c r="D225" s="130"/>
      <c r="E225" s="131"/>
      <c r="F225" s="101"/>
      <c r="G225" s="102"/>
    </row>
    <row r="226" spans="1:7" ht="15" thickBot="1">
      <c r="A226" s="97"/>
      <c r="B226" s="97"/>
      <c r="C226" s="97"/>
      <c r="D226" s="132"/>
      <c r="E226" s="133"/>
      <c r="F226" s="134"/>
      <c r="G226" s="133"/>
    </row>
    <row r="227" spans="1:7" ht="15" thickBot="1">
      <c r="A227" s="135"/>
      <c r="B227" s="136"/>
      <c r="C227" s="137"/>
      <c r="D227" s="138"/>
      <c r="E227" s="784" t="s">
        <v>64</v>
      </c>
      <c r="F227" s="785"/>
      <c r="G227" s="153">
        <f>G211+G218+G224</f>
        <v>94416</v>
      </c>
    </row>
    <row r="228" spans="1:7">
      <c r="A228" s="97"/>
      <c r="B228" s="97"/>
      <c r="C228" s="97"/>
      <c r="D228" s="132"/>
      <c r="E228" s="133"/>
      <c r="F228" s="134"/>
      <c r="G228" s="133"/>
    </row>
    <row r="229" spans="1:7">
      <c r="A229" s="97"/>
      <c r="B229" s="97"/>
      <c r="C229" s="97"/>
      <c r="D229" s="132"/>
      <c r="E229" s="133"/>
      <c r="F229" s="134"/>
      <c r="G229" s="133"/>
    </row>
    <row r="231" spans="1:7" ht="15" thickBot="1"/>
    <row r="232" spans="1:7" ht="16" thickBot="1">
      <c r="A232" s="428" t="s">
        <v>1</v>
      </c>
      <c r="B232" s="730" t="s">
        <v>2</v>
      </c>
      <c r="C232" s="731"/>
      <c r="D232" s="731"/>
      <c r="E232" s="732"/>
      <c r="F232" s="75" t="s">
        <v>38</v>
      </c>
      <c r="G232" s="76" t="s">
        <v>39</v>
      </c>
    </row>
    <row r="233" spans="1:7" ht="15" thickBot="1">
      <c r="A233" s="495" t="e">
        <f>+#REF!</f>
        <v>#REF!</v>
      </c>
      <c r="B233" s="750" t="e">
        <f>+#REF!</f>
        <v>#REF!</v>
      </c>
      <c r="C233" s="750"/>
      <c r="D233" s="750"/>
      <c r="E233" s="750"/>
      <c r="F233" s="460" t="e">
        <f>+#REF!</f>
        <v>#REF!</v>
      </c>
      <c r="G233" s="79">
        <f>+G262</f>
        <v>7181</v>
      </c>
    </row>
    <row r="234" spans="1:7">
      <c r="A234" s="463"/>
      <c r="B234" s="463"/>
      <c r="C234" s="463"/>
      <c r="D234" s="464"/>
      <c r="E234" s="465"/>
      <c r="F234" s="466"/>
      <c r="G234" s="467"/>
    </row>
    <row r="235" spans="1:7">
      <c r="A235" s="463"/>
      <c r="B235" s="463"/>
      <c r="C235" s="463"/>
      <c r="D235" s="464"/>
      <c r="E235" s="465"/>
      <c r="F235" s="466"/>
      <c r="G235" s="467"/>
    </row>
    <row r="236" spans="1:7" ht="13.75" customHeight="1">
      <c r="A236" s="463"/>
      <c r="B236" s="463"/>
      <c r="C236" s="463"/>
      <c r="D236" s="464"/>
      <c r="E236" s="465"/>
      <c r="F236" s="466"/>
      <c r="G236" s="467"/>
    </row>
    <row r="237" spans="1:7" ht="13.75" customHeight="1">
      <c r="A237" s="725" t="s">
        <v>40</v>
      </c>
      <c r="B237" s="737"/>
      <c r="C237" s="737"/>
      <c r="D237" s="737"/>
      <c r="E237" s="737"/>
      <c r="F237" s="737"/>
      <c r="G237" s="738"/>
    </row>
    <row r="238" spans="1:7" ht="13.75" customHeight="1">
      <c r="A238" s="739" t="s">
        <v>41</v>
      </c>
      <c r="B238" s="755"/>
      <c r="C238" s="756"/>
      <c r="D238" s="85" t="s">
        <v>42</v>
      </c>
      <c r="E238" s="86" t="s">
        <v>43</v>
      </c>
      <c r="F238" s="87" t="s">
        <v>44</v>
      </c>
      <c r="G238" s="86" t="s">
        <v>45</v>
      </c>
    </row>
    <row r="239" spans="1:7">
      <c r="A239" s="704"/>
      <c r="B239" s="704"/>
      <c r="C239" s="704"/>
      <c r="D239" s="194"/>
      <c r="E239" s="216"/>
      <c r="F239" s="217"/>
      <c r="G239" s="195"/>
    </row>
    <row r="240" spans="1:7">
      <c r="A240" s="704"/>
      <c r="B240" s="704"/>
      <c r="C240" s="704"/>
      <c r="D240" s="194"/>
      <c r="E240" s="216"/>
      <c r="F240" s="217"/>
      <c r="G240" s="195"/>
    </row>
    <row r="241" spans="1:7">
      <c r="A241" s="704"/>
      <c r="B241" s="704"/>
      <c r="C241" s="704"/>
      <c r="D241" s="194"/>
      <c r="E241" s="216"/>
      <c r="F241" s="217"/>
      <c r="G241" s="195"/>
    </row>
    <row r="242" spans="1:7">
      <c r="A242" s="704"/>
      <c r="B242" s="704"/>
      <c r="C242" s="704"/>
      <c r="D242" s="194"/>
      <c r="E242" s="216"/>
      <c r="F242" s="217"/>
      <c r="G242" s="195"/>
    </row>
    <row r="243" spans="1:7">
      <c r="A243" s="91"/>
      <c r="B243" s="92"/>
      <c r="C243" s="91"/>
      <c r="D243" s="93"/>
      <c r="E243" s="197"/>
      <c r="F243" s="95" t="s">
        <v>46</v>
      </c>
      <c r="G243" s="96">
        <f>SUM(G239:G242)</f>
        <v>0</v>
      </c>
    </row>
    <row r="244" spans="1:7">
      <c r="A244" s="97"/>
      <c r="B244" s="98"/>
      <c r="C244" s="98"/>
      <c r="D244" s="99"/>
      <c r="E244" s="198"/>
      <c r="F244" s="101"/>
      <c r="G244" s="102"/>
    </row>
    <row r="245" spans="1:7">
      <c r="A245" s="97"/>
      <c r="B245" s="98"/>
      <c r="C245" s="98"/>
      <c r="D245" s="99"/>
      <c r="E245" s="198"/>
      <c r="F245" s="101"/>
      <c r="G245" s="102"/>
    </row>
    <row r="246" spans="1:7">
      <c r="A246" s="725" t="s">
        <v>305</v>
      </c>
      <c r="B246" s="737"/>
      <c r="C246" s="737"/>
      <c r="D246" s="737"/>
      <c r="E246" s="737"/>
      <c r="F246" s="737"/>
      <c r="G246" s="738"/>
    </row>
    <row r="247" spans="1:7">
      <c r="A247" s="739" t="s">
        <v>41</v>
      </c>
      <c r="B247" s="755"/>
      <c r="C247" s="756"/>
      <c r="D247" s="85" t="s">
        <v>42</v>
      </c>
      <c r="E247" s="86" t="s">
        <v>48</v>
      </c>
      <c r="F247" s="87" t="s">
        <v>49</v>
      </c>
      <c r="G247" s="86" t="s">
        <v>45</v>
      </c>
    </row>
    <row r="248" spans="1:7">
      <c r="A248" s="760" t="s">
        <v>65</v>
      </c>
      <c r="B248" s="761"/>
      <c r="C248" s="762"/>
      <c r="D248" s="177" t="s">
        <v>51</v>
      </c>
      <c r="E248" s="214">
        <f>+G258</f>
        <v>6572</v>
      </c>
      <c r="F248" s="178">
        <v>0.05</v>
      </c>
      <c r="G248" s="105">
        <f>ROUNDUP(E248*F248,0)</f>
        <v>329</v>
      </c>
    </row>
    <row r="249" spans="1:7">
      <c r="A249" s="746" t="s">
        <v>162</v>
      </c>
      <c r="B249" s="747"/>
      <c r="C249" s="748"/>
      <c r="D249" s="109" t="s">
        <v>163</v>
      </c>
      <c r="E249" s="214">
        <v>28000</v>
      </c>
      <c r="F249" s="108">
        <v>0.01</v>
      </c>
      <c r="G249" s="105">
        <f>ROUNDUP(E249*F249,0)</f>
        <v>280</v>
      </c>
    </row>
    <row r="250" spans="1:7">
      <c r="A250" s="112"/>
      <c r="B250" s="113"/>
      <c r="C250" s="113"/>
      <c r="D250" s="114"/>
      <c r="E250" s="115"/>
      <c r="F250" s="95" t="s">
        <v>54</v>
      </c>
      <c r="G250" s="96">
        <f>G248+G249</f>
        <v>609</v>
      </c>
    </row>
    <row r="251" spans="1:7">
      <c r="A251" s="116"/>
      <c r="B251" s="117"/>
      <c r="C251" s="117"/>
      <c r="D251" s="118"/>
      <c r="E251" s="119"/>
      <c r="F251" s="101"/>
      <c r="G251" s="102"/>
    </row>
    <row r="252" spans="1:7">
      <c r="A252" s="116"/>
      <c r="B252" s="117"/>
      <c r="C252" s="117"/>
      <c r="D252" s="118"/>
      <c r="E252" s="119"/>
      <c r="F252" s="101"/>
      <c r="G252" s="102"/>
    </row>
    <row r="253" spans="1:7">
      <c r="A253" s="725" t="s">
        <v>55</v>
      </c>
      <c r="B253" s="726"/>
      <c r="C253" s="726"/>
      <c r="D253" s="726"/>
      <c r="E253" s="726"/>
      <c r="F253" s="726"/>
      <c r="G253" s="727"/>
    </row>
    <row r="254" spans="1:7">
      <c r="A254" s="85" t="s">
        <v>2</v>
      </c>
      <c r="B254" s="85" t="s">
        <v>56</v>
      </c>
      <c r="C254" s="85" t="s">
        <v>57</v>
      </c>
      <c r="D254" s="85" t="s">
        <v>58</v>
      </c>
      <c r="E254" s="85" t="s">
        <v>59</v>
      </c>
      <c r="F254" s="85" t="s">
        <v>60</v>
      </c>
      <c r="G254" s="120"/>
    </row>
    <row r="255" spans="1:7">
      <c r="A255" s="121" t="s">
        <v>2</v>
      </c>
      <c r="B255" s="121" t="s">
        <v>56</v>
      </c>
      <c r="C255" s="458" t="s">
        <v>57</v>
      </c>
      <c r="D255" s="122" t="s">
        <v>58</v>
      </c>
      <c r="E255" s="122" t="s">
        <v>160</v>
      </c>
      <c r="F255" s="121" t="s">
        <v>161</v>
      </c>
      <c r="G255" s="120"/>
    </row>
    <row r="256" spans="1:7">
      <c r="A256" s="121" t="s">
        <v>61</v>
      </c>
      <c r="B256" s="121">
        <v>107213.33333333334</v>
      </c>
      <c r="C256" s="122">
        <v>0.875</v>
      </c>
      <c r="D256" s="122">
        <v>25128.125000000004</v>
      </c>
      <c r="E256" s="122">
        <v>5.5620000000000003</v>
      </c>
      <c r="F256" s="105">
        <f>ROUNDUP(D256/E256,0)</f>
        <v>4518</v>
      </c>
      <c r="G256" s="120"/>
    </row>
    <row r="257" spans="1:7">
      <c r="A257" s="121" t="s">
        <v>62</v>
      </c>
      <c r="B257" s="121">
        <v>48733.333333333336</v>
      </c>
      <c r="C257" s="122">
        <v>0.875</v>
      </c>
      <c r="D257" s="122">
        <v>11421.875</v>
      </c>
      <c r="E257" s="122">
        <v>5.5620000000000003</v>
      </c>
      <c r="F257" s="105">
        <f>ROUNDUP(D257/E257,0)</f>
        <v>2054</v>
      </c>
      <c r="G257" s="120"/>
    </row>
    <row r="258" spans="1:7">
      <c r="A258" s="91"/>
      <c r="B258" s="123"/>
      <c r="C258" s="493"/>
      <c r="D258" s="125"/>
      <c r="E258" s="126"/>
      <c r="F258" s="95" t="s">
        <v>63</v>
      </c>
      <c r="G258" s="96">
        <f>F256+F257</f>
        <v>6572</v>
      </c>
    </row>
    <row r="259" spans="1:7">
      <c r="A259" s="97"/>
      <c r="B259" s="98"/>
      <c r="C259" s="97"/>
      <c r="D259" s="99"/>
      <c r="E259" s="102"/>
      <c r="F259" s="101"/>
      <c r="G259" s="102"/>
    </row>
    <row r="260" spans="1:7">
      <c r="A260" s="97"/>
      <c r="B260" s="128"/>
      <c r="C260" s="494"/>
      <c r="D260" s="130"/>
      <c r="E260" s="131"/>
      <c r="F260" s="101"/>
      <c r="G260" s="102"/>
    </row>
    <row r="261" spans="1:7">
      <c r="A261" s="97"/>
      <c r="B261" s="97"/>
      <c r="C261" s="97"/>
      <c r="D261" s="132"/>
      <c r="E261" s="133"/>
      <c r="F261" s="134"/>
      <c r="G261" s="133"/>
    </row>
    <row r="262" spans="1:7">
      <c r="A262" s="135"/>
      <c r="B262" s="136"/>
      <c r="C262" s="137"/>
      <c r="D262" s="138"/>
      <c r="E262" s="728" t="s">
        <v>64</v>
      </c>
      <c r="F262" s="763"/>
      <c r="G262" s="199">
        <f>G243+G250+G258</f>
        <v>7181</v>
      </c>
    </row>
    <row r="263" spans="1:7" ht="15" thickBot="1">
      <c r="A263" s="442"/>
      <c r="B263" s="442"/>
      <c r="C263" s="442"/>
      <c r="D263" s="442"/>
      <c r="E263" s="442"/>
      <c r="F263" s="442"/>
      <c r="G263" s="442"/>
    </row>
    <row r="264" spans="1:7" ht="16" thickBot="1">
      <c r="A264" s="74" t="s">
        <v>1</v>
      </c>
      <c r="B264" s="730" t="s">
        <v>2</v>
      </c>
      <c r="C264" s="731"/>
      <c r="D264" s="731"/>
      <c r="E264" s="732"/>
      <c r="F264" s="75" t="s">
        <v>38</v>
      </c>
      <c r="G264" s="76" t="s">
        <v>39</v>
      </c>
    </row>
    <row r="265" spans="1:7" ht="15" thickBot="1">
      <c r="A265" s="77" t="e">
        <f>+#REF!</f>
        <v>#REF!</v>
      </c>
      <c r="B265" s="781" t="e">
        <f>+#REF!</f>
        <v>#REF!</v>
      </c>
      <c r="C265" s="782"/>
      <c r="D265" s="782"/>
      <c r="E265" s="783"/>
      <c r="F265" s="78" t="e">
        <f>+#REF!</f>
        <v>#REF!</v>
      </c>
      <c r="G265" s="79">
        <f>+G289</f>
        <v>23159</v>
      </c>
    </row>
    <row r="266" spans="1:7">
      <c r="A266" s="80"/>
      <c r="B266" s="80"/>
      <c r="C266" s="80"/>
      <c r="D266" s="81"/>
      <c r="E266" s="82"/>
      <c r="F266" s="83"/>
      <c r="G266" s="84"/>
    </row>
    <row r="267" spans="1:7" ht="15">
      <c r="A267" s="613" t="s">
        <v>40</v>
      </c>
      <c r="B267" s="633"/>
      <c r="C267" s="633"/>
      <c r="D267" s="633"/>
      <c r="E267" s="633"/>
      <c r="F267" s="633"/>
      <c r="G267" s="634"/>
    </row>
    <row r="268" spans="1:7" ht="15">
      <c r="A268" s="635" t="s">
        <v>41</v>
      </c>
      <c r="B268" s="635"/>
      <c r="C268" s="635"/>
      <c r="D268" s="231" t="s">
        <v>42</v>
      </c>
      <c r="E268" s="232" t="s">
        <v>43</v>
      </c>
      <c r="F268" s="233" t="s">
        <v>44</v>
      </c>
      <c r="G268" s="232" t="s">
        <v>45</v>
      </c>
    </row>
    <row r="269" spans="1:7" ht="13.75" customHeight="1">
      <c r="A269" s="612" t="s">
        <v>189</v>
      </c>
      <c r="B269" s="612"/>
      <c r="C269" s="612"/>
      <c r="D269" s="390" t="s">
        <v>176</v>
      </c>
      <c r="E269" s="250">
        <v>42000</v>
      </c>
      <c r="F269" s="392">
        <v>0.21</v>
      </c>
      <c r="G269" s="252">
        <f>ROUNDUP(E269*F269,0)</f>
        <v>8820</v>
      </c>
    </row>
    <row r="270" spans="1:7" ht="15">
      <c r="A270" s="612" t="s">
        <v>190</v>
      </c>
      <c r="B270" s="612"/>
      <c r="C270" s="612"/>
      <c r="D270" s="390" t="s">
        <v>164</v>
      </c>
      <c r="E270" s="250">
        <v>1900</v>
      </c>
      <c r="F270" s="392">
        <v>0.12</v>
      </c>
      <c r="G270" s="252">
        <f>ROUNDUP(E270*F270,0)</f>
        <v>228</v>
      </c>
    </row>
    <row r="271" spans="1:7" ht="15">
      <c r="A271" s="243"/>
      <c r="B271" s="244"/>
      <c r="C271" s="243"/>
      <c r="D271" s="245"/>
      <c r="E271" s="426"/>
      <c r="F271" s="425" t="s">
        <v>46</v>
      </c>
      <c r="G271" s="242">
        <f>SUM(G269:G270)</f>
        <v>9048</v>
      </c>
    </row>
    <row r="272" spans="1:7" ht="15">
      <c r="A272" s="243"/>
      <c r="B272" s="244"/>
      <c r="C272" s="244"/>
      <c r="D272" s="245"/>
      <c r="E272" s="426"/>
      <c r="F272" s="247"/>
      <c r="G272" s="248"/>
    </row>
    <row r="273" spans="1:7" ht="15">
      <c r="A273" s="243"/>
      <c r="B273" s="244"/>
      <c r="C273" s="244"/>
      <c r="D273" s="245"/>
      <c r="E273" s="402"/>
      <c r="F273" s="247"/>
      <c r="G273" s="248"/>
    </row>
    <row r="274" spans="1:7" ht="15">
      <c r="A274" s="613" t="s">
        <v>47</v>
      </c>
      <c r="B274" s="614"/>
      <c r="C274" s="614"/>
      <c r="D274" s="614"/>
      <c r="E274" s="614"/>
      <c r="F274" s="614"/>
      <c r="G274" s="615"/>
    </row>
    <row r="275" spans="1:7" ht="15">
      <c r="A275" s="616" t="s">
        <v>41</v>
      </c>
      <c r="B275" s="617"/>
      <c r="C275" s="618"/>
      <c r="D275" s="231" t="s">
        <v>42</v>
      </c>
      <c r="E275" s="232" t="s">
        <v>48</v>
      </c>
      <c r="F275" s="233" t="s">
        <v>49</v>
      </c>
      <c r="G275" s="232" t="s">
        <v>45</v>
      </c>
    </row>
    <row r="276" spans="1:7" ht="15">
      <c r="A276" s="619" t="s">
        <v>65</v>
      </c>
      <c r="B276" s="620"/>
      <c r="C276" s="621"/>
      <c r="D276" s="369" t="s">
        <v>51</v>
      </c>
      <c r="E276" s="250">
        <f>+G285</f>
        <v>8105</v>
      </c>
      <c r="F276" s="370">
        <v>0.05</v>
      </c>
      <c r="G276" s="252">
        <f>ROUNDUP(E276*F276,0)</f>
        <v>406</v>
      </c>
    </row>
    <row r="277" spans="1:7" ht="15">
      <c r="A277" s="622" t="s">
        <v>162</v>
      </c>
      <c r="B277" s="623"/>
      <c r="C277" s="624"/>
      <c r="D277" s="254" t="s">
        <v>163</v>
      </c>
      <c r="E277" s="250">
        <v>28000</v>
      </c>
      <c r="F277" s="253">
        <v>0.2</v>
      </c>
      <c r="G277" s="252">
        <f>ROUNDUP(E277*F277,0)</f>
        <v>5600</v>
      </c>
    </row>
    <row r="278" spans="1:7" ht="15">
      <c r="A278" s="257"/>
      <c r="B278" s="258"/>
      <c r="C278" s="258"/>
      <c r="D278" s="259"/>
      <c r="E278" s="260"/>
      <c r="F278" s="241" t="s">
        <v>54</v>
      </c>
      <c r="G278" s="242">
        <f>G276+G277</f>
        <v>6006</v>
      </c>
    </row>
    <row r="279" spans="1:7" ht="15">
      <c r="A279" s="261"/>
      <c r="B279" s="262"/>
      <c r="C279" s="262"/>
      <c r="D279" s="263"/>
      <c r="E279" s="264"/>
      <c r="F279" s="247"/>
      <c r="G279" s="248"/>
    </row>
    <row r="280" spans="1:7" ht="15">
      <c r="A280" s="261"/>
      <c r="B280" s="262"/>
      <c r="C280" s="262"/>
      <c r="D280" s="263"/>
      <c r="E280" s="264"/>
      <c r="F280" s="247"/>
      <c r="G280" s="248"/>
    </row>
    <row r="281" spans="1:7" ht="15">
      <c r="A281" s="613" t="s">
        <v>55</v>
      </c>
      <c r="B281" s="614"/>
      <c r="C281" s="614"/>
      <c r="D281" s="614"/>
      <c r="E281" s="614"/>
      <c r="F281" s="614"/>
      <c r="G281" s="615"/>
    </row>
    <row r="282" spans="1:7" ht="15">
      <c r="A282" s="231" t="s">
        <v>2</v>
      </c>
      <c r="B282" s="231" t="s">
        <v>56</v>
      </c>
      <c r="C282" s="231" t="s">
        <v>57</v>
      </c>
      <c r="D282" s="231" t="s">
        <v>58</v>
      </c>
      <c r="E282" s="231" t="s">
        <v>59</v>
      </c>
      <c r="F282" s="231" t="s">
        <v>60</v>
      </c>
      <c r="G282" s="265"/>
    </row>
    <row r="283" spans="1:7" ht="15">
      <c r="A283" s="266" t="s">
        <v>61</v>
      </c>
      <c r="B283" s="266">
        <v>107213.33333333299</v>
      </c>
      <c r="C283" s="267">
        <v>0.875</v>
      </c>
      <c r="D283" s="267">
        <v>25128.125</v>
      </c>
      <c r="E283" s="267">
        <v>4.51</v>
      </c>
      <c r="F283" s="252">
        <f>ROUNDUP(D283/E283,0)</f>
        <v>5572</v>
      </c>
      <c r="G283" s="265"/>
    </row>
    <row r="284" spans="1:7" ht="15">
      <c r="A284" s="266" t="s">
        <v>62</v>
      </c>
      <c r="B284" s="266">
        <v>48733.333333333299</v>
      </c>
      <c r="C284" s="267">
        <v>0.875</v>
      </c>
      <c r="D284" s="267">
        <v>11421.875</v>
      </c>
      <c r="E284" s="267">
        <v>4.51</v>
      </c>
      <c r="F284" s="252">
        <f>ROUNDUP(D284/E284,0)</f>
        <v>2533</v>
      </c>
      <c r="G284" s="265"/>
    </row>
    <row r="285" spans="1:7" ht="15">
      <c r="A285" s="237"/>
      <c r="B285" s="268"/>
      <c r="C285" s="269"/>
      <c r="D285" s="270"/>
      <c r="E285" s="271"/>
      <c r="F285" s="241" t="s">
        <v>63</v>
      </c>
      <c r="G285" s="242">
        <f>F283+F284</f>
        <v>8105</v>
      </c>
    </row>
    <row r="286" spans="1:7" ht="15">
      <c r="A286" s="243"/>
      <c r="B286" s="244"/>
      <c r="C286" s="243"/>
      <c r="D286" s="245"/>
      <c r="E286" s="248"/>
      <c r="F286" s="247"/>
      <c r="G286" s="248"/>
    </row>
    <row r="287" spans="1:7" ht="15">
      <c r="A287" s="243"/>
      <c r="B287" s="273"/>
      <c r="C287" s="274"/>
      <c r="D287" s="275"/>
      <c r="E287" s="276"/>
      <c r="F287" s="247"/>
      <c r="G287" s="248"/>
    </row>
    <row r="288" spans="1:7" ht="15">
      <c r="A288" s="243"/>
      <c r="B288" s="243"/>
      <c r="C288" s="243"/>
      <c r="D288" s="277"/>
      <c r="E288" s="278"/>
      <c r="F288" s="279"/>
      <c r="G288" s="278"/>
    </row>
    <row r="289" spans="1:7" ht="15">
      <c r="A289" s="280"/>
      <c r="B289" s="281"/>
      <c r="C289" s="282"/>
      <c r="D289" s="283"/>
      <c r="E289" s="625" t="s">
        <v>64</v>
      </c>
      <c r="F289" s="626"/>
      <c r="G289" s="403">
        <f>G271+G278+G285</f>
        <v>23159</v>
      </c>
    </row>
    <row r="291" spans="1:7">
      <c r="A291" s="97"/>
      <c r="B291" s="97"/>
      <c r="C291" s="97"/>
      <c r="D291" s="132"/>
      <c r="E291" s="133"/>
      <c r="F291" s="134"/>
      <c r="G291" s="133"/>
    </row>
    <row r="292" spans="1:7" ht="15" thickBot="1">
      <c r="A292" s="140"/>
      <c r="B292" s="141"/>
      <c r="C292" s="142"/>
      <c r="D292" s="143"/>
      <c r="E292" s="144"/>
      <c r="F292" s="145"/>
      <c r="G292" s="144"/>
    </row>
    <row r="293" spans="1:7" ht="16" thickBot="1">
      <c r="A293" s="74" t="s">
        <v>1</v>
      </c>
      <c r="B293" s="730" t="s">
        <v>2</v>
      </c>
      <c r="C293" s="731"/>
      <c r="D293" s="731"/>
      <c r="E293" s="732"/>
      <c r="F293" s="75" t="s">
        <v>38</v>
      </c>
      <c r="G293" s="76" t="s">
        <v>39</v>
      </c>
    </row>
    <row r="294" spans="1:7" ht="49.5" customHeight="1" thickBot="1">
      <c r="A294" s="77" t="e">
        <f>+#REF!</f>
        <v>#REF!</v>
      </c>
      <c r="B294" s="786" t="e">
        <f>+#REF!</f>
        <v>#REF!</v>
      </c>
      <c r="C294" s="786"/>
      <c r="D294" s="786"/>
      <c r="E294" s="786"/>
      <c r="F294" s="78" t="e">
        <f>+#REF!</f>
        <v>#REF!</v>
      </c>
      <c r="G294" s="79">
        <f>+G320</f>
        <v>14762</v>
      </c>
    </row>
    <row r="295" spans="1:7">
      <c r="A295" s="80"/>
      <c r="B295" s="80"/>
      <c r="C295" s="80"/>
      <c r="D295" s="81"/>
      <c r="E295" s="82"/>
      <c r="F295" s="83"/>
      <c r="G295" s="84"/>
    </row>
    <row r="296" spans="1:7" ht="15">
      <c r="A296" s="613" t="s">
        <v>40</v>
      </c>
      <c r="B296" s="633"/>
      <c r="C296" s="633"/>
      <c r="D296" s="633"/>
      <c r="E296" s="633"/>
      <c r="F296" s="633"/>
      <c r="G296" s="634"/>
    </row>
    <row r="297" spans="1:7" ht="15">
      <c r="A297" s="616" t="s">
        <v>41</v>
      </c>
      <c r="B297" s="617"/>
      <c r="C297" s="618"/>
      <c r="D297" s="231" t="s">
        <v>42</v>
      </c>
      <c r="E297" s="232" t="s">
        <v>43</v>
      </c>
      <c r="F297" s="233" t="s">
        <v>44</v>
      </c>
      <c r="G297" s="232" t="s">
        <v>45</v>
      </c>
    </row>
    <row r="298" spans="1:7" ht="15">
      <c r="A298" s="612" t="s">
        <v>186</v>
      </c>
      <c r="B298" s="612"/>
      <c r="C298" s="612"/>
      <c r="D298" s="390" t="s">
        <v>42</v>
      </c>
      <c r="E298" s="250">
        <v>1900</v>
      </c>
      <c r="F298" s="392">
        <v>0.2</v>
      </c>
      <c r="G298" s="252">
        <f>ROUNDUP(E298*F298,0)</f>
        <v>380</v>
      </c>
    </row>
    <row r="299" spans="1:7" ht="12.75" customHeight="1">
      <c r="A299" s="612" t="s">
        <v>187</v>
      </c>
      <c r="B299" s="612"/>
      <c r="C299" s="612"/>
      <c r="D299" s="390" t="s">
        <v>176</v>
      </c>
      <c r="E299" s="250">
        <v>65000</v>
      </c>
      <c r="F299" s="392">
        <v>0.06</v>
      </c>
      <c r="G299" s="252">
        <f>ROUNDUP(E299*F299,0)</f>
        <v>3900</v>
      </c>
    </row>
    <row r="300" spans="1:7" ht="15">
      <c r="A300" s="612" t="s">
        <v>188</v>
      </c>
      <c r="B300" s="612"/>
      <c r="C300" s="612"/>
      <c r="D300" s="390" t="s">
        <v>164</v>
      </c>
      <c r="E300" s="250">
        <v>12200</v>
      </c>
      <c r="F300" s="392">
        <v>0.02</v>
      </c>
      <c r="G300" s="252">
        <f>ROUNDUP(E300*F300,0)</f>
        <v>244</v>
      </c>
    </row>
    <row r="301" spans="1:7" ht="12.75" customHeight="1">
      <c r="A301" s="612"/>
      <c r="B301" s="612"/>
      <c r="C301" s="612"/>
      <c r="D301" s="390"/>
      <c r="E301" s="391"/>
      <c r="F301" s="392"/>
      <c r="G301" s="393">
        <f>E301*F301</f>
        <v>0</v>
      </c>
    </row>
    <row r="302" spans="1:7" ht="15">
      <c r="A302" s="237"/>
      <c r="B302" s="238"/>
      <c r="C302" s="237"/>
      <c r="D302" s="239"/>
      <c r="E302" s="401"/>
      <c r="F302" s="241" t="s">
        <v>46</v>
      </c>
      <c r="G302" s="242">
        <f>SUM(G298:G301)</f>
        <v>4524</v>
      </c>
    </row>
    <row r="303" spans="1:7" ht="15">
      <c r="A303" s="243"/>
      <c r="B303" s="244"/>
      <c r="C303" s="244"/>
      <c r="D303" s="245"/>
      <c r="E303" s="402"/>
      <c r="F303" s="247"/>
      <c r="G303" s="248"/>
    </row>
    <row r="304" spans="1:7" ht="15">
      <c r="A304" s="243"/>
      <c r="B304" s="244"/>
      <c r="C304" s="244"/>
      <c r="D304" s="245"/>
      <c r="E304" s="402"/>
      <c r="F304" s="247"/>
      <c r="G304" s="248"/>
    </row>
    <row r="305" spans="1:7" ht="15">
      <c r="A305" s="613" t="s">
        <v>47</v>
      </c>
      <c r="B305" s="614"/>
      <c r="C305" s="614"/>
      <c r="D305" s="614"/>
      <c r="E305" s="614"/>
      <c r="F305" s="614"/>
      <c r="G305" s="615"/>
    </row>
    <row r="306" spans="1:7" ht="15">
      <c r="A306" s="616" t="s">
        <v>41</v>
      </c>
      <c r="B306" s="617"/>
      <c r="C306" s="618"/>
      <c r="D306" s="231" t="s">
        <v>42</v>
      </c>
      <c r="E306" s="232" t="s">
        <v>48</v>
      </c>
      <c r="F306" s="233" t="s">
        <v>49</v>
      </c>
      <c r="G306" s="232" t="s">
        <v>45</v>
      </c>
    </row>
    <row r="307" spans="1:7" ht="15">
      <c r="A307" s="619" t="s">
        <v>65</v>
      </c>
      <c r="B307" s="620"/>
      <c r="C307" s="621"/>
      <c r="D307" s="369" t="s">
        <v>51</v>
      </c>
      <c r="E307" s="398">
        <f>+G316</f>
        <v>8683</v>
      </c>
      <c r="F307" s="370">
        <v>0.05</v>
      </c>
      <c r="G307" s="252">
        <f>ROUNDUP(E307*F307,0)</f>
        <v>435</v>
      </c>
    </row>
    <row r="308" spans="1:7" ht="15">
      <c r="A308" s="622" t="s">
        <v>162</v>
      </c>
      <c r="B308" s="623"/>
      <c r="C308" s="624"/>
      <c r="D308" s="254" t="s">
        <v>163</v>
      </c>
      <c r="E308" s="255">
        <v>28000</v>
      </c>
      <c r="F308" s="253">
        <v>0.04</v>
      </c>
      <c r="G308" s="252">
        <f>ROUNDUP(E308*F308,0)</f>
        <v>1120</v>
      </c>
    </row>
    <row r="309" spans="1:7" ht="15">
      <c r="A309" s="257"/>
      <c r="B309" s="258"/>
      <c r="C309" s="258"/>
      <c r="D309" s="259"/>
      <c r="E309" s="260"/>
      <c r="F309" s="241" t="s">
        <v>54</v>
      </c>
      <c r="G309" s="242">
        <f>G307+G308</f>
        <v>1555</v>
      </c>
    </row>
    <row r="310" spans="1:7" ht="15">
      <c r="A310" s="261"/>
      <c r="B310" s="262"/>
      <c r="C310" s="262"/>
      <c r="D310" s="263"/>
      <c r="E310" s="264"/>
      <c r="F310" s="247"/>
      <c r="G310" s="248"/>
    </row>
    <row r="311" spans="1:7" ht="15">
      <c r="A311" s="261"/>
      <c r="B311" s="262"/>
      <c r="C311" s="262"/>
      <c r="D311" s="263"/>
      <c r="E311" s="264"/>
      <c r="F311" s="247"/>
      <c r="G311" s="248"/>
    </row>
    <row r="312" spans="1:7" ht="15">
      <c r="A312" s="613" t="s">
        <v>55</v>
      </c>
      <c r="B312" s="614"/>
      <c r="C312" s="614"/>
      <c r="D312" s="614"/>
      <c r="E312" s="614"/>
      <c r="F312" s="614"/>
      <c r="G312" s="615"/>
    </row>
    <row r="313" spans="1:7" ht="15">
      <c r="A313" s="231" t="s">
        <v>2</v>
      </c>
      <c r="B313" s="231" t="s">
        <v>56</v>
      </c>
      <c r="C313" s="231" t="s">
        <v>57</v>
      </c>
      <c r="D313" s="231" t="s">
        <v>58</v>
      </c>
      <c r="E313" s="231" t="s">
        <v>59</v>
      </c>
      <c r="F313" s="231" t="s">
        <v>60</v>
      </c>
      <c r="G313" s="265"/>
    </row>
    <row r="314" spans="1:7" ht="15">
      <c r="A314" s="266" t="s">
        <v>61</v>
      </c>
      <c r="B314" s="266">
        <v>107213.33333333299</v>
      </c>
      <c r="C314" s="267">
        <v>0.875</v>
      </c>
      <c r="D314" s="267">
        <v>25128.125</v>
      </c>
      <c r="E314" s="267">
        <v>4.21</v>
      </c>
      <c r="F314" s="252">
        <f>ROUNDUP(D314/E314,0)</f>
        <v>5969</v>
      </c>
      <c r="G314" s="265"/>
    </row>
    <row r="315" spans="1:7" ht="15">
      <c r="A315" s="266" t="s">
        <v>62</v>
      </c>
      <c r="B315" s="266">
        <v>48733.333333333299</v>
      </c>
      <c r="C315" s="267">
        <v>0.875</v>
      </c>
      <c r="D315" s="267">
        <v>11421.875</v>
      </c>
      <c r="E315" s="267">
        <v>4.21</v>
      </c>
      <c r="F315" s="252">
        <f>ROUNDUP(D315/E315,0)</f>
        <v>2714</v>
      </c>
      <c r="G315" s="265"/>
    </row>
    <row r="316" spans="1:7" ht="15">
      <c r="A316" s="237"/>
      <c r="B316" s="268"/>
      <c r="C316" s="269"/>
      <c r="D316" s="270"/>
      <c r="E316" s="271"/>
      <c r="F316" s="241" t="s">
        <v>63</v>
      </c>
      <c r="G316" s="242">
        <f>F314+F315</f>
        <v>8683</v>
      </c>
    </row>
    <row r="317" spans="1:7" ht="15">
      <c r="A317" s="243"/>
      <c r="B317" s="244"/>
      <c r="C317" s="243"/>
      <c r="D317" s="245"/>
      <c r="E317" s="248"/>
      <c r="F317" s="247"/>
      <c r="G317" s="248"/>
    </row>
    <row r="318" spans="1:7" ht="15">
      <c r="A318" s="243"/>
      <c r="B318" s="273"/>
      <c r="C318" s="274"/>
      <c r="D318" s="275"/>
      <c r="E318" s="276"/>
      <c r="F318" s="247"/>
      <c r="G318" s="248"/>
    </row>
    <row r="319" spans="1:7" ht="15">
      <c r="A319" s="243"/>
      <c r="B319" s="243"/>
      <c r="C319" s="243"/>
      <c r="D319" s="277"/>
      <c r="E319" s="278"/>
      <c r="F319" s="279"/>
      <c r="G319" s="278"/>
    </row>
    <row r="320" spans="1:7" ht="15">
      <c r="A320" s="280"/>
      <c r="B320" s="281"/>
      <c r="C320" s="282"/>
      <c r="D320" s="283"/>
      <c r="E320" s="625" t="s">
        <v>64</v>
      </c>
      <c r="F320" s="626"/>
      <c r="G320" s="403">
        <f>G302+G309+G316</f>
        <v>14762</v>
      </c>
    </row>
    <row r="321" spans="1:7" ht="14.5" customHeight="1"/>
    <row r="322" spans="1:7">
      <c r="A322" s="140"/>
      <c r="B322" s="141"/>
      <c r="C322" s="142"/>
      <c r="D322" s="143"/>
      <c r="E322" s="144"/>
      <c r="F322" s="145"/>
      <c r="G322" s="144"/>
    </row>
    <row r="323" spans="1:7" ht="15" thickBot="1"/>
    <row r="324" spans="1:7" ht="16" thickBot="1">
      <c r="A324" s="74" t="s">
        <v>1</v>
      </c>
      <c r="B324" s="730" t="s">
        <v>2</v>
      </c>
      <c r="C324" s="731"/>
      <c r="D324" s="731"/>
      <c r="E324" s="732"/>
      <c r="F324" s="75" t="s">
        <v>38</v>
      </c>
      <c r="G324" s="76" t="s">
        <v>39</v>
      </c>
    </row>
    <row r="325" spans="1:7" ht="49.5" customHeight="1" thickBot="1">
      <c r="A325" s="77" t="e">
        <f>+#REF!</f>
        <v>#REF!</v>
      </c>
      <c r="B325" s="786" t="e">
        <f>+#REF!</f>
        <v>#REF!</v>
      </c>
      <c r="C325" s="786"/>
      <c r="D325" s="786"/>
      <c r="E325" s="786"/>
      <c r="F325" s="78" t="e">
        <f>+#REF!</f>
        <v>#REF!</v>
      </c>
      <c r="G325" s="79">
        <f>+G353</f>
        <v>3504632</v>
      </c>
    </row>
    <row r="326" spans="1:7">
      <c r="A326" s="80"/>
      <c r="B326" s="80"/>
      <c r="C326" s="80"/>
      <c r="D326" s="81"/>
      <c r="E326" s="82"/>
      <c r="F326" s="83"/>
      <c r="G326" s="84"/>
    </row>
    <row r="327" spans="1:7">
      <c r="A327" s="725" t="s">
        <v>40</v>
      </c>
      <c r="B327" s="737"/>
      <c r="C327" s="737"/>
      <c r="D327" s="737"/>
      <c r="E327" s="737"/>
      <c r="F327" s="737"/>
      <c r="G327" s="738"/>
    </row>
    <row r="328" spans="1:7">
      <c r="A328" s="739" t="s">
        <v>41</v>
      </c>
      <c r="B328" s="755"/>
      <c r="C328" s="756"/>
      <c r="D328" s="85" t="s">
        <v>42</v>
      </c>
      <c r="E328" s="86" t="s">
        <v>43</v>
      </c>
      <c r="F328" s="87" t="s">
        <v>44</v>
      </c>
      <c r="G328" s="86" t="s">
        <v>45</v>
      </c>
    </row>
    <row r="329" spans="1:7">
      <c r="A329" s="725"/>
      <c r="B329" s="737"/>
      <c r="C329" s="737"/>
      <c r="D329" s="737"/>
      <c r="E329" s="737"/>
      <c r="F329" s="737"/>
      <c r="G329" s="738"/>
    </row>
    <row r="330" spans="1:7" ht="15">
      <c r="A330" s="739" t="s">
        <v>331</v>
      </c>
      <c r="B330" s="755"/>
      <c r="C330" s="756"/>
      <c r="D330" s="85" t="s">
        <v>3</v>
      </c>
      <c r="E330" s="86">
        <v>3350000</v>
      </c>
      <c r="F330" s="87">
        <v>1</v>
      </c>
      <c r="G330" s="252">
        <f>ROUNDUP(E330*F330,0)</f>
        <v>3350000</v>
      </c>
    </row>
    <row r="331" spans="1:7">
      <c r="A331" s="704"/>
      <c r="B331" s="704"/>
      <c r="C331" s="704"/>
      <c r="D331" s="194"/>
      <c r="E331" s="216"/>
      <c r="F331" s="217"/>
      <c r="G331" s="195"/>
    </row>
    <row r="332" spans="1:7" ht="12.75" customHeight="1">
      <c r="A332" s="704"/>
      <c r="B332" s="704"/>
      <c r="C332" s="704"/>
      <c r="D332" s="194"/>
      <c r="E332" s="216"/>
      <c r="F332" s="217"/>
      <c r="G332" s="195"/>
    </row>
    <row r="333" spans="1:7">
      <c r="A333" s="704"/>
      <c r="B333" s="704"/>
      <c r="C333" s="704"/>
      <c r="D333" s="194"/>
      <c r="E333" s="216"/>
      <c r="F333" s="217"/>
      <c r="G333" s="195"/>
    </row>
    <row r="334" spans="1:7" ht="12.75" customHeight="1">
      <c r="A334" s="704"/>
      <c r="B334" s="704"/>
      <c r="C334" s="704"/>
      <c r="D334" s="194"/>
      <c r="E334" s="216"/>
      <c r="F334" s="217"/>
      <c r="G334" s="195">
        <f>E334*F334</f>
        <v>0</v>
      </c>
    </row>
    <row r="335" spans="1:7">
      <c r="A335" s="91"/>
      <c r="B335" s="92"/>
      <c r="C335" s="91"/>
      <c r="D335" s="93"/>
      <c r="E335" s="197"/>
      <c r="F335" s="95" t="s">
        <v>46</v>
      </c>
      <c r="G335" s="96">
        <f>SUM(G330:G334)</f>
        <v>3350000</v>
      </c>
    </row>
    <row r="336" spans="1:7">
      <c r="A336" s="97"/>
      <c r="B336" s="98"/>
      <c r="C336" s="98"/>
      <c r="D336" s="99"/>
      <c r="E336" s="198"/>
      <c r="F336" s="101"/>
      <c r="G336" s="102"/>
    </row>
    <row r="337" spans="1:7">
      <c r="A337" s="97"/>
      <c r="B337" s="98"/>
      <c r="C337" s="98"/>
      <c r="D337" s="99"/>
      <c r="E337" s="198"/>
      <c r="F337" s="101"/>
      <c r="G337" s="102"/>
    </row>
    <row r="338" spans="1:7">
      <c r="A338" s="725" t="s">
        <v>47</v>
      </c>
      <c r="B338" s="726"/>
      <c r="C338" s="726"/>
      <c r="D338" s="726"/>
      <c r="E338" s="726"/>
      <c r="F338" s="726"/>
      <c r="G338" s="727"/>
    </row>
    <row r="339" spans="1:7">
      <c r="A339" s="739" t="s">
        <v>41</v>
      </c>
      <c r="B339" s="755"/>
      <c r="C339" s="756"/>
      <c r="D339" s="85" t="s">
        <v>42</v>
      </c>
      <c r="E339" s="86" t="s">
        <v>48</v>
      </c>
      <c r="F339" s="87" t="s">
        <v>49</v>
      </c>
      <c r="G339" s="86" t="s">
        <v>45</v>
      </c>
    </row>
    <row r="340" spans="1:7" ht="15">
      <c r="A340" s="760" t="s">
        <v>65</v>
      </c>
      <c r="B340" s="761"/>
      <c r="C340" s="762"/>
      <c r="D340" s="177" t="s">
        <v>51</v>
      </c>
      <c r="E340" s="196">
        <f>+G349</f>
        <v>146201</v>
      </c>
      <c r="F340" s="178">
        <v>0.05</v>
      </c>
      <c r="G340" s="252">
        <f>ROUNDUP(E340*F340,0)</f>
        <v>7311</v>
      </c>
    </row>
    <row r="341" spans="1:7" ht="15">
      <c r="A341" s="746" t="s">
        <v>162</v>
      </c>
      <c r="B341" s="747"/>
      <c r="C341" s="748"/>
      <c r="D341" s="109" t="s">
        <v>163</v>
      </c>
      <c r="E341" s="110">
        <v>28000</v>
      </c>
      <c r="F341" s="108">
        <v>0.04</v>
      </c>
      <c r="G341" s="252">
        <f>ROUNDUP(E341*F341,0)</f>
        <v>1120</v>
      </c>
    </row>
    <row r="342" spans="1:7">
      <c r="A342" s="112"/>
      <c r="B342" s="113"/>
      <c r="C342" s="113"/>
      <c r="D342" s="114"/>
      <c r="E342" s="115"/>
      <c r="F342" s="95" t="s">
        <v>54</v>
      </c>
      <c r="G342" s="96">
        <f>G340+G341</f>
        <v>8431</v>
      </c>
    </row>
    <row r="343" spans="1:7">
      <c r="A343" s="116"/>
      <c r="B343" s="117"/>
      <c r="C343" s="117"/>
      <c r="D343" s="118"/>
      <c r="E343" s="119"/>
      <c r="F343" s="101"/>
      <c r="G343" s="102"/>
    </row>
    <row r="344" spans="1:7">
      <c r="A344" s="116"/>
      <c r="B344" s="117"/>
      <c r="C344" s="117"/>
      <c r="D344" s="118"/>
      <c r="E344" s="119"/>
      <c r="F344" s="101"/>
      <c r="G344" s="102"/>
    </row>
    <row r="345" spans="1:7">
      <c r="A345" s="725" t="s">
        <v>55</v>
      </c>
      <c r="B345" s="726"/>
      <c r="C345" s="726"/>
      <c r="D345" s="726"/>
      <c r="E345" s="726"/>
      <c r="F345" s="726"/>
      <c r="G345" s="727"/>
    </row>
    <row r="346" spans="1:7">
      <c r="A346" s="85" t="s">
        <v>2</v>
      </c>
      <c r="B346" s="85" t="s">
        <v>56</v>
      </c>
      <c r="C346" s="85" t="s">
        <v>57</v>
      </c>
      <c r="D346" s="85" t="s">
        <v>58</v>
      </c>
      <c r="E346" s="85" t="s">
        <v>59</v>
      </c>
      <c r="F346" s="85" t="s">
        <v>60</v>
      </c>
      <c r="G346" s="120"/>
    </row>
    <row r="347" spans="1:7" ht="15">
      <c r="A347" s="266" t="s">
        <v>61</v>
      </c>
      <c r="B347" s="266">
        <v>107213.33333333299</v>
      </c>
      <c r="C347" s="267">
        <v>0.875</v>
      </c>
      <c r="D347" s="267">
        <v>25128.125</v>
      </c>
      <c r="E347" s="267">
        <v>0.25</v>
      </c>
      <c r="F347" s="252">
        <f>ROUNDUP(D347/E347,0)</f>
        <v>100513</v>
      </c>
      <c r="G347" s="120"/>
    </row>
    <row r="348" spans="1:7" ht="15">
      <c r="A348" s="266" t="s">
        <v>62</v>
      </c>
      <c r="B348" s="266">
        <v>48733.333333333299</v>
      </c>
      <c r="C348" s="267">
        <v>0.875</v>
      </c>
      <c r="D348" s="267">
        <v>11421.875</v>
      </c>
      <c r="E348" s="267">
        <v>0.25</v>
      </c>
      <c r="F348" s="252">
        <f>ROUNDUP(D348/E348,0)</f>
        <v>45688</v>
      </c>
      <c r="G348" s="120"/>
    </row>
    <row r="349" spans="1:7">
      <c r="A349" s="91"/>
      <c r="B349" s="123"/>
      <c r="C349" s="124"/>
      <c r="D349" s="125"/>
      <c r="E349" s="126"/>
      <c r="F349" s="95" t="s">
        <v>63</v>
      </c>
      <c r="G349" s="96">
        <f>F347+F348</f>
        <v>146201</v>
      </c>
    </row>
    <row r="350" spans="1:7">
      <c r="A350" s="97"/>
      <c r="B350" s="98"/>
      <c r="C350" s="97"/>
      <c r="D350" s="99"/>
      <c r="E350" s="102"/>
      <c r="F350" s="101"/>
      <c r="G350" s="102"/>
    </row>
    <row r="351" spans="1:7">
      <c r="A351" s="97"/>
      <c r="B351" s="128"/>
      <c r="C351" s="129"/>
      <c r="D351" s="130"/>
      <c r="E351" s="131"/>
      <c r="F351" s="101"/>
      <c r="G351" s="102"/>
    </row>
    <row r="352" spans="1:7">
      <c r="A352" s="97"/>
      <c r="B352" s="97"/>
      <c r="C352" s="97"/>
      <c r="D352" s="132"/>
      <c r="E352" s="133"/>
      <c r="F352" s="134"/>
      <c r="G352" s="133"/>
    </row>
    <row r="353" spans="1:7">
      <c r="A353" s="135"/>
      <c r="B353" s="136"/>
      <c r="C353" s="137"/>
      <c r="D353" s="138"/>
      <c r="E353" s="728" t="s">
        <v>64</v>
      </c>
      <c r="F353" s="763"/>
      <c r="G353" s="199">
        <f>G335+G342+G349</f>
        <v>3504632</v>
      </c>
    </row>
    <row r="355" spans="1:7">
      <c r="A355" s="140"/>
      <c r="B355" s="141"/>
      <c r="C355" s="142"/>
      <c r="D355" s="143"/>
      <c r="E355" s="144"/>
      <c r="F355" s="145"/>
      <c r="G355" s="144"/>
    </row>
    <row r="356" spans="1:7" s="152" customFormat="1" ht="15" thickBot="1">
      <c r="A356" s="146"/>
      <c r="B356" s="147"/>
      <c r="C356" s="148"/>
      <c r="D356" s="149"/>
      <c r="E356" s="150"/>
      <c r="F356" s="151"/>
      <c r="G356" s="150"/>
    </row>
    <row r="357" spans="1:7" ht="16" thickBot="1">
      <c r="A357" s="74" t="s">
        <v>1</v>
      </c>
      <c r="B357" s="730" t="s">
        <v>2</v>
      </c>
      <c r="C357" s="731"/>
      <c r="D357" s="731"/>
      <c r="E357" s="732"/>
      <c r="F357" s="75" t="s">
        <v>38</v>
      </c>
      <c r="G357" s="76" t="s">
        <v>39</v>
      </c>
    </row>
    <row r="358" spans="1:7" ht="49.5" customHeight="1" thickBot="1">
      <c r="A358" s="77" t="e">
        <f>+#REF!</f>
        <v>#REF!</v>
      </c>
      <c r="B358" s="786" t="e">
        <f>+#REF!</f>
        <v>#REF!</v>
      </c>
      <c r="C358" s="786"/>
      <c r="D358" s="786"/>
      <c r="E358" s="786"/>
      <c r="F358" s="78" t="e">
        <f>+#REF!</f>
        <v>#REF!</v>
      </c>
      <c r="G358" s="79">
        <f>+G386</f>
        <v>1088343</v>
      </c>
    </row>
    <row r="359" spans="1:7">
      <c r="A359" s="80"/>
      <c r="B359" s="80"/>
      <c r="C359" s="80"/>
      <c r="D359" s="81"/>
      <c r="E359" s="82"/>
      <c r="F359" s="83"/>
      <c r="G359" s="84"/>
    </row>
    <row r="360" spans="1:7">
      <c r="A360" s="80"/>
      <c r="B360" s="80"/>
      <c r="C360" s="80"/>
      <c r="D360" s="81"/>
      <c r="E360" s="82"/>
      <c r="F360" s="83"/>
      <c r="G360" s="84"/>
    </row>
    <row r="361" spans="1:7">
      <c r="A361" s="725" t="s">
        <v>40</v>
      </c>
      <c r="B361" s="737"/>
      <c r="C361" s="737"/>
      <c r="D361" s="737"/>
      <c r="E361" s="737"/>
      <c r="F361" s="737"/>
      <c r="G361" s="738"/>
    </row>
    <row r="362" spans="1:7">
      <c r="A362" s="739" t="s">
        <v>41</v>
      </c>
      <c r="B362" s="755"/>
      <c r="C362" s="756"/>
      <c r="D362" s="85" t="s">
        <v>42</v>
      </c>
      <c r="E362" s="86" t="s">
        <v>43</v>
      </c>
      <c r="F362" s="87" t="s">
        <v>44</v>
      </c>
      <c r="G362" s="86" t="s">
        <v>45</v>
      </c>
    </row>
    <row r="363" spans="1:7" ht="15">
      <c r="A363" s="826" t="s">
        <v>332</v>
      </c>
      <c r="B363" s="827"/>
      <c r="C363" s="763"/>
      <c r="D363" s="179" t="s">
        <v>88</v>
      </c>
      <c r="E363" s="111">
        <v>1000000</v>
      </c>
      <c r="F363" s="178">
        <v>1</v>
      </c>
      <c r="G363" s="252">
        <f>ROUNDUP(E363*F363,0)</f>
        <v>1000000</v>
      </c>
    </row>
    <row r="364" spans="1:7">
      <c r="A364" s="704"/>
      <c r="B364" s="704"/>
      <c r="C364" s="704"/>
      <c r="D364" s="194"/>
      <c r="E364" s="216"/>
      <c r="F364" s="217"/>
      <c r="G364" s="195"/>
    </row>
    <row r="365" spans="1:7" ht="12.75" customHeight="1">
      <c r="A365" s="704"/>
      <c r="B365" s="704"/>
      <c r="C365" s="704"/>
      <c r="D365" s="194"/>
      <c r="E365" s="216"/>
      <c r="F365" s="217"/>
      <c r="G365" s="195"/>
    </row>
    <row r="366" spans="1:7">
      <c r="A366" s="704"/>
      <c r="B366" s="704"/>
      <c r="C366" s="704"/>
      <c r="D366" s="194"/>
      <c r="E366" s="216"/>
      <c r="F366" s="217"/>
      <c r="G366" s="195"/>
    </row>
    <row r="367" spans="1:7" ht="12.75" customHeight="1">
      <c r="A367" s="704"/>
      <c r="B367" s="704"/>
      <c r="C367" s="704"/>
      <c r="D367" s="194"/>
      <c r="E367" s="216"/>
      <c r="F367" s="217"/>
      <c r="G367" s="195">
        <f>E367*F367</f>
        <v>0</v>
      </c>
    </row>
    <row r="368" spans="1:7">
      <c r="A368" s="91"/>
      <c r="B368" s="92"/>
      <c r="C368" s="91"/>
      <c r="D368" s="93"/>
      <c r="E368" s="197"/>
      <c r="F368" s="95" t="s">
        <v>46</v>
      </c>
      <c r="G368" s="96">
        <f>SUM(G363:G367)</f>
        <v>1000000</v>
      </c>
    </row>
    <row r="369" spans="1:7">
      <c r="A369" s="97"/>
      <c r="B369" s="98"/>
      <c r="C369" s="98"/>
      <c r="D369" s="99"/>
      <c r="E369" s="198"/>
      <c r="F369" s="101"/>
      <c r="G369" s="102"/>
    </row>
    <row r="370" spans="1:7">
      <c r="A370" s="97"/>
      <c r="B370" s="98"/>
      <c r="C370" s="98"/>
      <c r="D370" s="99"/>
      <c r="E370" s="198"/>
      <c r="F370" s="101"/>
      <c r="G370" s="102"/>
    </row>
    <row r="371" spans="1:7">
      <c r="A371" s="725" t="s">
        <v>47</v>
      </c>
      <c r="B371" s="726"/>
      <c r="C371" s="726"/>
      <c r="D371" s="726"/>
      <c r="E371" s="726"/>
      <c r="F371" s="726"/>
      <c r="G371" s="727"/>
    </row>
    <row r="372" spans="1:7">
      <c r="A372" s="739" t="s">
        <v>41</v>
      </c>
      <c r="B372" s="755"/>
      <c r="C372" s="756"/>
      <c r="D372" s="85" t="s">
        <v>42</v>
      </c>
      <c r="E372" s="86" t="s">
        <v>48</v>
      </c>
      <c r="F372" s="87" t="s">
        <v>49</v>
      </c>
      <c r="G372" s="86" t="s">
        <v>45</v>
      </c>
    </row>
    <row r="373" spans="1:7" ht="15">
      <c r="A373" s="760" t="s">
        <v>65</v>
      </c>
      <c r="B373" s="761"/>
      <c r="C373" s="762"/>
      <c r="D373" s="177" t="s">
        <v>51</v>
      </c>
      <c r="E373" s="196">
        <f>+G382</f>
        <v>83069</v>
      </c>
      <c r="F373" s="178">
        <v>0.05</v>
      </c>
      <c r="G373" s="252">
        <f>ROUNDUP(E373*F373,0)</f>
        <v>4154</v>
      </c>
    </row>
    <row r="374" spans="1:7" ht="15">
      <c r="A374" s="746" t="s">
        <v>162</v>
      </c>
      <c r="B374" s="747"/>
      <c r="C374" s="748"/>
      <c r="D374" s="109" t="s">
        <v>163</v>
      </c>
      <c r="E374" s="110">
        <v>28000</v>
      </c>
      <c r="F374" s="108">
        <v>0.04</v>
      </c>
      <c r="G374" s="252">
        <f>ROUNDUP(E374*F374,0)</f>
        <v>1120</v>
      </c>
    </row>
    <row r="375" spans="1:7">
      <c r="A375" s="112"/>
      <c r="B375" s="113"/>
      <c r="C375" s="113"/>
      <c r="D375" s="114"/>
      <c r="E375" s="115"/>
      <c r="F375" s="95" t="s">
        <v>54</v>
      </c>
      <c r="G375" s="96">
        <f>G373+G374</f>
        <v>5274</v>
      </c>
    </row>
    <row r="376" spans="1:7">
      <c r="A376" s="116"/>
      <c r="B376" s="117"/>
      <c r="C376" s="117"/>
      <c r="D376" s="118"/>
      <c r="E376" s="119"/>
      <c r="F376" s="101"/>
      <c r="G376" s="102"/>
    </row>
    <row r="377" spans="1:7">
      <c r="A377" s="116"/>
      <c r="B377" s="117"/>
      <c r="C377" s="117"/>
      <c r="D377" s="118"/>
      <c r="E377" s="119"/>
      <c r="F377" s="101"/>
      <c r="G377" s="102"/>
    </row>
    <row r="378" spans="1:7">
      <c r="A378" s="725" t="s">
        <v>55</v>
      </c>
      <c r="B378" s="726"/>
      <c r="C378" s="726"/>
      <c r="D378" s="726"/>
      <c r="E378" s="726"/>
      <c r="F378" s="726"/>
      <c r="G378" s="727"/>
    </row>
    <row r="379" spans="1:7">
      <c r="A379" s="85" t="s">
        <v>2</v>
      </c>
      <c r="B379" s="85" t="s">
        <v>56</v>
      </c>
      <c r="C379" s="85" t="s">
        <v>57</v>
      </c>
      <c r="D379" s="85" t="s">
        <v>58</v>
      </c>
      <c r="E379" s="85" t="s">
        <v>59</v>
      </c>
      <c r="F379" s="85" t="s">
        <v>60</v>
      </c>
      <c r="G379" s="120"/>
    </row>
    <row r="380" spans="1:7" ht="15">
      <c r="A380" s="266" t="s">
        <v>61</v>
      </c>
      <c r="B380" s="266">
        <v>107213.33333333299</v>
      </c>
      <c r="C380" s="267">
        <v>0.875</v>
      </c>
      <c r="D380" s="267">
        <v>25128.125</v>
      </c>
      <c r="E380" s="267">
        <v>0.44</v>
      </c>
      <c r="F380" s="252">
        <f>ROUNDUP(D380/E380,0)</f>
        <v>57110</v>
      </c>
      <c r="G380" s="120"/>
    </row>
    <row r="381" spans="1:7" ht="15">
      <c r="A381" s="266" t="s">
        <v>62</v>
      </c>
      <c r="B381" s="266">
        <v>48733.333333333299</v>
      </c>
      <c r="C381" s="267">
        <v>0.875</v>
      </c>
      <c r="D381" s="267">
        <v>11421.875</v>
      </c>
      <c r="E381" s="267">
        <v>0.44</v>
      </c>
      <c r="F381" s="252">
        <f>ROUNDUP(D381/E381,0)</f>
        <v>25959</v>
      </c>
      <c r="G381" s="120"/>
    </row>
    <row r="382" spans="1:7">
      <c r="A382" s="91"/>
      <c r="B382" s="123"/>
      <c r="C382" s="124"/>
      <c r="D382" s="125"/>
      <c r="E382" s="126"/>
      <c r="F382" s="95" t="s">
        <v>63</v>
      </c>
      <c r="G382" s="96">
        <f>F380+F381</f>
        <v>83069</v>
      </c>
    </row>
    <row r="383" spans="1:7">
      <c r="A383" s="97"/>
      <c r="B383" s="98"/>
      <c r="C383" s="97"/>
      <c r="D383" s="99"/>
      <c r="E383" s="102"/>
      <c r="F383" s="101"/>
      <c r="G383" s="102"/>
    </row>
    <row r="384" spans="1:7">
      <c r="A384" s="97"/>
      <c r="B384" s="128"/>
      <c r="C384" s="129"/>
      <c r="D384" s="130"/>
      <c r="E384" s="131"/>
      <c r="F384" s="101"/>
      <c r="G384" s="102"/>
    </row>
    <row r="385" spans="1:7">
      <c r="A385" s="97"/>
      <c r="B385" s="97"/>
      <c r="C385" s="97"/>
      <c r="D385" s="132"/>
      <c r="E385" s="133"/>
      <c r="F385" s="134"/>
      <c r="G385" s="133"/>
    </row>
    <row r="386" spans="1:7">
      <c r="A386" s="135"/>
      <c r="B386" s="136"/>
      <c r="C386" s="137"/>
      <c r="D386" s="138"/>
      <c r="E386" s="728" t="s">
        <v>64</v>
      </c>
      <c r="F386" s="763"/>
      <c r="G386" s="199">
        <f>G368+G375+G382</f>
        <v>1088343</v>
      </c>
    </row>
    <row r="388" spans="1:7" ht="15" thickBot="1">
      <c r="A388" s="140"/>
      <c r="B388" s="141"/>
      <c r="C388" s="142"/>
      <c r="D388" s="143"/>
      <c r="E388" s="144"/>
      <c r="F388" s="145"/>
      <c r="G388" s="144"/>
    </row>
    <row r="389" spans="1:7" ht="16" thickBot="1">
      <c r="A389" s="74" t="s">
        <v>1</v>
      </c>
      <c r="B389" s="730" t="s">
        <v>2</v>
      </c>
      <c r="C389" s="731"/>
      <c r="D389" s="731"/>
      <c r="E389" s="732"/>
      <c r="F389" s="75" t="s">
        <v>38</v>
      </c>
      <c r="G389" s="76" t="s">
        <v>39</v>
      </c>
    </row>
    <row r="390" spans="1:7" ht="49.5" customHeight="1" thickBot="1">
      <c r="A390" s="77" t="e">
        <f>+#REF!</f>
        <v>#REF!</v>
      </c>
      <c r="B390" s="786" t="e">
        <f>+#REF!</f>
        <v>#REF!</v>
      </c>
      <c r="C390" s="786"/>
      <c r="D390" s="786"/>
      <c r="E390" s="786"/>
      <c r="F390" s="78" t="e">
        <f>+#REF!</f>
        <v>#REF!</v>
      </c>
      <c r="G390" s="79">
        <f>+G419</f>
        <v>93049</v>
      </c>
    </row>
    <row r="391" spans="1:7">
      <c r="A391" s="80"/>
      <c r="B391" s="80"/>
      <c r="C391" s="80"/>
      <c r="D391" s="81"/>
      <c r="E391" s="82"/>
      <c r="F391" s="83"/>
      <c r="G391" s="84"/>
    </row>
    <row r="392" spans="1:7">
      <c r="A392" s="80"/>
      <c r="B392" s="80"/>
      <c r="C392" s="80"/>
      <c r="D392" s="81"/>
      <c r="E392" s="82"/>
      <c r="F392" s="83"/>
      <c r="G392" s="84"/>
    </row>
    <row r="393" spans="1:7">
      <c r="A393" s="725" t="s">
        <v>40</v>
      </c>
      <c r="B393" s="737"/>
      <c r="C393" s="737"/>
      <c r="D393" s="737"/>
      <c r="E393" s="737"/>
      <c r="F393" s="737"/>
      <c r="G393" s="738"/>
    </row>
    <row r="394" spans="1:7">
      <c r="A394" s="739" t="s">
        <v>41</v>
      </c>
      <c r="B394" s="755"/>
      <c r="C394" s="756"/>
      <c r="D394" s="85" t="s">
        <v>42</v>
      </c>
      <c r="E394" s="86" t="s">
        <v>43</v>
      </c>
      <c r="F394" s="87" t="s">
        <v>44</v>
      </c>
      <c r="G394" s="86" t="s">
        <v>45</v>
      </c>
    </row>
    <row r="395" spans="1:7" ht="15">
      <c r="A395" s="704" t="s">
        <v>274</v>
      </c>
      <c r="B395" s="704"/>
      <c r="C395" s="704"/>
      <c r="D395" s="179" t="s">
        <v>111</v>
      </c>
      <c r="E395" s="111">
        <v>67900</v>
      </c>
      <c r="F395" s="521">
        <v>4.4999999999999998E-2</v>
      </c>
      <c r="G395" s="252">
        <f t="shared" ref="G395:G401" si="0">ROUNDUP(E395*F395,0)</f>
        <v>3056</v>
      </c>
    </row>
    <row r="396" spans="1:7" ht="12.75" customHeight="1">
      <c r="A396" s="790" t="s">
        <v>313</v>
      </c>
      <c r="B396" s="768"/>
      <c r="C396" s="791"/>
      <c r="D396" s="194" t="s">
        <v>111</v>
      </c>
      <c r="E396" s="111">
        <v>80000</v>
      </c>
      <c r="F396" s="217">
        <v>4.4999999999999998E-2</v>
      </c>
      <c r="G396" s="252">
        <f t="shared" si="0"/>
        <v>3600</v>
      </c>
    </row>
    <row r="397" spans="1:7" ht="12.75" customHeight="1">
      <c r="A397" s="704" t="s">
        <v>333</v>
      </c>
      <c r="B397" s="704"/>
      <c r="C397" s="704"/>
      <c r="D397" s="194" t="s">
        <v>111</v>
      </c>
      <c r="E397" s="111">
        <v>28500</v>
      </c>
      <c r="F397" s="217">
        <v>0.03</v>
      </c>
      <c r="G397" s="252">
        <f t="shared" si="0"/>
        <v>855</v>
      </c>
    </row>
    <row r="398" spans="1:7" ht="15">
      <c r="A398" s="704" t="s">
        <v>334</v>
      </c>
      <c r="B398" s="704"/>
      <c r="C398" s="704"/>
      <c r="D398" s="194" t="s">
        <v>88</v>
      </c>
      <c r="E398" s="111">
        <v>1900</v>
      </c>
      <c r="F398" s="217">
        <v>0.25</v>
      </c>
      <c r="G398" s="252">
        <f t="shared" si="0"/>
        <v>475</v>
      </c>
    </row>
    <row r="399" spans="1:7" ht="15">
      <c r="A399" s="704" t="s">
        <v>335</v>
      </c>
      <c r="B399" s="704"/>
      <c r="C399" s="704"/>
      <c r="D399" s="194" t="s">
        <v>88</v>
      </c>
      <c r="E399" s="111">
        <v>24900</v>
      </c>
      <c r="F399" s="217">
        <v>0.06</v>
      </c>
      <c r="G399" s="252">
        <f t="shared" si="0"/>
        <v>1494</v>
      </c>
    </row>
    <row r="400" spans="1:7" ht="12.75" customHeight="1">
      <c r="A400" s="704" t="s">
        <v>336</v>
      </c>
      <c r="B400" s="704"/>
      <c r="C400" s="704"/>
      <c r="D400" s="194" t="s">
        <v>153</v>
      </c>
      <c r="E400" s="111">
        <v>14000</v>
      </c>
      <c r="F400" s="217">
        <v>7.0000000000000007E-2</v>
      </c>
      <c r="G400" s="252">
        <f t="shared" si="0"/>
        <v>980</v>
      </c>
    </row>
    <row r="401" spans="1:7" ht="12.75" customHeight="1">
      <c r="A401" s="704" t="s">
        <v>337</v>
      </c>
      <c r="B401" s="704"/>
      <c r="C401" s="704"/>
      <c r="D401" s="194" t="s">
        <v>151</v>
      </c>
      <c r="E401" s="111">
        <v>64000</v>
      </c>
      <c r="F401" s="217">
        <v>1.05</v>
      </c>
      <c r="G401" s="252">
        <f t="shared" si="0"/>
        <v>67200</v>
      </c>
    </row>
    <row r="402" spans="1:7">
      <c r="A402" s="91"/>
      <c r="B402" s="92"/>
      <c r="C402" s="91"/>
      <c r="D402" s="93"/>
      <c r="E402" s="197"/>
      <c r="F402" s="95" t="s">
        <v>46</v>
      </c>
      <c r="G402" s="96">
        <f>SUM(G395:G401)</f>
        <v>77660</v>
      </c>
    </row>
    <row r="403" spans="1:7">
      <c r="A403" s="97"/>
      <c r="B403" s="98"/>
      <c r="C403" s="98"/>
      <c r="D403" s="99"/>
      <c r="E403" s="198"/>
      <c r="F403" s="101"/>
      <c r="G403" s="102"/>
    </row>
    <row r="404" spans="1:7">
      <c r="A404" s="97"/>
      <c r="B404" s="98"/>
      <c r="C404" s="98"/>
      <c r="D404" s="99"/>
      <c r="E404" s="198"/>
      <c r="F404" s="101"/>
      <c r="G404" s="102"/>
    </row>
    <row r="405" spans="1:7">
      <c r="A405" s="725" t="s">
        <v>47</v>
      </c>
      <c r="B405" s="726"/>
      <c r="C405" s="726"/>
      <c r="D405" s="726"/>
      <c r="E405" s="726"/>
      <c r="F405" s="726"/>
      <c r="G405" s="727"/>
    </row>
    <row r="406" spans="1:7">
      <c r="A406" s="739" t="s">
        <v>41</v>
      </c>
      <c r="B406" s="755"/>
      <c r="C406" s="756"/>
      <c r="D406" s="85" t="s">
        <v>42</v>
      </c>
      <c r="E406" s="86" t="s">
        <v>48</v>
      </c>
      <c r="F406" s="87" t="s">
        <v>49</v>
      </c>
      <c r="G406" s="86" t="s">
        <v>45</v>
      </c>
    </row>
    <row r="407" spans="1:7" ht="15">
      <c r="A407" s="760" t="s">
        <v>65</v>
      </c>
      <c r="B407" s="761"/>
      <c r="C407" s="762"/>
      <c r="D407" s="177" t="s">
        <v>51</v>
      </c>
      <c r="E407" s="196">
        <f>+G416</f>
        <v>13589</v>
      </c>
      <c r="F407" s="178">
        <v>0.05</v>
      </c>
      <c r="G407" s="252">
        <f>ROUNDUP(E407*F407,0)</f>
        <v>680</v>
      </c>
    </row>
    <row r="408" spans="1:7">
      <c r="A408" s="746" t="s">
        <v>162</v>
      </c>
      <c r="B408" s="747"/>
      <c r="C408" s="748"/>
      <c r="D408" s="109" t="s">
        <v>163</v>
      </c>
      <c r="E408" s="110">
        <v>28000</v>
      </c>
      <c r="F408" s="108">
        <v>0.04</v>
      </c>
      <c r="G408" s="111">
        <f>E408*F408</f>
        <v>1120</v>
      </c>
    </row>
    <row r="409" spans="1:7">
      <c r="A409" s="112"/>
      <c r="B409" s="113"/>
      <c r="C409" s="113"/>
      <c r="D409" s="114"/>
      <c r="E409" s="115"/>
      <c r="F409" s="95" t="s">
        <v>54</v>
      </c>
      <c r="G409" s="96">
        <f>G407+G408</f>
        <v>1800</v>
      </c>
    </row>
    <row r="410" spans="1:7">
      <c r="A410" s="116"/>
      <c r="B410" s="117"/>
      <c r="C410" s="117"/>
      <c r="D410" s="118"/>
      <c r="E410" s="119"/>
      <c r="F410" s="101"/>
      <c r="G410" s="102"/>
    </row>
    <row r="411" spans="1:7">
      <c r="A411" s="116"/>
      <c r="B411" s="117"/>
      <c r="C411" s="117"/>
      <c r="D411" s="118"/>
      <c r="E411" s="119"/>
      <c r="F411" s="101"/>
      <c r="G411" s="102"/>
    </row>
    <row r="412" spans="1:7">
      <c r="A412" s="725" t="s">
        <v>55</v>
      </c>
      <c r="B412" s="726"/>
      <c r="C412" s="726"/>
      <c r="D412" s="726"/>
      <c r="E412" s="726"/>
      <c r="F412" s="726"/>
      <c r="G412" s="727"/>
    </row>
    <row r="413" spans="1:7">
      <c r="A413" s="85" t="s">
        <v>2</v>
      </c>
      <c r="B413" s="85" t="s">
        <v>56</v>
      </c>
      <c r="C413" s="85" t="s">
        <v>57</v>
      </c>
      <c r="D413" s="85" t="s">
        <v>58</v>
      </c>
      <c r="E413" s="85" t="s">
        <v>59</v>
      </c>
      <c r="F413" s="85" t="s">
        <v>60</v>
      </c>
      <c r="G413" s="120"/>
    </row>
    <row r="414" spans="1:7" ht="15">
      <c r="A414" s="266" t="s">
        <v>61</v>
      </c>
      <c r="B414" s="266">
        <v>107213.33333333299</v>
      </c>
      <c r="C414" s="267">
        <v>0.875</v>
      </c>
      <c r="D414" s="267">
        <v>25128.125</v>
      </c>
      <c r="E414" s="267">
        <v>2.69</v>
      </c>
      <c r="F414" s="252">
        <f>ROUNDUP(D414/E414,0)</f>
        <v>9342</v>
      </c>
      <c r="G414" s="120"/>
    </row>
    <row r="415" spans="1:7" ht="15">
      <c r="A415" s="266" t="s">
        <v>62</v>
      </c>
      <c r="B415" s="266">
        <v>48733.333333333299</v>
      </c>
      <c r="C415" s="267">
        <v>0.875</v>
      </c>
      <c r="D415" s="267">
        <v>11421.875</v>
      </c>
      <c r="E415" s="267">
        <v>2.69</v>
      </c>
      <c r="F415" s="252">
        <f>ROUNDUP(D415/E415,0)</f>
        <v>4247</v>
      </c>
      <c r="G415" s="120"/>
    </row>
    <row r="416" spans="1:7">
      <c r="A416" s="91"/>
      <c r="B416" s="123"/>
      <c r="C416" s="124"/>
      <c r="D416" s="125"/>
      <c r="E416" s="126"/>
      <c r="F416" s="95" t="s">
        <v>63</v>
      </c>
      <c r="G416" s="96">
        <f>F414+F415</f>
        <v>13589</v>
      </c>
    </row>
    <row r="417" spans="1:7">
      <c r="A417" s="97"/>
      <c r="B417" s="98"/>
      <c r="C417" s="97"/>
      <c r="D417" s="99"/>
      <c r="E417" s="102"/>
      <c r="F417" s="101"/>
      <c r="G417" s="102"/>
    </row>
    <row r="418" spans="1:7">
      <c r="A418" s="97"/>
      <c r="B418" s="97"/>
      <c r="C418" s="97"/>
      <c r="D418" s="132"/>
      <c r="E418" s="133"/>
      <c r="F418" s="134"/>
      <c r="G418" s="133"/>
    </row>
    <row r="419" spans="1:7">
      <c r="A419" s="135"/>
      <c r="B419" s="136"/>
      <c r="C419" s="137"/>
      <c r="D419" s="138"/>
      <c r="E419" s="728" t="s">
        <v>64</v>
      </c>
      <c r="F419" s="763"/>
      <c r="G419" s="199">
        <f>G402+G409+G416</f>
        <v>93049</v>
      </c>
    </row>
    <row r="422" spans="1:7">
      <c r="A422" s="140"/>
      <c r="B422" s="141"/>
      <c r="C422" s="142"/>
      <c r="D422" s="143"/>
      <c r="E422" s="144"/>
      <c r="F422" s="145"/>
      <c r="G422" s="144"/>
    </row>
    <row r="423" spans="1:7" s="152" customFormat="1" ht="15" thickBot="1">
      <c r="A423" s="146"/>
      <c r="B423" s="147"/>
      <c r="C423" s="148"/>
      <c r="D423" s="149"/>
      <c r="E423" s="150"/>
      <c r="F423" s="151"/>
      <c r="G423" s="150"/>
    </row>
    <row r="424" spans="1:7" ht="16" thickBot="1">
      <c r="A424" s="74" t="s">
        <v>1</v>
      </c>
      <c r="B424" s="730" t="s">
        <v>2</v>
      </c>
      <c r="C424" s="731"/>
      <c r="D424" s="731"/>
      <c r="E424" s="732"/>
      <c r="F424" s="75" t="s">
        <v>38</v>
      </c>
      <c r="G424" s="76" t="s">
        <v>39</v>
      </c>
    </row>
    <row r="425" spans="1:7" ht="49.5" customHeight="1" thickBot="1">
      <c r="A425" s="77" t="e">
        <f>+#REF!</f>
        <v>#REF!</v>
      </c>
      <c r="B425" s="786" t="e">
        <f>+#REF!</f>
        <v>#REF!</v>
      </c>
      <c r="C425" s="786"/>
      <c r="D425" s="786"/>
      <c r="E425" s="786"/>
      <c r="F425" s="78" t="e">
        <f>+#REF!</f>
        <v>#REF!</v>
      </c>
      <c r="G425" s="79">
        <f>+G454</f>
        <v>75997</v>
      </c>
    </row>
    <row r="426" spans="1:7">
      <c r="A426" s="80"/>
      <c r="B426" s="80"/>
      <c r="C426" s="80"/>
      <c r="D426" s="81"/>
      <c r="E426" s="82"/>
      <c r="F426" s="83"/>
      <c r="G426" s="84"/>
    </row>
    <row r="427" spans="1:7">
      <c r="A427" s="80"/>
      <c r="B427" s="80"/>
      <c r="C427" s="80"/>
      <c r="D427" s="81"/>
      <c r="E427" s="82"/>
      <c r="F427" s="83"/>
      <c r="G427" s="84"/>
    </row>
    <row r="428" spans="1:7">
      <c r="A428" s="725" t="s">
        <v>40</v>
      </c>
      <c r="B428" s="737"/>
      <c r="C428" s="737"/>
      <c r="D428" s="737"/>
      <c r="E428" s="737"/>
      <c r="F428" s="737"/>
      <c r="G428" s="738"/>
    </row>
    <row r="429" spans="1:7">
      <c r="A429" s="739" t="s">
        <v>41</v>
      </c>
      <c r="B429" s="755"/>
      <c r="C429" s="756"/>
      <c r="D429" s="85" t="s">
        <v>42</v>
      </c>
      <c r="E429" s="86" t="s">
        <v>43</v>
      </c>
      <c r="F429" s="87" t="s">
        <v>44</v>
      </c>
      <c r="G429" s="86" t="s">
        <v>45</v>
      </c>
    </row>
    <row r="430" spans="1:7" ht="15">
      <c r="A430" s="704" t="s">
        <v>338</v>
      </c>
      <c r="B430" s="704"/>
      <c r="C430" s="704"/>
      <c r="D430" s="179" t="s">
        <v>151</v>
      </c>
      <c r="E430" s="111">
        <v>64000</v>
      </c>
      <c r="F430" s="521">
        <v>1.05</v>
      </c>
      <c r="G430" s="252">
        <f>ROUNDUP(E430*F430,0)</f>
        <v>67200</v>
      </c>
    </row>
    <row r="431" spans="1:7" ht="12.75" customHeight="1">
      <c r="A431" s="704"/>
      <c r="B431" s="704"/>
      <c r="C431" s="704"/>
      <c r="D431" s="194"/>
      <c r="E431" s="111"/>
      <c r="F431" s="217"/>
      <c r="G431" s="111"/>
    </row>
    <row r="432" spans="1:7">
      <c r="A432" s="704"/>
      <c r="B432" s="704"/>
      <c r="C432" s="704"/>
      <c r="D432" s="194"/>
      <c r="E432" s="111"/>
      <c r="F432" s="217"/>
      <c r="G432" s="111"/>
    </row>
    <row r="433" spans="1:7">
      <c r="A433" s="704"/>
      <c r="B433" s="704"/>
      <c r="C433" s="704"/>
      <c r="D433" s="194"/>
      <c r="E433" s="111"/>
      <c r="F433" s="217"/>
      <c r="G433" s="111"/>
    </row>
    <row r="434" spans="1:7" ht="12.75" customHeight="1">
      <c r="A434" s="704"/>
      <c r="B434" s="704"/>
      <c r="C434" s="704"/>
      <c r="D434" s="194"/>
      <c r="E434" s="111"/>
      <c r="F434" s="217"/>
      <c r="G434" s="111"/>
    </row>
    <row r="435" spans="1:7" ht="12.75" customHeight="1">
      <c r="A435" s="704"/>
      <c r="B435" s="704"/>
      <c r="C435" s="704"/>
      <c r="D435" s="194"/>
      <c r="E435" s="216"/>
      <c r="F435" s="217"/>
      <c r="G435" s="195"/>
    </row>
    <row r="436" spans="1:7">
      <c r="A436" s="91"/>
      <c r="B436" s="92"/>
      <c r="C436" s="91"/>
      <c r="D436" s="93"/>
      <c r="E436" s="197"/>
      <c r="F436" s="95" t="s">
        <v>46</v>
      </c>
      <c r="G436" s="96">
        <f>SUM(G430:G435)</f>
        <v>67200</v>
      </c>
    </row>
    <row r="437" spans="1:7">
      <c r="A437" s="97"/>
      <c r="B437" s="98"/>
      <c r="C437" s="98"/>
      <c r="D437" s="99"/>
      <c r="E437" s="198"/>
      <c r="F437" s="101"/>
      <c r="G437" s="102"/>
    </row>
    <row r="438" spans="1:7">
      <c r="A438" s="97"/>
      <c r="B438" s="98"/>
      <c r="C438" s="98"/>
      <c r="D438" s="99"/>
      <c r="E438" s="198"/>
      <c r="F438" s="101"/>
      <c r="G438" s="102"/>
    </row>
    <row r="439" spans="1:7">
      <c r="A439" s="725" t="s">
        <v>47</v>
      </c>
      <c r="B439" s="726"/>
      <c r="C439" s="726"/>
      <c r="D439" s="726"/>
      <c r="E439" s="726"/>
      <c r="F439" s="726"/>
      <c r="G439" s="727"/>
    </row>
    <row r="440" spans="1:7">
      <c r="A440" s="739" t="s">
        <v>41</v>
      </c>
      <c r="B440" s="755"/>
      <c r="C440" s="756"/>
      <c r="D440" s="85" t="s">
        <v>42</v>
      </c>
      <c r="E440" s="86" t="s">
        <v>48</v>
      </c>
      <c r="F440" s="87" t="s">
        <v>49</v>
      </c>
      <c r="G440" s="86" t="s">
        <v>45</v>
      </c>
    </row>
    <row r="441" spans="1:7" ht="15">
      <c r="A441" s="760" t="s">
        <v>65</v>
      </c>
      <c r="B441" s="761"/>
      <c r="C441" s="762"/>
      <c r="D441" s="177" t="s">
        <v>51</v>
      </c>
      <c r="E441" s="196">
        <f>+G450</f>
        <v>7311</v>
      </c>
      <c r="F441" s="178">
        <v>0.05</v>
      </c>
      <c r="G441" s="252">
        <f>ROUNDUP(E441*F441,0)</f>
        <v>366</v>
      </c>
    </row>
    <row r="442" spans="1:7" ht="15">
      <c r="A442" s="746" t="s">
        <v>162</v>
      </c>
      <c r="B442" s="747"/>
      <c r="C442" s="748"/>
      <c r="D442" s="109" t="s">
        <v>163</v>
      </c>
      <c r="E442" s="110">
        <v>28000</v>
      </c>
      <c r="F442" s="108">
        <v>0.04</v>
      </c>
      <c r="G442" s="252">
        <f>ROUNDUP(E442*F442,0)</f>
        <v>1120</v>
      </c>
    </row>
    <row r="443" spans="1:7">
      <c r="A443" s="112"/>
      <c r="B443" s="113"/>
      <c r="C443" s="113"/>
      <c r="D443" s="114"/>
      <c r="E443" s="115"/>
      <c r="F443" s="95" t="s">
        <v>54</v>
      </c>
      <c r="G443" s="96">
        <f>G441+G442</f>
        <v>1486</v>
      </c>
    </row>
    <row r="444" spans="1:7">
      <c r="A444" s="116"/>
      <c r="B444" s="117"/>
      <c r="C444" s="117"/>
      <c r="D444" s="118"/>
      <c r="E444" s="119"/>
      <c r="F444" s="101"/>
      <c r="G444" s="102"/>
    </row>
    <row r="445" spans="1:7">
      <c r="A445" s="116"/>
      <c r="B445" s="117"/>
      <c r="C445" s="117"/>
      <c r="D445" s="118"/>
      <c r="E445" s="119"/>
      <c r="F445" s="101"/>
      <c r="G445" s="102"/>
    </row>
    <row r="446" spans="1:7">
      <c r="A446" s="725" t="s">
        <v>55</v>
      </c>
      <c r="B446" s="726"/>
      <c r="C446" s="726"/>
      <c r="D446" s="726"/>
      <c r="E446" s="726"/>
      <c r="F446" s="726"/>
      <c r="G446" s="727"/>
    </row>
    <row r="447" spans="1:7">
      <c r="A447" s="85" t="s">
        <v>2</v>
      </c>
      <c r="B447" s="85" t="s">
        <v>56</v>
      </c>
      <c r="C447" s="85" t="s">
        <v>57</v>
      </c>
      <c r="D447" s="85" t="s">
        <v>58</v>
      </c>
      <c r="E447" s="85" t="s">
        <v>59</v>
      </c>
      <c r="F447" s="85" t="s">
        <v>60</v>
      </c>
      <c r="G447" s="120"/>
    </row>
    <row r="448" spans="1:7" ht="15">
      <c r="A448" s="266" t="s">
        <v>61</v>
      </c>
      <c r="B448" s="266">
        <v>107213.33333333299</v>
      </c>
      <c r="C448" s="267">
        <v>0.875</v>
      </c>
      <c r="D448" s="267">
        <v>25128.125</v>
      </c>
      <c r="E448" s="267">
        <v>5</v>
      </c>
      <c r="F448" s="252">
        <f>ROUNDUP(D448/E448,0)</f>
        <v>5026</v>
      </c>
      <c r="G448" s="120"/>
    </row>
    <row r="449" spans="1:16" ht="15">
      <c r="A449" s="266" t="s">
        <v>62</v>
      </c>
      <c r="B449" s="266">
        <v>48733.333333333299</v>
      </c>
      <c r="C449" s="267">
        <v>0.875</v>
      </c>
      <c r="D449" s="267">
        <v>11421.875</v>
      </c>
      <c r="E449" s="267">
        <v>5</v>
      </c>
      <c r="F449" s="252">
        <f>ROUNDUP(D449/E449,0)</f>
        <v>2285</v>
      </c>
      <c r="G449" s="120"/>
    </row>
    <row r="450" spans="1:16">
      <c r="A450" s="91"/>
      <c r="B450" s="123"/>
      <c r="C450" s="124"/>
      <c r="D450" s="125"/>
      <c r="E450" s="126"/>
      <c r="F450" s="95" t="s">
        <v>63</v>
      </c>
      <c r="G450" s="96">
        <f>F448+F449</f>
        <v>7311</v>
      </c>
    </row>
    <row r="451" spans="1:16">
      <c r="A451" s="97"/>
      <c r="B451" s="98"/>
      <c r="C451" s="97"/>
      <c r="D451" s="99"/>
      <c r="E451" s="102"/>
      <c r="F451" s="101"/>
      <c r="G451" s="102"/>
    </row>
    <row r="452" spans="1:16">
      <c r="A452" s="97"/>
      <c r="B452" s="128"/>
      <c r="C452" s="129"/>
      <c r="D452" s="130"/>
      <c r="E452" s="131"/>
      <c r="F452" s="101"/>
      <c r="G452" s="102"/>
    </row>
    <row r="453" spans="1:16">
      <c r="A453" s="97"/>
      <c r="B453" s="97"/>
      <c r="C453" s="97"/>
      <c r="D453" s="132"/>
      <c r="E453" s="133"/>
      <c r="F453" s="134"/>
      <c r="G453" s="133"/>
    </row>
    <row r="454" spans="1:16">
      <c r="A454" s="135"/>
      <c r="B454" s="136"/>
      <c r="C454" s="137"/>
      <c r="D454" s="138"/>
      <c r="E454" s="728" t="s">
        <v>64</v>
      </c>
      <c r="F454" s="763"/>
      <c r="G454" s="199">
        <f>G436+G443+G450</f>
        <v>75997</v>
      </c>
    </row>
    <row r="456" spans="1:16" ht="15" thickBot="1"/>
    <row r="457" spans="1:16" ht="15" thickBot="1">
      <c r="A457" s="140"/>
      <c r="B457" s="141"/>
      <c r="C457" s="142"/>
      <c r="D457" s="143"/>
      <c r="E457" s="144"/>
      <c r="F457" s="145"/>
      <c r="G457" s="144"/>
      <c r="P457" s="79"/>
    </row>
    <row r="458" spans="1:16" ht="16" thickBot="1">
      <c r="A458" s="74" t="s">
        <v>1</v>
      </c>
      <c r="B458" s="730" t="s">
        <v>2</v>
      </c>
      <c r="C458" s="731"/>
      <c r="D458" s="731"/>
      <c r="E458" s="732"/>
      <c r="F458" s="75" t="s">
        <v>38</v>
      </c>
      <c r="G458" s="76" t="s">
        <v>39</v>
      </c>
    </row>
    <row r="459" spans="1:16" ht="15" thickBot="1">
      <c r="A459" s="77" t="e">
        <f>+#REF!</f>
        <v>#REF!</v>
      </c>
      <c r="B459" s="786" t="e">
        <f>+#REF!</f>
        <v>#REF!</v>
      </c>
      <c r="C459" s="786"/>
      <c r="D459" s="786"/>
      <c r="E459" s="786"/>
      <c r="F459" s="78" t="e">
        <f>+#REF!</f>
        <v>#REF!</v>
      </c>
      <c r="G459" s="79">
        <f>ROUND(G485,2)</f>
        <v>11187</v>
      </c>
    </row>
    <row r="460" spans="1:16">
      <c r="A460" s="80"/>
      <c r="B460" s="80"/>
      <c r="C460" s="80"/>
      <c r="D460" s="81"/>
      <c r="E460" s="82"/>
      <c r="F460" s="83"/>
      <c r="G460" s="84"/>
    </row>
    <row r="461" spans="1:16" ht="15">
      <c r="A461" s="613" t="s">
        <v>40</v>
      </c>
      <c r="B461" s="614"/>
      <c r="C461" s="614"/>
      <c r="D461" s="614"/>
      <c r="E461" s="614"/>
      <c r="F461" s="614"/>
      <c r="G461" s="615"/>
    </row>
    <row r="462" spans="1:16" ht="15">
      <c r="A462" s="616" t="s">
        <v>41</v>
      </c>
      <c r="B462" s="617"/>
      <c r="C462" s="618"/>
      <c r="D462" s="231" t="s">
        <v>42</v>
      </c>
      <c r="E462" s="232" t="s">
        <v>43</v>
      </c>
      <c r="F462" s="233" t="s">
        <v>44</v>
      </c>
      <c r="G462" s="232" t="s">
        <v>45</v>
      </c>
    </row>
    <row r="463" spans="1:16" ht="15">
      <c r="A463" s="661"/>
      <c r="B463" s="662"/>
      <c r="C463" s="663"/>
      <c r="D463" s="234"/>
      <c r="E463" s="235"/>
      <c r="F463" s="236"/>
      <c r="G463" s="232"/>
    </row>
    <row r="464" spans="1:16" ht="15">
      <c r="A464" s="637"/>
      <c r="B464" s="664"/>
      <c r="C464" s="665"/>
      <c r="D464" s="234"/>
      <c r="E464" s="235"/>
      <c r="F464" s="236"/>
      <c r="G464" s="232"/>
    </row>
    <row r="465" spans="1:7" ht="15">
      <c r="A465" s="637"/>
      <c r="B465" s="664"/>
      <c r="C465" s="665"/>
      <c r="D465" s="234"/>
      <c r="E465" s="235"/>
      <c r="F465" s="236"/>
      <c r="G465" s="232"/>
    </row>
    <row r="466" spans="1:7" ht="15">
      <c r="A466" s="637"/>
      <c r="B466" s="664"/>
      <c r="C466" s="665"/>
      <c r="D466" s="234"/>
      <c r="E466" s="235"/>
      <c r="F466" s="236"/>
      <c r="G466" s="232"/>
    </row>
    <row r="467" spans="1:7" ht="15">
      <c r="A467" s="644"/>
      <c r="B467" s="645"/>
      <c r="C467" s="646"/>
      <c r="D467" s="234"/>
      <c r="E467" s="235"/>
      <c r="F467" s="236"/>
      <c r="G467" s="232"/>
    </row>
    <row r="468" spans="1:7" ht="15">
      <c r="A468" s="237"/>
      <c r="B468" s="238"/>
      <c r="C468" s="237"/>
      <c r="D468" s="239"/>
      <c r="E468" s="240"/>
      <c r="F468" s="241" t="s">
        <v>46</v>
      </c>
      <c r="G468" s="242">
        <f>G463+G464+G465+G466+G467</f>
        <v>0</v>
      </c>
    </row>
    <row r="469" spans="1:7" ht="15">
      <c r="A469" s="243"/>
      <c r="B469" s="244"/>
      <c r="C469" s="244"/>
      <c r="D469" s="245"/>
      <c r="E469" s="246"/>
      <c r="F469" s="247"/>
      <c r="G469" s="248"/>
    </row>
    <row r="470" spans="1:7" ht="15">
      <c r="A470" s="613" t="s">
        <v>47</v>
      </c>
      <c r="B470" s="614"/>
      <c r="C470" s="614"/>
      <c r="D470" s="614"/>
      <c r="E470" s="614"/>
      <c r="F470" s="614"/>
      <c r="G470" s="615"/>
    </row>
    <row r="471" spans="1:7" ht="15">
      <c r="A471" s="647" t="s">
        <v>41</v>
      </c>
      <c r="B471" s="648"/>
      <c r="C471" s="649"/>
      <c r="D471" s="231" t="s">
        <v>42</v>
      </c>
      <c r="E471" s="232" t="s">
        <v>48</v>
      </c>
      <c r="F471" s="233" t="s">
        <v>49</v>
      </c>
      <c r="G471" s="232" t="s">
        <v>45</v>
      </c>
    </row>
    <row r="472" spans="1:7" ht="15">
      <c r="A472" s="666" t="s">
        <v>50</v>
      </c>
      <c r="B472" s="667"/>
      <c r="C472" s="668"/>
      <c r="D472" s="249" t="s">
        <v>51</v>
      </c>
      <c r="E472" s="250">
        <f>G482</f>
        <v>9254</v>
      </c>
      <c r="F472" s="251">
        <v>0.05</v>
      </c>
      <c r="G472" s="252">
        <f>ROUNDUP(E472*F472,0)</f>
        <v>463</v>
      </c>
    </row>
    <row r="473" spans="1:7" ht="13.75" customHeight="1">
      <c r="A473" s="637" t="s">
        <v>52</v>
      </c>
      <c r="B473" s="638"/>
      <c r="C473" s="639"/>
      <c r="D473" s="234" t="s">
        <v>53</v>
      </c>
      <c r="E473" s="250">
        <v>210000</v>
      </c>
      <c r="F473" s="301">
        <v>7.0000000000000001E-3</v>
      </c>
      <c r="G473" s="252">
        <f>ROUNDUP(E473*F473,0)</f>
        <v>1470</v>
      </c>
    </row>
    <row r="474" spans="1:7" ht="15">
      <c r="A474" s="622"/>
      <c r="B474" s="653"/>
      <c r="C474" s="654"/>
      <c r="D474" s="254"/>
      <c r="E474" s="255"/>
      <c r="F474" s="253"/>
      <c r="G474" s="256"/>
    </row>
    <row r="475" spans="1:7" ht="15">
      <c r="A475" s="655"/>
      <c r="B475" s="656"/>
      <c r="C475" s="657"/>
      <c r="D475" s="254"/>
      <c r="E475" s="255"/>
      <c r="F475" s="253"/>
      <c r="G475" s="256"/>
    </row>
    <row r="476" spans="1:7" ht="15">
      <c r="A476" s="257"/>
      <c r="B476" s="258"/>
      <c r="C476" s="258"/>
      <c r="D476" s="259"/>
      <c r="E476" s="260"/>
      <c r="F476" s="241" t="s">
        <v>54</v>
      </c>
      <c r="G476" s="242">
        <f>SUM(G472:G475)</f>
        <v>1933</v>
      </c>
    </row>
    <row r="477" spans="1:7" ht="15">
      <c r="A477" s="261"/>
      <c r="B477" s="262"/>
      <c r="C477" s="262"/>
      <c r="D477" s="263"/>
      <c r="E477" s="264"/>
      <c r="F477" s="247"/>
      <c r="G477" s="248"/>
    </row>
    <row r="478" spans="1:7" ht="15">
      <c r="A478" s="613" t="s">
        <v>55</v>
      </c>
      <c r="B478" s="614"/>
      <c r="C478" s="614"/>
      <c r="D478" s="614"/>
      <c r="E478" s="614"/>
      <c r="F478" s="614"/>
      <c r="G478" s="615"/>
    </row>
    <row r="479" spans="1:7" ht="15">
      <c r="A479" s="231" t="s">
        <v>2</v>
      </c>
      <c r="B479" s="231" t="s">
        <v>56</v>
      </c>
      <c r="C479" s="231" t="s">
        <v>57</v>
      </c>
      <c r="D479" s="231" t="s">
        <v>58</v>
      </c>
      <c r="E479" s="231" t="s">
        <v>59</v>
      </c>
      <c r="F479" s="231" t="s">
        <v>60</v>
      </c>
      <c r="G479" s="265"/>
    </row>
    <row r="480" spans="1:7" ht="15">
      <c r="A480" s="266" t="s">
        <v>61</v>
      </c>
      <c r="B480" s="266">
        <v>107213.33333333299</v>
      </c>
      <c r="C480" s="267">
        <v>0.875</v>
      </c>
      <c r="D480" s="267">
        <v>25128.125</v>
      </c>
      <c r="E480" s="267">
        <v>3.95</v>
      </c>
      <c r="F480" s="252">
        <f>ROUNDUP(D480/E480,0)</f>
        <v>6362</v>
      </c>
      <c r="G480" s="265"/>
    </row>
    <row r="481" spans="1:11" ht="15">
      <c r="A481" s="266" t="s">
        <v>62</v>
      </c>
      <c r="B481" s="266">
        <v>48733.333333333299</v>
      </c>
      <c r="C481" s="267">
        <v>0.875</v>
      </c>
      <c r="D481" s="267">
        <v>11421.875</v>
      </c>
      <c r="E481" s="267">
        <v>3.95</v>
      </c>
      <c r="F481" s="252">
        <f>ROUNDUP(D481/E481,0)</f>
        <v>2892</v>
      </c>
      <c r="G481" s="265"/>
    </row>
    <row r="482" spans="1:11" ht="16" thickBot="1">
      <c r="A482" s="237"/>
      <c r="B482" s="268"/>
      <c r="C482" s="269"/>
      <c r="D482" s="270"/>
      <c r="E482" s="271"/>
      <c r="F482" s="241" t="s">
        <v>63</v>
      </c>
      <c r="G482" s="272">
        <f>F480+F481</f>
        <v>9254</v>
      </c>
    </row>
    <row r="483" spans="1:11" ht="16" thickBot="1">
      <c r="A483" s="243"/>
      <c r="B483" s="273"/>
      <c r="C483" s="274"/>
      <c r="D483" s="275"/>
      <c r="E483" s="276"/>
      <c r="F483" s="247"/>
      <c r="G483" s="248"/>
      <c r="K483" s="139"/>
    </row>
    <row r="484" spans="1:11" ht="16" thickBot="1">
      <c r="A484" s="243"/>
      <c r="B484" s="243"/>
      <c r="C484" s="243"/>
      <c r="D484" s="277"/>
      <c r="E484" s="278"/>
      <c r="F484" s="279"/>
      <c r="G484" s="278"/>
    </row>
    <row r="485" spans="1:11" ht="16" thickBot="1">
      <c r="A485" s="280"/>
      <c r="B485" s="281"/>
      <c r="C485" s="282"/>
      <c r="D485" s="283"/>
      <c r="E485" s="284" t="s">
        <v>64</v>
      </c>
      <c r="F485" s="285"/>
      <c r="G485" s="286">
        <f>G468+G476+G482</f>
        <v>11187</v>
      </c>
    </row>
    <row r="486" spans="1:11" s="152" customFormat="1" ht="15" thickBot="1">
      <c r="A486" s="154"/>
      <c r="B486" s="155"/>
      <c r="C486" s="156"/>
      <c r="D486" s="157"/>
      <c r="E486" s="519"/>
      <c r="F486" s="519"/>
      <c r="G486" s="522"/>
    </row>
    <row r="487" spans="1:11" ht="16" thickBot="1">
      <c r="A487" s="74" t="s">
        <v>1</v>
      </c>
      <c r="B487" s="730" t="s">
        <v>2</v>
      </c>
      <c r="C487" s="731"/>
      <c r="D487" s="731"/>
      <c r="E487" s="732"/>
      <c r="F487" s="75" t="s">
        <v>38</v>
      </c>
      <c r="G487" s="76" t="s">
        <v>39</v>
      </c>
    </row>
    <row r="488" spans="1:11" ht="25.75" customHeight="1" thickBot="1">
      <c r="A488" s="77" t="e">
        <f>+#REF!</f>
        <v>#REF!</v>
      </c>
      <c r="B488" s="786" t="e">
        <f>+#REF!</f>
        <v>#REF!</v>
      </c>
      <c r="C488" s="786"/>
      <c r="D488" s="786"/>
      <c r="E488" s="786"/>
      <c r="F488" s="78" t="e">
        <f>+#REF!</f>
        <v>#REF!</v>
      </c>
      <c r="G488" s="79">
        <f>ROUND(G513,2)</f>
        <v>12880</v>
      </c>
    </row>
    <row r="489" spans="1:11">
      <c r="A489" s="80"/>
      <c r="B489" s="80"/>
      <c r="C489" s="80"/>
      <c r="D489" s="81"/>
      <c r="E489" s="82"/>
      <c r="F489" s="83"/>
      <c r="G489" s="84"/>
    </row>
    <row r="490" spans="1:11" ht="15">
      <c r="A490" s="613" t="s">
        <v>40</v>
      </c>
      <c r="B490" s="614"/>
      <c r="C490" s="614"/>
      <c r="D490" s="614"/>
      <c r="E490" s="614"/>
      <c r="F490" s="614"/>
      <c r="G490" s="615"/>
    </row>
    <row r="491" spans="1:11" ht="15">
      <c r="A491" s="616" t="s">
        <v>41</v>
      </c>
      <c r="B491" s="617"/>
      <c r="C491" s="618"/>
      <c r="D491" s="231" t="s">
        <v>42</v>
      </c>
      <c r="E491" s="232" t="s">
        <v>43</v>
      </c>
      <c r="F491" s="233" t="s">
        <v>44</v>
      </c>
      <c r="G491" s="232" t="s">
        <v>45</v>
      </c>
    </row>
    <row r="492" spans="1:11" ht="15">
      <c r="A492" s="661"/>
      <c r="B492" s="662"/>
      <c r="C492" s="663"/>
      <c r="D492" s="234"/>
      <c r="E492" s="235"/>
      <c r="F492" s="236"/>
      <c r="G492" s="232"/>
    </row>
    <row r="493" spans="1:11" ht="15">
      <c r="A493" s="637"/>
      <c r="B493" s="664"/>
      <c r="C493" s="665"/>
      <c r="D493" s="234"/>
      <c r="E493" s="235"/>
      <c r="F493" s="236"/>
      <c r="G493" s="232"/>
    </row>
    <row r="494" spans="1:11" ht="15">
      <c r="A494" s="637"/>
      <c r="B494" s="664"/>
      <c r="C494" s="665"/>
      <c r="D494" s="234"/>
      <c r="E494" s="235"/>
      <c r="F494" s="236"/>
      <c r="G494" s="232"/>
    </row>
    <row r="495" spans="1:11" ht="15">
      <c r="A495" s="637"/>
      <c r="B495" s="664"/>
      <c r="C495" s="665"/>
      <c r="D495" s="234"/>
      <c r="E495" s="235"/>
      <c r="F495" s="236"/>
      <c r="G495" s="232"/>
    </row>
    <row r="496" spans="1:11" ht="15">
      <c r="A496" s="644"/>
      <c r="B496" s="645"/>
      <c r="C496" s="646"/>
      <c r="D496" s="234"/>
      <c r="E496" s="235"/>
      <c r="F496" s="236"/>
      <c r="G496" s="232"/>
    </row>
    <row r="497" spans="1:7" ht="15">
      <c r="A497" s="237"/>
      <c r="B497" s="238"/>
      <c r="C497" s="237"/>
      <c r="D497" s="239"/>
      <c r="E497" s="240"/>
      <c r="F497" s="241" t="s">
        <v>46</v>
      </c>
      <c r="G497" s="242">
        <f>G492+G493+G494+G495+G496</f>
        <v>0</v>
      </c>
    </row>
    <row r="498" spans="1:7" ht="15">
      <c r="A498" s="243"/>
      <c r="B498" s="244"/>
      <c r="C498" s="244"/>
      <c r="D498" s="245"/>
      <c r="E498" s="246"/>
      <c r="F498" s="247"/>
      <c r="G498" s="248"/>
    </row>
    <row r="499" spans="1:7" ht="15">
      <c r="A499" s="613" t="s">
        <v>47</v>
      </c>
      <c r="B499" s="614"/>
      <c r="C499" s="614"/>
      <c r="D499" s="614"/>
      <c r="E499" s="614"/>
      <c r="F499" s="614"/>
      <c r="G499" s="615"/>
    </row>
    <row r="500" spans="1:7" ht="15">
      <c r="A500" s="647" t="s">
        <v>41</v>
      </c>
      <c r="B500" s="648"/>
      <c r="C500" s="649"/>
      <c r="D500" s="231" t="s">
        <v>42</v>
      </c>
      <c r="E500" s="232" t="s">
        <v>48</v>
      </c>
      <c r="F500" s="233" t="s">
        <v>49</v>
      </c>
      <c r="G500" s="232" t="s">
        <v>45</v>
      </c>
    </row>
    <row r="501" spans="1:7" ht="15">
      <c r="A501" s="666" t="s">
        <v>50</v>
      </c>
      <c r="B501" s="667"/>
      <c r="C501" s="668"/>
      <c r="D501" s="249" t="s">
        <v>51</v>
      </c>
      <c r="E501" s="250">
        <f>G510</f>
        <v>12266</v>
      </c>
      <c r="F501" s="251">
        <v>0.05</v>
      </c>
      <c r="G501" s="252">
        <f>ROUNDUP(E501*F501,0)</f>
        <v>614</v>
      </c>
    </row>
    <row r="502" spans="1:7" ht="15">
      <c r="A502" s="622"/>
      <c r="B502" s="653"/>
      <c r="C502" s="654"/>
      <c r="D502" s="254"/>
      <c r="E502" s="255"/>
      <c r="F502" s="253"/>
      <c r="G502" s="256"/>
    </row>
    <row r="503" spans="1:7" ht="15">
      <c r="A503" s="655"/>
      <c r="B503" s="656"/>
      <c r="C503" s="657"/>
      <c r="D503" s="254"/>
      <c r="E503" s="255"/>
      <c r="F503" s="253"/>
      <c r="G503" s="256"/>
    </row>
    <row r="504" spans="1:7" ht="15">
      <c r="A504" s="257"/>
      <c r="B504" s="258"/>
      <c r="C504" s="258"/>
      <c r="D504" s="259"/>
      <c r="E504" s="260"/>
      <c r="F504" s="241" t="s">
        <v>54</v>
      </c>
      <c r="G504" s="242">
        <f>G501+G502+G503</f>
        <v>614</v>
      </c>
    </row>
    <row r="505" spans="1:7" ht="15">
      <c r="A505" s="261"/>
      <c r="B505" s="262"/>
      <c r="C505" s="262"/>
      <c r="D505" s="263"/>
      <c r="E505" s="264"/>
      <c r="F505" s="247"/>
      <c r="G505" s="248"/>
    </row>
    <row r="506" spans="1:7" ht="15">
      <c r="A506" s="613" t="s">
        <v>55</v>
      </c>
      <c r="B506" s="614"/>
      <c r="C506" s="614"/>
      <c r="D506" s="614"/>
      <c r="E506" s="614"/>
      <c r="F506" s="614"/>
      <c r="G506" s="615"/>
    </row>
    <row r="507" spans="1:7" ht="15">
      <c r="A507" s="231" t="s">
        <v>2</v>
      </c>
      <c r="B507" s="231" t="s">
        <v>56</v>
      </c>
      <c r="C507" s="231" t="s">
        <v>57</v>
      </c>
      <c r="D507" s="231" t="s">
        <v>58</v>
      </c>
      <c r="E507" s="231" t="s">
        <v>59</v>
      </c>
      <c r="F507" s="231" t="s">
        <v>60</v>
      </c>
      <c r="G507" s="265"/>
    </row>
    <row r="508" spans="1:7" ht="15">
      <c r="A508" s="266" t="s">
        <v>61</v>
      </c>
      <c r="B508" s="266">
        <v>107213.33333333299</v>
      </c>
      <c r="C508" s="267">
        <v>0.875</v>
      </c>
      <c r="D508" s="267">
        <v>25128.125</v>
      </c>
      <c r="E508" s="302">
        <v>2.98</v>
      </c>
      <c r="F508" s="252">
        <f>ROUNDUP(D508/E508,0)</f>
        <v>8433</v>
      </c>
      <c r="G508" s="265"/>
    </row>
    <row r="509" spans="1:7" ht="15">
      <c r="A509" s="266" t="s">
        <v>62</v>
      </c>
      <c r="B509" s="266">
        <v>48733.333333333299</v>
      </c>
      <c r="C509" s="267">
        <v>0.875</v>
      </c>
      <c r="D509" s="267">
        <v>11421.875</v>
      </c>
      <c r="E509" s="267">
        <v>2.98</v>
      </c>
      <c r="F509" s="252">
        <f>ROUNDUP(D509/E509,0)</f>
        <v>3833</v>
      </c>
      <c r="G509" s="265"/>
    </row>
    <row r="510" spans="1:7" ht="15">
      <c r="A510" s="237"/>
      <c r="B510" s="268"/>
      <c r="C510" s="269"/>
      <c r="D510" s="270"/>
      <c r="E510" s="271"/>
      <c r="F510" s="241" t="s">
        <v>63</v>
      </c>
      <c r="G510" s="272">
        <f>F508+F509</f>
        <v>12266</v>
      </c>
    </row>
    <row r="511" spans="1:7" ht="15">
      <c r="A511" s="243"/>
      <c r="B511" s="273"/>
      <c r="C511" s="274"/>
      <c r="D511" s="275"/>
      <c r="E511" s="276"/>
      <c r="F511" s="247"/>
      <c r="G511" s="248"/>
    </row>
    <row r="512" spans="1:7" ht="16" thickBot="1">
      <c r="A512" s="243"/>
      <c r="B512" s="243"/>
      <c r="C512" s="243"/>
      <c r="D512" s="277"/>
      <c r="E512" s="278"/>
      <c r="F512" s="279"/>
      <c r="G512" s="278"/>
    </row>
    <row r="513" spans="1:7" ht="16" thickBot="1">
      <c r="A513" s="280"/>
      <c r="B513" s="281"/>
      <c r="C513" s="282"/>
      <c r="D513" s="283"/>
      <c r="E513" s="642" t="s">
        <v>64</v>
      </c>
      <c r="F513" s="643"/>
      <c r="G513" s="286">
        <f>G497+G504+G510</f>
        <v>12880</v>
      </c>
    </row>
    <row r="514" spans="1:7">
      <c r="A514" s="97"/>
      <c r="B514" s="97"/>
      <c r="C514" s="97"/>
      <c r="D514" s="132"/>
      <c r="E514" s="133"/>
      <c r="F514" s="134"/>
      <c r="G514" s="133"/>
    </row>
    <row r="515" spans="1:7" ht="16.25" customHeight="1">
      <c r="A515" s="140"/>
      <c r="B515" s="141"/>
      <c r="C515" s="142"/>
      <c r="D515" s="143"/>
      <c r="E515" s="144"/>
      <c r="F515" s="145"/>
      <c r="G515" s="144"/>
    </row>
    <row r="516" spans="1:7" ht="15" thickBot="1">
      <c r="A516" s="97"/>
      <c r="B516" s="97"/>
      <c r="C516" s="97"/>
      <c r="D516" s="132"/>
      <c r="E516" s="133"/>
      <c r="F516" s="134"/>
      <c r="G516" s="133"/>
    </row>
    <row r="517" spans="1:7" ht="16" thickBot="1">
      <c r="A517" s="74" t="s">
        <v>1</v>
      </c>
      <c r="B517" s="730" t="s">
        <v>2</v>
      </c>
      <c r="C517" s="731"/>
      <c r="D517" s="731"/>
      <c r="E517" s="732"/>
      <c r="F517" s="75" t="s">
        <v>38</v>
      </c>
      <c r="G517" s="76" t="s">
        <v>39</v>
      </c>
    </row>
    <row r="518" spans="1:7" ht="15" thickBot="1">
      <c r="A518" s="77" t="e">
        <f>+#REF!</f>
        <v>#REF!</v>
      </c>
      <c r="B518" s="786" t="e">
        <f>+#REF!</f>
        <v>#REF!</v>
      </c>
      <c r="C518" s="786"/>
      <c r="D518" s="786"/>
      <c r="E518" s="786"/>
      <c r="F518" s="78" t="e">
        <f>+#REF!</f>
        <v>#REF!</v>
      </c>
      <c r="G518" s="79">
        <f>ROUND(G543,2)</f>
        <v>12923</v>
      </c>
    </row>
    <row r="519" spans="1:7">
      <c r="A519" s="80"/>
      <c r="B519" s="80"/>
      <c r="C519" s="80"/>
      <c r="D519" s="81"/>
      <c r="E519" s="82"/>
      <c r="F519" s="83"/>
      <c r="G519" s="84"/>
    </row>
    <row r="520" spans="1:7" ht="15">
      <c r="A520" s="613" t="s">
        <v>40</v>
      </c>
      <c r="B520" s="614"/>
      <c r="C520" s="614"/>
      <c r="D520" s="614"/>
      <c r="E520" s="614"/>
      <c r="F520" s="614"/>
      <c r="G520" s="615"/>
    </row>
    <row r="521" spans="1:7" ht="15">
      <c r="A521" s="616" t="s">
        <v>41</v>
      </c>
      <c r="B521" s="617"/>
      <c r="C521" s="618"/>
      <c r="D521" s="231" t="s">
        <v>42</v>
      </c>
      <c r="E521" s="232" t="s">
        <v>43</v>
      </c>
      <c r="F521" s="233" t="s">
        <v>44</v>
      </c>
      <c r="G521" s="232" t="s">
        <v>45</v>
      </c>
    </row>
    <row r="522" spans="1:7" ht="14" customHeight="1">
      <c r="A522" s="661"/>
      <c r="B522" s="662"/>
      <c r="C522" s="663"/>
      <c r="D522" s="234"/>
      <c r="E522" s="235"/>
      <c r="F522" s="236"/>
      <c r="G522" s="232"/>
    </row>
    <row r="523" spans="1:7" ht="14" customHeight="1">
      <c r="A523" s="637"/>
      <c r="B523" s="664"/>
      <c r="C523" s="665"/>
      <c r="D523" s="234"/>
      <c r="E523" s="235"/>
      <c r="F523" s="236"/>
      <c r="G523" s="232"/>
    </row>
    <row r="524" spans="1:7" ht="14" customHeight="1">
      <c r="A524" s="637"/>
      <c r="B524" s="664"/>
      <c r="C524" s="665"/>
      <c r="D524" s="234"/>
      <c r="E524" s="235"/>
      <c r="F524" s="236"/>
      <c r="G524" s="232"/>
    </row>
    <row r="525" spans="1:7" ht="15">
      <c r="A525" s="637"/>
      <c r="B525" s="664"/>
      <c r="C525" s="665"/>
      <c r="D525" s="234"/>
      <c r="E525" s="235"/>
      <c r="F525" s="236"/>
      <c r="G525" s="232"/>
    </row>
    <row r="526" spans="1:7" ht="15">
      <c r="A526" s="644"/>
      <c r="B526" s="645"/>
      <c r="C526" s="646"/>
      <c r="D526" s="234"/>
      <c r="E526" s="235"/>
      <c r="F526" s="236"/>
      <c r="G526" s="232"/>
    </row>
    <row r="527" spans="1:7" ht="15">
      <c r="A527" s="237"/>
      <c r="B527" s="238"/>
      <c r="C527" s="237"/>
      <c r="D527" s="239"/>
      <c r="E527" s="240"/>
      <c r="F527" s="241" t="s">
        <v>46</v>
      </c>
      <c r="G527" s="242">
        <f>G522+G523+G524+G525+G526</f>
        <v>0</v>
      </c>
    </row>
    <row r="528" spans="1:7" ht="15">
      <c r="A528" s="243"/>
      <c r="B528" s="244"/>
      <c r="C528" s="244"/>
      <c r="D528" s="245"/>
      <c r="E528" s="246"/>
      <c r="F528" s="247"/>
      <c r="G528" s="248"/>
    </row>
    <row r="529" spans="1:7" ht="15">
      <c r="A529" s="613" t="s">
        <v>47</v>
      </c>
      <c r="B529" s="614"/>
      <c r="C529" s="614"/>
      <c r="D529" s="614"/>
      <c r="E529" s="614"/>
      <c r="F529" s="614"/>
      <c r="G529" s="615"/>
    </row>
    <row r="530" spans="1:7" ht="15">
      <c r="A530" s="647" t="s">
        <v>41</v>
      </c>
      <c r="B530" s="648"/>
      <c r="C530" s="649"/>
      <c r="D530" s="231" t="s">
        <v>42</v>
      </c>
      <c r="E530" s="232" t="s">
        <v>48</v>
      </c>
      <c r="F530" s="233" t="s">
        <v>49</v>
      </c>
      <c r="G530" s="232" t="s">
        <v>45</v>
      </c>
    </row>
    <row r="531" spans="1:7" ht="15">
      <c r="A531" s="666" t="s">
        <v>50</v>
      </c>
      <c r="B531" s="667"/>
      <c r="C531" s="668"/>
      <c r="D531" s="249" t="s">
        <v>51</v>
      </c>
      <c r="E531" s="250">
        <f>G540</f>
        <v>12307</v>
      </c>
      <c r="F531" s="251">
        <v>0.05</v>
      </c>
      <c r="G531" s="252">
        <f>ROUNDUP(E531*F531,0)</f>
        <v>616</v>
      </c>
    </row>
    <row r="532" spans="1:7" ht="15">
      <c r="A532" s="622"/>
      <c r="B532" s="653"/>
      <c r="C532" s="654"/>
      <c r="D532" s="254"/>
      <c r="E532" s="255"/>
      <c r="F532" s="253"/>
      <c r="G532" s="256"/>
    </row>
    <row r="533" spans="1:7" ht="15">
      <c r="A533" s="655"/>
      <c r="B533" s="656"/>
      <c r="C533" s="657"/>
      <c r="D533" s="254"/>
      <c r="E533" s="255"/>
      <c r="F533" s="253"/>
      <c r="G533" s="256"/>
    </row>
    <row r="534" spans="1:7" ht="15">
      <c r="A534" s="257"/>
      <c r="B534" s="258"/>
      <c r="C534" s="258"/>
      <c r="D534" s="259"/>
      <c r="E534" s="260"/>
      <c r="F534" s="241" t="s">
        <v>54</v>
      </c>
      <c r="G534" s="242">
        <f>G531+G532+G533</f>
        <v>616</v>
      </c>
    </row>
    <row r="535" spans="1:7" ht="15">
      <c r="A535" s="261"/>
      <c r="B535" s="262"/>
      <c r="C535" s="262"/>
      <c r="D535" s="263"/>
      <c r="E535" s="264"/>
      <c r="F535" s="247"/>
      <c r="G535" s="248"/>
    </row>
    <row r="536" spans="1:7" ht="15">
      <c r="A536" s="613" t="s">
        <v>55</v>
      </c>
      <c r="B536" s="614"/>
      <c r="C536" s="614"/>
      <c r="D536" s="614"/>
      <c r="E536" s="614"/>
      <c r="F536" s="614"/>
      <c r="G536" s="615"/>
    </row>
    <row r="537" spans="1:7" ht="15">
      <c r="A537" s="231" t="s">
        <v>2</v>
      </c>
      <c r="B537" s="231" t="s">
        <v>56</v>
      </c>
      <c r="C537" s="231" t="s">
        <v>57</v>
      </c>
      <c r="D537" s="231" t="s">
        <v>58</v>
      </c>
      <c r="E537" s="231" t="s">
        <v>59</v>
      </c>
      <c r="F537" s="231" t="s">
        <v>60</v>
      </c>
      <c r="G537" s="265"/>
    </row>
    <row r="538" spans="1:7" ht="15">
      <c r="A538" s="266" t="s">
        <v>61</v>
      </c>
      <c r="B538" s="266">
        <v>107213.33333333299</v>
      </c>
      <c r="C538" s="267">
        <v>0.875</v>
      </c>
      <c r="D538" s="267">
        <v>25128.125</v>
      </c>
      <c r="E538" s="302">
        <v>2.97</v>
      </c>
      <c r="F538" s="252">
        <f>ROUNDUP(D538/E538,0)</f>
        <v>8461</v>
      </c>
      <c r="G538" s="265"/>
    </row>
    <row r="539" spans="1:7" ht="15">
      <c r="A539" s="266" t="s">
        <v>62</v>
      </c>
      <c r="B539" s="266">
        <v>48733.333333333299</v>
      </c>
      <c r="C539" s="267">
        <v>0.875</v>
      </c>
      <c r="D539" s="267">
        <v>11421.875</v>
      </c>
      <c r="E539" s="302">
        <v>2.97</v>
      </c>
      <c r="F539" s="252">
        <f>ROUNDUP(D539/E539,0)</f>
        <v>3846</v>
      </c>
      <c r="G539" s="265"/>
    </row>
    <row r="540" spans="1:7" ht="15">
      <c r="A540" s="237"/>
      <c r="B540" s="268"/>
      <c r="C540" s="269"/>
      <c r="D540" s="270"/>
      <c r="E540" s="271"/>
      <c r="F540" s="241" t="s">
        <v>63</v>
      </c>
      <c r="G540" s="272">
        <f>F538+F539</f>
        <v>12307</v>
      </c>
    </row>
    <row r="541" spans="1:7" ht="15">
      <c r="A541" s="243"/>
      <c r="B541" s="273"/>
      <c r="C541" s="274"/>
      <c r="D541" s="275"/>
      <c r="E541" s="276"/>
      <c r="F541" s="247"/>
      <c r="G541" s="248"/>
    </row>
    <row r="542" spans="1:7" ht="16" thickBot="1">
      <c r="A542" s="243"/>
      <c r="B542" s="243"/>
      <c r="C542" s="243"/>
      <c r="D542" s="277"/>
      <c r="E542" s="278"/>
      <c r="F542" s="279"/>
      <c r="G542" s="278"/>
    </row>
    <row r="543" spans="1:7" ht="16" thickBot="1">
      <c r="A543" s="280"/>
      <c r="B543" s="281"/>
      <c r="C543" s="282"/>
      <c r="D543" s="283"/>
      <c r="E543" s="642" t="s">
        <v>64</v>
      </c>
      <c r="F543" s="643"/>
      <c r="G543" s="286">
        <f>G527+G534+G540</f>
        <v>12923</v>
      </c>
    </row>
    <row r="544" spans="1:7">
      <c r="A544" s="97"/>
      <c r="B544" s="97"/>
      <c r="C544" s="97"/>
      <c r="D544" s="132"/>
      <c r="E544" s="133"/>
      <c r="F544" s="134"/>
      <c r="G544" s="133"/>
    </row>
    <row r="545" spans="1:7">
      <c r="A545" s="140"/>
      <c r="B545" s="141"/>
      <c r="C545" s="142"/>
      <c r="D545" s="143"/>
      <c r="E545" s="144"/>
      <c r="F545" s="145"/>
      <c r="G545" s="144"/>
    </row>
    <row r="546" spans="1:7" ht="15" thickBot="1"/>
    <row r="547" spans="1:7" ht="16" thickBot="1">
      <c r="A547" s="74" t="s">
        <v>1</v>
      </c>
      <c r="B547" s="730" t="s">
        <v>2</v>
      </c>
      <c r="C547" s="731"/>
      <c r="D547" s="731"/>
      <c r="E547" s="732"/>
      <c r="F547" s="75" t="s">
        <v>38</v>
      </c>
      <c r="G547" s="76" t="s">
        <v>39</v>
      </c>
    </row>
    <row r="548" spans="1:7" ht="24" customHeight="1" thickBot="1">
      <c r="A548" s="77" t="e">
        <f>+#REF!</f>
        <v>#REF!</v>
      </c>
      <c r="B548" s="786" t="e">
        <f>+#REF!</f>
        <v>#REF!</v>
      </c>
      <c r="C548" s="786"/>
      <c r="D548" s="786"/>
      <c r="E548" s="786"/>
      <c r="F548" s="78" t="e">
        <f>+#REF!</f>
        <v>#REF!</v>
      </c>
      <c r="G548" s="79">
        <f>ROUND(G573,2)</f>
        <v>25587</v>
      </c>
    </row>
    <row r="549" spans="1:7">
      <c r="A549" s="80"/>
      <c r="B549" s="80"/>
      <c r="C549" s="80"/>
      <c r="D549" s="81"/>
      <c r="E549" s="82"/>
      <c r="F549" s="83"/>
      <c r="G549" s="84"/>
    </row>
    <row r="550" spans="1:7" ht="15">
      <c r="A550" s="613" t="s">
        <v>40</v>
      </c>
      <c r="B550" s="614"/>
      <c r="C550" s="614"/>
      <c r="D550" s="614"/>
      <c r="E550" s="614"/>
      <c r="F550" s="614"/>
      <c r="G550" s="615"/>
    </row>
    <row r="551" spans="1:7" ht="15">
      <c r="A551" s="616" t="s">
        <v>41</v>
      </c>
      <c r="B551" s="617"/>
      <c r="C551" s="618"/>
      <c r="D551" s="231" t="s">
        <v>42</v>
      </c>
      <c r="E551" s="232" t="s">
        <v>43</v>
      </c>
      <c r="F551" s="233" t="s">
        <v>44</v>
      </c>
      <c r="G551" s="232" t="s">
        <v>45</v>
      </c>
    </row>
    <row r="552" spans="1:7" ht="15">
      <c r="A552" s="661"/>
      <c r="B552" s="662"/>
      <c r="C552" s="663"/>
      <c r="D552" s="234"/>
      <c r="E552" s="235"/>
      <c r="F552" s="236"/>
      <c r="G552" s="232"/>
    </row>
    <row r="553" spans="1:7" ht="15">
      <c r="A553" s="637"/>
      <c r="B553" s="664"/>
      <c r="C553" s="665"/>
      <c r="D553" s="234"/>
      <c r="E553" s="235"/>
      <c r="F553" s="236"/>
      <c r="G553" s="232"/>
    </row>
    <row r="554" spans="1:7" ht="15">
      <c r="A554" s="637"/>
      <c r="B554" s="664"/>
      <c r="C554" s="665"/>
      <c r="D554" s="234"/>
      <c r="E554" s="235"/>
      <c r="F554" s="236"/>
      <c r="G554" s="232"/>
    </row>
    <row r="555" spans="1:7" ht="15">
      <c r="A555" s="637"/>
      <c r="B555" s="664"/>
      <c r="C555" s="665"/>
      <c r="D555" s="234"/>
      <c r="E555" s="235"/>
      <c r="F555" s="236"/>
      <c r="G555" s="232"/>
    </row>
    <row r="556" spans="1:7" ht="15">
      <c r="A556" s="644"/>
      <c r="B556" s="645"/>
      <c r="C556" s="646"/>
      <c r="D556" s="234"/>
      <c r="E556" s="235"/>
      <c r="F556" s="236"/>
      <c r="G556" s="232"/>
    </row>
    <row r="557" spans="1:7" ht="15">
      <c r="A557" s="237"/>
      <c r="B557" s="238"/>
      <c r="C557" s="237"/>
      <c r="D557" s="239"/>
      <c r="E557" s="240"/>
      <c r="F557" s="241" t="s">
        <v>46</v>
      </c>
      <c r="G557" s="242">
        <f>G552+G553+G554+G555+G556</f>
        <v>0</v>
      </c>
    </row>
    <row r="558" spans="1:7" ht="15">
      <c r="A558" s="243"/>
      <c r="B558" s="244"/>
      <c r="C558" s="244"/>
      <c r="D558" s="245"/>
      <c r="E558" s="246"/>
      <c r="F558" s="247"/>
      <c r="G558" s="248"/>
    </row>
    <row r="559" spans="1:7" ht="15">
      <c r="A559" s="613" t="s">
        <v>47</v>
      </c>
      <c r="B559" s="614"/>
      <c r="C559" s="614"/>
      <c r="D559" s="614"/>
      <c r="E559" s="614"/>
      <c r="F559" s="614"/>
      <c r="G559" s="615"/>
    </row>
    <row r="560" spans="1:7" ht="15">
      <c r="A560" s="647" t="s">
        <v>41</v>
      </c>
      <c r="B560" s="648"/>
      <c r="C560" s="649"/>
      <c r="D560" s="231" t="s">
        <v>42</v>
      </c>
      <c r="E560" s="232" t="s">
        <v>48</v>
      </c>
      <c r="F560" s="233" t="s">
        <v>49</v>
      </c>
      <c r="G560" s="232" t="s">
        <v>45</v>
      </c>
    </row>
    <row r="561" spans="1:7" ht="15">
      <c r="A561" s="666" t="s">
        <v>50</v>
      </c>
      <c r="B561" s="667"/>
      <c r="C561" s="668"/>
      <c r="D561" s="249" t="s">
        <v>51</v>
      </c>
      <c r="E561" s="250">
        <f>G570</f>
        <v>24368</v>
      </c>
      <c r="F561" s="251">
        <v>0.05</v>
      </c>
      <c r="G561" s="252">
        <f>ROUNDUP(E561*F561,0)</f>
        <v>1219</v>
      </c>
    </row>
    <row r="562" spans="1:7" ht="15">
      <c r="A562" s="622"/>
      <c r="B562" s="653"/>
      <c r="C562" s="654"/>
      <c r="D562" s="254"/>
      <c r="E562" s="255"/>
      <c r="F562" s="253"/>
      <c r="G562" s="256"/>
    </row>
    <row r="563" spans="1:7" ht="15">
      <c r="A563" s="655"/>
      <c r="B563" s="656"/>
      <c r="C563" s="657"/>
      <c r="D563" s="254"/>
      <c r="E563" s="255"/>
      <c r="F563" s="253"/>
      <c r="G563" s="256"/>
    </row>
    <row r="564" spans="1:7" ht="15">
      <c r="A564" s="257"/>
      <c r="B564" s="258"/>
      <c r="C564" s="258"/>
      <c r="D564" s="259"/>
      <c r="E564" s="260"/>
      <c r="F564" s="241" t="s">
        <v>54</v>
      </c>
      <c r="G564" s="242">
        <f>G561+G562+G563</f>
        <v>1219</v>
      </c>
    </row>
    <row r="565" spans="1:7" ht="15">
      <c r="A565" s="261"/>
      <c r="B565" s="262"/>
      <c r="C565" s="262"/>
      <c r="D565" s="263"/>
      <c r="E565" s="264"/>
      <c r="F565" s="247"/>
      <c r="G565" s="248"/>
    </row>
    <row r="566" spans="1:7" ht="15">
      <c r="A566" s="613" t="s">
        <v>55</v>
      </c>
      <c r="B566" s="614"/>
      <c r="C566" s="614"/>
      <c r="D566" s="614"/>
      <c r="E566" s="614"/>
      <c r="F566" s="614"/>
      <c r="G566" s="615"/>
    </row>
    <row r="567" spans="1:7" ht="15">
      <c r="A567" s="231" t="s">
        <v>2</v>
      </c>
      <c r="B567" s="231" t="s">
        <v>56</v>
      </c>
      <c r="C567" s="231" t="s">
        <v>57</v>
      </c>
      <c r="D567" s="231" t="s">
        <v>58</v>
      </c>
      <c r="E567" s="231" t="s">
        <v>59</v>
      </c>
      <c r="F567" s="231" t="s">
        <v>60</v>
      </c>
      <c r="G567" s="265"/>
    </row>
    <row r="568" spans="1:7" ht="15">
      <c r="A568" s="266" t="s">
        <v>61</v>
      </c>
      <c r="B568" s="266">
        <v>107213.33333333299</v>
      </c>
      <c r="C568" s="267">
        <v>0.875</v>
      </c>
      <c r="D568" s="267">
        <v>25128.125</v>
      </c>
      <c r="E568" s="267">
        <v>1.5</v>
      </c>
      <c r="F568" s="252">
        <f>ROUNDUP(D568/E568,0)</f>
        <v>16753</v>
      </c>
      <c r="G568" s="265"/>
    </row>
    <row r="569" spans="1:7" ht="15">
      <c r="A569" s="266" t="s">
        <v>62</v>
      </c>
      <c r="B569" s="266">
        <v>48733.333333333299</v>
      </c>
      <c r="C569" s="267">
        <v>0.875</v>
      </c>
      <c r="D569" s="267">
        <v>11421.875</v>
      </c>
      <c r="E569" s="267">
        <v>1.5</v>
      </c>
      <c r="F569" s="252">
        <f>ROUNDUP(D569/E569,0)</f>
        <v>7615</v>
      </c>
      <c r="G569" s="265"/>
    </row>
    <row r="570" spans="1:7" ht="15">
      <c r="A570" s="237"/>
      <c r="B570" s="268"/>
      <c r="C570" s="269"/>
      <c r="D570" s="270"/>
      <c r="E570" s="271"/>
      <c r="F570" s="241" t="s">
        <v>63</v>
      </c>
      <c r="G570" s="272">
        <f>F568+F569</f>
        <v>24368</v>
      </c>
    </row>
    <row r="571" spans="1:7" ht="15">
      <c r="A571" s="243"/>
      <c r="B571" s="273"/>
      <c r="C571" s="274"/>
      <c r="D571" s="275"/>
      <c r="E571" s="276"/>
      <c r="F571" s="247"/>
      <c r="G571" s="248"/>
    </row>
    <row r="572" spans="1:7" ht="16" thickBot="1">
      <c r="A572" s="243"/>
      <c r="B572" s="243"/>
      <c r="C572" s="243"/>
      <c r="D572" s="277"/>
      <c r="E572" s="278"/>
      <c r="F572" s="279"/>
      <c r="G572" s="278"/>
    </row>
    <row r="573" spans="1:7" ht="16" thickBot="1">
      <c r="A573" s="280"/>
      <c r="B573" s="281"/>
      <c r="C573" s="282"/>
      <c r="D573" s="283"/>
      <c r="E573" s="642" t="s">
        <v>64</v>
      </c>
      <c r="F573" s="643"/>
      <c r="G573" s="303">
        <f>G557+G564+G570</f>
        <v>25587</v>
      </c>
    </row>
    <row r="574" spans="1:7">
      <c r="A574" s="97"/>
      <c r="B574" s="97"/>
      <c r="C574" s="97"/>
      <c r="D574" s="132"/>
      <c r="E574" s="133"/>
      <c r="F574" s="134"/>
      <c r="G574" s="133"/>
    </row>
    <row r="575" spans="1:7">
      <c r="A575" s="140"/>
      <c r="B575" s="141"/>
      <c r="C575" s="142"/>
      <c r="D575" s="143"/>
      <c r="E575" s="144"/>
      <c r="F575" s="145"/>
      <c r="G575" s="144"/>
    </row>
    <row r="576" spans="1:7" s="152" customFormat="1" ht="15" thickBot="1">
      <c r="A576" s="146"/>
      <c r="B576" s="147"/>
      <c r="C576" s="148"/>
      <c r="D576" s="149"/>
      <c r="E576" s="150"/>
      <c r="F576" s="151"/>
      <c r="G576" s="150"/>
    </row>
    <row r="577" spans="1:7" ht="16" thickBot="1">
      <c r="A577" s="74" t="s">
        <v>1</v>
      </c>
      <c r="B577" s="730" t="s">
        <v>2</v>
      </c>
      <c r="C577" s="731"/>
      <c r="D577" s="731"/>
      <c r="E577" s="732"/>
      <c r="F577" s="75" t="s">
        <v>38</v>
      </c>
      <c r="G577" s="76" t="s">
        <v>39</v>
      </c>
    </row>
    <row r="578" spans="1:7" ht="15" thickBot="1">
      <c r="A578" s="77" t="e">
        <f>+#REF!</f>
        <v>#REF!</v>
      </c>
      <c r="B578" s="786" t="e">
        <f>+#REF!</f>
        <v>#REF!</v>
      </c>
      <c r="C578" s="786"/>
      <c r="D578" s="786"/>
      <c r="E578" s="786"/>
      <c r="F578" s="78" t="e">
        <f>+#REF!</f>
        <v>#REF!</v>
      </c>
      <c r="G578" s="79">
        <f>ROUND(G603,2)</f>
        <v>22203</v>
      </c>
    </row>
    <row r="579" spans="1:7">
      <c r="A579" s="80"/>
      <c r="B579" s="80"/>
      <c r="C579" s="80"/>
      <c r="D579" s="81"/>
      <c r="E579" s="82"/>
      <c r="F579" s="83"/>
      <c r="G579" s="84"/>
    </row>
    <row r="580" spans="1:7" ht="15">
      <c r="A580" s="613" t="s">
        <v>40</v>
      </c>
      <c r="B580" s="614"/>
      <c r="C580" s="614"/>
      <c r="D580" s="614"/>
      <c r="E580" s="614"/>
      <c r="F580" s="614"/>
      <c r="G580" s="615"/>
    </row>
    <row r="581" spans="1:7" ht="15">
      <c r="A581" s="616" t="s">
        <v>41</v>
      </c>
      <c r="B581" s="617"/>
      <c r="C581" s="618"/>
      <c r="D581" s="231" t="s">
        <v>42</v>
      </c>
      <c r="E581" s="232" t="s">
        <v>43</v>
      </c>
      <c r="F581" s="233" t="s">
        <v>44</v>
      </c>
      <c r="G581" s="232" t="s">
        <v>45</v>
      </c>
    </row>
    <row r="582" spans="1:7" ht="15">
      <c r="A582" s="661"/>
      <c r="B582" s="662"/>
      <c r="C582" s="663"/>
      <c r="D582" s="234"/>
      <c r="E582" s="235"/>
      <c r="F582" s="236"/>
      <c r="G582" s="232"/>
    </row>
    <row r="583" spans="1:7" ht="15">
      <c r="A583" s="637"/>
      <c r="B583" s="664"/>
      <c r="C583" s="665"/>
      <c r="D583" s="234"/>
      <c r="E583" s="235"/>
      <c r="F583" s="236"/>
      <c r="G583" s="232"/>
    </row>
    <row r="584" spans="1:7" ht="15">
      <c r="A584" s="637"/>
      <c r="B584" s="664"/>
      <c r="C584" s="665"/>
      <c r="D584" s="234"/>
      <c r="E584" s="235"/>
      <c r="F584" s="236"/>
      <c r="G584" s="232"/>
    </row>
    <row r="585" spans="1:7" ht="15">
      <c r="A585" s="637"/>
      <c r="B585" s="664"/>
      <c r="C585" s="665"/>
      <c r="D585" s="234"/>
      <c r="E585" s="235"/>
      <c r="F585" s="236"/>
      <c r="G585" s="232"/>
    </row>
    <row r="586" spans="1:7" ht="15">
      <c r="A586" s="644"/>
      <c r="B586" s="645"/>
      <c r="C586" s="646"/>
      <c r="D586" s="234"/>
      <c r="E586" s="235"/>
      <c r="F586" s="236"/>
      <c r="G586" s="232"/>
    </row>
    <row r="587" spans="1:7" ht="15">
      <c r="A587" s="237"/>
      <c r="B587" s="238"/>
      <c r="C587" s="237"/>
      <c r="D587" s="239"/>
      <c r="E587" s="240"/>
      <c r="F587" s="241" t="s">
        <v>46</v>
      </c>
      <c r="G587" s="242">
        <f>G582+G583+G584+G585+G586</f>
        <v>0</v>
      </c>
    </row>
    <row r="588" spans="1:7" ht="15">
      <c r="A588" s="243"/>
      <c r="B588" s="244"/>
      <c r="C588" s="244"/>
      <c r="D588" s="245"/>
      <c r="E588" s="246"/>
      <c r="F588" s="247"/>
      <c r="G588" s="248"/>
    </row>
    <row r="589" spans="1:7" ht="15">
      <c r="A589" s="613" t="s">
        <v>47</v>
      </c>
      <c r="B589" s="614"/>
      <c r="C589" s="614"/>
      <c r="D589" s="614"/>
      <c r="E589" s="614"/>
      <c r="F589" s="614"/>
      <c r="G589" s="615"/>
    </row>
    <row r="590" spans="1:7" ht="15">
      <c r="A590" s="647" t="s">
        <v>41</v>
      </c>
      <c r="B590" s="648"/>
      <c r="C590" s="649"/>
      <c r="D590" s="231" t="s">
        <v>42</v>
      </c>
      <c r="E590" s="232" t="s">
        <v>48</v>
      </c>
      <c r="F590" s="233" t="s">
        <v>49</v>
      </c>
      <c r="G590" s="232" t="s">
        <v>45</v>
      </c>
    </row>
    <row r="591" spans="1:7" ht="15">
      <c r="A591" s="666" t="s">
        <v>50</v>
      </c>
      <c r="B591" s="667"/>
      <c r="C591" s="668"/>
      <c r="D591" s="249" t="s">
        <v>51</v>
      </c>
      <c r="E591" s="250">
        <f>G600</f>
        <v>18745</v>
      </c>
      <c r="F591" s="251">
        <v>0.05</v>
      </c>
      <c r="G591" s="252">
        <f>ROUNDUP(E591*F591,0)</f>
        <v>938</v>
      </c>
    </row>
    <row r="592" spans="1:7" ht="13.75" customHeight="1">
      <c r="A592" s="637" t="s">
        <v>52</v>
      </c>
      <c r="B592" s="638"/>
      <c r="C592" s="639"/>
      <c r="D592" s="234" t="s">
        <v>53</v>
      </c>
      <c r="E592" s="250">
        <v>210000</v>
      </c>
      <c r="F592" s="253">
        <v>1.2E-2</v>
      </c>
      <c r="G592" s="252">
        <f>ROUNDUP(E592*F592,0)</f>
        <v>2520</v>
      </c>
    </row>
    <row r="593" spans="1:7" ht="15">
      <c r="A593" s="655"/>
      <c r="B593" s="656"/>
      <c r="C593" s="657"/>
      <c r="D593" s="254"/>
      <c r="E593" s="255"/>
      <c r="F593" s="253"/>
      <c r="G593" s="256"/>
    </row>
    <row r="594" spans="1:7" ht="15">
      <c r="A594" s="257"/>
      <c r="B594" s="258"/>
      <c r="C594" s="258"/>
      <c r="D594" s="259"/>
      <c r="E594" s="260"/>
      <c r="F594" s="241" t="s">
        <v>54</v>
      </c>
      <c r="G594" s="242">
        <f>G591+G592+G593</f>
        <v>3458</v>
      </c>
    </row>
    <row r="595" spans="1:7" ht="15">
      <c r="A595" s="261"/>
      <c r="B595" s="262"/>
      <c r="C595" s="262"/>
      <c r="D595" s="263"/>
      <c r="E595" s="264"/>
      <c r="F595" s="247"/>
      <c r="G595" s="248"/>
    </row>
    <row r="596" spans="1:7" ht="15">
      <c r="A596" s="613" t="s">
        <v>55</v>
      </c>
      <c r="B596" s="614"/>
      <c r="C596" s="614"/>
      <c r="D596" s="614"/>
      <c r="E596" s="614"/>
      <c r="F596" s="614"/>
      <c r="G596" s="615"/>
    </row>
    <row r="597" spans="1:7" ht="15">
      <c r="A597" s="231" t="s">
        <v>2</v>
      </c>
      <c r="B597" s="231" t="s">
        <v>56</v>
      </c>
      <c r="C597" s="231" t="s">
        <v>57</v>
      </c>
      <c r="D597" s="231" t="s">
        <v>58</v>
      </c>
      <c r="E597" s="231" t="s">
        <v>59</v>
      </c>
      <c r="F597" s="231" t="s">
        <v>60</v>
      </c>
      <c r="G597" s="265"/>
    </row>
    <row r="598" spans="1:7" ht="15">
      <c r="A598" s="266" t="s">
        <v>61</v>
      </c>
      <c r="B598" s="266">
        <v>107213.33333333299</v>
      </c>
      <c r="C598" s="267">
        <v>0.875</v>
      </c>
      <c r="D598" s="267">
        <v>25128.125</v>
      </c>
      <c r="E598" s="267">
        <v>1.95</v>
      </c>
      <c r="F598" s="252">
        <f>ROUNDUP(D598/E598,0)</f>
        <v>12887</v>
      </c>
      <c r="G598" s="265"/>
    </row>
    <row r="599" spans="1:7" ht="15">
      <c r="A599" s="266" t="s">
        <v>62</v>
      </c>
      <c r="B599" s="266">
        <v>48733.333333333299</v>
      </c>
      <c r="C599" s="267">
        <v>0.875</v>
      </c>
      <c r="D599" s="267">
        <v>11421.875</v>
      </c>
      <c r="E599" s="267">
        <v>1.95</v>
      </c>
      <c r="F599" s="252">
        <f>ROUNDUP(D599/E599,0)</f>
        <v>5858</v>
      </c>
      <c r="G599" s="265"/>
    </row>
    <row r="600" spans="1:7" ht="15">
      <c r="A600" s="310"/>
      <c r="B600" s="311"/>
      <c r="C600" s="312"/>
      <c r="D600" s="270"/>
      <c r="E600" s="271"/>
      <c r="F600" s="241" t="s">
        <v>63</v>
      </c>
      <c r="G600" s="272">
        <f>F598+F599</f>
        <v>18745</v>
      </c>
    </row>
    <row r="601" spans="1:7" ht="15">
      <c r="A601" s="313"/>
      <c r="B601" s="314"/>
      <c r="C601" s="315"/>
      <c r="D601" s="275"/>
      <c r="E601" s="276"/>
      <c r="F601" s="247"/>
      <c r="G601" s="248"/>
    </row>
    <row r="602" spans="1:7" ht="16" thickBot="1">
      <c r="A602" s="313"/>
      <c r="B602" s="313"/>
      <c r="C602" s="313"/>
      <c r="D602" s="277"/>
      <c r="E602" s="278"/>
      <c r="F602" s="279"/>
      <c r="G602" s="278"/>
    </row>
    <row r="603" spans="1:7" ht="16" thickBot="1">
      <c r="A603" s="304"/>
      <c r="B603" s="305"/>
      <c r="C603" s="306"/>
      <c r="D603" s="283"/>
      <c r="E603" s="642" t="s">
        <v>64</v>
      </c>
      <c r="F603" s="643"/>
      <c r="G603" s="303">
        <f>G587+G594+G600</f>
        <v>22203</v>
      </c>
    </row>
    <row r="604" spans="1:7" s="152" customFormat="1">
      <c r="A604" s="154"/>
      <c r="B604" s="155"/>
      <c r="C604" s="156"/>
      <c r="D604" s="157"/>
      <c r="E604" s="158"/>
      <c r="F604" s="158"/>
      <c r="G604" s="159"/>
    </row>
    <row r="605" spans="1:7">
      <c r="A605" s="140"/>
      <c r="B605" s="141"/>
      <c r="C605" s="142"/>
      <c r="D605" s="143"/>
      <c r="E605" s="144"/>
      <c r="F605" s="145"/>
      <c r="G605" s="144"/>
    </row>
    <row r="606" spans="1:7" ht="15" thickBot="1"/>
    <row r="607" spans="1:7" ht="16" thickBot="1">
      <c r="A607" s="74" t="s">
        <v>1</v>
      </c>
      <c r="B607" s="730" t="s">
        <v>2</v>
      </c>
      <c r="C607" s="731"/>
      <c r="D607" s="731"/>
      <c r="E607" s="732"/>
      <c r="F607" s="75" t="s">
        <v>38</v>
      </c>
      <c r="G607" s="76" t="s">
        <v>39</v>
      </c>
    </row>
    <row r="608" spans="1:7" ht="15" thickBot="1">
      <c r="A608" s="77" t="e">
        <f>+#REF!</f>
        <v>#REF!</v>
      </c>
      <c r="B608" s="786" t="e">
        <f>+#REF!</f>
        <v>#REF!</v>
      </c>
      <c r="C608" s="786"/>
      <c r="D608" s="786"/>
      <c r="E608" s="786"/>
      <c r="F608" s="78" t="e">
        <f>+#REF!</f>
        <v>#REF!</v>
      </c>
      <c r="G608" s="79">
        <f>ROUND(G633,2)</f>
        <v>17948</v>
      </c>
    </row>
    <row r="609" spans="1:7">
      <c r="A609" s="80"/>
      <c r="B609" s="80"/>
      <c r="C609" s="80"/>
      <c r="D609" s="81"/>
      <c r="E609" s="82"/>
      <c r="F609" s="83"/>
      <c r="G609" s="84"/>
    </row>
    <row r="610" spans="1:7" ht="15">
      <c r="A610" s="613" t="s">
        <v>40</v>
      </c>
      <c r="B610" s="614"/>
      <c r="C610" s="614"/>
      <c r="D610" s="614"/>
      <c r="E610" s="614"/>
      <c r="F610" s="614"/>
      <c r="G610" s="615"/>
    </row>
    <row r="611" spans="1:7" ht="15">
      <c r="A611" s="616" t="s">
        <v>41</v>
      </c>
      <c r="B611" s="617"/>
      <c r="C611" s="618"/>
      <c r="D611" s="231" t="s">
        <v>42</v>
      </c>
      <c r="E611" s="232" t="s">
        <v>43</v>
      </c>
      <c r="F611" s="233" t="s">
        <v>44</v>
      </c>
      <c r="G611" s="232" t="s">
        <v>45</v>
      </c>
    </row>
    <row r="612" spans="1:7" ht="15">
      <c r="A612" s="661"/>
      <c r="B612" s="662"/>
      <c r="C612" s="663"/>
      <c r="D612" s="234"/>
      <c r="E612" s="235"/>
      <c r="F612" s="236"/>
      <c r="G612" s="232"/>
    </row>
    <row r="613" spans="1:7" ht="15">
      <c r="A613" s="637"/>
      <c r="B613" s="664"/>
      <c r="C613" s="665"/>
      <c r="D613" s="234"/>
      <c r="E613" s="235"/>
      <c r="F613" s="236"/>
      <c r="G613" s="232"/>
    </row>
    <row r="614" spans="1:7" ht="15">
      <c r="A614" s="637"/>
      <c r="B614" s="664"/>
      <c r="C614" s="665"/>
      <c r="D614" s="234"/>
      <c r="E614" s="235"/>
      <c r="F614" s="236"/>
      <c r="G614" s="232"/>
    </row>
    <row r="615" spans="1:7" ht="15">
      <c r="A615" s="637"/>
      <c r="B615" s="664"/>
      <c r="C615" s="665"/>
      <c r="D615" s="234"/>
      <c r="E615" s="235"/>
      <c r="F615" s="236"/>
      <c r="G615" s="232"/>
    </row>
    <row r="616" spans="1:7" ht="15">
      <c r="A616" s="644"/>
      <c r="B616" s="645"/>
      <c r="C616" s="646"/>
      <c r="D616" s="234"/>
      <c r="E616" s="235"/>
      <c r="F616" s="236"/>
      <c r="G616" s="232"/>
    </row>
    <row r="617" spans="1:7" ht="15">
      <c r="A617" s="237"/>
      <c r="B617" s="238"/>
      <c r="C617" s="237"/>
      <c r="D617" s="239"/>
      <c r="E617" s="240"/>
      <c r="F617" s="241" t="s">
        <v>46</v>
      </c>
      <c r="G617" s="242">
        <f>G612+G613+G614+G615+G616</f>
        <v>0</v>
      </c>
    </row>
    <row r="618" spans="1:7" ht="15">
      <c r="A618" s="243"/>
      <c r="B618" s="244"/>
      <c r="C618" s="244"/>
      <c r="D618" s="245"/>
      <c r="E618" s="246"/>
      <c r="F618" s="247"/>
      <c r="G618" s="248"/>
    </row>
    <row r="619" spans="1:7" ht="15">
      <c r="A619" s="613" t="s">
        <v>47</v>
      </c>
      <c r="B619" s="614"/>
      <c r="C619" s="614"/>
      <c r="D619" s="614"/>
      <c r="E619" s="614"/>
      <c r="F619" s="614"/>
      <c r="G619" s="615"/>
    </row>
    <row r="620" spans="1:7" ht="15">
      <c r="A620" s="647" t="s">
        <v>41</v>
      </c>
      <c r="B620" s="648"/>
      <c r="C620" s="649"/>
      <c r="D620" s="231" t="s">
        <v>42</v>
      </c>
      <c r="E620" s="232" t="s">
        <v>48</v>
      </c>
      <c r="F620" s="233" t="s">
        <v>49</v>
      </c>
      <c r="G620" s="232" t="s">
        <v>45</v>
      </c>
    </row>
    <row r="621" spans="1:7" ht="15">
      <c r="A621" s="666" t="s">
        <v>50</v>
      </c>
      <c r="B621" s="667"/>
      <c r="C621" s="668"/>
      <c r="D621" s="249" t="s">
        <v>51</v>
      </c>
      <c r="E621" s="316">
        <f>+G630</f>
        <v>15893</v>
      </c>
      <c r="F621" s="251">
        <v>0.05</v>
      </c>
      <c r="G621" s="252">
        <f>ROUNDUP(E621*F621,0)</f>
        <v>795</v>
      </c>
    </row>
    <row r="622" spans="1:7" ht="13.75" customHeight="1">
      <c r="A622" s="637" t="s">
        <v>52</v>
      </c>
      <c r="B622" s="638"/>
      <c r="C622" s="639"/>
      <c r="D622" s="234" t="s">
        <v>53</v>
      </c>
      <c r="E622" s="255">
        <v>210000</v>
      </c>
      <c r="F622" s="253">
        <v>6.0000000000000001E-3</v>
      </c>
      <c r="G622" s="252">
        <f>ROUNDUP(E622*F622,0)</f>
        <v>1260</v>
      </c>
    </row>
    <row r="623" spans="1:7" ht="15">
      <c r="A623" s="655"/>
      <c r="B623" s="656"/>
      <c r="C623" s="657"/>
      <c r="D623" s="254"/>
      <c r="E623" s="255"/>
      <c r="F623" s="253"/>
      <c r="G623" s="256"/>
    </row>
    <row r="624" spans="1:7" ht="15">
      <c r="A624" s="257"/>
      <c r="B624" s="258"/>
      <c r="C624" s="258"/>
      <c r="D624" s="259"/>
      <c r="E624" s="260"/>
      <c r="F624" s="241" t="s">
        <v>54</v>
      </c>
      <c r="G624" s="242">
        <f>G621+G622+G623</f>
        <v>2055</v>
      </c>
    </row>
    <row r="625" spans="1:7" ht="15">
      <c r="A625" s="261"/>
      <c r="B625" s="262"/>
      <c r="C625" s="262"/>
      <c r="D625" s="263"/>
      <c r="E625" s="264"/>
      <c r="F625" s="247"/>
      <c r="G625" s="248"/>
    </row>
    <row r="626" spans="1:7" ht="15">
      <c r="A626" s="613" t="s">
        <v>55</v>
      </c>
      <c r="B626" s="614"/>
      <c r="C626" s="614"/>
      <c r="D626" s="614"/>
      <c r="E626" s="614"/>
      <c r="F626" s="614"/>
      <c r="G626" s="615"/>
    </row>
    <row r="627" spans="1:7" ht="15">
      <c r="A627" s="231" t="s">
        <v>2</v>
      </c>
      <c r="B627" s="231" t="s">
        <v>56</v>
      </c>
      <c r="C627" s="231" t="s">
        <v>57</v>
      </c>
      <c r="D627" s="231" t="s">
        <v>58</v>
      </c>
      <c r="E627" s="231" t="s">
        <v>59</v>
      </c>
      <c r="F627" s="231" t="s">
        <v>60</v>
      </c>
      <c r="G627" s="265"/>
    </row>
    <row r="628" spans="1:7" ht="15">
      <c r="A628" s="266" t="s">
        <v>61</v>
      </c>
      <c r="B628" s="266">
        <v>107213.33333333299</v>
      </c>
      <c r="C628" s="267">
        <v>0.875</v>
      </c>
      <c r="D628" s="267">
        <v>25128.125</v>
      </c>
      <c r="E628" s="267">
        <v>2.2999999999999998</v>
      </c>
      <c r="F628" s="252">
        <f>ROUNDUP(D628/E628,0)</f>
        <v>10926</v>
      </c>
      <c r="G628" s="265"/>
    </row>
    <row r="629" spans="1:7" ht="15">
      <c r="A629" s="266" t="s">
        <v>62</v>
      </c>
      <c r="B629" s="266">
        <v>48733.333333333299</v>
      </c>
      <c r="C629" s="267">
        <v>0.875</v>
      </c>
      <c r="D629" s="267">
        <v>11421.875</v>
      </c>
      <c r="E629" s="267">
        <v>2.2999999999999998</v>
      </c>
      <c r="F629" s="252">
        <f>ROUNDUP(D629/E629,0)</f>
        <v>4967</v>
      </c>
      <c r="G629" s="265"/>
    </row>
    <row r="630" spans="1:7" ht="15">
      <c r="A630" s="237"/>
      <c r="B630" s="268"/>
      <c r="C630" s="269"/>
      <c r="D630" s="270"/>
      <c r="E630" s="271"/>
      <c r="F630" s="241" t="s">
        <v>63</v>
      </c>
      <c r="G630" s="272">
        <f>F628+F629</f>
        <v>15893</v>
      </c>
    </row>
    <row r="631" spans="1:7" ht="15">
      <c r="A631" s="243"/>
      <c r="B631" s="273"/>
      <c r="C631" s="274"/>
      <c r="D631" s="275"/>
      <c r="E631" s="276"/>
      <c r="F631" s="247"/>
      <c r="G631" s="248"/>
    </row>
    <row r="632" spans="1:7" ht="16" thickBot="1">
      <c r="A632" s="243"/>
      <c r="B632" s="243"/>
      <c r="C632" s="243"/>
      <c r="D632" s="277"/>
      <c r="E632" s="278"/>
      <c r="F632" s="279"/>
      <c r="G632" s="278"/>
    </row>
    <row r="633" spans="1:7" ht="16" thickBot="1">
      <c r="A633" s="280"/>
      <c r="B633" s="281"/>
      <c r="C633" s="282"/>
      <c r="D633" s="283"/>
      <c r="E633" s="642" t="s">
        <v>64</v>
      </c>
      <c r="F633" s="643"/>
      <c r="G633" s="303">
        <f>G617+G624+G630</f>
        <v>17948</v>
      </c>
    </row>
    <row r="634" spans="1:7" s="152" customFormat="1">
      <c r="A634" s="154"/>
      <c r="B634" s="155"/>
      <c r="C634" s="156"/>
      <c r="D634" s="157"/>
      <c r="E634" s="158"/>
      <c r="F634" s="158"/>
      <c r="G634" s="159"/>
    </row>
    <row r="635" spans="1:7" ht="15" thickBot="1">
      <c r="A635" s="140"/>
      <c r="B635" s="141"/>
      <c r="C635" s="142"/>
      <c r="D635" s="143"/>
      <c r="E635" s="144"/>
      <c r="F635" s="145"/>
      <c r="G635" s="144"/>
    </row>
    <row r="636" spans="1:7" ht="16" thickBot="1">
      <c r="A636" s="74" t="s">
        <v>1</v>
      </c>
      <c r="B636" s="730" t="s">
        <v>2</v>
      </c>
      <c r="C636" s="731"/>
      <c r="D636" s="731"/>
      <c r="E636" s="732"/>
      <c r="F636" s="75" t="s">
        <v>38</v>
      </c>
      <c r="G636" s="76" t="s">
        <v>39</v>
      </c>
    </row>
    <row r="637" spans="1:7" ht="39" customHeight="1" thickBot="1">
      <c r="A637" s="77" t="e">
        <f>+#REF!</f>
        <v>#REF!</v>
      </c>
      <c r="B637" s="786" t="e">
        <f>+#REF!</f>
        <v>#REF!</v>
      </c>
      <c r="C637" s="786"/>
      <c r="D637" s="786"/>
      <c r="E637" s="786"/>
      <c r="F637" s="78" t="e">
        <f>+#REF!</f>
        <v>#REF!</v>
      </c>
      <c r="G637" s="79">
        <f>ROUND(G662,2)</f>
        <v>62826</v>
      </c>
    </row>
    <row r="638" spans="1:7">
      <c r="A638" s="80"/>
      <c r="B638" s="80"/>
      <c r="C638" s="80"/>
      <c r="D638" s="81"/>
      <c r="E638" s="82"/>
      <c r="F638" s="83"/>
      <c r="G638" s="84"/>
    </row>
    <row r="639" spans="1:7" ht="15">
      <c r="A639" s="613" t="s">
        <v>40</v>
      </c>
      <c r="B639" s="633"/>
      <c r="C639" s="633"/>
      <c r="D639" s="633"/>
      <c r="E639" s="633"/>
      <c r="F639" s="633"/>
      <c r="G639" s="634"/>
    </row>
    <row r="640" spans="1:7" ht="15">
      <c r="A640" s="616" t="s">
        <v>41</v>
      </c>
      <c r="B640" s="640"/>
      <c r="C640" s="641"/>
      <c r="D640" s="231" t="s">
        <v>42</v>
      </c>
      <c r="E640" s="232" t="s">
        <v>43</v>
      </c>
      <c r="F640" s="233" t="s">
        <v>44</v>
      </c>
      <c r="G640" s="232" t="s">
        <v>45</v>
      </c>
    </row>
    <row r="641" spans="1:7" ht="14.25" customHeight="1">
      <c r="A641" s="661" t="s">
        <v>67</v>
      </c>
      <c r="B641" s="662"/>
      <c r="C641" s="663"/>
      <c r="D641" s="234" t="s">
        <v>16</v>
      </c>
      <c r="E641" s="235">
        <v>26500</v>
      </c>
      <c r="F641" s="236">
        <v>1.25</v>
      </c>
      <c r="G641" s="252">
        <f>ROUNDUP(E641*F641,0)</f>
        <v>33125</v>
      </c>
    </row>
    <row r="642" spans="1:7" ht="15">
      <c r="A642" s="637"/>
      <c r="B642" s="638"/>
      <c r="C642" s="639"/>
      <c r="D642" s="234"/>
      <c r="E642" s="235"/>
      <c r="F642" s="236"/>
      <c r="G642" s="232"/>
    </row>
    <row r="643" spans="1:7" ht="15">
      <c r="A643" s="637"/>
      <c r="B643" s="638"/>
      <c r="C643" s="639"/>
      <c r="D643" s="234"/>
      <c r="E643" s="235"/>
      <c r="F643" s="236"/>
      <c r="G643" s="232"/>
    </row>
    <row r="644" spans="1:7" ht="15">
      <c r="A644" s="637"/>
      <c r="B644" s="638"/>
      <c r="C644" s="639"/>
      <c r="D644" s="234"/>
      <c r="E644" s="235"/>
      <c r="F644" s="236"/>
      <c r="G644" s="232"/>
    </row>
    <row r="645" spans="1:7" ht="15">
      <c r="A645" s="637"/>
      <c r="B645" s="638"/>
      <c r="C645" s="639"/>
      <c r="D645" s="234"/>
      <c r="E645" s="235"/>
      <c r="F645" s="236"/>
      <c r="G645" s="232"/>
    </row>
    <row r="646" spans="1:7" ht="15">
      <c r="A646" s="237"/>
      <c r="B646" s="238"/>
      <c r="C646" s="237"/>
      <c r="D646" s="239"/>
      <c r="E646" s="240"/>
      <c r="F646" s="241" t="s">
        <v>46</v>
      </c>
      <c r="G646" s="242">
        <f>G641+G642+G643+G644+G645</f>
        <v>33125</v>
      </c>
    </row>
    <row r="647" spans="1:7" ht="15">
      <c r="A647" s="243"/>
      <c r="B647" s="244"/>
      <c r="C647" s="244"/>
      <c r="D647" s="245"/>
      <c r="E647" s="246"/>
      <c r="F647" s="247"/>
      <c r="G647" s="248"/>
    </row>
    <row r="648" spans="1:7" ht="15">
      <c r="A648" s="613" t="s">
        <v>47</v>
      </c>
      <c r="B648" s="614"/>
      <c r="C648" s="614"/>
      <c r="D648" s="614"/>
      <c r="E648" s="614"/>
      <c r="F648" s="614"/>
      <c r="G648" s="615"/>
    </row>
    <row r="649" spans="1:7" ht="15">
      <c r="A649" s="616" t="s">
        <v>41</v>
      </c>
      <c r="B649" s="640"/>
      <c r="C649" s="641"/>
      <c r="D649" s="231" t="s">
        <v>42</v>
      </c>
      <c r="E649" s="232" t="s">
        <v>48</v>
      </c>
      <c r="F649" s="233" t="s">
        <v>49</v>
      </c>
      <c r="G649" s="232" t="s">
        <v>45</v>
      </c>
    </row>
    <row r="650" spans="1:7" ht="15">
      <c r="A650" s="622" t="s">
        <v>66</v>
      </c>
      <c r="B650" s="623"/>
      <c r="C650" s="624"/>
      <c r="D650" s="254" t="s">
        <v>51</v>
      </c>
      <c r="E650" s="255">
        <f>G659</f>
        <v>23581</v>
      </c>
      <c r="F650" s="253">
        <v>0.05</v>
      </c>
      <c r="G650" s="252">
        <f>ROUNDUP(E650*F650,0)</f>
        <v>1180</v>
      </c>
    </row>
    <row r="651" spans="1:7" ht="15">
      <c r="A651" s="622" t="s">
        <v>68</v>
      </c>
      <c r="B651" s="623"/>
      <c r="C651" s="624"/>
      <c r="D651" s="254" t="s">
        <v>69</v>
      </c>
      <c r="E651" s="255">
        <v>9500</v>
      </c>
      <c r="F651" s="253">
        <v>0.52</v>
      </c>
      <c r="G651" s="252">
        <f>ROUNDUP(E651*F651,0)</f>
        <v>4940</v>
      </c>
    </row>
    <row r="652" spans="1:7" ht="15">
      <c r="A652" s="622"/>
      <c r="B652" s="623"/>
      <c r="C652" s="624"/>
      <c r="D652" s="254"/>
      <c r="E652" s="255"/>
      <c r="F652" s="253"/>
      <c r="G652" s="256"/>
    </row>
    <row r="653" spans="1:7" ht="15">
      <c r="A653" s="257"/>
      <c r="B653" s="258"/>
      <c r="C653" s="258"/>
      <c r="D653" s="259"/>
      <c r="E653" s="260"/>
      <c r="F653" s="241" t="s">
        <v>54</v>
      </c>
      <c r="G653" s="242">
        <f>G650+G651+G652</f>
        <v>6120</v>
      </c>
    </row>
    <row r="654" spans="1:7" ht="15">
      <c r="A654" s="261"/>
      <c r="B654" s="262"/>
      <c r="C654" s="262"/>
      <c r="D654" s="263"/>
      <c r="E654" s="264"/>
      <c r="F654" s="247"/>
      <c r="G654" s="248"/>
    </row>
    <row r="655" spans="1:7" ht="15">
      <c r="A655" s="613" t="s">
        <v>55</v>
      </c>
      <c r="B655" s="614"/>
      <c r="C655" s="614"/>
      <c r="D655" s="614"/>
      <c r="E655" s="614"/>
      <c r="F655" s="614"/>
      <c r="G655" s="615"/>
    </row>
    <row r="656" spans="1:7" ht="15">
      <c r="A656" s="231" t="s">
        <v>2</v>
      </c>
      <c r="B656" s="231" t="s">
        <v>56</v>
      </c>
      <c r="C656" s="231" t="s">
        <v>57</v>
      </c>
      <c r="D656" s="231" t="s">
        <v>58</v>
      </c>
      <c r="E656" s="231" t="s">
        <v>59</v>
      </c>
      <c r="F656" s="231" t="s">
        <v>60</v>
      </c>
      <c r="G656" s="265"/>
    </row>
    <row r="657" spans="1:7" ht="15">
      <c r="A657" s="266" t="s">
        <v>61</v>
      </c>
      <c r="B657" s="266">
        <v>107213.33333333299</v>
      </c>
      <c r="C657" s="267">
        <v>0.875</v>
      </c>
      <c r="D657" s="267">
        <v>25128.125</v>
      </c>
      <c r="E657" s="267">
        <v>1.55</v>
      </c>
      <c r="F657" s="252">
        <f>ROUNDUP(D657/E657,0)</f>
        <v>16212</v>
      </c>
      <c r="G657" s="265"/>
    </row>
    <row r="658" spans="1:7" ht="15">
      <c r="A658" s="266" t="s">
        <v>62</v>
      </c>
      <c r="B658" s="266">
        <v>48733.333333333299</v>
      </c>
      <c r="C658" s="267">
        <v>0.875</v>
      </c>
      <c r="D658" s="267">
        <v>11421.875</v>
      </c>
      <c r="E658" s="267">
        <v>1.55</v>
      </c>
      <c r="F658" s="252">
        <f>ROUNDUP(D658/E658,0)</f>
        <v>7369</v>
      </c>
      <c r="G658" s="265"/>
    </row>
    <row r="659" spans="1:7" ht="15">
      <c r="A659" s="237"/>
      <c r="B659" s="268"/>
      <c r="C659" s="269"/>
      <c r="D659" s="270"/>
      <c r="E659" s="271"/>
      <c r="F659" s="241" t="s">
        <v>63</v>
      </c>
      <c r="G659" s="272">
        <f>F657+F658</f>
        <v>23581</v>
      </c>
    </row>
    <row r="660" spans="1:7" ht="15">
      <c r="A660" s="243"/>
      <c r="B660" s="273"/>
      <c r="C660" s="274"/>
      <c r="D660" s="275"/>
      <c r="E660" s="276"/>
      <c r="F660" s="247"/>
      <c r="G660" s="248"/>
    </row>
    <row r="661" spans="1:7" ht="16" thickBot="1">
      <c r="A661" s="243"/>
      <c r="B661" s="243"/>
      <c r="C661" s="243"/>
      <c r="D661" s="277"/>
      <c r="E661" s="278"/>
      <c r="F661" s="279"/>
      <c r="G661" s="278"/>
    </row>
    <row r="662" spans="1:7" ht="16" thickBot="1">
      <c r="A662" s="280"/>
      <c r="B662" s="281"/>
      <c r="C662" s="282"/>
      <c r="D662" s="283"/>
      <c r="E662" s="642" t="s">
        <v>64</v>
      </c>
      <c r="F662" s="643"/>
      <c r="G662" s="303">
        <f>G646+G653+G659</f>
        <v>62826</v>
      </c>
    </row>
    <row r="663" spans="1:7" ht="15" thickBot="1">
      <c r="A663" s="135"/>
      <c r="B663" s="136"/>
      <c r="C663" s="137"/>
      <c r="D663" s="138"/>
      <c r="E663" s="161"/>
      <c r="F663" s="161"/>
      <c r="G663" s="162"/>
    </row>
    <row r="664" spans="1:7" ht="16" thickBot="1">
      <c r="A664" s="74" t="s">
        <v>1</v>
      </c>
      <c r="B664" s="730" t="s">
        <v>2</v>
      </c>
      <c r="C664" s="731"/>
      <c r="D664" s="731"/>
      <c r="E664" s="732"/>
      <c r="F664" s="75" t="s">
        <v>38</v>
      </c>
      <c r="G664" s="76" t="s">
        <v>39</v>
      </c>
    </row>
    <row r="665" spans="1:7" ht="39" customHeight="1" thickBot="1">
      <c r="A665" s="77" t="e">
        <f>+#REF!</f>
        <v>#REF!</v>
      </c>
      <c r="B665" s="786" t="e">
        <f>+#REF!</f>
        <v>#REF!</v>
      </c>
      <c r="C665" s="786"/>
      <c r="D665" s="786"/>
      <c r="E665" s="786"/>
      <c r="F665" s="78" t="e">
        <f>+#REF!</f>
        <v>#REF!</v>
      </c>
      <c r="G665" s="79">
        <f>ROUND(G690,2)</f>
        <v>31981</v>
      </c>
    </row>
    <row r="666" spans="1:7">
      <c r="A666" s="80"/>
      <c r="B666" s="80"/>
      <c r="C666" s="80"/>
      <c r="D666" s="81"/>
      <c r="E666" s="82"/>
      <c r="F666" s="83"/>
      <c r="G666" s="84"/>
    </row>
    <row r="667" spans="1:7" ht="15">
      <c r="A667" s="613" t="s">
        <v>40</v>
      </c>
      <c r="B667" s="633"/>
      <c r="C667" s="633"/>
      <c r="D667" s="633"/>
      <c r="E667" s="633"/>
      <c r="F667" s="633"/>
      <c r="G667" s="634"/>
    </row>
    <row r="668" spans="1:7" ht="15">
      <c r="A668" s="616" t="s">
        <v>41</v>
      </c>
      <c r="B668" s="640"/>
      <c r="C668" s="641"/>
      <c r="D668" s="231" t="s">
        <v>42</v>
      </c>
      <c r="E668" s="232" t="s">
        <v>43</v>
      </c>
      <c r="F668" s="233" t="s">
        <v>44</v>
      </c>
      <c r="G668" s="232" t="s">
        <v>45</v>
      </c>
    </row>
    <row r="669" spans="1:7" ht="15">
      <c r="A669" s="661" t="s">
        <v>70</v>
      </c>
      <c r="B669" s="662"/>
      <c r="C669" s="663"/>
      <c r="D669" s="234" t="s">
        <v>16</v>
      </c>
      <c r="E669" s="250">
        <v>435000</v>
      </c>
      <c r="F669" s="236">
        <v>3.15E-2</v>
      </c>
      <c r="G669" s="252">
        <f>ROUNDUP(E669*F669,0)</f>
        <v>13703</v>
      </c>
    </row>
    <row r="670" spans="1:7" ht="15">
      <c r="A670" s="637" t="s">
        <v>71</v>
      </c>
      <c r="B670" s="638"/>
      <c r="C670" s="639"/>
      <c r="D670" s="234" t="s">
        <v>9</v>
      </c>
      <c r="E670" s="250">
        <v>5100</v>
      </c>
      <c r="F670" s="236">
        <v>1.05</v>
      </c>
      <c r="G670" s="252">
        <f>ROUNDUP(E670*F670,0)</f>
        <v>5355</v>
      </c>
    </row>
    <row r="671" spans="1:7" ht="15">
      <c r="A671" s="637"/>
      <c r="B671" s="638"/>
      <c r="C671" s="639"/>
      <c r="D671" s="234"/>
      <c r="E671" s="235"/>
      <c r="F671" s="236"/>
      <c r="G671" s="232"/>
    </row>
    <row r="672" spans="1:7" ht="15">
      <c r="A672" s="637"/>
      <c r="B672" s="638"/>
      <c r="C672" s="639"/>
      <c r="D672" s="234"/>
      <c r="E672" s="235"/>
      <c r="F672" s="236"/>
      <c r="G672" s="232"/>
    </row>
    <row r="673" spans="1:7" ht="15">
      <c r="A673" s="637"/>
      <c r="B673" s="638"/>
      <c r="C673" s="639"/>
      <c r="D673" s="234"/>
      <c r="E673" s="235"/>
      <c r="F673" s="236"/>
      <c r="G673" s="232"/>
    </row>
    <row r="674" spans="1:7" ht="15">
      <c r="A674" s="237"/>
      <c r="B674" s="238"/>
      <c r="C674" s="237"/>
      <c r="D674" s="239"/>
      <c r="E674" s="240"/>
      <c r="F674" s="241" t="s">
        <v>46</v>
      </c>
      <c r="G674" s="242">
        <f>G669+G670+G671+G672+G673</f>
        <v>19058</v>
      </c>
    </row>
    <row r="675" spans="1:7" ht="15">
      <c r="A675" s="243"/>
      <c r="B675" s="244"/>
      <c r="C675" s="244"/>
      <c r="D675" s="245"/>
      <c r="E675" s="246"/>
      <c r="F675" s="247"/>
      <c r="G675" s="248"/>
    </row>
    <row r="676" spans="1:7" ht="15">
      <c r="A676" s="613" t="s">
        <v>47</v>
      </c>
      <c r="B676" s="614"/>
      <c r="C676" s="614"/>
      <c r="D676" s="614"/>
      <c r="E676" s="614"/>
      <c r="F676" s="614"/>
      <c r="G676" s="615"/>
    </row>
    <row r="677" spans="1:7" ht="15">
      <c r="A677" s="616" t="s">
        <v>41</v>
      </c>
      <c r="B677" s="640"/>
      <c r="C677" s="641"/>
      <c r="D677" s="231" t="s">
        <v>42</v>
      </c>
      <c r="E677" s="232" t="s">
        <v>48</v>
      </c>
      <c r="F677" s="233" t="s">
        <v>49</v>
      </c>
      <c r="G677" s="232" t="s">
        <v>45</v>
      </c>
    </row>
    <row r="678" spans="1:7" ht="15">
      <c r="A678" s="622" t="s">
        <v>66</v>
      </c>
      <c r="B678" s="623"/>
      <c r="C678" s="624"/>
      <c r="D678" s="254" t="s">
        <v>51</v>
      </c>
      <c r="E678" s="255">
        <f>G687</f>
        <v>12307</v>
      </c>
      <c r="F678" s="253">
        <v>0.05</v>
      </c>
      <c r="G678" s="252">
        <f>ROUNDUP(E678*F678,0)</f>
        <v>616</v>
      </c>
    </row>
    <row r="679" spans="1:7" ht="15">
      <c r="A679" s="622"/>
      <c r="B679" s="623"/>
      <c r="C679" s="624"/>
      <c r="D679" s="254"/>
      <c r="E679" s="255"/>
      <c r="F679" s="253"/>
      <c r="G679" s="256"/>
    </row>
    <row r="680" spans="1:7" ht="15">
      <c r="A680" s="622"/>
      <c r="B680" s="623"/>
      <c r="C680" s="624"/>
      <c r="D680" s="254"/>
      <c r="E680" s="255"/>
      <c r="F680" s="253"/>
      <c r="G680" s="256"/>
    </row>
    <row r="681" spans="1:7" ht="15">
      <c r="A681" s="257"/>
      <c r="B681" s="258"/>
      <c r="C681" s="258"/>
      <c r="D681" s="259"/>
      <c r="E681" s="260"/>
      <c r="F681" s="241" t="s">
        <v>54</v>
      </c>
      <c r="G681" s="242">
        <f>G678+G679+G680</f>
        <v>616</v>
      </c>
    </row>
    <row r="682" spans="1:7" ht="15">
      <c r="A682" s="261"/>
      <c r="B682" s="262"/>
      <c r="C682" s="262"/>
      <c r="D682" s="263"/>
      <c r="E682" s="264"/>
      <c r="F682" s="247"/>
      <c r="G682" s="248"/>
    </row>
    <row r="683" spans="1:7" ht="15">
      <c r="A683" s="613" t="s">
        <v>55</v>
      </c>
      <c r="B683" s="614"/>
      <c r="C683" s="614"/>
      <c r="D683" s="614"/>
      <c r="E683" s="614"/>
      <c r="F683" s="614"/>
      <c r="G683" s="615"/>
    </row>
    <row r="684" spans="1:7" ht="15">
      <c r="A684" s="231" t="s">
        <v>2</v>
      </c>
      <c r="B684" s="231" t="s">
        <v>56</v>
      </c>
      <c r="C684" s="231" t="s">
        <v>57</v>
      </c>
      <c r="D684" s="231" t="s">
        <v>58</v>
      </c>
      <c r="E684" s="231" t="s">
        <v>59</v>
      </c>
      <c r="F684" s="231" t="s">
        <v>60</v>
      </c>
      <c r="G684" s="265"/>
    </row>
    <row r="685" spans="1:7" ht="15">
      <c r="A685" s="266" t="s">
        <v>61</v>
      </c>
      <c r="B685" s="266">
        <v>107213.33333333299</v>
      </c>
      <c r="C685" s="267">
        <v>0.875</v>
      </c>
      <c r="D685" s="267">
        <v>25128.125</v>
      </c>
      <c r="E685" s="267">
        <v>2.97</v>
      </c>
      <c r="F685" s="252">
        <f>ROUNDUP(D685/E685,0)</f>
        <v>8461</v>
      </c>
      <c r="G685" s="265"/>
    </row>
    <row r="686" spans="1:7" ht="15">
      <c r="A686" s="266" t="s">
        <v>62</v>
      </c>
      <c r="B686" s="266">
        <v>48733.333333333299</v>
      </c>
      <c r="C686" s="267">
        <v>0.875</v>
      </c>
      <c r="D686" s="267">
        <v>11421.875</v>
      </c>
      <c r="E686" s="267">
        <v>2.97</v>
      </c>
      <c r="F686" s="252">
        <f>ROUNDUP(D686/E686,0)</f>
        <v>3846</v>
      </c>
      <c r="G686" s="265"/>
    </row>
    <row r="687" spans="1:7" ht="15">
      <c r="A687" s="237"/>
      <c r="B687" s="268"/>
      <c r="C687" s="269"/>
      <c r="D687" s="270"/>
      <c r="E687" s="271"/>
      <c r="F687" s="241" t="s">
        <v>63</v>
      </c>
      <c r="G687" s="272">
        <f>F685+F686</f>
        <v>12307</v>
      </c>
    </row>
    <row r="688" spans="1:7" ht="15">
      <c r="A688" s="243"/>
      <c r="B688" s="273"/>
      <c r="C688" s="274"/>
      <c r="D688" s="275"/>
      <c r="E688" s="276"/>
      <c r="F688" s="247"/>
      <c r="G688" s="248"/>
    </row>
    <row r="689" spans="1:7" ht="16" thickBot="1">
      <c r="A689" s="243"/>
      <c r="B689" s="243"/>
      <c r="C689" s="243"/>
      <c r="D689" s="277"/>
      <c r="E689" s="278"/>
      <c r="F689" s="279"/>
      <c r="G689" s="278"/>
    </row>
    <row r="690" spans="1:7" ht="16" thickBot="1">
      <c r="A690" s="280"/>
      <c r="B690" s="281"/>
      <c r="C690" s="282"/>
      <c r="D690" s="283"/>
      <c r="E690" s="642" t="s">
        <v>64</v>
      </c>
      <c r="F690" s="643"/>
      <c r="G690" s="303">
        <f>G674+G681+G687</f>
        <v>31981</v>
      </c>
    </row>
    <row r="691" spans="1:7">
      <c r="A691" s="97"/>
      <c r="B691" s="97"/>
      <c r="C691" s="97"/>
      <c r="D691" s="132"/>
      <c r="E691" s="133"/>
      <c r="F691" s="134"/>
      <c r="G691" s="133"/>
    </row>
    <row r="692" spans="1:7" ht="15" thickBot="1">
      <c r="A692" s="140"/>
      <c r="B692" s="141"/>
      <c r="C692" s="142"/>
      <c r="D692" s="143"/>
      <c r="E692" s="144"/>
      <c r="F692" s="145"/>
      <c r="G692" s="144"/>
    </row>
    <row r="693" spans="1:7" ht="16" thickBot="1">
      <c r="A693" s="164" t="s">
        <v>1</v>
      </c>
      <c r="B693" s="802" t="s">
        <v>2</v>
      </c>
      <c r="C693" s="803"/>
      <c r="D693" s="803"/>
      <c r="E693" s="804"/>
      <c r="F693" s="165" t="s">
        <v>38</v>
      </c>
      <c r="G693" s="166" t="s">
        <v>39</v>
      </c>
    </row>
    <row r="694" spans="1:7" ht="14" customHeight="1" thickBot="1">
      <c r="A694" s="167" t="e">
        <f>+#REF!</f>
        <v>#REF!</v>
      </c>
      <c r="B694" s="805" t="e">
        <f>+#REF!</f>
        <v>#REF!</v>
      </c>
      <c r="C694" s="805"/>
      <c r="D694" s="805"/>
      <c r="E694" s="805"/>
      <c r="F694" s="168" t="e">
        <f>+#REF!</f>
        <v>#REF!</v>
      </c>
      <c r="G694" s="79">
        <f>ROUND(G717,2)</f>
        <v>133766</v>
      </c>
    </row>
    <row r="695" spans="1:7">
      <c r="A695" s="80"/>
      <c r="B695" s="80"/>
      <c r="C695" s="80"/>
      <c r="D695" s="81"/>
      <c r="E695" s="82"/>
      <c r="F695" s="83"/>
      <c r="G695" s="84"/>
    </row>
    <row r="696" spans="1:7" ht="15">
      <c r="A696" s="675" t="s">
        <v>40</v>
      </c>
      <c r="B696" s="676"/>
      <c r="C696" s="676"/>
      <c r="D696" s="676"/>
      <c r="E696" s="676"/>
      <c r="F696" s="676"/>
      <c r="G696" s="677"/>
    </row>
    <row r="697" spans="1:7" ht="15">
      <c r="A697" s="678" t="s">
        <v>41</v>
      </c>
      <c r="B697" s="679"/>
      <c r="C697" s="680"/>
      <c r="D697" s="326" t="s">
        <v>42</v>
      </c>
      <c r="E697" s="327" t="s">
        <v>43</v>
      </c>
      <c r="F697" s="328" t="s">
        <v>44</v>
      </c>
      <c r="G697" s="327" t="s">
        <v>45</v>
      </c>
    </row>
    <row r="698" spans="1:7" ht="15">
      <c r="A698" s="681" t="s">
        <v>92</v>
      </c>
      <c r="B698" s="682"/>
      <c r="C698" s="683"/>
      <c r="D698" s="329" t="s">
        <v>16</v>
      </c>
      <c r="E698" s="250">
        <v>407680</v>
      </c>
      <c r="F698" s="330">
        <v>5.4600000000000003E-2</v>
      </c>
      <c r="G698" s="252">
        <f>ROUNDUP(E698*F698,0)</f>
        <v>22260</v>
      </c>
    </row>
    <row r="699" spans="1:7" ht="15">
      <c r="A699" s="681" t="s">
        <v>93</v>
      </c>
      <c r="B699" s="682"/>
      <c r="C699" s="683"/>
      <c r="D699" s="329" t="s">
        <v>75</v>
      </c>
      <c r="E699" s="250">
        <v>4000</v>
      </c>
      <c r="F699" s="330">
        <v>1.05</v>
      </c>
      <c r="G699" s="252">
        <f>ROUNDUP(E699*F699,0)</f>
        <v>4200</v>
      </c>
    </row>
    <row r="700" spans="1:7" ht="15">
      <c r="A700" s="681" t="s">
        <v>94</v>
      </c>
      <c r="B700" s="682"/>
      <c r="C700" s="683"/>
      <c r="D700" s="329" t="s">
        <v>75</v>
      </c>
      <c r="E700" s="250">
        <v>6000</v>
      </c>
      <c r="F700" s="330">
        <v>0.06</v>
      </c>
      <c r="G700" s="252">
        <f>ROUNDUP(E700*F700,0)</f>
        <v>360</v>
      </c>
    </row>
    <row r="701" spans="1:7" ht="15">
      <c r="A701" s="681" t="s">
        <v>95</v>
      </c>
      <c r="B701" s="682"/>
      <c r="C701" s="683"/>
      <c r="D701" s="329" t="s">
        <v>9</v>
      </c>
      <c r="E701" s="250">
        <v>29000</v>
      </c>
      <c r="F701" s="330">
        <v>0.48</v>
      </c>
      <c r="G701" s="252">
        <f>ROUNDUP(E701*F701,0)</f>
        <v>13920</v>
      </c>
    </row>
    <row r="702" spans="1:7" ht="15">
      <c r="A702" s="333"/>
      <c r="B702" s="334"/>
      <c r="C702" s="333"/>
      <c r="D702" s="335"/>
      <c r="E702" s="336"/>
      <c r="F702" s="337" t="s">
        <v>46</v>
      </c>
      <c r="G702" s="272">
        <f>SUM(G698:G701)</f>
        <v>40740</v>
      </c>
    </row>
    <row r="703" spans="1:7" ht="15">
      <c r="A703" s="338"/>
      <c r="B703" s="339"/>
      <c r="C703" s="339"/>
      <c r="D703" s="340"/>
      <c r="E703" s="341"/>
      <c r="F703" s="342"/>
      <c r="G703" s="343"/>
    </row>
    <row r="704" spans="1:7" ht="15">
      <c r="A704" s="675" t="s">
        <v>47</v>
      </c>
      <c r="B704" s="685"/>
      <c r="C704" s="685"/>
      <c r="D704" s="685"/>
      <c r="E704" s="685"/>
      <c r="F704" s="685"/>
      <c r="G704" s="686"/>
    </row>
    <row r="705" spans="1:7" ht="15">
      <c r="A705" s="678" t="s">
        <v>41</v>
      </c>
      <c r="B705" s="679"/>
      <c r="C705" s="680"/>
      <c r="D705" s="326" t="s">
        <v>42</v>
      </c>
      <c r="E705" s="327" t="s">
        <v>48</v>
      </c>
      <c r="F705" s="328" t="s">
        <v>49</v>
      </c>
      <c r="G705" s="327" t="s">
        <v>45</v>
      </c>
    </row>
    <row r="706" spans="1:7" ht="15">
      <c r="A706" s="689" t="s">
        <v>50</v>
      </c>
      <c r="B706" s="690"/>
      <c r="C706" s="691"/>
      <c r="D706" s="362" t="s">
        <v>51</v>
      </c>
      <c r="E706" s="250">
        <f>+G714</f>
        <v>84024</v>
      </c>
      <c r="F706" s="363">
        <v>0.05</v>
      </c>
      <c r="G706" s="252">
        <f>ROUNDUP(E706*F706,0)</f>
        <v>4202</v>
      </c>
    </row>
    <row r="707" spans="1:7" ht="15">
      <c r="A707" s="689" t="s">
        <v>96</v>
      </c>
      <c r="B707" s="690"/>
      <c r="C707" s="691"/>
      <c r="D707" s="362" t="s">
        <v>84</v>
      </c>
      <c r="E707" s="250">
        <v>8000</v>
      </c>
      <c r="F707" s="363">
        <v>0.6</v>
      </c>
      <c r="G707" s="252">
        <f>ROUNDUP(E707*F707,0)</f>
        <v>4800</v>
      </c>
    </row>
    <row r="708" spans="1:7" ht="15">
      <c r="A708" s="344"/>
      <c r="B708" s="258"/>
      <c r="C708" s="258"/>
      <c r="D708" s="259"/>
      <c r="E708" s="260"/>
      <c r="F708" s="337" t="s">
        <v>54</v>
      </c>
      <c r="G708" s="272">
        <f>SUM(G706:G707)</f>
        <v>9002</v>
      </c>
    </row>
    <row r="709" spans="1:7" ht="15">
      <c r="A709" s="345"/>
      <c r="B709" s="262"/>
      <c r="C709" s="262"/>
      <c r="D709" s="263"/>
      <c r="E709" s="264"/>
      <c r="F709" s="342"/>
      <c r="G709" s="343"/>
    </row>
    <row r="710" spans="1:7" ht="15">
      <c r="A710" s="675" t="s">
        <v>55</v>
      </c>
      <c r="B710" s="685"/>
      <c r="C710" s="685"/>
      <c r="D710" s="685"/>
      <c r="E710" s="685"/>
      <c r="F710" s="685"/>
      <c r="G710" s="686"/>
    </row>
    <row r="711" spans="1:7" ht="15">
      <c r="A711" s="326" t="s">
        <v>2</v>
      </c>
      <c r="B711" s="326" t="s">
        <v>56</v>
      </c>
      <c r="C711" s="326" t="s">
        <v>57</v>
      </c>
      <c r="D711" s="326" t="s">
        <v>58</v>
      </c>
      <c r="E711" s="326" t="s">
        <v>59</v>
      </c>
      <c r="F711" s="326" t="s">
        <v>60</v>
      </c>
      <c r="G711" s="346"/>
    </row>
    <row r="712" spans="1:7" ht="15">
      <c r="A712" s="266" t="s">
        <v>61</v>
      </c>
      <c r="B712" s="266">
        <v>107213.33333333299</v>
      </c>
      <c r="C712" s="267">
        <v>0.875</v>
      </c>
      <c r="D712" s="267">
        <v>25128.125</v>
      </c>
      <c r="E712" s="267">
        <v>0.435</v>
      </c>
      <c r="F712" s="252">
        <f>ROUNDUP(D712/E712,0)</f>
        <v>57766</v>
      </c>
      <c r="G712" s="346"/>
    </row>
    <row r="713" spans="1:7" ht="15">
      <c r="A713" s="266" t="s">
        <v>62</v>
      </c>
      <c r="B713" s="266">
        <v>48733.333333333299</v>
      </c>
      <c r="C713" s="267">
        <v>0.875</v>
      </c>
      <c r="D713" s="267">
        <v>11421.875</v>
      </c>
      <c r="E713" s="267">
        <v>0.435</v>
      </c>
      <c r="F713" s="252">
        <f>ROUNDUP(D713/E713,0)</f>
        <v>26258</v>
      </c>
      <c r="G713" s="346"/>
    </row>
    <row r="714" spans="1:7" ht="15">
      <c r="A714" s="333"/>
      <c r="B714" s="268"/>
      <c r="C714" s="269"/>
      <c r="D714" s="270"/>
      <c r="E714" s="271"/>
      <c r="F714" s="337" t="s">
        <v>63</v>
      </c>
      <c r="G714" s="272">
        <f>SUM(F712:F713)</f>
        <v>84024</v>
      </c>
    </row>
    <row r="715" spans="1:7" ht="15">
      <c r="A715" s="338"/>
      <c r="B715" s="273"/>
      <c r="C715" s="274"/>
      <c r="D715" s="275"/>
      <c r="E715" s="276"/>
      <c r="F715" s="342"/>
      <c r="G715" s="343"/>
    </row>
    <row r="716" spans="1:7" ht="16" thickBot="1">
      <c r="A716" s="338"/>
      <c r="B716" s="338"/>
      <c r="C716" s="338"/>
      <c r="D716" s="347"/>
      <c r="E716" s="348"/>
      <c r="F716" s="349"/>
      <c r="G716" s="348"/>
    </row>
    <row r="717" spans="1:7" ht="16" thickBot="1">
      <c r="A717" s="350"/>
      <c r="B717" s="351"/>
      <c r="C717" s="352"/>
      <c r="D717" s="353"/>
      <c r="E717" s="687" t="s">
        <v>64</v>
      </c>
      <c r="F717" s="688"/>
      <c r="G717" s="354">
        <f>G702+G708+G714</f>
        <v>133766</v>
      </c>
    </row>
    <row r="718" spans="1:7">
      <c r="A718" s="97"/>
      <c r="B718" s="97"/>
      <c r="C718" s="97"/>
      <c r="D718" s="132"/>
      <c r="E718" s="133"/>
      <c r="F718" s="134"/>
      <c r="G718" s="133"/>
    </row>
    <row r="719" spans="1:7" ht="15" thickBot="1">
      <c r="A719" s="140"/>
      <c r="B719" s="141"/>
      <c r="C719" s="142"/>
      <c r="D719" s="143"/>
      <c r="E719" s="144"/>
      <c r="F719" s="145"/>
      <c r="G719" s="144"/>
    </row>
    <row r="720" spans="1:7" ht="16" thickBot="1">
      <c r="A720" s="164" t="s">
        <v>1</v>
      </c>
      <c r="B720" s="802" t="s">
        <v>2</v>
      </c>
      <c r="C720" s="803"/>
      <c r="D720" s="803"/>
      <c r="E720" s="804"/>
      <c r="F720" s="165" t="s">
        <v>38</v>
      </c>
      <c r="G720" s="166" t="s">
        <v>39</v>
      </c>
    </row>
    <row r="721" spans="1:7" ht="14" customHeight="1" thickBot="1">
      <c r="A721" s="167" t="e">
        <f>+#REF!</f>
        <v>#REF!</v>
      </c>
      <c r="B721" s="805" t="e">
        <f>+#REF!</f>
        <v>#REF!</v>
      </c>
      <c r="C721" s="805"/>
      <c r="D721" s="805"/>
      <c r="E721" s="805"/>
      <c r="F721" s="168" t="e">
        <f>+#REF!</f>
        <v>#REF!</v>
      </c>
      <c r="G721" s="79">
        <f>ROUND(G744,2)</f>
        <v>151200</v>
      </c>
    </row>
    <row r="722" spans="1:7">
      <c r="A722" s="80"/>
      <c r="B722" s="80"/>
      <c r="C722" s="80"/>
      <c r="D722" s="81"/>
      <c r="E722" s="82"/>
      <c r="F722" s="83"/>
      <c r="G722" s="84"/>
    </row>
    <row r="723" spans="1:7" ht="15">
      <c r="A723" s="675" t="s">
        <v>40</v>
      </c>
      <c r="B723" s="676"/>
      <c r="C723" s="676"/>
      <c r="D723" s="676"/>
      <c r="E723" s="676"/>
      <c r="F723" s="676"/>
      <c r="G723" s="677"/>
    </row>
    <row r="724" spans="1:7" ht="15">
      <c r="A724" s="678" t="s">
        <v>41</v>
      </c>
      <c r="B724" s="679"/>
      <c r="C724" s="680"/>
      <c r="D724" s="326" t="s">
        <v>42</v>
      </c>
      <c r="E724" s="327" t="s">
        <v>43</v>
      </c>
      <c r="F724" s="328" t="s">
        <v>44</v>
      </c>
      <c r="G724" s="327" t="s">
        <v>45</v>
      </c>
    </row>
    <row r="725" spans="1:7" ht="15">
      <c r="A725" s="681" t="s">
        <v>92</v>
      </c>
      <c r="B725" s="682"/>
      <c r="C725" s="683"/>
      <c r="D725" s="329" t="s">
        <v>16</v>
      </c>
      <c r="E725" s="250">
        <v>407680</v>
      </c>
      <c r="F725" s="330">
        <v>6.3E-2</v>
      </c>
      <c r="G725" s="252">
        <f>ROUNDUP(E725*F725,0)</f>
        <v>25684</v>
      </c>
    </row>
    <row r="726" spans="1:7" ht="15">
      <c r="A726" s="681" t="s">
        <v>93</v>
      </c>
      <c r="B726" s="682"/>
      <c r="C726" s="683"/>
      <c r="D726" s="329" t="s">
        <v>75</v>
      </c>
      <c r="E726" s="250">
        <v>4000</v>
      </c>
      <c r="F726" s="330">
        <v>2.31</v>
      </c>
      <c r="G726" s="252">
        <f>ROUNDUP(E726*F726,0)</f>
        <v>9240</v>
      </c>
    </row>
    <row r="727" spans="1:7" ht="15">
      <c r="A727" s="681" t="s">
        <v>94</v>
      </c>
      <c r="B727" s="682"/>
      <c r="C727" s="683"/>
      <c r="D727" s="329" t="s">
        <v>75</v>
      </c>
      <c r="E727" s="250">
        <v>6000</v>
      </c>
      <c r="F727" s="330">
        <v>0.11</v>
      </c>
      <c r="G727" s="252">
        <f>ROUNDUP(E727*F727,0)</f>
        <v>660</v>
      </c>
    </row>
    <row r="728" spans="1:7" ht="15">
      <c r="A728" s="681" t="s">
        <v>95</v>
      </c>
      <c r="B728" s="682"/>
      <c r="C728" s="683"/>
      <c r="D728" s="329" t="s">
        <v>9</v>
      </c>
      <c r="E728" s="250">
        <v>29000</v>
      </c>
      <c r="F728" s="330">
        <v>0.64</v>
      </c>
      <c r="G728" s="252">
        <f>ROUNDUP(E728*F728,0)</f>
        <v>18560</v>
      </c>
    </row>
    <row r="729" spans="1:7" ht="15">
      <c r="A729" s="333"/>
      <c r="B729" s="334"/>
      <c r="C729" s="333"/>
      <c r="D729" s="335"/>
      <c r="E729" s="336"/>
      <c r="F729" s="337" t="s">
        <v>46</v>
      </c>
      <c r="G729" s="272">
        <f>SUM(G725:G728)</f>
        <v>54144</v>
      </c>
    </row>
    <row r="730" spans="1:7" ht="15">
      <c r="A730" s="338"/>
      <c r="B730" s="339"/>
      <c r="C730" s="339"/>
      <c r="D730" s="340"/>
      <c r="E730" s="341"/>
      <c r="F730" s="342"/>
      <c r="G730" s="343"/>
    </row>
    <row r="731" spans="1:7" ht="15">
      <c r="A731" s="675" t="s">
        <v>47</v>
      </c>
      <c r="B731" s="685"/>
      <c r="C731" s="685"/>
      <c r="D731" s="685"/>
      <c r="E731" s="685"/>
      <c r="F731" s="685"/>
      <c r="G731" s="686"/>
    </row>
    <row r="732" spans="1:7" ht="15">
      <c r="A732" s="678" t="s">
        <v>41</v>
      </c>
      <c r="B732" s="679"/>
      <c r="C732" s="680"/>
      <c r="D732" s="326" t="s">
        <v>42</v>
      </c>
      <c r="E732" s="327" t="s">
        <v>48</v>
      </c>
      <c r="F732" s="328" t="s">
        <v>49</v>
      </c>
      <c r="G732" s="327" t="s">
        <v>45</v>
      </c>
    </row>
    <row r="733" spans="1:7" ht="15">
      <c r="A733" s="689" t="s">
        <v>50</v>
      </c>
      <c r="B733" s="690"/>
      <c r="C733" s="691"/>
      <c r="D733" s="362" t="s">
        <v>51</v>
      </c>
      <c r="E733" s="250">
        <f>+G741</f>
        <v>87862</v>
      </c>
      <c r="F733" s="363">
        <v>0.05</v>
      </c>
      <c r="G733" s="252">
        <f>ROUNDUP(E733*F733,0)</f>
        <v>4394</v>
      </c>
    </row>
    <row r="734" spans="1:7" ht="15">
      <c r="A734" s="689" t="s">
        <v>96</v>
      </c>
      <c r="B734" s="690"/>
      <c r="C734" s="691"/>
      <c r="D734" s="362" t="s">
        <v>84</v>
      </c>
      <c r="E734" s="250">
        <v>8000</v>
      </c>
      <c r="F734" s="363">
        <v>0.6</v>
      </c>
      <c r="G734" s="252">
        <f>ROUNDUP(E734*F734,0)</f>
        <v>4800</v>
      </c>
    </row>
    <row r="735" spans="1:7" ht="15">
      <c r="A735" s="344"/>
      <c r="B735" s="258"/>
      <c r="C735" s="258"/>
      <c r="D735" s="259"/>
      <c r="E735" s="260"/>
      <c r="F735" s="337" t="s">
        <v>54</v>
      </c>
      <c r="G735" s="272">
        <f>SUM(G733:G734)</f>
        <v>9194</v>
      </c>
    </row>
    <row r="736" spans="1:7" ht="15">
      <c r="A736" s="345"/>
      <c r="B736" s="262"/>
      <c r="C736" s="262"/>
      <c r="D736" s="263"/>
      <c r="E736" s="264"/>
      <c r="F736" s="342"/>
      <c r="G736" s="343"/>
    </row>
    <row r="737" spans="1:7" ht="15">
      <c r="A737" s="675" t="s">
        <v>55</v>
      </c>
      <c r="B737" s="685"/>
      <c r="C737" s="685"/>
      <c r="D737" s="685"/>
      <c r="E737" s="685"/>
      <c r="F737" s="685"/>
      <c r="G737" s="686"/>
    </row>
    <row r="738" spans="1:7" ht="15">
      <c r="A738" s="326" t="s">
        <v>2</v>
      </c>
      <c r="B738" s="326" t="s">
        <v>56</v>
      </c>
      <c r="C738" s="326" t="s">
        <v>57</v>
      </c>
      <c r="D738" s="326" t="s">
        <v>58</v>
      </c>
      <c r="E738" s="326" t="s">
        <v>59</v>
      </c>
      <c r="F738" s="326" t="s">
        <v>60</v>
      </c>
      <c r="G738" s="346"/>
    </row>
    <row r="739" spans="1:7" ht="15">
      <c r="A739" s="266" t="s">
        <v>61</v>
      </c>
      <c r="B739" s="266">
        <v>107213.33333333299</v>
      </c>
      <c r="C739" s="267">
        <v>0.875</v>
      </c>
      <c r="D739" s="267">
        <v>25128.125</v>
      </c>
      <c r="E739" s="267">
        <v>0.41599999999999998</v>
      </c>
      <c r="F739" s="252">
        <f>ROUNDUP(D739/E739,0)</f>
        <v>60405</v>
      </c>
      <c r="G739" s="346"/>
    </row>
    <row r="740" spans="1:7" ht="15">
      <c r="A740" s="266" t="s">
        <v>62</v>
      </c>
      <c r="B740" s="266">
        <v>48733.333333333299</v>
      </c>
      <c r="C740" s="267">
        <v>0.875</v>
      </c>
      <c r="D740" s="267">
        <v>11421.875</v>
      </c>
      <c r="E740" s="267">
        <v>0.41599999999999998</v>
      </c>
      <c r="F740" s="252">
        <f>ROUNDUP(D740/E740,0)</f>
        <v>27457</v>
      </c>
      <c r="G740" s="346"/>
    </row>
    <row r="741" spans="1:7" ht="15">
      <c r="A741" s="333"/>
      <c r="B741" s="268"/>
      <c r="C741" s="269"/>
      <c r="D741" s="270"/>
      <c r="E741" s="271"/>
      <c r="F741" s="337" t="s">
        <v>63</v>
      </c>
      <c r="G741" s="272">
        <f>SUM(F739:F740)</f>
        <v>87862</v>
      </c>
    </row>
    <row r="742" spans="1:7" ht="15">
      <c r="A742" s="338"/>
      <c r="B742" s="273"/>
      <c r="C742" s="274"/>
      <c r="D742" s="275"/>
      <c r="E742" s="276"/>
      <c r="F742" s="342"/>
      <c r="G742" s="343"/>
    </row>
    <row r="743" spans="1:7" ht="16" thickBot="1">
      <c r="A743" s="338"/>
      <c r="B743" s="338"/>
      <c r="C743" s="338"/>
      <c r="D743" s="347"/>
      <c r="E743" s="348"/>
      <c r="F743" s="349"/>
      <c r="G743" s="348"/>
    </row>
    <row r="744" spans="1:7" ht="16" thickBot="1">
      <c r="A744" s="350"/>
      <c r="B744" s="351"/>
      <c r="C744" s="352"/>
      <c r="D744" s="353"/>
      <c r="E744" s="687" t="s">
        <v>64</v>
      </c>
      <c r="F744" s="688"/>
      <c r="G744" s="354">
        <f>G729+G735+G741</f>
        <v>151200</v>
      </c>
    </row>
    <row r="745" spans="1:7" s="152" customFormat="1" ht="15" thickBot="1">
      <c r="A745" s="173"/>
      <c r="B745" s="174"/>
      <c r="C745" s="175"/>
      <c r="D745" s="176"/>
      <c r="E745" s="517"/>
      <c r="F745" s="517"/>
      <c r="G745" s="518"/>
    </row>
    <row r="746" spans="1:7" ht="16" thickBot="1">
      <c r="A746" s="74" t="s">
        <v>1</v>
      </c>
      <c r="B746" s="730" t="s">
        <v>2</v>
      </c>
      <c r="C746" s="731"/>
      <c r="D746" s="731"/>
      <c r="E746" s="732"/>
      <c r="F746" s="75" t="s">
        <v>38</v>
      </c>
      <c r="G746" s="76" t="s">
        <v>39</v>
      </c>
    </row>
    <row r="747" spans="1:7" ht="15" thickBot="1">
      <c r="A747" s="77" t="e">
        <f>+#REF!</f>
        <v>#REF!</v>
      </c>
      <c r="B747" s="786" t="e">
        <f>+#REF!</f>
        <v>#REF!</v>
      </c>
      <c r="C747" s="786"/>
      <c r="D747" s="786"/>
      <c r="E747" s="786"/>
      <c r="F747" s="78" t="e">
        <f>+#REF!</f>
        <v>#REF!</v>
      </c>
      <c r="G747" s="79">
        <f>ROUND(G774,2)</f>
        <v>32517</v>
      </c>
    </row>
    <row r="748" spans="1:7">
      <c r="A748" s="80"/>
      <c r="B748" s="80"/>
      <c r="C748" s="80"/>
      <c r="D748" s="81"/>
      <c r="E748" s="82"/>
      <c r="F748" s="83"/>
      <c r="G748" s="84"/>
    </row>
    <row r="749" spans="1:7" ht="15">
      <c r="A749" s="613" t="s">
        <v>40</v>
      </c>
      <c r="B749" s="633"/>
      <c r="C749" s="633"/>
      <c r="D749" s="633"/>
      <c r="E749" s="633"/>
      <c r="F749" s="633"/>
      <c r="G749" s="634"/>
    </row>
    <row r="750" spans="1:7" ht="15">
      <c r="A750" s="616" t="s">
        <v>41</v>
      </c>
      <c r="B750" s="640"/>
      <c r="C750" s="641"/>
      <c r="D750" s="231" t="s">
        <v>42</v>
      </c>
      <c r="E750" s="232" t="s">
        <v>43</v>
      </c>
      <c r="F750" s="233" t="s">
        <v>44</v>
      </c>
      <c r="G750" s="232" t="s">
        <v>45</v>
      </c>
    </row>
    <row r="751" spans="1:7" ht="15">
      <c r="A751" s="692" t="s">
        <v>97</v>
      </c>
      <c r="B751" s="692"/>
      <c r="C751" s="692"/>
      <c r="D751" s="367" t="s">
        <v>88</v>
      </c>
      <c r="E751" s="368">
        <v>443</v>
      </c>
      <c r="F751" s="366">
        <v>1</v>
      </c>
      <c r="G751" s="252">
        <f t="shared" ref="G751:G757" si="1">ROUNDUP(E751*F751,0)</f>
        <v>443</v>
      </c>
    </row>
    <row r="752" spans="1:7" ht="15">
      <c r="A752" s="692" t="s">
        <v>98</v>
      </c>
      <c r="B752" s="692"/>
      <c r="C752" s="692"/>
      <c r="D752" s="367" t="s">
        <v>88</v>
      </c>
      <c r="E752" s="368">
        <v>568</v>
      </c>
      <c r="F752" s="366">
        <v>3</v>
      </c>
      <c r="G752" s="252">
        <f t="shared" si="1"/>
        <v>1704</v>
      </c>
    </row>
    <row r="753" spans="1:7" ht="15">
      <c r="A753" s="693" t="s">
        <v>99</v>
      </c>
      <c r="B753" s="693"/>
      <c r="C753" s="693"/>
      <c r="D753" s="367" t="s">
        <v>100</v>
      </c>
      <c r="E753" s="368">
        <v>2600</v>
      </c>
      <c r="F753" s="366">
        <v>2</v>
      </c>
      <c r="G753" s="252">
        <f t="shared" si="1"/>
        <v>5200</v>
      </c>
    </row>
    <row r="754" spans="1:7" ht="21" customHeight="1">
      <c r="A754" s="692" t="s">
        <v>101</v>
      </c>
      <c r="B754" s="692"/>
      <c r="C754" s="692"/>
      <c r="D754" s="367" t="s">
        <v>88</v>
      </c>
      <c r="E754" s="368">
        <v>393</v>
      </c>
      <c r="F754" s="366">
        <v>2</v>
      </c>
      <c r="G754" s="252">
        <f t="shared" si="1"/>
        <v>786</v>
      </c>
    </row>
    <row r="755" spans="1:7" ht="15">
      <c r="A755" s="692" t="s">
        <v>102</v>
      </c>
      <c r="B755" s="692"/>
      <c r="C755" s="692"/>
      <c r="D755" s="367" t="s">
        <v>88</v>
      </c>
      <c r="E755" s="368">
        <v>60900</v>
      </c>
      <c r="F755" s="366">
        <v>8.0000000000000002E-3</v>
      </c>
      <c r="G755" s="252">
        <f t="shared" si="1"/>
        <v>488</v>
      </c>
    </row>
    <row r="756" spans="1:7" ht="15">
      <c r="A756" s="692" t="s">
        <v>103</v>
      </c>
      <c r="B756" s="692"/>
      <c r="C756" s="692"/>
      <c r="D756" s="367" t="s">
        <v>88</v>
      </c>
      <c r="E756" s="368">
        <v>6000</v>
      </c>
      <c r="F756" s="366">
        <v>0.1</v>
      </c>
      <c r="G756" s="252">
        <f t="shared" si="1"/>
        <v>600</v>
      </c>
    </row>
    <row r="757" spans="1:7" ht="15">
      <c r="A757" s="693" t="s">
        <v>104</v>
      </c>
      <c r="B757" s="693"/>
      <c r="C757" s="693"/>
      <c r="D757" s="367" t="s">
        <v>88</v>
      </c>
      <c r="E757" s="368">
        <v>58000</v>
      </c>
      <c r="F757" s="366">
        <v>8.0000000000000002E-3</v>
      </c>
      <c r="G757" s="252">
        <f t="shared" si="1"/>
        <v>464</v>
      </c>
    </row>
    <row r="758" spans="1:7" ht="15">
      <c r="A758" s="237"/>
      <c r="B758" s="238"/>
      <c r="C758" s="237"/>
      <c r="D758" s="239"/>
      <c r="E758" s="240"/>
      <c r="F758" s="241" t="s">
        <v>46</v>
      </c>
      <c r="G758" s="242">
        <f>SUM(G751:G757)</f>
        <v>9685</v>
      </c>
    </row>
    <row r="759" spans="1:7" ht="15">
      <c r="A759" s="243"/>
      <c r="B759" s="244"/>
      <c r="C759" s="244"/>
      <c r="D759" s="245"/>
      <c r="E759" s="246"/>
      <c r="F759" s="247"/>
      <c r="G759" s="248"/>
    </row>
    <row r="760" spans="1:7" ht="15">
      <c r="A760" s="613" t="s">
        <v>47</v>
      </c>
      <c r="B760" s="614"/>
      <c r="C760" s="614"/>
      <c r="D760" s="614"/>
      <c r="E760" s="614"/>
      <c r="F760" s="614"/>
      <c r="G760" s="615"/>
    </row>
    <row r="761" spans="1:7" ht="15">
      <c r="A761" s="616" t="s">
        <v>41</v>
      </c>
      <c r="B761" s="640"/>
      <c r="C761" s="641"/>
      <c r="D761" s="231" t="s">
        <v>42</v>
      </c>
      <c r="E761" s="232" t="s">
        <v>48</v>
      </c>
      <c r="F761" s="233" t="s">
        <v>49</v>
      </c>
      <c r="G761" s="232" t="s">
        <v>45</v>
      </c>
    </row>
    <row r="762" spans="1:7" ht="15">
      <c r="A762" s="619" t="s">
        <v>65</v>
      </c>
      <c r="B762" s="620"/>
      <c r="C762" s="621"/>
      <c r="D762" s="369" t="s">
        <v>51</v>
      </c>
      <c r="E762" s="250">
        <f>+G771</f>
        <v>21438</v>
      </c>
      <c r="F762" s="370">
        <v>6.5000000000000002E-2</v>
      </c>
      <c r="G762" s="252">
        <f>ROUNDUP(E762*F762,0)</f>
        <v>1394</v>
      </c>
    </row>
    <row r="763" spans="1:7" ht="15">
      <c r="A763" s="622"/>
      <c r="B763" s="623"/>
      <c r="C763" s="624"/>
      <c r="D763" s="254"/>
      <c r="E763" s="255"/>
      <c r="F763" s="253"/>
      <c r="G763" s="256"/>
    </row>
    <row r="764" spans="1:7" ht="15">
      <c r="A764" s="622"/>
      <c r="B764" s="623"/>
      <c r="C764" s="624"/>
      <c r="D764" s="254"/>
      <c r="E764" s="255"/>
      <c r="F764" s="253"/>
      <c r="G764" s="256"/>
    </row>
    <row r="765" spans="1:7" ht="15">
      <c r="A765" s="257"/>
      <c r="B765" s="258"/>
      <c r="C765" s="258"/>
      <c r="D765" s="259"/>
      <c r="E765" s="260"/>
      <c r="F765" s="241" t="s">
        <v>54</v>
      </c>
      <c r="G765" s="242">
        <f>G762+G763+G764</f>
        <v>1394</v>
      </c>
    </row>
    <row r="766" spans="1:7" ht="15">
      <c r="A766" s="261"/>
      <c r="B766" s="262"/>
      <c r="C766" s="262"/>
      <c r="D766" s="263"/>
      <c r="E766" s="264"/>
      <c r="F766" s="247"/>
      <c r="G766" s="248"/>
    </row>
    <row r="767" spans="1:7" ht="15">
      <c r="A767" s="675" t="s">
        <v>55</v>
      </c>
      <c r="B767" s="685"/>
      <c r="C767" s="685"/>
      <c r="D767" s="685"/>
      <c r="E767" s="685"/>
      <c r="F767" s="685"/>
      <c r="G767" s="686"/>
    </row>
    <row r="768" spans="1:7" ht="15">
      <c r="A768" s="326" t="s">
        <v>2</v>
      </c>
      <c r="B768" s="326" t="s">
        <v>56</v>
      </c>
      <c r="C768" s="326" t="s">
        <v>57</v>
      </c>
      <c r="D768" s="326" t="s">
        <v>58</v>
      </c>
      <c r="E768" s="326" t="s">
        <v>59</v>
      </c>
      <c r="F768" s="326" t="s">
        <v>60</v>
      </c>
      <c r="G768" s="346"/>
    </row>
    <row r="769" spans="1:7" ht="15">
      <c r="A769" s="266" t="s">
        <v>61</v>
      </c>
      <c r="B769" s="266">
        <v>107213.33333333299</v>
      </c>
      <c r="C769" s="267">
        <v>0.875</v>
      </c>
      <c r="D769" s="267">
        <v>25128.125</v>
      </c>
      <c r="E769" s="267">
        <v>1.7050000000000001</v>
      </c>
      <c r="F769" s="252">
        <f>ROUNDUP(D769/E769,0)</f>
        <v>14738</v>
      </c>
      <c r="G769" s="346"/>
    </row>
    <row r="770" spans="1:7" ht="15">
      <c r="A770" s="266" t="s">
        <v>62</v>
      </c>
      <c r="B770" s="266">
        <v>48733.333333333299</v>
      </c>
      <c r="C770" s="267">
        <v>0.875</v>
      </c>
      <c r="D770" s="267">
        <v>11421.875</v>
      </c>
      <c r="E770" s="267">
        <v>1.7050000000000001</v>
      </c>
      <c r="F770" s="252">
        <f>ROUNDUP(D770/E770,0)</f>
        <v>6700</v>
      </c>
      <c r="G770" s="346"/>
    </row>
    <row r="771" spans="1:7" ht="15">
      <c r="A771" s="333"/>
      <c r="B771" s="268"/>
      <c r="C771" s="269"/>
      <c r="D771" s="270"/>
      <c r="E771" s="271"/>
      <c r="F771" s="337" t="s">
        <v>63</v>
      </c>
      <c r="G771" s="272">
        <f>SUM(F769:F770)</f>
        <v>21438</v>
      </c>
    </row>
    <row r="772" spans="1:7" ht="15">
      <c r="A772" s="243"/>
      <c r="B772" s="273"/>
      <c r="C772" s="274"/>
      <c r="D772" s="275"/>
      <c r="E772" s="276"/>
      <c r="F772" s="247"/>
      <c r="G772" s="248"/>
    </row>
    <row r="773" spans="1:7" ht="16" thickBot="1">
      <c r="A773" s="243"/>
      <c r="B773" s="243"/>
      <c r="C773" s="243"/>
      <c r="D773" s="277"/>
      <c r="E773" s="278"/>
      <c r="F773" s="279"/>
      <c r="G773" s="278"/>
    </row>
    <row r="774" spans="1:7" ht="16" thickBot="1">
      <c r="A774" s="280"/>
      <c r="B774" s="281"/>
      <c r="C774" s="282"/>
      <c r="D774" s="283"/>
      <c r="E774" s="642" t="s">
        <v>64</v>
      </c>
      <c r="F774" s="643"/>
      <c r="G774" s="303">
        <f>G758+G765+G771</f>
        <v>32517</v>
      </c>
    </row>
    <row r="775" spans="1:7" ht="15" thickBot="1"/>
    <row r="776" spans="1:7" ht="16" thickBot="1">
      <c r="A776" s="74" t="s">
        <v>1</v>
      </c>
      <c r="B776" s="730" t="s">
        <v>2</v>
      </c>
      <c r="C776" s="731"/>
      <c r="D776" s="731"/>
      <c r="E776" s="732"/>
      <c r="F776" s="75" t="s">
        <v>38</v>
      </c>
      <c r="G776" s="76" t="s">
        <v>39</v>
      </c>
    </row>
    <row r="777" spans="1:7" ht="15" thickBot="1">
      <c r="A777" s="77" t="e">
        <f>+#REF!</f>
        <v>#REF!</v>
      </c>
      <c r="B777" s="786" t="e">
        <f>+#REF!</f>
        <v>#REF!</v>
      </c>
      <c r="C777" s="786"/>
      <c r="D777" s="786"/>
      <c r="E777" s="786"/>
      <c r="F777" s="78" t="e">
        <f>+#REF!</f>
        <v>#REF!</v>
      </c>
      <c r="G777" s="79">
        <f>ROUND(G803,2)</f>
        <v>32984</v>
      </c>
    </row>
    <row r="778" spans="1:7">
      <c r="A778" s="80"/>
      <c r="B778" s="80"/>
      <c r="C778" s="80"/>
      <c r="D778" s="81"/>
      <c r="E778" s="82"/>
      <c r="F778" s="83"/>
      <c r="G778" s="84"/>
    </row>
    <row r="779" spans="1:7" ht="15">
      <c r="A779" s="613" t="s">
        <v>40</v>
      </c>
      <c r="B779" s="633"/>
      <c r="C779" s="633"/>
      <c r="D779" s="633"/>
      <c r="E779" s="633"/>
      <c r="F779" s="633"/>
      <c r="G779" s="634"/>
    </row>
    <row r="780" spans="1:7" ht="15">
      <c r="A780" s="616" t="s">
        <v>41</v>
      </c>
      <c r="B780" s="640"/>
      <c r="C780" s="641"/>
      <c r="D780" s="231" t="s">
        <v>42</v>
      </c>
      <c r="E780" s="232" t="s">
        <v>43</v>
      </c>
      <c r="F780" s="233" t="s">
        <v>44</v>
      </c>
      <c r="G780" s="232" t="s">
        <v>45</v>
      </c>
    </row>
    <row r="781" spans="1:7" ht="15">
      <c r="A781" s="694" t="s">
        <v>106</v>
      </c>
      <c r="B781" s="694"/>
      <c r="C781" s="694"/>
      <c r="D781" s="371" t="s">
        <v>88</v>
      </c>
      <c r="E781" s="250">
        <v>1400</v>
      </c>
      <c r="F781" s="370">
        <v>2</v>
      </c>
      <c r="G781" s="252">
        <f t="shared" ref="G781:G786" si="2">ROUNDUP(E781*F781,0)</f>
        <v>2800</v>
      </c>
    </row>
    <row r="782" spans="1:7" ht="15">
      <c r="A782" s="694" t="s">
        <v>107</v>
      </c>
      <c r="B782" s="694"/>
      <c r="C782" s="694"/>
      <c r="D782" s="371" t="s">
        <v>88</v>
      </c>
      <c r="E782" s="250">
        <v>60900</v>
      </c>
      <c r="F782" s="370">
        <v>3.5000000000000001E-3</v>
      </c>
      <c r="G782" s="252">
        <f t="shared" si="2"/>
        <v>214</v>
      </c>
    </row>
    <row r="783" spans="1:7" ht="15">
      <c r="A783" s="694" t="s">
        <v>108</v>
      </c>
      <c r="B783" s="694"/>
      <c r="C783" s="694"/>
      <c r="D783" s="371" t="s">
        <v>109</v>
      </c>
      <c r="E783" s="250">
        <v>4600</v>
      </c>
      <c r="F783" s="370">
        <f>1*1.05</f>
        <v>1.05</v>
      </c>
      <c r="G783" s="252">
        <f t="shared" si="2"/>
        <v>4830</v>
      </c>
    </row>
    <row r="784" spans="1:7" ht="15">
      <c r="A784" s="694" t="s">
        <v>110</v>
      </c>
      <c r="B784" s="694"/>
      <c r="C784" s="694"/>
      <c r="D784" s="371" t="s">
        <v>111</v>
      </c>
      <c r="E784" s="250">
        <v>58000</v>
      </c>
      <c r="F784" s="370">
        <v>3.5000000000000001E-3</v>
      </c>
      <c r="G784" s="252">
        <f t="shared" si="2"/>
        <v>203</v>
      </c>
    </row>
    <row r="785" spans="1:7" ht="15">
      <c r="A785" s="695" t="s">
        <v>112</v>
      </c>
      <c r="B785" s="695"/>
      <c r="C785" s="695"/>
      <c r="D785" s="371" t="s">
        <v>88</v>
      </c>
      <c r="E785" s="250">
        <v>3400</v>
      </c>
      <c r="F785" s="370">
        <v>1</v>
      </c>
      <c r="G785" s="252">
        <f t="shared" si="2"/>
        <v>3400</v>
      </c>
    </row>
    <row r="786" spans="1:7" ht="15">
      <c r="A786" s="696" t="s">
        <v>113</v>
      </c>
      <c r="B786" s="696"/>
      <c r="C786" s="696"/>
      <c r="D786" s="371" t="s">
        <v>88</v>
      </c>
      <c r="E786" s="250">
        <v>1200</v>
      </c>
      <c r="F786" s="370">
        <v>1</v>
      </c>
      <c r="G786" s="252">
        <f t="shared" si="2"/>
        <v>1200</v>
      </c>
    </row>
    <row r="787" spans="1:7" ht="15">
      <c r="A787" s="237"/>
      <c r="B787" s="238"/>
      <c r="C787" s="237"/>
      <c r="D787" s="239"/>
      <c r="E787" s="240"/>
      <c r="F787" s="241" t="s">
        <v>46</v>
      </c>
      <c r="G787" s="242">
        <f>G781+G782+G783+G784+G786</f>
        <v>9247</v>
      </c>
    </row>
    <row r="788" spans="1:7" ht="15">
      <c r="A788" s="243"/>
      <c r="B788" s="244"/>
      <c r="C788" s="244"/>
      <c r="D788" s="245"/>
      <c r="E788" s="246"/>
      <c r="F788" s="247"/>
      <c r="G788" s="248"/>
    </row>
    <row r="789" spans="1:7" ht="15">
      <c r="A789" s="613" t="s">
        <v>47</v>
      </c>
      <c r="B789" s="614"/>
      <c r="C789" s="614"/>
      <c r="D789" s="614"/>
      <c r="E789" s="614"/>
      <c r="F789" s="614"/>
      <c r="G789" s="615"/>
    </row>
    <row r="790" spans="1:7" ht="15">
      <c r="A790" s="616" t="s">
        <v>41</v>
      </c>
      <c r="B790" s="640"/>
      <c r="C790" s="641"/>
      <c r="D790" s="231" t="s">
        <v>42</v>
      </c>
      <c r="E790" s="232" t="s">
        <v>48</v>
      </c>
      <c r="F790" s="233" t="s">
        <v>49</v>
      </c>
      <c r="G790" s="232" t="s">
        <v>45</v>
      </c>
    </row>
    <row r="791" spans="1:7" ht="15">
      <c r="A791" s="619" t="s">
        <v>65</v>
      </c>
      <c r="B791" s="620"/>
      <c r="C791" s="621"/>
      <c r="D791" s="369" t="s">
        <v>51</v>
      </c>
      <c r="E791" s="372">
        <f>+G800</f>
        <v>22288</v>
      </c>
      <c r="F791" s="370">
        <v>6.5000000000000002E-2</v>
      </c>
      <c r="G791" s="252">
        <f>ROUNDUP(E791*F791,0)</f>
        <v>1449</v>
      </c>
    </row>
    <row r="792" spans="1:7" ht="15">
      <c r="A792" s="622"/>
      <c r="B792" s="623"/>
      <c r="C792" s="624"/>
      <c r="D792" s="254"/>
      <c r="E792" s="255"/>
      <c r="F792" s="253"/>
      <c r="G792" s="256"/>
    </row>
    <row r="793" spans="1:7" ht="15">
      <c r="A793" s="622"/>
      <c r="B793" s="623"/>
      <c r="C793" s="624"/>
      <c r="D793" s="254"/>
      <c r="E793" s="255"/>
      <c r="F793" s="253"/>
      <c r="G793" s="256"/>
    </row>
    <row r="794" spans="1:7" ht="15">
      <c r="A794" s="257"/>
      <c r="B794" s="258"/>
      <c r="C794" s="258"/>
      <c r="D794" s="259"/>
      <c r="E794" s="260"/>
      <c r="F794" s="241" t="s">
        <v>54</v>
      </c>
      <c r="G794" s="242">
        <f>G791+G792+G793</f>
        <v>1449</v>
      </c>
    </row>
    <row r="795" spans="1:7" ht="15">
      <c r="A795" s="261"/>
      <c r="B795" s="262"/>
      <c r="C795" s="262"/>
      <c r="D795" s="263"/>
      <c r="E795" s="264"/>
      <c r="F795" s="247"/>
      <c r="G795" s="248"/>
    </row>
    <row r="796" spans="1:7" ht="15">
      <c r="A796" s="675" t="s">
        <v>55</v>
      </c>
      <c r="B796" s="685"/>
      <c r="C796" s="685"/>
      <c r="D796" s="685"/>
      <c r="E796" s="685"/>
      <c r="F796" s="685"/>
      <c r="G796" s="686"/>
    </row>
    <row r="797" spans="1:7" ht="15">
      <c r="A797" s="326" t="s">
        <v>2</v>
      </c>
      <c r="B797" s="326" t="s">
        <v>56</v>
      </c>
      <c r="C797" s="326" t="s">
        <v>57</v>
      </c>
      <c r="D797" s="326" t="s">
        <v>58</v>
      </c>
      <c r="E797" s="326" t="s">
        <v>59</v>
      </c>
      <c r="F797" s="326" t="s">
        <v>60</v>
      </c>
      <c r="G797" s="346"/>
    </row>
    <row r="798" spans="1:7" ht="15">
      <c r="A798" s="266" t="s">
        <v>61</v>
      </c>
      <c r="B798" s="266">
        <v>107213.33333333299</v>
      </c>
      <c r="C798" s="267">
        <v>0.875</v>
      </c>
      <c r="D798" s="267">
        <v>25128.125</v>
      </c>
      <c r="E798" s="267">
        <v>1.64</v>
      </c>
      <c r="F798" s="252">
        <f>ROUNDUP(D798/E798,0)</f>
        <v>15323</v>
      </c>
      <c r="G798" s="346"/>
    </row>
    <row r="799" spans="1:7" ht="15">
      <c r="A799" s="266" t="s">
        <v>62</v>
      </c>
      <c r="B799" s="266">
        <v>48733.333333333299</v>
      </c>
      <c r="C799" s="267">
        <v>0.875</v>
      </c>
      <c r="D799" s="267">
        <v>11421.875</v>
      </c>
      <c r="E799" s="267">
        <v>1.64</v>
      </c>
      <c r="F799" s="252">
        <f>ROUNDUP(D799/E799,0)</f>
        <v>6965</v>
      </c>
      <c r="G799" s="346"/>
    </row>
    <row r="800" spans="1:7" ht="15">
      <c r="A800" s="333"/>
      <c r="B800" s="268"/>
      <c r="C800" s="269"/>
      <c r="D800" s="270"/>
      <c r="E800" s="271"/>
      <c r="F800" s="337" t="s">
        <v>63</v>
      </c>
      <c r="G800" s="272">
        <f>SUM(F798:F799)</f>
        <v>22288</v>
      </c>
    </row>
    <row r="801" spans="1:7" ht="15">
      <c r="A801" s="243"/>
      <c r="B801" s="273"/>
      <c r="C801" s="274"/>
      <c r="D801" s="275"/>
      <c r="E801" s="276"/>
      <c r="F801" s="247"/>
      <c r="G801" s="248"/>
    </row>
    <row r="802" spans="1:7" ht="16" thickBot="1">
      <c r="A802" s="243"/>
      <c r="B802" s="243"/>
      <c r="C802" s="243"/>
      <c r="D802" s="277"/>
      <c r="E802" s="278"/>
      <c r="F802" s="279"/>
      <c r="G802" s="278"/>
    </row>
    <row r="803" spans="1:7" ht="16" thickBot="1">
      <c r="A803" s="280"/>
      <c r="B803" s="281"/>
      <c r="C803" s="282"/>
      <c r="D803" s="283"/>
      <c r="E803" s="642" t="s">
        <v>64</v>
      </c>
      <c r="F803" s="643"/>
      <c r="G803" s="303">
        <f>G787+G794+G800</f>
        <v>32984</v>
      </c>
    </row>
    <row r="804" spans="1:7">
      <c r="A804" s="97"/>
      <c r="B804" s="97"/>
      <c r="C804" s="97"/>
      <c r="D804" s="132"/>
      <c r="E804" s="133"/>
      <c r="F804" s="134"/>
      <c r="G804" s="133"/>
    </row>
    <row r="805" spans="1:7" ht="15" thickBot="1">
      <c r="A805" s="140"/>
      <c r="B805" s="141"/>
      <c r="C805" s="142"/>
      <c r="D805" s="143"/>
      <c r="E805" s="144"/>
      <c r="F805" s="145"/>
      <c r="G805" s="144"/>
    </row>
    <row r="806" spans="1:7" ht="16" thickBot="1">
      <c r="A806" s="74" t="s">
        <v>1</v>
      </c>
      <c r="B806" s="730" t="s">
        <v>2</v>
      </c>
      <c r="C806" s="731"/>
      <c r="D806" s="731"/>
      <c r="E806" s="732"/>
      <c r="F806" s="75" t="s">
        <v>38</v>
      </c>
      <c r="G806" s="76" t="s">
        <v>39</v>
      </c>
    </row>
    <row r="807" spans="1:7" ht="15" thickBot="1">
      <c r="A807" s="77" t="e">
        <f>+#REF!</f>
        <v>#REF!</v>
      </c>
      <c r="B807" s="786" t="e">
        <f>+#REF!</f>
        <v>#REF!</v>
      </c>
      <c r="C807" s="786"/>
      <c r="D807" s="786"/>
      <c r="E807" s="786"/>
      <c r="F807" s="78" t="e">
        <f>+#REF!</f>
        <v>#REF!</v>
      </c>
      <c r="G807" s="79">
        <f>+G829</f>
        <v>4293</v>
      </c>
    </row>
    <row r="808" spans="1:7">
      <c r="A808" s="80"/>
      <c r="B808" s="80"/>
      <c r="C808" s="80"/>
      <c r="D808" s="81"/>
      <c r="E808" s="82"/>
      <c r="F808" s="83"/>
      <c r="G808" s="84"/>
    </row>
    <row r="809" spans="1:7" ht="15">
      <c r="A809" s="613" t="s">
        <v>40</v>
      </c>
      <c r="B809" s="633"/>
      <c r="C809" s="633"/>
      <c r="D809" s="633"/>
      <c r="E809" s="633"/>
      <c r="F809" s="633"/>
      <c r="G809" s="634"/>
    </row>
    <row r="810" spans="1:7" ht="15">
      <c r="A810" s="616" t="s">
        <v>41</v>
      </c>
      <c r="B810" s="640"/>
      <c r="C810" s="641"/>
      <c r="D810" s="231" t="s">
        <v>42</v>
      </c>
      <c r="E810" s="232" t="s">
        <v>43</v>
      </c>
      <c r="F810" s="233" t="s">
        <v>44</v>
      </c>
      <c r="G810" s="232" t="s">
        <v>45</v>
      </c>
    </row>
    <row r="811" spans="1:7" ht="15">
      <c r="A811" s="694" t="s">
        <v>107</v>
      </c>
      <c r="B811" s="694"/>
      <c r="C811" s="694"/>
      <c r="D811" s="371" t="s">
        <v>88</v>
      </c>
      <c r="E811" s="250">
        <v>60900</v>
      </c>
      <c r="F811" s="370">
        <v>1E-3</v>
      </c>
      <c r="G811" s="252">
        <f>ROUNDUP(E811*F811,0)</f>
        <v>61</v>
      </c>
    </row>
    <row r="812" spans="1:7" ht="13.75" customHeight="1">
      <c r="A812" s="694" t="s">
        <v>99</v>
      </c>
      <c r="B812" s="694"/>
      <c r="C812" s="694"/>
      <c r="D812" s="371" t="s">
        <v>109</v>
      </c>
      <c r="E812" s="250">
        <v>2600</v>
      </c>
      <c r="F812" s="370">
        <f>1*1.05</f>
        <v>1.05</v>
      </c>
      <c r="G812" s="252">
        <f>ROUNDUP(E812*F812,0)</f>
        <v>2730</v>
      </c>
    </row>
    <row r="813" spans="1:7" ht="15">
      <c r="A813" s="694" t="s">
        <v>114</v>
      </c>
      <c r="B813" s="694"/>
      <c r="C813" s="694"/>
      <c r="D813" s="371" t="s">
        <v>88</v>
      </c>
      <c r="E813" s="250">
        <v>58000</v>
      </c>
      <c r="F813" s="370">
        <v>1E-3</v>
      </c>
      <c r="G813" s="252">
        <f>ROUNDUP(E813*F813,0)</f>
        <v>58</v>
      </c>
    </row>
    <row r="814" spans="1:7" ht="15">
      <c r="A814" s="237"/>
      <c r="B814" s="238"/>
      <c r="C814" s="237"/>
      <c r="D814" s="239"/>
      <c r="E814" s="240"/>
      <c r="F814" s="241" t="s">
        <v>46</v>
      </c>
      <c r="G814" s="242">
        <f>SUM(G811:G813)</f>
        <v>2849</v>
      </c>
    </row>
    <row r="815" spans="1:7" ht="15">
      <c r="A815" s="243"/>
      <c r="B815" s="244"/>
      <c r="C815" s="244"/>
      <c r="D815" s="245"/>
      <c r="E815" s="246"/>
      <c r="F815" s="247"/>
      <c r="G815" s="248"/>
    </row>
    <row r="816" spans="1:7" ht="15">
      <c r="A816" s="613" t="s">
        <v>47</v>
      </c>
      <c r="B816" s="614"/>
      <c r="C816" s="614"/>
      <c r="D816" s="614"/>
      <c r="E816" s="614"/>
      <c r="F816" s="614"/>
      <c r="G816" s="615"/>
    </row>
    <row r="817" spans="1:7" ht="15">
      <c r="A817" s="616" t="s">
        <v>41</v>
      </c>
      <c r="B817" s="640"/>
      <c r="C817" s="641"/>
      <c r="D817" s="231" t="s">
        <v>42</v>
      </c>
      <c r="E817" s="232" t="s">
        <v>48</v>
      </c>
      <c r="F817" s="233" t="s">
        <v>49</v>
      </c>
      <c r="G817" s="232" t="s">
        <v>45</v>
      </c>
    </row>
    <row r="818" spans="1:7" ht="15">
      <c r="A818" s="619" t="s">
        <v>65</v>
      </c>
      <c r="B818" s="620"/>
      <c r="C818" s="621"/>
      <c r="D818" s="369" t="s">
        <v>51</v>
      </c>
      <c r="E818" s="372">
        <f>+G827</f>
        <v>1355</v>
      </c>
      <c r="F818" s="370">
        <v>6.5000000000000002E-2</v>
      </c>
      <c r="G818" s="252">
        <f>ROUNDUP(E818*F818,0)</f>
        <v>89</v>
      </c>
    </row>
    <row r="819" spans="1:7" ht="15">
      <c r="A819" s="622"/>
      <c r="B819" s="623"/>
      <c r="C819" s="624"/>
      <c r="D819" s="254"/>
      <c r="E819" s="255"/>
      <c r="F819" s="253"/>
      <c r="G819" s="256"/>
    </row>
    <row r="820" spans="1:7" ht="15">
      <c r="A820" s="622"/>
      <c r="B820" s="623"/>
      <c r="C820" s="624"/>
      <c r="D820" s="254"/>
      <c r="E820" s="255"/>
      <c r="F820" s="253"/>
      <c r="G820" s="256"/>
    </row>
    <row r="821" spans="1:7" ht="15">
      <c r="A821" s="257"/>
      <c r="B821" s="258"/>
      <c r="C821" s="258"/>
      <c r="D821" s="259"/>
      <c r="E821" s="260"/>
      <c r="F821" s="241" t="s">
        <v>54</v>
      </c>
      <c r="G821" s="242">
        <f>G818+G819+G820</f>
        <v>89</v>
      </c>
    </row>
    <row r="822" spans="1:7" ht="15">
      <c r="A822" s="261"/>
      <c r="B822" s="262"/>
      <c r="C822" s="262"/>
      <c r="D822" s="263"/>
      <c r="E822" s="264"/>
      <c r="F822" s="247"/>
      <c r="G822" s="248"/>
    </row>
    <row r="823" spans="1:7" ht="15">
      <c r="A823" s="675" t="s">
        <v>55</v>
      </c>
      <c r="B823" s="685"/>
      <c r="C823" s="685"/>
      <c r="D823" s="685"/>
      <c r="E823" s="685"/>
      <c r="F823" s="685"/>
      <c r="G823" s="686"/>
    </row>
    <row r="824" spans="1:7" ht="15">
      <c r="A824" s="326" t="s">
        <v>2</v>
      </c>
      <c r="B824" s="326" t="s">
        <v>56</v>
      </c>
      <c r="C824" s="326" t="s">
        <v>57</v>
      </c>
      <c r="D824" s="326" t="s">
        <v>58</v>
      </c>
      <c r="E824" s="326" t="s">
        <v>59</v>
      </c>
      <c r="F824" s="326" t="s">
        <v>60</v>
      </c>
      <c r="G824" s="346"/>
    </row>
    <row r="825" spans="1:7" ht="15">
      <c r="A825" s="266" t="s">
        <v>61</v>
      </c>
      <c r="B825" s="266">
        <v>107213.33333333299</v>
      </c>
      <c r="C825" s="267">
        <v>0.875</v>
      </c>
      <c r="D825" s="267">
        <v>25128.125</v>
      </c>
      <c r="E825" s="267">
        <v>27</v>
      </c>
      <c r="F825" s="252">
        <f>ROUNDUP(D825/E825,0)</f>
        <v>931</v>
      </c>
      <c r="G825" s="346"/>
    </row>
    <row r="826" spans="1:7" ht="15">
      <c r="A826" s="266" t="s">
        <v>62</v>
      </c>
      <c r="B826" s="266">
        <v>48733.333333333299</v>
      </c>
      <c r="C826" s="267">
        <v>0.875</v>
      </c>
      <c r="D826" s="267">
        <v>11421.875</v>
      </c>
      <c r="E826" s="267">
        <v>27</v>
      </c>
      <c r="F826" s="252">
        <f>ROUNDUP(D826/E826,0)</f>
        <v>424</v>
      </c>
      <c r="G826" s="346"/>
    </row>
    <row r="827" spans="1:7" ht="15">
      <c r="A827" s="333"/>
      <c r="B827" s="268"/>
      <c r="C827" s="269"/>
      <c r="D827" s="270"/>
      <c r="E827" s="271"/>
      <c r="F827" s="337" t="s">
        <v>63</v>
      </c>
      <c r="G827" s="272">
        <f>SUM(F825:F826)</f>
        <v>1355</v>
      </c>
    </row>
    <row r="828" spans="1:7" ht="16" thickBot="1">
      <c r="A828" s="243"/>
      <c r="B828" s="243"/>
      <c r="C828" s="243"/>
      <c r="D828" s="277"/>
      <c r="E828" s="278"/>
      <c r="F828" s="279"/>
      <c r="G828" s="278"/>
    </row>
    <row r="829" spans="1:7" ht="16" thickBot="1">
      <c r="A829" s="280"/>
      <c r="B829" s="281"/>
      <c r="C829" s="282"/>
      <c r="D829" s="283"/>
      <c r="E829" s="642" t="s">
        <v>64</v>
      </c>
      <c r="F829" s="643"/>
      <c r="G829" s="303">
        <f>G814+G821+G827</f>
        <v>4293</v>
      </c>
    </row>
    <row r="830" spans="1:7">
      <c r="A830" s="97"/>
      <c r="B830" s="97"/>
      <c r="C830" s="97"/>
      <c r="D830" s="132"/>
      <c r="E830" s="133"/>
      <c r="F830" s="134"/>
      <c r="G830" s="133"/>
    </row>
    <row r="831" spans="1:7" ht="15" thickBot="1">
      <c r="A831" s="140"/>
      <c r="B831" s="141"/>
      <c r="C831" s="142"/>
      <c r="D831" s="143"/>
      <c r="E831" s="144"/>
      <c r="F831" s="145"/>
      <c r="G831" s="144"/>
    </row>
    <row r="832" spans="1:7" ht="16" thickBot="1">
      <c r="A832" s="74" t="s">
        <v>1</v>
      </c>
      <c r="B832" s="730" t="s">
        <v>2</v>
      </c>
      <c r="C832" s="731"/>
      <c r="D832" s="731"/>
      <c r="E832" s="732"/>
      <c r="F832" s="75" t="s">
        <v>38</v>
      </c>
      <c r="G832" s="76" t="s">
        <v>39</v>
      </c>
    </row>
    <row r="833" spans="1:7" ht="15" thickBot="1">
      <c r="A833" s="77" t="e">
        <f>+#REF!</f>
        <v>#REF!</v>
      </c>
      <c r="B833" s="786" t="e">
        <f>+#REF!</f>
        <v>#REF!</v>
      </c>
      <c r="C833" s="786"/>
      <c r="D833" s="786"/>
      <c r="E833" s="786"/>
      <c r="F833" s="78" t="e">
        <f>+#REF!</f>
        <v>#REF!</v>
      </c>
      <c r="G833" s="79">
        <f>ROUND(G855,2)</f>
        <v>7944</v>
      </c>
    </row>
    <row r="834" spans="1:7">
      <c r="A834" s="80"/>
      <c r="B834" s="80"/>
      <c r="C834" s="80"/>
      <c r="D834" s="81"/>
      <c r="E834" s="82"/>
      <c r="F834" s="83"/>
      <c r="G834" s="84"/>
    </row>
    <row r="835" spans="1:7" ht="15">
      <c r="A835" s="613" t="s">
        <v>40</v>
      </c>
      <c r="B835" s="633"/>
      <c r="C835" s="633"/>
      <c r="D835" s="633"/>
      <c r="E835" s="633"/>
      <c r="F835" s="633"/>
      <c r="G835" s="634"/>
    </row>
    <row r="836" spans="1:7" ht="15">
      <c r="A836" s="616" t="s">
        <v>41</v>
      </c>
      <c r="B836" s="640"/>
      <c r="C836" s="641"/>
      <c r="D836" s="231" t="s">
        <v>42</v>
      </c>
      <c r="E836" s="232" t="s">
        <v>43</v>
      </c>
      <c r="F836" s="233" t="s">
        <v>44</v>
      </c>
      <c r="G836" s="232" t="s">
        <v>45</v>
      </c>
    </row>
    <row r="837" spans="1:7" ht="15">
      <c r="A837" s="694" t="s">
        <v>107</v>
      </c>
      <c r="B837" s="694"/>
      <c r="C837" s="694"/>
      <c r="D837" s="371" t="s">
        <v>111</v>
      </c>
      <c r="E837" s="250">
        <v>60900</v>
      </c>
      <c r="F837" s="370">
        <v>1E-3</v>
      </c>
      <c r="G837" s="252">
        <f>ROUNDUP(E837*F837,0)</f>
        <v>61</v>
      </c>
    </row>
    <row r="838" spans="1:7" ht="15">
      <c r="A838" s="694" t="s">
        <v>108</v>
      </c>
      <c r="B838" s="694"/>
      <c r="C838" s="694"/>
      <c r="D838" s="371" t="s">
        <v>109</v>
      </c>
      <c r="E838" s="250">
        <v>4600</v>
      </c>
      <c r="F838" s="370">
        <f>1*1.05</f>
        <v>1.05</v>
      </c>
      <c r="G838" s="252">
        <f>ROUNDUP(E838*F838,0)</f>
        <v>4830</v>
      </c>
    </row>
    <row r="839" spans="1:7" ht="15">
      <c r="A839" s="694" t="s">
        <v>114</v>
      </c>
      <c r="B839" s="694"/>
      <c r="C839" s="694"/>
      <c r="D839" s="371" t="s">
        <v>88</v>
      </c>
      <c r="E839" s="250">
        <v>58000</v>
      </c>
      <c r="F839" s="370">
        <v>1E-3</v>
      </c>
      <c r="G839" s="252">
        <f>ROUNDUP(E839*F839,0)</f>
        <v>58</v>
      </c>
    </row>
    <row r="840" spans="1:7" ht="15">
      <c r="A840" s="237"/>
      <c r="B840" s="238"/>
      <c r="C840" s="237"/>
      <c r="D840" s="239"/>
      <c r="E840" s="240"/>
      <c r="F840" s="241" t="s">
        <v>46</v>
      </c>
      <c r="G840" s="242">
        <f>SUM(G837:G839)</f>
        <v>4949</v>
      </c>
    </row>
    <row r="841" spans="1:7" ht="15">
      <c r="A841" s="243"/>
      <c r="B841" s="244"/>
      <c r="C841" s="244"/>
      <c r="D841" s="245"/>
      <c r="E841" s="246"/>
      <c r="F841" s="247"/>
      <c r="G841" s="248"/>
    </row>
    <row r="842" spans="1:7" ht="15">
      <c r="A842" s="613" t="s">
        <v>47</v>
      </c>
      <c r="B842" s="614"/>
      <c r="C842" s="614"/>
      <c r="D842" s="614"/>
      <c r="E842" s="614"/>
      <c r="F842" s="614"/>
      <c r="G842" s="615"/>
    </row>
    <row r="843" spans="1:7" ht="15">
      <c r="A843" s="616" t="s">
        <v>41</v>
      </c>
      <c r="B843" s="640"/>
      <c r="C843" s="641"/>
      <c r="D843" s="231" t="s">
        <v>42</v>
      </c>
      <c r="E843" s="232" t="s">
        <v>48</v>
      </c>
      <c r="F843" s="233" t="s">
        <v>49</v>
      </c>
      <c r="G843" s="232" t="s">
        <v>45</v>
      </c>
    </row>
    <row r="844" spans="1:7" ht="15">
      <c r="A844" s="619" t="s">
        <v>65</v>
      </c>
      <c r="B844" s="620"/>
      <c r="C844" s="621"/>
      <c r="D844" s="369" t="s">
        <v>51</v>
      </c>
      <c r="E844" s="372">
        <f>+G853</f>
        <v>2812</v>
      </c>
      <c r="F844" s="370">
        <v>6.5000000000000002E-2</v>
      </c>
      <c r="G844" s="252">
        <f>ROUNDUP(E844*F844,0)</f>
        <v>183</v>
      </c>
    </row>
    <row r="845" spans="1:7" ht="15">
      <c r="A845" s="622"/>
      <c r="B845" s="623"/>
      <c r="C845" s="624"/>
      <c r="D845" s="254"/>
      <c r="E845" s="255"/>
      <c r="F845" s="253"/>
      <c r="G845" s="256"/>
    </row>
    <row r="846" spans="1:7" ht="15">
      <c r="A846" s="622"/>
      <c r="B846" s="623"/>
      <c r="C846" s="624"/>
      <c r="D846" s="254"/>
      <c r="E846" s="255"/>
      <c r="F846" s="253"/>
      <c r="G846" s="256"/>
    </row>
    <row r="847" spans="1:7" ht="15">
      <c r="A847" s="257"/>
      <c r="B847" s="258"/>
      <c r="C847" s="258"/>
      <c r="D847" s="259"/>
      <c r="E847" s="260"/>
      <c r="F847" s="241" t="s">
        <v>54</v>
      </c>
      <c r="G847" s="242">
        <f>G844+G845+G846</f>
        <v>183</v>
      </c>
    </row>
    <row r="848" spans="1:7" ht="15">
      <c r="A848" s="261"/>
      <c r="B848" s="262"/>
      <c r="C848" s="262"/>
      <c r="D848" s="263"/>
      <c r="E848" s="264"/>
      <c r="F848" s="247"/>
      <c r="G848" s="248"/>
    </row>
    <row r="849" spans="1:7" ht="15">
      <c r="A849" s="675" t="s">
        <v>55</v>
      </c>
      <c r="B849" s="685"/>
      <c r="C849" s="685"/>
      <c r="D849" s="685"/>
      <c r="E849" s="685"/>
      <c r="F849" s="685"/>
      <c r="G849" s="686"/>
    </row>
    <row r="850" spans="1:7" ht="15">
      <c r="A850" s="326" t="s">
        <v>2</v>
      </c>
      <c r="B850" s="326" t="s">
        <v>56</v>
      </c>
      <c r="C850" s="326" t="s">
        <v>57</v>
      </c>
      <c r="D850" s="326" t="s">
        <v>58</v>
      </c>
      <c r="E850" s="326" t="s">
        <v>59</v>
      </c>
      <c r="F850" s="326" t="s">
        <v>60</v>
      </c>
      <c r="G850" s="346"/>
    </row>
    <row r="851" spans="1:7" ht="15">
      <c r="A851" s="266" t="s">
        <v>61</v>
      </c>
      <c r="B851" s="266">
        <v>107213.33333333299</v>
      </c>
      <c r="C851" s="267">
        <v>0.875</v>
      </c>
      <c r="D851" s="267">
        <v>25128.125</v>
      </c>
      <c r="E851" s="267">
        <v>13</v>
      </c>
      <c r="F851" s="252">
        <f>ROUNDUP(D851/E851,0)</f>
        <v>1933</v>
      </c>
      <c r="G851" s="346"/>
    </row>
    <row r="852" spans="1:7" ht="15">
      <c r="A852" s="266" t="s">
        <v>62</v>
      </c>
      <c r="B852" s="266">
        <v>48733.333333333299</v>
      </c>
      <c r="C852" s="267">
        <v>0.875</v>
      </c>
      <c r="D852" s="267">
        <v>11421.875</v>
      </c>
      <c r="E852" s="267">
        <v>13</v>
      </c>
      <c r="F852" s="252">
        <f>ROUNDUP(D852/E852,0)</f>
        <v>879</v>
      </c>
      <c r="G852" s="346"/>
    </row>
    <row r="853" spans="1:7" ht="15">
      <c r="A853" s="333"/>
      <c r="B853" s="268"/>
      <c r="C853" s="269"/>
      <c r="D853" s="270"/>
      <c r="E853" s="271"/>
      <c r="F853" s="337" t="s">
        <v>63</v>
      </c>
      <c r="G853" s="272">
        <f>SUM(F851:F852)</f>
        <v>2812</v>
      </c>
    </row>
    <row r="854" spans="1:7" ht="16" thickBot="1">
      <c r="A854" s="243"/>
      <c r="B854" s="243"/>
      <c r="C854" s="243"/>
      <c r="D854" s="277"/>
      <c r="E854" s="278"/>
      <c r="F854" s="279"/>
      <c r="G854" s="278"/>
    </row>
    <row r="855" spans="1:7" ht="16" thickBot="1">
      <c r="A855" s="280"/>
      <c r="B855" s="281"/>
      <c r="C855" s="282"/>
      <c r="D855" s="283"/>
      <c r="E855" s="642" t="s">
        <v>64</v>
      </c>
      <c r="F855" s="643"/>
      <c r="G855" s="303">
        <f>G840+G847+G853</f>
        <v>7944</v>
      </c>
    </row>
    <row r="856" spans="1:7">
      <c r="A856" s="97"/>
      <c r="B856" s="128"/>
      <c r="C856" s="129"/>
      <c r="D856" s="130"/>
      <c r="E856" s="131"/>
      <c r="F856" s="101"/>
      <c r="G856" s="102"/>
    </row>
    <row r="857" spans="1:7" ht="16.5" customHeight="1">
      <c r="A857" s="140"/>
      <c r="B857" s="141"/>
      <c r="C857" s="142"/>
      <c r="D857" s="143"/>
      <c r="E857" s="144"/>
      <c r="F857" s="145"/>
      <c r="G857" s="144"/>
    </row>
    <row r="858" spans="1:7" s="152" customFormat="1" ht="16.5" customHeight="1" thickBot="1">
      <c r="A858" s="146"/>
      <c r="B858" s="147"/>
      <c r="C858" s="148"/>
      <c r="D858" s="149"/>
      <c r="E858" s="150"/>
      <c r="F858" s="151"/>
      <c r="G858" s="150"/>
    </row>
    <row r="859" spans="1:7" ht="16" thickBot="1">
      <c r="A859" s="74" t="s">
        <v>1</v>
      </c>
      <c r="B859" s="730" t="s">
        <v>2</v>
      </c>
      <c r="C859" s="731"/>
      <c r="D859" s="731"/>
      <c r="E859" s="732"/>
      <c r="F859" s="75" t="s">
        <v>38</v>
      </c>
      <c r="G859" s="76" t="s">
        <v>39</v>
      </c>
    </row>
    <row r="860" spans="1:7" ht="15" thickBot="1">
      <c r="A860" s="77" t="e">
        <f>+#REF!</f>
        <v>#REF!</v>
      </c>
      <c r="B860" s="786" t="e">
        <f>+#REF!</f>
        <v>#REF!</v>
      </c>
      <c r="C860" s="786"/>
      <c r="D860" s="786"/>
      <c r="E860" s="786"/>
      <c r="F860" s="78" t="e">
        <f>+#REF!</f>
        <v>#REF!</v>
      </c>
      <c r="G860" s="79">
        <f>+G882</f>
        <v>13089</v>
      </c>
    </row>
    <row r="861" spans="1:7">
      <c r="A861" s="80"/>
      <c r="B861" s="80"/>
      <c r="C861" s="80"/>
      <c r="D861" s="81"/>
      <c r="E861" s="82"/>
      <c r="F861" s="83"/>
      <c r="G861" s="84"/>
    </row>
    <row r="862" spans="1:7" ht="15">
      <c r="A862" s="613" t="s">
        <v>40</v>
      </c>
      <c r="B862" s="633"/>
      <c r="C862" s="633"/>
      <c r="D862" s="633"/>
      <c r="E862" s="633"/>
      <c r="F862" s="633"/>
      <c r="G862" s="634"/>
    </row>
    <row r="863" spans="1:7" ht="15">
      <c r="A863" s="616" t="s">
        <v>41</v>
      </c>
      <c r="B863" s="640"/>
      <c r="C863" s="641"/>
      <c r="D863" s="231" t="s">
        <v>42</v>
      </c>
      <c r="E863" s="232" t="s">
        <v>43</v>
      </c>
      <c r="F863" s="233" t="s">
        <v>44</v>
      </c>
      <c r="G863" s="232" t="s">
        <v>45</v>
      </c>
    </row>
    <row r="864" spans="1:7" ht="15">
      <c r="A864" s="694" t="s">
        <v>107</v>
      </c>
      <c r="B864" s="694"/>
      <c r="C864" s="694"/>
      <c r="D864" s="371" t="s">
        <v>111</v>
      </c>
      <c r="E864" s="250">
        <v>60900</v>
      </c>
      <c r="F864" s="370">
        <v>1E-3</v>
      </c>
      <c r="G864" s="252">
        <f>ROUNDUP(E864*F864,0)</f>
        <v>61</v>
      </c>
    </row>
    <row r="865" spans="1:7" ht="15">
      <c r="A865" s="694" t="s">
        <v>115</v>
      </c>
      <c r="B865" s="694"/>
      <c r="C865" s="694"/>
      <c r="D865" s="371" t="s">
        <v>109</v>
      </c>
      <c r="E865" s="250">
        <v>9500</v>
      </c>
      <c r="F865" s="370">
        <f>1*1.05</f>
        <v>1.05</v>
      </c>
      <c r="G865" s="252">
        <f>ROUNDUP(E865*F865,0)</f>
        <v>9975</v>
      </c>
    </row>
    <row r="866" spans="1:7" ht="15">
      <c r="A866" s="694" t="s">
        <v>114</v>
      </c>
      <c r="B866" s="694"/>
      <c r="C866" s="694"/>
      <c r="D866" s="371" t="s">
        <v>88</v>
      </c>
      <c r="E866" s="250">
        <v>58000</v>
      </c>
      <c r="F866" s="370">
        <v>1E-3</v>
      </c>
      <c r="G866" s="252">
        <f>ROUNDUP(E866*F866,0)</f>
        <v>58</v>
      </c>
    </row>
    <row r="867" spans="1:7" ht="15">
      <c r="A867" s="237"/>
      <c r="B867" s="238"/>
      <c r="C867" s="237"/>
      <c r="D867" s="239"/>
      <c r="E867" s="240"/>
      <c r="F867" s="241" t="s">
        <v>46</v>
      </c>
      <c r="G867" s="242">
        <f>SUM(G864:G866)</f>
        <v>10094</v>
      </c>
    </row>
    <row r="868" spans="1:7" ht="15">
      <c r="A868" s="243"/>
      <c r="B868" s="244"/>
      <c r="C868" s="244"/>
      <c r="D868" s="245"/>
      <c r="E868" s="246"/>
      <c r="F868" s="247"/>
      <c r="G868" s="248"/>
    </row>
    <row r="869" spans="1:7" ht="15">
      <c r="A869" s="613" t="s">
        <v>47</v>
      </c>
      <c r="B869" s="614"/>
      <c r="C869" s="614"/>
      <c r="D869" s="614"/>
      <c r="E869" s="614"/>
      <c r="F869" s="614"/>
      <c r="G869" s="615"/>
    </row>
    <row r="870" spans="1:7" ht="15">
      <c r="A870" s="616" t="s">
        <v>41</v>
      </c>
      <c r="B870" s="640"/>
      <c r="C870" s="641"/>
      <c r="D870" s="231" t="s">
        <v>42</v>
      </c>
      <c r="E870" s="232" t="s">
        <v>48</v>
      </c>
      <c r="F870" s="233" t="s">
        <v>49</v>
      </c>
      <c r="G870" s="232" t="s">
        <v>45</v>
      </c>
    </row>
    <row r="871" spans="1:7" ht="15">
      <c r="A871" s="619" t="s">
        <v>65</v>
      </c>
      <c r="B871" s="620"/>
      <c r="C871" s="621"/>
      <c r="D871" s="369" t="s">
        <v>51</v>
      </c>
      <c r="E871" s="372">
        <f>+G880</f>
        <v>2812</v>
      </c>
      <c r="F871" s="370">
        <v>6.5000000000000002E-2</v>
      </c>
      <c r="G871" s="252">
        <f>ROUNDUP(E871*F871,0)</f>
        <v>183</v>
      </c>
    </row>
    <row r="872" spans="1:7" ht="15">
      <c r="A872" s="622"/>
      <c r="B872" s="623"/>
      <c r="C872" s="624"/>
      <c r="D872" s="254"/>
      <c r="E872" s="255"/>
      <c r="F872" s="253"/>
      <c r="G872" s="256"/>
    </row>
    <row r="873" spans="1:7" ht="15">
      <c r="A873" s="622"/>
      <c r="B873" s="623"/>
      <c r="C873" s="624"/>
      <c r="D873" s="254"/>
      <c r="E873" s="255"/>
      <c r="F873" s="253"/>
      <c r="G873" s="256"/>
    </row>
    <row r="874" spans="1:7" ht="15">
      <c r="A874" s="257"/>
      <c r="B874" s="258"/>
      <c r="C874" s="258"/>
      <c r="D874" s="259"/>
      <c r="E874" s="260"/>
      <c r="F874" s="241" t="s">
        <v>54</v>
      </c>
      <c r="G874" s="242">
        <f>G871+G872+G873</f>
        <v>183</v>
      </c>
    </row>
    <row r="875" spans="1:7" ht="15">
      <c r="A875" s="261"/>
      <c r="B875" s="262"/>
      <c r="C875" s="262"/>
      <c r="D875" s="263"/>
      <c r="E875" s="264"/>
      <c r="F875" s="247"/>
      <c r="G875" s="248"/>
    </row>
    <row r="876" spans="1:7" ht="15">
      <c r="A876" s="675" t="s">
        <v>55</v>
      </c>
      <c r="B876" s="685"/>
      <c r="C876" s="685"/>
      <c r="D876" s="685"/>
      <c r="E876" s="685"/>
      <c r="F876" s="685"/>
      <c r="G876" s="686"/>
    </row>
    <row r="877" spans="1:7" ht="15">
      <c r="A877" s="326" t="s">
        <v>2</v>
      </c>
      <c r="B877" s="326" t="s">
        <v>56</v>
      </c>
      <c r="C877" s="326" t="s">
        <v>57</v>
      </c>
      <c r="D877" s="326" t="s">
        <v>58</v>
      </c>
      <c r="E877" s="326" t="s">
        <v>59</v>
      </c>
      <c r="F877" s="326" t="s">
        <v>60</v>
      </c>
      <c r="G877" s="346"/>
    </row>
    <row r="878" spans="1:7" ht="15">
      <c r="A878" s="266" t="s">
        <v>61</v>
      </c>
      <c r="B878" s="266">
        <v>107213.33333333299</v>
      </c>
      <c r="C878" s="267">
        <v>0.875</v>
      </c>
      <c r="D878" s="267">
        <v>25128.125</v>
      </c>
      <c r="E878" s="267">
        <v>13</v>
      </c>
      <c r="F878" s="252">
        <f>ROUNDUP(D878/E878,0)</f>
        <v>1933</v>
      </c>
      <c r="G878" s="346"/>
    </row>
    <row r="879" spans="1:7" ht="15">
      <c r="A879" s="266" t="s">
        <v>62</v>
      </c>
      <c r="B879" s="266">
        <v>48733.333333333299</v>
      </c>
      <c r="C879" s="267">
        <v>0.875</v>
      </c>
      <c r="D879" s="267">
        <v>11421.875</v>
      </c>
      <c r="E879" s="267">
        <v>13</v>
      </c>
      <c r="F879" s="252">
        <f>ROUNDUP(D879/E879,0)</f>
        <v>879</v>
      </c>
      <c r="G879" s="346"/>
    </row>
    <row r="880" spans="1:7" ht="15">
      <c r="A880" s="333"/>
      <c r="B880" s="268"/>
      <c r="C880" s="269"/>
      <c r="D880" s="270"/>
      <c r="E880" s="271"/>
      <c r="F880" s="337" t="s">
        <v>63</v>
      </c>
      <c r="G880" s="272">
        <f>SUM(F878:F879)</f>
        <v>2812</v>
      </c>
    </row>
    <row r="881" spans="1:7" ht="16" thickBot="1">
      <c r="A881" s="243"/>
      <c r="B881" s="243"/>
      <c r="C881" s="243"/>
      <c r="D881" s="277"/>
      <c r="E881" s="278"/>
      <c r="F881" s="279"/>
      <c r="G881" s="278"/>
    </row>
    <row r="882" spans="1:7" ht="16" thickBot="1">
      <c r="A882" s="280"/>
      <c r="B882" s="281"/>
      <c r="C882" s="282"/>
      <c r="D882" s="283"/>
      <c r="E882" s="642" t="s">
        <v>64</v>
      </c>
      <c r="F882" s="643"/>
      <c r="G882" s="303">
        <f>G867+G874+G880</f>
        <v>13089</v>
      </c>
    </row>
    <row r="883" spans="1:7">
      <c r="A883" s="97"/>
      <c r="B883" s="128"/>
      <c r="C883" s="129"/>
      <c r="D883" s="130"/>
      <c r="E883" s="131"/>
      <c r="F883" s="101"/>
      <c r="G883" s="102"/>
    </row>
    <row r="884" spans="1:7" ht="16.5" customHeight="1" thickBot="1">
      <c r="A884" s="140"/>
      <c r="B884" s="141"/>
      <c r="C884" s="142"/>
      <c r="D884" s="143"/>
      <c r="E884" s="144"/>
      <c r="F884" s="145"/>
      <c r="G884" s="144"/>
    </row>
    <row r="885" spans="1:7" ht="16" thickBot="1">
      <c r="A885" s="74" t="s">
        <v>1</v>
      </c>
      <c r="B885" s="730" t="s">
        <v>2</v>
      </c>
      <c r="C885" s="731"/>
      <c r="D885" s="731"/>
      <c r="E885" s="732"/>
      <c r="F885" s="75" t="s">
        <v>38</v>
      </c>
      <c r="G885" s="76" t="s">
        <v>39</v>
      </c>
    </row>
    <row r="886" spans="1:7" ht="15" thickBot="1">
      <c r="A886" s="77" t="e">
        <f>+#REF!</f>
        <v>#REF!</v>
      </c>
      <c r="B886" s="786" t="e">
        <f>+#REF!</f>
        <v>#REF!</v>
      </c>
      <c r="C886" s="786"/>
      <c r="D886" s="786"/>
      <c r="E886" s="786"/>
      <c r="F886" s="78" t="e">
        <f>+#REF!</f>
        <v>#REF!</v>
      </c>
      <c r="G886" s="79">
        <f>ROUND(G910,2)</f>
        <v>224196</v>
      </c>
    </row>
    <row r="887" spans="1:7">
      <c r="A887" s="80"/>
      <c r="B887" s="80"/>
      <c r="C887" s="80"/>
      <c r="D887" s="81"/>
      <c r="E887" s="82"/>
      <c r="F887" s="83"/>
      <c r="G887" s="84"/>
    </row>
    <row r="888" spans="1:7" ht="15">
      <c r="A888" s="613" t="s">
        <v>40</v>
      </c>
      <c r="B888" s="633"/>
      <c r="C888" s="633"/>
      <c r="D888" s="633"/>
      <c r="E888" s="633"/>
      <c r="F888" s="633"/>
      <c r="G888" s="634"/>
    </row>
    <row r="889" spans="1:7" ht="15">
      <c r="A889" s="616" t="s">
        <v>41</v>
      </c>
      <c r="B889" s="640"/>
      <c r="C889" s="641"/>
      <c r="D889" s="231" t="s">
        <v>42</v>
      </c>
      <c r="E889" s="232" t="s">
        <v>43</v>
      </c>
      <c r="F889" s="233" t="s">
        <v>44</v>
      </c>
      <c r="G889" s="232" t="s">
        <v>45</v>
      </c>
    </row>
    <row r="890" spans="1:7" ht="15">
      <c r="A890" s="694" t="s">
        <v>116</v>
      </c>
      <c r="B890" s="694"/>
      <c r="C890" s="694"/>
      <c r="D890" s="371" t="s">
        <v>88</v>
      </c>
      <c r="E890" s="250">
        <v>170000</v>
      </c>
      <c r="F890" s="370">
        <v>1</v>
      </c>
      <c r="G890" s="252">
        <f>ROUNDUP(E890*F890,0)</f>
        <v>170000</v>
      </c>
    </row>
    <row r="891" spans="1:7" ht="13.75" customHeight="1">
      <c r="A891" s="694" t="s">
        <v>117</v>
      </c>
      <c r="B891" s="694"/>
      <c r="C891" s="694"/>
      <c r="D891" s="371" t="s">
        <v>88</v>
      </c>
      <c r="E891" s="250">
        <v>6000</v>
      </c>
      <c r="F891" s="370">
        <v>0.1</v>
      </c>
      <c r="G891" s="252">
        <f>ROUNDUP(E891*F891,0)</f>
        <v>600</v>
      </c>
    </row>
    <row r="892" spans="1:7" ht="13.75" customHeight="1">
      <c r="A892" s="694" t="s">
        <v>118</v>
      </c>
      <c r="B892" s="694"/>
      <c r="C892" s="694"/>
      <c r="D892" s="371" t="s">
        <v>88</v>
      </c>
      <c r="E892" s="250">
        <v>5800</v>
      </c>
      <c r="F892" s="370">
        <v>2</v>
      </c>
      <c r="G892" s="252">
        <f>ROUNDUP(E892*F892,0)</f>
        <v>11600</v>
      </c>
    </row>
    <row r="893" spans="1:7" ht="15">
      <c r="A893" s="694" t="s">
        <v>119</v>
      </c>
      <c r="B893" s="694"/>
      <c r="C893" s="694"/>
      <c r="D893" s="371" t="s">
        <v>88</v>
      </c>
      <c r="E893" s="250">
        <v>8600</v>
      </c>
      <c r="F893" s="370">
        <v>2</v>
      </c>
      <c r="G893" s="252">
        <f>ROUNDUP(E893*F893,0)</f>
        <v>17200</v>
      </c>
    </row>
    <row r="894" spans="1:7" ht="15">
      <c r="A894" s="237"/>
      <c r="B894" s="238"/>
      <c r="C894" s="237"/>
      <c r="D894" s="239"/>
      <c r="E894" s="240"/>
      <c r="F894" s="241" t="s">
        <v>46</v>
      </c>
      <c r="G894" s="242">
        <f>SUM(G890:G893)</f>
        <v>199400</v>
      </c>
    </row>
    <row r="895" spans="1:7" ht="15">
      <c r="A895" s="243"/>
      <c r="B895" s="244"/>
      <c r="C895" s="244"/>
      <c r="D895" s="245"/>
      <c r="E895" s="246"/>
      <c r="F895" s="247"/>
      <c r="G895" s="248"/>
    </row>
    <row r="896" spans="1:7" ht="15">
      <c r="A896" s="613" t="s">
        <v>47</v>
      </c>
      <c r="B896" s="614"/>
      <c r="C896" s="614"/>
      <c r="D896" s="614"/>
      <c r="E896" s="614"/>
      <c r="F896" s="614"/>
      <c r="G896" s="615"/>
    </row>
    <row r="897" spans="1:7" ht="15">
      <c r="A897" s="616" t="s">
        <v>41</v>
      </c>
      <c r="B897" s="640"/>
      <c r="C897" s="641"/>
      <c r="D897" s="231" t="s">
        <v>42</v>
      </c>
      <c r="E897" s="232" t="s">
        <v>48</v>
      </c>
      <c r="F897" s="233" t="s">
        <v>49</v>
      </c>
      <c r="G897" s="232" t="s">
        <v>45</v>
      </c>
    </row>
    <row r="898" spans="1:7" ht="15">
      <c r="A898" s="619" t="s">
        <v>65</v>
      </c>
      <c r="B898" s="620"/>
      <c r="C898" s="621"/>
      <c r="D898" s="369" t="s">
        <v>51</v>
      </c>
      <c r="E898" s="372">
        <f>+G907</f>
        <v>23282</v>
      </c>
      <c r="F898" s="370">
        <v>6.5000000000000002E-2</v>
      </c>
      <c r="G898" s="252">
        <f>ROUNDUP(E898*F898,0)</f>
        <v>1514</v>
      </c>
    </row>
    <row r="899" spans="1:7" ht="15">
      <c r="A899" s="622"/>
      <c r="B899" s="623"/>
      <c r="C899" s="624"/>
      <c r="D899" s="254"/>
      <c r="E899" s="255"/>
      <c r="F899" s="253"/>
      <c r="G899" s="256"/>
    </row>
    <row r="900" spans="1:7" ht="15">
      <c r="A900" s="622"/>
      <c r="B900" s="623"/>
      <c r="C900" s="624"/>
      <c r="D900" s="254"/>
      <c r="E900" s="255"/>
      <c r="F900" s="253"/>
      <c r="G900" s="256"/>
    </row>
    <row r="901" spans="1:7" ht="15">
      <c r="A901" s="257"/>
      <c r="B901" s="258"/>
      <c r="C901" s="258"/>
      <c r="D901" s="259"/>
      <c r="E901" s="260"/>
      <c r="F901" s="241" t="s">
        <v>54</v>
      </c>
      <c r="G901" s="242">
        <f>G898+G899+G900</f>
        <v>1514</v>
      </c>
    </row>
    <row r="902" spans="1:7" ht="15">
      <c r="A902" s="261"/>
      <c r="B902" s="262"/>
      <c r="C902" s="262"/>
      <c r="D902" s="263"/>
      <c r="E902" s="264"/>
      <c r="F902" s="247"/>
      <c r="G902" s="248"/>
    </row>
    <row r="903" spans="1:7" ht="15">
      <c r="A903" s="675" t="s">
        <v>55</v>
      </c>
      <c r="B903" s="685"/>
      <c r="C903" s="685"/>
      <c r="D903" s="685"/>
      <c r="E903" s="685"/>
      <c r="F903" s="685"/>
      <c r="G903" s="686"/>
    </row>
    <row r="904" spans="1:7" ht="15">
      <c r="A904" s="326" t="s">
        <v>2</v>
      </c>
      <c r="B904" s="326" t="s">
        <v>56</v>
      </c>
      <c r="C904" s="326" t="s">
        <v>57</v>
      </c>
      <c r="D904" s="326" t="s">
        <v>58</v>
      </c>
      <c r="E904" s="326" t="s">
        <v>59</v>
      </c>
      <c r="F904" s="326" t="s">
        <v>60</v>
      </c>
      <c r="G904" s="346"/>
    </row>
    <row r="905" spans="1:7" ht="15">
      <c r="A905" s="266" t="s">
        <v>61</v>
      </c>
      <c r="B905" s="266">
        <v>107213.33333333299</v>
      </c>
      <c r="C905" s="267">
        <v>0.875</v>
      </c>
      <c r="D905" s="267">
        <v>25128.125</v>
      </c>
      <c r="E905" s="267">
        <v>1.57</v>
      </c>
      <c r="F905" s="252">
        <f>ROUNDUP(D905/E905,0)</f>
        <v>16006</v>
      </c>
      <c r="G905" s="346"/>
    </row>
    <row r="906" spans="1:7" ht="15">
      <c r="A906" s="266" t="s">
        <v>62</v>
      </c>
      <c r="B906" s="266">
        <v>48733.333333333299</v>
      </c>
      <c r="C906" s="267">
        <v>0.875</v>
      </c>
      <c r="D906" s="267">
        <v>11421.875</v>
      </c>
      <c r="E906" s="267">
        <v>1.57</v>
      </c>
      <c r="F906" s="252">
        <f>ROUNDUP(D906/E906,0)</f>
        <v>7276</v>
      </c>
      <c r="G906" s="346"/>
    </row>
    <row r="907" spans="1:7" ht="15">
      <c r="A907" s="333"/>
      <c r="B907" s="268"/>
      <c r="C907" s="269"/>
      <c r="D907" s="270"/>
      <c r="E907" s="271"/>
      <c r="F907" s="337" t="s">
        <v>63</v>
      </c>
      <c r="G907" s="272">
        <f>SUM(F905:F906)</f>
        <v>23282</v>
      </c>
    </row>
    <row r="908" spans="1:7">
      <c r="A908" s="97"/>
      <c r="B908" s="128"/>
      <c r="C908" s="129"/>
      <c r="D908" s="130"/>
      <c r="E908" s="131"/>
      <c r="F908" s="101"/>
      <c r="G908" s="102"/>
    </row>
    <row r="909" spans="1:7" ht="15" thickBot="1">
      <c r="A909" s="97"/>
      <c r="B909" s="97"/>
      <c r="C909" s="97"/>
      <c r="D909" s="132"/>
      <c r="E909" s="133"/>
      <c r="F909" s="134"/>
      <c r="G909" s="133"/>
    </row>
    <row r="910" spans="1:7" ht="15" thickBot="1">
      <c r="A910" s="135"/>
      <c r="B910" s="136"/>
      <c r="C910" s="137"/>
      <c r="D910" s="138"/>
      <c r="E910" s="784" t="s">
        <v>64</v>
      </c>
      <c r="F910" s="785"/>
      <c r="G910" s="153">
        <f>G894+G901+G907</f>
        <v>224196</v>
      </c>
    </row>
    <row r="911" spans="1:7">
      <c r="A911" s="97"/>
      <c r="B911" s="97"/>
      <c r="C911" s="97"/>
      <c r="D911" s="132"/>
      <c r="E911" s="133"/>
      <c r="F911" s="134"/>
      <c r="G911" s="133"/>
    </row>
    <row r="912" spans="1:7" ht="15" thickBot="1">
      <c r="A912" s="140"/>
      <c r="B912" s="141"/>
      <c r="C912" s="142"/>
      <c r="D912" s="143"/>
      <c r="E912" s="144"/>
      <c r="F912" s="145"/>
      <c r="G912" s="144"/>
    </row>
    <row r="913" spans="1:7" ht="16" thickBot="1">
      <c r="A913" s="74" t="s">
        <v>1</v>
      </c>
      <c r="B913" s="730" t="s">
        <v>2</v>
      </c>
      <c r="C913" s="731"/>
      <c r="D913" s="731"/>
      <c r="E913" s="732"/>
      <c r="F913" s="75" t="s">
        <v>38</v>
      </c>
      <c r="G913" s="76" t="s">
        <v>39</v>
      </c>
    </row>
    <row r="914" spans="1:7" ht="14.5" customHeight="1" thickBot="1">
      <c r="A914" s="77" t="e">
        <f>+#REF!</f>
        <v>#REF!</v>
      </c>
      <c r="B914" s="781" t="e">
        <f>+#REF!</f>
        <v>#REF!</v>
      </c>
      <c r="C914" s="782"/>
      <c r="D914" s="782"/>
      <c r="E914" s="783"/>
      <c r="F914" s="78" t="e">
        <f>+#REF!</f>
        <v>#REF!</v>
      </c>
      <c r="G914" s="79">
        <f>ROUND(G939,2)</f>
        <v>39517</v>
      </c>
    </row>
    <row r="915" spans="1:7">
      <c r="A915" s="80"/>
      <c r="B915" s="80"/>
      <c r="C915" s="80"/>
      <c r="D915" s="81"/>
      <c r="E915" s="82"/>
      <c r="F915" s="83"/>
      <c r="G915" s="84"/>
    </row>
    <row r="916" spans="1:7" ht="14.5" customHeight="1">
      <c r="A916" s="613" t="s">
        <v>40</v>
      </c>
      <c r="B916" s="633"/>
      <c r="C916" s="633"/>
      <c r="D916" s="633"/>
      <c r="E916" s="633"/>
      <c r="F916" s="633"/>
      <c r="G916" s="634"/>
    </row>
    <row r="917" spans="1:7" ht="14.5" customHeight="1">
      <c r="A917" s="616" t="s">
        <v>41</v>
      </c>
      <c r="B917" s="640"/>
      <c r="C917" s="641"/>
      <c r="D917" s="231" t="s">
        <v>42</v>
      </c>
      <c r="E917" s="232" t="s">
        <v>43</v>
      </c>
      <c r="F917" s="233" t="s">
        <v>44</v>
      </c>
      <c r="G917" s="232" t="s">
        <v>45</v>
      </c>
    </row>
    <row r="918" spans="1:7" ht="15">
      <c r="A918" s="637" t="s">
        <v>120</v>
      </c>
      <c r="B918" s="638"/>
      <c r="C918" s="639"/>
      <c r="D918" s="234" t="s">
        <v>42</v>
      </c>
      <c r="E918" s="250">
        <v>2000</v>
      </c>
      <c r="F918" s="236">
        <v>2</v>
      </c>
      <c r="G918" s="252">
        <f>ROUNDUP(E918*F918,0)</f>
        <v>4000</v>
      </c>
    </row>
    <row r="919" spans="1:7" ht="15">
      <c r="A919" s="637" t="s">
        <v>121</v>
      </c>
      <c r="B919" s="638"/>
      <c r="C919" s="639"/>
      <c r="D919" s="234" t="s">
        <v>88</v>
      </c>
      <c r="E919" s="250">
        <v>58000</v>
      </c>
      <c r="F919" s="236">
        <v>6.0000000000000001E-3</v>
      </c>
      <c r="G919" s="252">
        <f>ROUNDUP(E919*F919,0)</f>
        <v>348</v>
      </c>
    </row>
    <row r="920" spans="1:7" ht="15">
      <c r="A920" s="637" t="s">
        <v>122</v>
      </c>
      <c r="B920" s="638"/>
      <c r="C920" s="639"/>
      <c r="D920" s="234" t="s">
        <v>88</v>
      </c>
      <c r="E920" s="250">
        <v>60900</v>
      </c>
      <c r="F920" s="236">
        <v>6.0000000000000001E-3</v>
      </c>
      <c r="G920" s="252">
        <f>ROUNDUP(E920*F920,0)</f>
        <v>366</v>
      </c>
    </row>
    <row r="921" spans="1:7" ht="15">
      <c r="A921" s="637" t="s">
        <v>123</v>
      </c>
      <c r="B921" s="638"/>
      <c r="C921" s="639"/>
      <c r="D921" s="234" t="s">
        <v>42</v>
      </c>
      <c r="E921" s="250">
        <v>7200</v>
      </c>
      <c r="F921" s="236">
        <v>2.1</v>
      </c>
      <c r="G921" s="252">
        <f>ROUNDUP(E921*F921,0)</f>
        <v>15120</v>
      </c>
    </row>
    <row r="922" spans="1:7" ht="15">
      <c r="A922" s="637"/>
      <c r="B922" s="638"/>
      <c r="C922" s="639"/>
      <c r="D922" s="234"/>
      <c r="E922" s="235"/>
      <c r="F922" s="236"/>
      <c r="G922" s="232"/>
    </row>
    <row r="923" spans="1:7" ht="15">
      <c r="A923" s="237"/>
      <c r="B923" s="238"/>
      <c r="C923" s="237"/>
      <c r="D923" s="239"/>
      <c r="E923" s="240"/>
      <c r="F923" s="241" t="s">
        <v>46</v>
      </c>
      <c r="G923" s="242">
        <f>G918+G919+G920+G921+G922</f>
        <v>19834</v>
      </c>
    </row>
    <row r="924" spans="1:7" ht="15">
      <c r="A924" s="243"/>
      <c r="B924" s="244"/>
      <c r="C924" s="244"/>
      <c r="D924" s="245"/>
      <c r="E924" s="246"/>
      <c r="F924" s="247"/>
      <c r="G924" s="248"/>
    </row>
    <row r="925" spans="1:7" ht="15">
      <c r="A925" s="613" t="s">
        <v>47</v>
      </c>
      <c r="B925" s="614"/>
      <c r="C925" s="614"/>
      <c r="D925" s="614"/>
      <c r="E925" s="614"/>
      <c r="F925" s="614"/>
      <c r="G925" s="615"/>
    </row>
    <row r="926" spans="1:7" ht="15">
      <c r="A926" s="616" t="s">
        <v>41</v>
      </c>
      <c r="B926" s="640"/>
      <c r="C926" s="641"/>
      <c r="D926" s="231" t="s">
        <v>42</v>
      </c>
      <c r="E926" s="232" t="s">
        <v>48</v>
      </c>
      <c r="F926" s="233" t="s">
        <v>49</v>
      </c>
      <c r="G926" s="232" t="s">
        <v>45</v>
      </c>
    </row>
    <row r="927" spans="1:7" ht="15">
      <c r="A927" s="637" t="s">
        <v>65</v>
      </c>
      <c r="B927" s="638"/>
      <c r="C927" s="639"/>
      <c r="D927" s="369" t="s">
        <v>51</v>
      </c>
      <c r="E927" s="255">
        <f>G936</f>
        <v>18745</v>
      </c>
      <c r="F927" s="253">
        <v>0.05</v>
      </c>
      <c r="G927" s="252">
        <f>ROUNDUP(E927*F927,0)</f>
        <v>938</v>
      </c>
    </row>
    <row r="928" spans="1:7" ht="15">
      <c r="A928" s="622"/>
      <c r="B928" s="623"/>
      <c r="C928" s="624"/>
      <c r="D928" s="254"/>
      <c r="E928" s="255"/>
      <c r="F928" s="253"/>
      <c r="G928" s="256"/>
    </row>
    <row r="929" spans="1:7" ht="15">
      <c r="A929" s="622"/>
      <c r="B929" s="623"/>
      <c r="C929" s="624"/>
      <c r="D929" s="254"/>
      <c r="E929" s="255"/>
      <c r="F929" s="253"/>
      <c r="G929" s="256"/>
    </row>
    <row r="930" spans="1:7" ht="15">
      <c r="A930" s="257"/>
      <c r="B930" s="258"/>
      <c r="C930" s="258"/>
      <c r="D930" s="259"/>
      <c r="E930" s="260"/>
      <c r="F930" s="241" t="s">
        <v>54</v>
      </c>
      <c r="G930" s="242">
        <f>G927+G928+G929</f>
        <v>938</v>
      </c>
    </row>
    <row r="931" spans="1:7" ht="15">
      <c r="A931" s="261"/>
      <c r="B931" s="262"/>
      <c r="C931" s="262"/>
      <c r="D931" s="263"/>
      <c r="E931" s="264"/>
      <c r="F931" s="247"/>
      <c r="G931" s="248"/>
    </row>
    <row r="932" spans="1:7" ht="15">
      <c r="A932" s="675" t="s">
        <v>55</v>
      </c>
      <c r="B932" s="685"/>
      <c r="C932" s="685"/>
      <c r="D932" s="685"/>
      <c r="E932" s="685"/>
      <c r="F932" s="685"/>
      <c r="G932" s="686"/>
    </row>
    <row r="933" spans="1:7" ht="15">
      <c r="A933" s="326" t="s">
        <v>2</v>
      </c>
      <c r="B933" s="326" t="s">
        <v>56</v>
      </c>
      <c r="C933" s="326" t="s">
        <v>57</v>
      </c>
      <c r="D933" s="326" t="s">
        <v>58</v>
      </c>
      <c r="E933" s="326" t="s">
        <v>59</v>
      </c>
      <c r="F933" s="326" t="s">
        <v>60</v>
      </c>
      <c r="G933" s="346"/>
    </row>
    <row r="934" spans="1:7" ht="15">
      <c r="A934" s="266" t="s">
        <v>61</v>
      </c>
      <c r="B934" s="266">
        <v>107213.33333333299</v>
      </c>
      <c r="C934" s="267">
        <v>0.875</v>
      </c>
      <c r="D934" s="267">
        <v>25128.125</v>
      </c>
      <c r="E934" s="267">
        <v>1.95</v>
      </c>
      <c r="F934" s="252">
        <f>ROUNDUP(D934/E934,0)</f>
        <v>12887</v>
      </c>
      <c r="G934" s="346"/>
    </row>
    <row r="935" spans="1:7" ht="15">
      <c r="A935" s="266" t="s">
        <v>62</v>
      </c>
      <c r="B935" s="266">
        <v>48733.333333333299</v>
      </c>
      <c r="C935" s="267">
        <v>0.875</v>
      </c>
      <c r="D935" s="267">
        <v>11421.875</v>
      </c>
      <c r="E935" s="267">
        <v>1.95</v>
      </c>
      <c r="F935" s="252">
        <f>ROUNDUP(D935/E935,0)</f>
        <v>5858</v>
      </c>
      <c r="G935" s="346"/>
    </row>
    <row r="936" spans="1:7" ht="15">
      <c r="A936" s="333"/>
      <c r="B936" s="268"/>
      <c r="C936" s="269"/>
      <c r="D936" s="270"/>
      <c r="E936" s="271"/>
      <c r="F936" s="337" t="s">
        <v>63</v>
      </c>
      <c r="G936" s="272">
        <f>SUM(F934:F935)</f>
        <v>18745</v>
      </c>
    </row>
    <row r="937" spans="1:7" ht="15">
      <c r="A937" s="243"/>
      <c r="B937" s="273"/>
      <c r="C937" s="274"/>
      <c r="D937" s="275"/>
      <c r="E937" s="276"/>
      <c r="F937" s="247"/>
      <c r="G937" s="248"/>
    </row>
    <row r="938" spans="1:7" ht="16" thickBot="1">
      <c r="A938" s="243"/>
      <c r="B938" s="243"/>
      <c r="C938" s="243"/>
      <c r="D938" s="277"/>
      <c r="E938" s="278"/>
      <c r="F938" s="279"/>
      <c r="G938" s="278"/>
    </row>
    <row r="939" spans="1:7" ht="16" thickBot="1">
      <c r="A939" s="280"/>
      <c r="B939" s="281"/>
      <c r="C939" s="282"/>
      <c r="D939" s="283"/>
      <c r="E939" s="284" t="s">
        <v>64</v>
      </c>
      <c r="F939" s="285"/>
      <c r="G939" s="303">
        <f>G923+G930+G936</f>
        <v>39517</v>
      </c>
    </row>
    <row r="940" spans="1:7" ht="15" thickBot="1">
      <c r="A940" s="140"/>
      <c r="B940" s="141"/>
      <c r="C940" s="142"/>
      <c r="D940" s="143"/>
      <c r="E940" s="144"/>
      <c r="F940" s="145"/>
      <c r="G940" s="144"/>
    </row>
    <row r="941" spans="1:7" ht="16" thickBot="1">
      <c r="A941" s="74" t="s">
        <v>1</v>
      </c>
      <c r="B941" s="730" t="s">
        <v>2</v>
      </c>
      <c r="C941" s="731"/>
      <c r="D941" s="731"/>
      <c r="E941" s="732"/>
      <c r="F941" s="75" t="s">
        <v>38</v>
      </c>
      <c r="G941" s="76" t="s">
        <v>39</v>
      </c>
    </row>
    <row r="942" spans="1:7" ht="15" thickBot="1">
      <c r="A942" s="77" t="e">
        <f>+#REF!</f>
        <v>#REF!</v>
      </c>
      <c r="B942" s="786" t="e">
        <f>+#REF!</f>
        <v>#REF!</v>
      </c>
      <c r="C942" s="786"/>
      <c r="D942" s="786"/>
      <c r="E942" s="786"/>
      <c r="F942" s="78" t="e">
        <f>+#REF!</f>
        <v>#REF!</v>
      </c>
      <c r="G942" s="79">
        <f>ROUND(G967,2)</f>
        <v>19027</v>
      </c>
    </row>
    <row r="943" spans="1:7">
      <c r="A943" s="80"/>
      <c r="B943" s="80"/>
      <c r="C943" s="80"/>
      <c r="D943" s="81"/>
      <c r="E943" s="82"/>
      <c r="F943" s="83"/>
      <c r="G943" s="84"/>
    </row>
    <row r="944" spans="1:7" ht="15">
      <c r="A944" s="613" t="s">
        <v>40</v>
      </c>
      <c r="B944" s="633"/>
      <c r="C944" s="633"/>
      <c r="D944" s="633"/>
      <c r="E944" s="633"/>
      <c r="F944" s="633"/>
      <c r="G944" s="634"/>
    </row>
    <row r="945" spans="1:7" ht="15">
      <c r="A945" s="616" t="s">
        <v>41</v>
      </c>
      <c r="B945" s="640"/>
      <c r="C945" s="641"/>
      <c r="D945" s="231" t="s">
        <v>42</v>
      </c>
      <c r="E945" s="232" t="s">
        <v>43</v>
      </c>
      <c r="F945" s="233" t="s">
        <v>44</v>
      </c>
      <c r="G945" s="232" t="s">
        <v>45</v>
      </c>
    </row>
    <row r="946" spans="1:7" ht="13.75" customHeight="1">
      <c r="A946" s="637" t="s">
        <v>124</v>
      </c>
      <c r="B946" s="638"/>
      <c r="C946" s="639"/>
      <c r="D946" s="361" t="s">
        <v>88</v>
      </c>
      <c r="E946" s="250">
        <v>60900</v>
      </c>
      <c r="F946" s="373">
        <v>6.0000000000000001E-3</v>
      </c>
      <c r="G946" s="252">
        <f>ROUNDUP(E946*F946,0)</f>
        <v>366</v>
      </c>
    </row>
    <row r="947" spans="1:7" ht="16">
      <c r="A947" s="637" t="s">
        <v>125</v>
      </c>
      <c r="B947" s="638"/>
      <c r="C947" s="639"/>
      <c r="D947" s="361" t="s">
        <v>88</v>
      </c>
      <c r="E947" s="250">
        <v>58000</v>
      </c>
      <c r="F947" s="373">
        <v>6.0000000000000001E-3</v>
      </c>
      <c r="G947" s="252">
        <f>ROUNDUP(E947*F947,0)</f>
        <v>348</v>
      </c>
    </row>
    <row r="948" spans="1:7" ht="16">
      <c r="A948" s="637" t="s">
        <v>126</v>
      </c>
      <c r="B948" s="638"/>
      <c r="C948" s="639"/>
      <c r="D948" s="361" t="s">
        <v>100</v>
      </c>
      <c r="E948" s="250">
        <v>10983</v>
      </c>
      <c r="F948" s="373">
        <v>1.03</v>
      </c>
      <c r="G948" s="252">
        <f>ROUNDUP(E948*F948,0)</f>
        <v>11313</v>
      </c>
    </row>
    <row r="949" spans="1:7" ht="16">
      <c r="A949" s="637" t="s">
        <v>127</v>
      </c>
      <c r="B949" s="638"/>
      <c r="C949" s="639"/>
      <c r="D949" s="361" t="s">
        <v>88</v>
      </c>
      <c r="E949" s="250">
        <v>3600</v>
      </c>
      <c r="F949" s="373">
        <v>0.16700000000000001</v>
      </c>
      <c r="G949" s="252">
        <f>ROUNDUP(E949*F949,0)</f>
        <v>602</v>
      </c>
    </row>
    <row r="950" spans="1:7" ht="15">
      <c r="A950" s="637"/>
      <c r="B950" s="638"/>
      <c r="C950" s="639"/>
      <c r="D950" s="234"/>
      <c r="E950" s="235"/>
      <c r="F950" s="236"/>
      <c r="G950" s="232"/>
    </row>
    <row r="951" spans="1:7" ht="15">
      <c r="A951" s="237"/>
      <c r="B951" s="238"/>
      <c r="C951" s="237"/>
      <c r="D951" s="239"/>
      <c r="E951" s="240"/>
      <c r="F951" s="241" t="s">
        <v>46</v>
      </c>
      <c r="G951" s="242">
        <f>G946+G947+G948+G949+G950</f>
        <v>12629</v>
      </c>
    </row>
    <row r="952" spans="1:7" ht="15">
      <c r="A952" s="243"/>
      <c r="B952" s="244"/>
      <c r="C952" s="244"/>
      <c r="D952" s="245"/>
      <c r="E952" s="246"/>
      <c r="F952" s="247"/>
      <c r="G952" s="248"/>
    </row>
    <row r="953" spans="1:7" ht="15">
      <c r="A953" s="613" t="s">
        <v>47</v>
      </c>
      <c r="B953" s="614"/>
      <c r="C953" s="614"/>
      <c r="D953" s="614"/>
      <c r="E953" s="614"/>
      <c r="F953" s="614"/>
      <c r="G953" s="615"/>
    </row>
    <row r="954" spans="1:7" ht="15">
      <c r="A954" s="616" t="s">
        <v>41</v>
      </c>
      <c r="B954" s="640"/>
      <c r="C954" s="641"/>
      <c r="D954" s="231" t="s">
        <v>42</v>
      </c>
      <c r="E954" s="232" t="s">
        <v>48</v>
      </c>
      <c r="F954" s="233" t="s">
        <v>49</v>
      </c>
      <c r="G954" s="232" t="s">
        <v>45</v>
      </c>
    </row>
    <row r="955" spans="1:7" ht="15">
      <c r="A955" s="637" t="s">
        <v>65</v>
      </c>
      <c r="B955" s="638"/>
      <c r="C955" s="639"/>
      <c r="D955" s="369" t="s">
        <v>51</v>
      </c>
      <c r="E955" s="255">
        <f>G964</f>
        <v>6093</v>
      </c>
      <c r="F955" s="253">
        <v>0.05</v>
      </c>
      <c r="G955" s="252">
        <f>ROUNDUP(E955*F955,0)</f>
        <v>305</v>
      </c>
    </row>
    <row r="956" spans="1:7" ht="15">
      <c r="A956" s="622"/>
      <c r="B956" s="623"/>
      <c r="C956" s="624"/>
      <c r="D956" s="254"/>
      <c r="E956" s="255"/>
      <c r="F956" s="253"/>
      <c r="G956" s="256"/>
    </row>
    <row r="957" spans="1:7" ht="15">
      <c r="A957" s="622"/>
      <c r="B957" s="623"/>
      <c r="C957" s="624"/>
      <c r="D957" s="254"/>
      <c r="E957" s="255"/>
      <c r="F957" s="253"/>
      <c r="G957" s="256"/>
    </row>
    <row r="958" spans="1:7" ht="15">
      <c r="A958" s="257"/>
      <c r="B958" s="258"/>
      <c r="C958" s="258"/>
      <c r="D958" s="259"/>
      <c r="E958" s="260"/>
      <c r="F958" s="241" t="s">
        <v>54</v>
      </c>
      <c r="G958" s="242">
        <f>G955+G956+G957</f>
        <v>305</v>
      </c>
    </row>
    <row r="959" spans="1:7" ht="15">
      <c r="A959" s="261"/>
      <c r="B959" s="262"/>
      <c r="C959" s="262"/>
      <c r="D959" s="263"/>
      <c r="E959" s="264"/>
      <c r="F959" s="247"/>
      <c r="G959" s="248"/>
    </row>
    <row r="960" spans="1:7" ht="15">
      <c r="A960" s="675" t="s">
        <v>55</v>
      </c>
      <c r="B960" s="685"/>
      <c r="C960" s="685"/>
      <c r="D960" s="685"/>
      <c r="E960" s="685"/>
      <c r="F960" s="685"/>
      <c r="G960" s="686"/>
    </row>
    <row r="961" spans="1:7" ht="15">
      <c r="A961" s="326" t="s">
        <v>2</v>
      </c>
      <c r="B961" s="326" t="s">
        <v>56</v>
      </c>
      <c r="C961" s="326" t="s">
        <v>57</v>
      </c>
      <c r="D961" s="326" t="s">
        <v>58</v>
      </c>
      <c r="E961" s="326" t="s">
        <v>59</v>
      </c>
      <c r="F961" s="326" t="s">
        <v>60</v>
      </c>
      <c r="G961" s="346"/>
    </row>
    <row r="962" spans="1:7" ht="15">
      <c r="A962" s="266" t="s">
        <v>61</v>
      </c>
      <c r="B962" s="266">
        <v>107213.33333333299</v>
      </c>
      <c r="C962" s="267">
        <v>0.875</v>
      </c>
      <c r="D962" s="267">
        <v>25128.125</v>
      </c>
      <c r="E962" s="267">
        <v>6</v>
      </c>
      <c r="F962" s="252">
        <f>ROUNDUP(D962/E962,0)</f>
        <v>4189</v>
      </c>
      <c r="G962" s="346"/>
    </row>
    <row r="963" spans="1:7" ht="15">
      <c r="A963" s="266" t="s">
        <v>62</v>
      </c>
      <c r="B963" s="266">
        <v>48733.333333333299</v>
      </c>
      <c r="C963" s="267">
        <v>0.875</v>
      </c>
      <c r="D963" s="267">
        <v>11421.875</v>
      </c>
      <c r="E963" s="267">
        <v>6</v>
      </c>
      <c r="F963" s="252">
        <f>ROUNDUP(D963/E963,0)</f>
        <v>1904</v>
      </c>
      <c r="G963" s="346"/>
    </row>
    <row r="964" spans="1:7" ht="15">
      <c r="A964" s="333"/>
      <c r="B964" s="268"/>
      <c r="C964" s="269"/>
      <c r="D964" s="270"/>
      <c r="E964" s="271"/>
      <c r="F964" s="337" t="s">
        <v>63</v>
      </c>
      <c r="G964" s="272">
        <f>SUM(F962:F963)</f>
        <v>6093</v>
      </c>
    </row>
    <row r="965" spans="1:7" ht="15">
      <c r="A965" s="243"/>
      <c r="B965" s="273"/>
      <c r="C965" s="274"/>
      <c r="D965" s="275"/>
      <c r="E965" s="276"/>
      <c r="F965" s="247"/>
      <c r="G965" s="248"/>
    </row>
    <row r="966" spans="1:7" ht="16" thickBot="1">
      <c r="A966" s="243"/>
      <c r="B966" s="243"/>
      <c r="C966" s="243"/>
      <c r="D966" s="277"/>
      <c r="E966" s="278"/>
      <c r="F966" s="279"/>
      <c r="G966" s="278"/>
    </row>
    <row r="967" spans="1:7" ht="16" thickBot="1">
      <c r="A967" s="280"/>
      <c r="B967" s="281"/>
      <c r="C967" s="282"/>
      <c r="D967" s="283"/>
      <c r="E967" s="642" t="s">
        <v>64</v>
      </c>
      <c r="F967" s="643"/>
      <c r="G967" s="303">
        <f>G951+G958+G964</f>
        <v>19027</v>
      </c>
    </row>
    <row r="968" spans="1:7">
      <c r="A968" s="97"/>
      <c r="B968" s="97"/>
      <c r="C968" s="97"/>
      <c r="D968" s="132"/>
      <c r="E968" s="133"/>
      <c r="F968" s="134"/>
      <c r="G968" s="133"/>
    </row>
    <row r="969" spans="1:7">
      <c r="A969" s="140"/>
      <c r="B969" s="141"/>
      <c r="C969" s="142"/>
      <c r="D969" s="143"/>
      <c r="E969" s="144"/>
      <c r="F969" s="145"/>
      <c r="G969" s="144"/>
    </row>
    <row r="970" spans="1:7" ht="15" thickBot="1">
      <c r="A970" s="97"/>
      <c r="B970" s="97"/>
      <c r="C970" s="97"/>
      <c r="D970" s="132"/>
      <c r="E970" s="133"/>
      <c r="F970" s="134"/>
      <c r="G970" s="133"/>
    </row>
    <row r="971" spans="1:7" ht="16" thickBot="1">
      <c r="A971" s="74" t="s">
        <v>1</v>
      </c>
      <c r="B971" s="730" t="s">
        <v>2</v>
      </c>
      <c r="C971" s="731"/>
      <c r="D971" s="731"/>
      <c r="E971" s="732"/>
      <c r="F971" s="75" t="s">
        <v>38</v>
      </c>
      <c r="G971" s="76" t="s">
        <v>39</v>
      </c>
    </row>
    <row r="972" spans="1:7" ht="15" thickBot="1">
      <c r="A972" s="77" t="e">
        <f>+#REF!</f>
        <v>#REF!</v>
      </c>
      <c r="B972" s="786" t="e">
        <f>+#REF!</f>
        <v>#REF!</v>
      </c>
      <c r="C972" s="786"/>
      <c r="D972" s="786"/>
      <c r="E972" s="786"/>
      <c r="F972" s="78" t="e">
        <f>+#REF!</f>
        <v>#REF!</v>
      </c>
      <c r="G972" s="79">
        <f>ROUND(G997,2)</f>
        <v>27378</v>
      </c>
    </row>
    <row r="973" spans="1:7">
      <c r="A973" s="80"/>
      <c r="B973" s="80"/>
      <c r="C973" s="80"/>
      <c r="D973" s="81"/>
      <c r="E973" s="82"/>
      <c r="F973" s="83"/>
      <c r="G973" s="84"/>
    </row>
    <row r="974" spans="1:7" ht="15">
      <c r="A974" s="613" t="s">
        <v>40</v>
      </c>
      <c r="B974" s="633"/>
      <c r="C974" s="633"/>
      <c r="D974" s="633"/>
      <c r="E974" s="633"/>
      <c r="F974" s="633"/>
      <c r="G974" s="634"/>
    </row>
    <row r="975" spans="1:7" ht="15">
      <c r="A975" s="616" t="s">
        <v>41</v>
      </c>
      <c r="B975" s="640"/>
      <c r="C975" s="641"/>
      <c r="D975" s="231" t="s">
        <v>42</v>
      </c>
      <c r="E975" s="232" t="s">
        <v>43</v>
      </c>
      <c r="F975" s="233" t="s">
        <v>44</v>
      </c>
      <c r="G975" s="232" t="s">
        <v>45</v>
      </c>
    </row>
    <row r="976" spans="1:7" ht="13.75" customHeight="1">
      <c r="A976" s="637" t="s">
        <v>130</v>
      </c>
      <c r="B976" s="638"/>
      <c r="C976" s="639"/>
      <c r="D976" s="361" t="s">
        <v>88</v>
      </c>
      <c r="E976" s="250">
        <v>60900</v>
      </c>
      <c r="F976" s="373">
        <v>6.0000000000000001E-3</v>
      </c>
      <c r="G976" s="252">
        <f>ROUNDUP(E976*F976,0)</f>
        <v>366</v>
      </c>
    </row>
    <row r="977" spans="1:7" ht="16">
      <c r="A977" s="637" t="s">
        <v>125</v>
      </c>
      <c r="B977" s="638"/>
      <c r="C977" s="639"/>
      <c r="D977" s="361" t="s">
        <v>88</v>
      </c>
      <c r="E977" s="250">
        <v>58000</v>
      </c>
      <c r="F977" s="373">
        <v>6.0000000000000001E-3</v>
      </c>
      <c r="G977" s="252">
        <f>ROUNDUP(E977*F977,0)</f>
        <v>348</v>
      </c>
    </row>
    <row r="978" spans="1:7" ht="16">
      <c r="A978" s="637" t="s">
        <v>131</v>
      </c>
      <c r="B978" s="638"/>
      <c r="C978" s="639"/>
      <c r="D978" s="361" t="s">
        <v>100</v>
      </c>
      <c r="E978" s="250">
        <v>15800</v>
      </c>
      <c r="F978" s="373">
        <v>1.03</v>
      </c>
      <c r="G978" s="252">
        <f>ROUNDUP(E978*F978,0)</f>
        <v>16274</v>
      </c>
    </row>
    <row r="979" spans="1:7" ht="16">
      <c r="A979" s="637" t="s">
        <v>132</v>
      </c>
      <c r="B979" s="638"/>
      <c r="C979" s="639"/>
      <c r="D979" s="361" t="s">
        <v>88</v>
      </c>
      <c r="E979" s="250">
        <v>4750</v>
      </c>
      <c r="F979" s="373">
        <v>0.16700000000000001</v>
      </c>
      <c r="G979" s="252">
        <f>ROUNDUP(E979*F979,0)</f>
        <v>794</v>
      </c>
    </row>
    <row r="980" spans="1:7" ht="15">
      <c r="A980" s="637"/>
      <c r="B980" s="638"/>
      <c r="C980" s="639"/>
      <c r="D980" s="234"/>
      <c r="E980" s="235"/>
      <c r="F980" s="236"/>
      <c r="G980" s="252">
        <f>ROUNDUP(E980*F980,0)</f>
        <v>0</v>
      </c>
    </row>
    <row r="981" spans="1:7" ht="15">
      <c r="A981" s="237"/>
      <c r="B981" s="238"/>
      <c r="C981" s="237"/>
      <c r="D981" s="239"/>
      <c r="E981" s="240"/>
      <c r="F981" s="241" t="s">
        <v>46</v>
      </c>
      <c r="G981" s="242">
        <f>G976+G977+G978+G979+G980</f>
        <v>17782</v>
      </c>
    </row>
    <row r="982" spans="1:7" ht="15">
      <c r="A982" s="243"/>
      <c r="B982" s="244"/>
      <c r="C982" s="244"/>
      <c r="D982" s="245"/>
      <c r="E982" s="246"/>
      <c r="F982" s="247"/>
      <c r="G982" s="248"/>
    </row>
    <row r="983" spans="1:7" ht="15">
      <c r="A983" s="613" t="s">
        <v>47</v>
      </c>
      <c r="B983" s="614"/>
      <c r="C983" s="614"/>
      <c r="D983" s="614"/>
      <c r="E983" s="614"/>
      <c r="F983" s="614"/>
      <c r="G983" s="615"/>
    </row>
    <row r="984" spans="1:7" ht="15">
      <c r="A984" s="616" t="s">
        <v>41</v>
      </c>
      <c r="B984" s="640"/>
      <c r="C984" s="641"/>
      <c r="D984" s="231" t="s">
        <v>42</v>
      </c>
      <c r="E984" s="232" t="s">
        <v>48</v>
      </c>
      <c r="F984" s="233" t="s">
        <v>49</v>
      </c>
      <c r="G984" s="232" t="s">
        <v>45</v>
      </c>
    </row>
    <row r="985" spans="1:7" ht="15">
      <c r="A985" s="637" t="s">
        <v>65</v>
      </c>
      <c r="B985" s="638"/>
      <c r="C985" s="639"/>
      <c r="D985" s="234" t="s">
        <v>51</v>
      </c>
      <c r="E985" s="255">
        <f>G994</f>
        <v>9139</v>
      </c>
      <c r="F985" s="253">
        <v>0.05</v>
      </c>
      <c r="G985" s="252">
        <f>ROUNDUP(E985*F985,0)</f>
        <v>457</v>
      </c>
    </row>
    <row r="986" spans="1:7" ht="15">
      <c r="A986" s="622"/>
      <c r="B986" s="623"/>
      <c r="C986" s="624"/>
      <c r="D986" s="254"/>
      <c r="E986" s="255"/>
      <c r="F986" s="253"/>
      <c r="G986" s="256"/>
    </row>
    <row r="987" spans="1:7" ht="15">
      <c r="A987" s="622"/>
      <c r="B987" s="623"/>
      <c r="C987" s="624"/>
      <c r="D987" s="254"/>
      <c r="E987" s="255"/>
      <c r="F987" s="253"/>
      <c r="G987" s="256"/>
    </row>
    <row r="988" spans="1:7" ht="15">
      <c r="A988" s="257"/>
      <c r="B988" s="258"/>
      <c r="C988" s="258"/>
      <c r="D988" s="259"/>
      <c r="E988" s="260"/>
      <c r="F988" s="241" t="s">
        <v>54</v>
      </c>
      <c r="G988" s="242">
        <f>G985+G986+G987</f>
        <v>457</v>
      </c>
    </row>
    <row r="989" spans="1:7" ht="15">
      <c r="A989" s="261"/>
      <c r="B989" s="262"/>
      <c r="C989" s="262"/>
      <c r="D989" s="263"/>
      <c r="E989" s="264"/>
      <c r="F989" s="247"/>
      <c r="G989" s="248"/>
    </row>
    <row r="990" spans="1:7" ht="15">
      <c r="A990" s="675" t="s">
        <v>55</v>
      </c>
      <c r="B990" s="685"/>
      <c r="C990" s="685"/>
      <c r="D990" s="685"/>
      <c r="E990" s="685"/>
      <c r="F990" s="685"/>
      <c r="G990" s="686"/>
    </row>
    <row r="991" spans="1:7" ht="15">
      <c r="A991" s="326" t="s">
        <v>2</v>
      </c>
      <c r="B991" s="326" t="s">
        <v>56</v>
      </c>
      <c r="C991" s="326" t="s">
        <v>57</v>
      </c>
      <c r="D991" s="326" t="s">
        <v>58</v>
      </c>
      <c r="E991" s="326" t="s">
        <v>59</v>
      </c>
      <c r="F991" s="326" t="s">
        <v>60</v>
      </c>
      <c r="G991" s="346"/>
    </row>
    <row r="992" spans="1:7" ht="15">
      <c r="A992" s="266" t="s">
        <v>61</v>
      </c>
      <c r="B992" s="266">
        <v>107213.33333333299</v>
      </c>
      <c r="C992" s="267">
        <v>0.875</v>
      </c>
      <c r="D992" s="267">
        <v>25128.125</v>
      </c>
      <c r="E992" s="267">
        <v>4</v>
      </c>
      <c r="F992" s="252">
        <f>ROUNDUP(D992/E992,0)</f>
        <v>6283</v>
      </c>
      <c r="G992" s="346"/>
    </row>
    <row r="993" spans="1:7" ht="15">
      <c r="A993" s="266" t="s">
        <v>62</v>
      </c>
      <c r="B993" s="266">
        <v>48733.333333333299</v>
      </c>
      <c r="C993" s="267">
        <v>0.875</v>
      </c>
      <c r="D993" s="267">
        <v>11421.875</v>
      </c>
      <c r="E993" s="267">
        <v>4</v>
      </c>
      <c r="F993" s="252">
        <f>ROUNDUP(D993/E993,0)</f>
        <v>2856</v>
      </c>
      <c r="G993" s="346"/>
    </row>
    <row r="994" spans="1:7" ht="15">
      <c r="A994" s="333"/>
      <c r="B994" s="268"/>
      <c r="C994" s="269"/>
      <c r="D994" s="270"/>
      <c r="E994" s="271"/>
      <c r="F994" s="337" t="s">
        <v>63</v>
      </c>
      <c r="G994" s="272">
        <f>SUM(F992:F993)</f>
        <v>9139</v>
      </c>
    </row>
    <row r="995" spans="1:7" ht="15">
      <c r="A995" s="243"/>
      <c r="B995" s="273"/>
      <c r="C995" s="274"/>
      <c r="D995" s="275"/>
      <c r="E995" s="276"/>
      <c r="F995" s="247"/>
      <c r="G995" s="248"/>
    </row>
    <row r="996" spans="1:7" ht="16" thickBot="1">
      <c r="A996" s="243"/>
      <c r="B996" s="243"/>
      <c r="C996" s="243"/>
      <c r="D996" s="277"/>
      <c r="E996" s="278"/>
      <c r="F996" s="279"/>
      <c r="G996" s="278"/>
    </row>
    <row r="997" spans="1:7" ht="16" thickBot="1">
      <c r="A997" s="280"/>
      <c r="B997" s="281"/>
      <c r="C997" s="282"/>
      <c r="D997" s="283"/>
      <c r="E997" s="642" t="s">
        <v>64</v>
      </c>
      <c r="F997" s="643"/>
      <c r="G997" s="303">
        <f>G981+G988+G994</f>
        <v>27378</v>
      </c>
    </row>
    <row r="998" spans="1:7">
      <c r="A998" s="97"/>
      <c r="B998" s="97"/>
      <c r="C998" s="97"/>
      <c r="D998" s="132"/>
      <c r="E998" s="133"/>
      <c r="F998" s="134"/>
      <c r="G998" s="133"/>
    </row>
    <row r="999" spans="1:7" ht="15" thickBot="1">
      <c r="A999" s="140"/>
      <c r="B999" s="141"/>
      <c r="C999" s="142"/>
      <c r="D999" s="143"/>
      <c r="E999" s="144"/>
      <c r="F999" s="145"/>
      <c r="G999" s="144"/>
    </row>
    <row r="1000" spans="1:7" ht="16" thickBot="1">
      <c r="A1000" s="74" t="s">
        <v>1</v>
      </c>
      <c r="B1000" s="730" t="s">
        <v>2</v>
      </c>
      <c r="C1000" s="731"/>
      <c r="D1000" s="731"/>
      <c r="E1000" s="732"/>
      <c r="F1000" s="75" t="s">
        <v>38</v>
      </c>
      <c r="G1000" s="76" t="s">
        <v>39</v>
      </c>
    </row>
    <row r="1001" spans="1:7" ht="15" thickBot="1">
      <c r="A1001" s="77" t="e">
        <f>+#REF!</f>
        <v>#REF!</v>
      </c>
      <c r="B1001" s="786" t="e">
        <f>+#REF!</f>
        <v>#REF!</v>
      </c>
      <c r="C1001" s="786"/>
      <c r="D1001" s="786"/>
      <c r="E1001" s="786"/>
      <c r="F1001" s="78" t="e">
        <f>+#REF!</f>
        <v>#REF!</v>
      </c>
      <c r="G1001" s="79">
        <f>ROUND(G1026,2)</f>
        <v>47597</v>
      </c>
    </row>
    <row r="1002" spans="1:7">
      <c r="A1002" s="80"/>
      <c r="B1002" s="80"/>
      <c r="C1002" s="80"/>
      <c r="D1002" s="81"/>
      <c r="E1002" s="82"/>
      <c r="F1002" s="83"/>
      <c r="G1002" s="84"/>
    </row>
    <row r="1003" spans="1:7" ht="15">
      <c r="A1003" s="613" t="s">
        <v>40</v>
      </c>
      <c r="B1003" s="633"/>
      <c r="C1003" s="633"/>
      <c r="D1003" s="633"/>
      <c r="E1003" s="633"/>
      <c r="F1003" s="633"/>
      <c r="G1003" s="634"/>
    </row>
    <row r="1004" spans="1:7" ht="15">
      <c r="A1004" s="616" t="s">
        <v>41</v>
      </c>
      <c r="B1004" s="640"/>
      <c r="C1004" s="641"/>
      <c r="D1004" s="231" t="s">
        <v>42</v>
      </c>
      <c r="E1004" s="232" t="s">
        <v>43</v>
      </c>
      <c r="F1004" s="233" t="s">
        <v>44</v>
      </c>
      <c r="G1004" s="232" t="s">
        <v>45</v>
      </c>
    </row>
    <row r="1005" spans="1:7" ht="13.75" customHeight="1">
      <c r="A1005" s="637" t="s">
        <v>133</v>
      </c>
      <c r="B1005" s="638"/>
      <c r="C1005" s="639"/>
      <c r="D1005" s="234" t="s">
        <v>88</v>
      </c>
      <c r="E1005" s="250">
        <v>6500</v>
      </c>
      <c r="F1005" s="236">
        <v>1</v>
      </c>
      <c r="G1005" s="252">
        <f>ROUNDUP(E1005*F1005,0)</f>
        <v>6500</v>
      </c>
    </row>
    <row r="1006" spans="1:7" ht="15">
      <c r="A1006" s="637" t="s">
        <v>121</v>
      </c>
      <c r="B1006" s="638"/>
      <c r="C1006" s="639"/>
      <c r="D1006" s="234" t="s">
        <v>88</v>
      </c>
      <c r="E1006" s="250">
        <v>58000</v>
      </c>
      <c r="F1006" s="236">
        <v>6.0000000000000001E-3</v>
      </c>
      <c r="G1006" s="252">
        <f>ROUNDUP(E1006*F1006,0)</f>
        <v>348</v>
      </c>
    </row>
    <row r="1007" spans="1:7" ht="13.75" customHeight="1">
      <c r="A1007" s="637" t="s">
        <v>134</v>
      </c>
      <c r="B1007" s="638"/>
      <c r="C1007" s="639"/>
      <c r="D1007" s="234" t="s">
        <v>88</v>
      </c>
      <c r="E1007" s="250">
        <v>60900</v>
      </c>
      <c r="F1007" s="236">
        <v>6.0000000000000001E-3</v>
      </c>
      <c r="G1007" s="252">
        <f>ROUNDUP(E1007*F1007,0)</f>
        <v>366</v>
      </c>
    </row>
    <row r="1008" spans="1:7" ht="15">
      <c r="A1008" s="637" t="s">
        <v>135</v>
      </c>
      <c r="B1008" s="638"/>
      <c r="C1008" s="639"/>
      <c r="D1008" s="234" t="s">
        <v>88</v>
      </c>
      <c r="E1008" s="250">
        <v>21000</v>
      </c>
      <c r="F1008" s="236">
        <v>1</v>
      </c>
      <c r="G1008" s="252">
        <f>ROUNDUP(E1008*F1008,0)</f>
        <v>21000</v>
      </c>
    </row>
    <row r="1009" spans="1:7" ht="15">
      <c r="A1009" s="637"/>
      <c r="B1009" s="638"/>
      <c r="C1009" s="639"/>
      <c r="D1009" s="234"/>
      <c r="E1009" s="235"/>
      <c r="F1009" s="236"/>
      <c r="G1009" s="232"/>
    </row>
    <row r="1010" spans="1:7" ht="15">
      <c r="A1010" s="237"/>
      <c r="B1010" s="238"/>
      <c r="C1010" s="237"/>
      <c r="D1010" s="239"/>
      <c r="E1010" s="240"/>
      <c r="F1010" s="241" t="s">
        <v>46</v>
      </c>
      <c r="G1010" s="242">
        <f>G1005+G1006+G1007+G1008+G1009</f>
        <v>28214</v>
      </c>
    </row>
    <row r="1011" spans="1:7" ht="15">
      <c r="A1011" s="243"/>
      <c r="B1011" s="244"/>
      <c r="C1011" s="244"/>
      <c r="D1011" s="245"/>
      <c r="E1011" s="246"/>
      <c r="F1011" s="247"/>
      <c r="G1011" s="248"/>
    </row>
    <row r="1012" spans="1:7" ht="15">
      <c r="A1012" s="613" t="s">
        <v>47</v>
      </c>
      <c r="B1012" s="614"/>
      <c r="C1012" s="614"/>
      <c r="D1012" s="614"/>
      <c r="E1012" s="614"/>
      <c r="F1012" s="614"/>
      <c r="G1012" s="615"/>
    </row>
    <row r="1013" spans="1:7" ht="15">
      <c r="A1013" s="616" t="s">
        <v>41</v>
      </c>
      <c r="B1013" s="640"/>
      <c r="C1013" s="641"/>
      <c r="D1013" s="231" t="s">
        <v>42</v>
      </c>
      <c r="E1013" s="232" t="s">
        <v>48</v>
      </c>
      <c r="F1013" s="233" t="s">
        <v>49</v>
      </c>
      <c r="G1013" s="232" t="s">
        <v>45</v>
      </c>
    </row>
    <row r="1014" spans="1:7" ht="15">
      <c r="A1014" s="637" t="s">
        <v>65</v>
      </c>
      <c r="B1014" s="638"/>
      <c r="C1014" s="639"/>
      <c r="D1014" s="369" t="s">
        <v>51</v>
      </c>
      <c r="E1014" s="250">
        <f>G1023</f>
        <v>18460</v>
      </c>
      <c r="F1014" s="253">
        <v>0.05</v>
      </c>
      <c r="G1014" s="252">
        <f>ROUNDUP(E1014*F1014,0)</f>
        <v>923</v>
      </c>
    </row>
    <row r="1015" spans="1:7" ht="15">
      <c r="A1015" s="622"/>
      <c r="B1015" s="623"/>
      <c r="C1015" s="624"/>
      <c r="D1015" s="254"/>
      <c r="E1015" s="255"/>
      <c r="F1015" s="253"/>
      <c r="G1015" s="256"/>
    </row>
    <row r="1016" spans="1:7" ht="15">
      <c r="A1016" s="622"/>
      <c r="B1016" s="623"/>
      <c r="C1016" s="624"/>
      <c r="D1016" s="254"/>
      <c r="E1016" s="255"/>
      <c r="F1016" s="253"/>
      <c r="G1016" s="256"/>
    </row>
    <row r="1017" spans="1:7" ht="15">
      <c r="A1017" s="257"/>
      <c r="B1017" s="258"/>
      <c r="C1017" s="258"/>
      <c r="D1017" s="259"/>
      <c r="E1017" s="260"/>
      <c r="F1017" s="241" t="s">
        <v>54</v>
      </c>
      <c r="G1017" s="242">
        <f>G1014+G1015+G1016</f>
        <v>923</v>
      </c>
    </row>
    <row r="1018" spans="1:7" ht="15">
      <c r="A1018" s="261"/>
      <c r="B1018" s="262"/>
      <c r="C1018" s="262"/>
      <c r="D1018" s="263"/>
      <c r="E1018" s="264"/>
      <c r="F1018" s="247"/>
      <c r="G1018" s="248"/>
    </row>
    <row r="1019" spans="1:7" ht="15">
      <c r="A1019" s="613" t="s">
        <v>55</v>
      </c>
      <c r="B1019" s="614"/>
      <c r="C1019" s="614"/>
      <c r="D1019" s="614"/>
      <c r="E1019" s="614"/>
      <c r="F1019" s="614"/>
      <c r="G1019" s="615"/>
    </row>
    <row r="1020" spans="1:7" ht="15">
      <c r="A1020" s="231" t="s">
        <v>2</v>
      </c>
      <c r="B1020" s="231" t="s">
        <v>56</v>
      </c>
      <c r="C1020" s="231" t="s">
        <v>57</v>
      </c>
      <c r="D1020" s="231" t="s">
        <v>58</v>
      </c>
      <c r="E1020" s="231" t="s">
        <v>59</v>
      </c>
      <c r="F1020" s="231" t="s">
        <v>60</v>
      </c>
      <c r="G1020" s="265"/>
    </row>
    <row r="1021" spans="1:7" ht="15">
      <c r="A1021" s="266" t="s">
        <v>61</v>
      </c>
      <c r="B1021" s="266">
        <v>107213.33333333299</v>
      </c>
      <c r="C1021" s="267">
        <v>0.875</v>
      </c>
      <c r="D1021" s="267">
        <v>25128.125</v>
      </c>
      <c r="E1021" s="267">
        <v>1.98</v>
      </c>
      <c r="F1021" s="252">
        <f>ROUNDUP(D1021/E1021,0)</f>
        <v>12691</v>
      </c>
      <c r="G1021" s="265"/>
    </row>
    <row r="1022" spans="1:7" ht="15">
      <c r="A1022" s="266" t="s">
        <v>62</v>
      </c>
      <c r="B1022" s="266">
        <v>48733.333333333299</v>
      </c>
      <c r="C1022" s="267">
        <v>0.875</v>
      </c>
      <c r="D1022" s="267">
        <v>11421.875</v>
      </c>
      <c r="E1022" s="267">
        <v>1.98</v>
      </c>
      <c r="F1022" s="252">
        <f>ROUNDUP(D1022/E1022,0)</f>
        <v>5769</v>
      </c>
      <c r="G1022" s="265"/>
    </row>
    <row r="1023" spans="1:7" ht="15">
      <c r="A1023" s="237"/>
      <c r="B1023" s="268"/>
      <c r="C1023" s="269"/>
      <c r="D1023" s="270"/>
      <c r="E1023" s="271"/>
      <c r="F1023" s="241" t="s">
        <v>63</v>
      </c>
      <c r="G1023" s="242">
        <f>F1021+F1022</f>
        <v>18460</v>
      </c>
    </row>
    <row r="1024" spans="1:7" ht="15">
      <c r="A1024" s="243"/>
      <c r="B1024" s="273"/>
      <c r="C1024" s="274"/>
      <c r="D1024" s="275"/>
      <c r="E1024" s="276"/>
      <c r="F1024" s="247"/>
      <c r="G1024" s="248"/>
    </row>
    <row r="1025" spans="1:7" ht="16" thickBot="1">
      <c r="A1025" s="243"/>
      <c r="B1025" s="243"/>
      <c r="C1025" s="243"/>
      <c r="D1025" s="277"/>
      <c r="E1025" s="278"/>
      <c r="F1025" s="279"/>
      <c r="G1025" s="278"/>
    </row>
    <row r="1026" spans="1:7" ht="16" thickBot="1">
      <c r="A1026" s="280"/>
      <c r="B1026" s="281"/>
      <c r="C1026" s="282"/>
      <c r="D1026" s="283"/>
      <c r="E1026" s="642" t="s">
        <v>64</v>
      </c>
      <c r="F1026" s="643"/>
      <c r="G1026" s="303">
        <f>G1010+G1017+G1023</f>
        <v>47597</v>
      </c>
    </row>
    <row r="1028" spans="1:7" ht="15" thickBot="1">
      <c r="A1028" s="140"/>
      <c r="B1028" s="141"/>
      <c r="C1028" s="142"/>
      <c r="D1028" s="143"/>
      <c r="E1028" s="144"/>
      <c r="F1028" s="145"/>
      <c r="G1028" s="144"/>
    </row>
    <row r="1029" spans="1:7" ht="16" thickBot="1">
      <c r="A1029" s="74" t="s">
        <v>1</v>
      </c>
      <c r="B1029" s="730" t="s">
        <v>2</v>
      </c>
      <c r="C1029" s="731"/>
      <c r="D1029" s="731"/>
      <c r="E1029" s="732"/>
      <c r="F1029" s="75" t="s">
        <v>38</v>
      </c>
      <c r="G1029" s="76" t="s">
        <v>39</v>
      </c>
    </row>
    <row r="1030" spans="1:7" ht="15" thickBot="1">
      <c r="A1030" s="77" t="e">
        <f>+#REF!</f>
        <v>#REF!</v>
      </c>
      <c r="B1030" s="786" t="e">
        <f>+#REF!</f>
        <v>#REF!</v>
      </c>
      <c r="C1030" s="786"/>
      <c r="D1030" s="786"/>
      <c r="E1030" s="786"/>
      <c r="F1030" s="78" t="e">
        <f>+#REF!</f>
        <v>#REF!</v>
      </c>
      <c r="G1030" s="79">
        <f>ROUND(G1055,2)</f>
        <v>277314</v>
      </c>
    </row>
    <row r="1031" spans="1:7">
      <c r="A1031" s="80"/>
      <c r="B1031" s="80"/>
      <c r="C1031" s="80"/>
      <c r="D1031" s="81"/>
      <c r="E1031" s="82"/>
      <c r="F1031" s="83"/>
      <c r="G1031" s="84"/>
    </row>
    <row r="1032" spans="1:7" ht="15">
      <c r="A1032" s="613" t="s">
        <v>40</v>
      </c>
      <c r="B1032" s="633"/>
      <c r="C1032" s="633"/>
      <c r="D1032" s="633"/>
      <c r="E1032" s="633"/>
      <c r="F1032" s="633"/>
      <c r="G1032" s="634"/>
    </row>
    <row r="1033" spans="1:7" ht="15">
      <c r="A1033" s="616" t="s">
        <v>41</v>
      </c>
      <c r="B1033" s="640"/>
      <c r="C1033" s="641"/>
      <c r="D1033" s="231" t="s">
        <v>42</v>
      </c>
      <c r="E1033" s="232" t="s">
        <v>43</v>
      </c>
      <c r="F1033" s="233" t="s">
        <v>44</v>
      </c>
      <c r="G1033" s="232" t="s">
        <v>45</v>
      </c>
    </row>
    <row r="1034" spans="1:7" ht="27" customHeight="1">
      <c r="A1034" s="661" t="s">
        <v>138</v>
      </c>
      <c r="B1034" s="662"/>
      <c r="C1034" s="663"/>
      <c r="D1034" s="234" t="s">
        <v>139</v>
      </c>
      <c r="E1034" s="250">
        <v>249900</v>
      </c>
      <c r="F1034" s="236">
        <v>1</v>
      </c>
      <c r="G1034" s="252">
        <f>ROUNDUP(E1034*F1034,0)</f>
        <v>249900</v>
      </c>
    </row>
    <row r="1035" spans="1:7" ht="15">
      <c r="A1035" s="637"/>
      <c r="B1035" s="664"/>
      <c r="C1035" s="665"/>
      <c r="D1035" s="234"/>
      <c r="E1035" s="235"/>
      <c r="F1035" s="236"/>
      <c r="G1035" s="232"/>
    </row>
    <row r="1036" spans="1:7" ht="15">
      <c r="A1036" s="637"/>
      <c r="B1036" s="664"/>
      <c r="C1036" s="665"/>
      <c r="D1036" s="234"/>
      <c r="E1036" s="235"/>
      <c r="F1036" s="236"/>
      <c r="G1036" s="232"/>
    </row>
    <row r="1037" spans="1:7" ht="12.75" customHeight="1">
      <c r="A1037" s="637"/>
      <c r="B1037" s="664"/>
      <c r="C1037" s="665"/>
      <c r="D1037" s="234"/>
      <c r="E1037" s="235"/>
      <c r="F1037" s="236"/>
      <c r="G1037" s="232"/>
    </row>
    <row r="1038" spans="1:7" ht="15">
      <c r="A1038" s="637"/>
      <c r="B1038" s="638"/>
      <c r="C1038" s="639"/>
      <c r="D1038" s="234"/>
      <c r="E1038" s="235"/>
      <c r="F1038" s="236"/>
      <c r="G1038" s="232"/>
    </row>
    <row r="1039" spans="1:7" ht="15">
      <c r="A1039" s="237"/>
      <c r="B1039" s="238"/>
      <c r="C1039" s="237"/>
      <c r="D1039" s="239"/>
      <c r="E1039" s="240"/>
      <c r="F1039" s="241" t="s">
        <v>46</v>
      </c>
      <c r="G1039" s="242">
        <f>G1034+G1035+G1036+G1037+G1038</f>
        <v>249900</v>
      </c>
    </row>
    <row r="1040" spans="1:7" ht="15">
      <c r="A1040" s="243"/>
      <c r="B1040" s="244"/>
      <c r="C1040" s="244"/>
      <c r="D1040" s="245"/>
      <c r="E1040" s="246"/>
      <c r="F1040" s="247"/>
      <c r="G1040" s="248"/>
    </row>
    <row r="1041" spans="1:7" ht="15">
      <c r="A1041" s="613" t="s">
        <v>47</v>
      </c>
      <c r="B1041" s="614"/>
      <c r="C1041" s="614"/>
      <c r="D1041" s="614"/>
      <c r="E1041" s="614"/>
      <c r="F1041" s="614"/>
      <c r="G1041" s="615"/>
    </row>
    <row r="1042" spans="1:7" ht="15">
      <c r="A1042" s="616" t="s">
        <v>41</v>
      </c>
      <c r="B1042" s="640"/>
      <c r="C1042" s="641"/>
      <c r="D1042" s="231" t="s">
        <v>42</v>
      </c>
      <c r="E1042" s="232" t="s">
        <v>48</v>
      </c>
      <c r="F1042" s="233" t="s">
        <v>49</v>
      </c>
      <c r="G1042" s="232" t="s">
        <v>45</v>
      </c>
    </row>
    <row r="1043" spans="1:7" ht="15">
      <c r="A1043" s="637" t="s">
        <v>65</v>
      </c>
      <c r="B1043" s="638"/>
      <c r="C1043" s="639"/>
      <c r="D1043" s="369" t="s">
        <v>51</v>
      </c>
      <c r="E1043" s="250">
        <f>G1052</f>
        <v>26108</v>
      </c>
      <c r="F1043" s="253">
        <v>0.05</v>
      </c>
      <c r="G1043" s="252">
        <f>ROUNDUP(E1043*F1043,0)</f>
        <v>1306</v>
      </c>
    </row>
    <row r="1044" spans="1:7" ht="15">
      <c r="A1044" s="622"/>
      <c r="B1044" s="623"/>
      <c r="C1044" s="624"/>
      <c r="D1044" s="254"/>
      <c r="E1044" s="255"/>
      <c r="F1044" s="253"/>
      <c r="G1044" s="256"/>
    </row>
    <row r="1045" spans="1:7" ht="15">
      <c r="A1045" s="622"/>
      <c r="B1045" s="623"/>
      <c r="C1045" s="624"/>
      <c r="D1045" s="254"/>
      <c r="E1045" s="255"/>
      <c r="F1045" s="253"/>
      <c r="G1045" s="256"/>
    </row>
    <row r="1046" spans="1:7" ht="15">
      <c r="A1046" s="257"/>
      <c r="B1046" s="258"/>
      <c r="C1046" s="258"/>
      <c r="D1046" s="259"/>
      <c r="E1046" s="260"/>
      <c r="F1046" s="241" t="s">
        <v>54</v>
      </c>
      <c r="G1046" s="242">
        <f>G1043+G1044+G1045</f>
        <v>1306</v>
      </c>
    </row>
    <row r="1047" spans="1:7" ht="15">
      <c r="A1047" s="261"/>
      <c r="B1047" s="262"/>
      <c r="C1047" s="262"/>
      <c r="D1047" s="263"/>
      <c r="E1047" s="264"/>
      <c r="F1047" s="247"/>
      <c r="G1047" s="248"/>
    </row>
    <row r="1048" spans="1:7" ht="15">
      <c r="A1048" s="613" t="s">
        <v>55</v>
      </c>
      <c r="B1048" s="614"/>
      <c r="C1048" s="614"/>
      <c r="D1048" s="614"/>
      <c r="E1048" s="614"/>
      <c r="F1048" s="614"/>
      <c r="G1048" s="615"/>
    </row>
    <row r="1049" spans="1:7" ht="15">
      <c r="A1049" s="231" t="s">
        <v>2</v>
      </c>
      <c r="B1049" s="231" t="s">
        <v>56</v>
      </c>
      <c r="C1049" s="231" t="s">
        <v>57</v>
      </c>
      <c r="D1049" s="231" t="s">
        <v>58</v>
      </c>
      <c r="E1049" s="231" t="s">
        <v>59</v>
      </c>
      <c r="F1049" s="231" t="s">
        <v>60</v>
      </c>
      <c r="G1049" s="265"/>
    </row>
    <row r="1050" spans="1:7" ht="15">
      <c r="A1050" s="266" t="s">
        <v>61</v>
      </c>
      <c r="B1050" s="266">
        <v>107213.33333333299</v>
      </c>
      <c r="C1050" s="267">
        <v>0.875</v>
      </c>
      <c r="D1050" s="267">
        <v>25128.125</v>
      </c>
      <c r="E1050" s="267">
        <v>1.4</v>
      </c>
      <c r="F1050" s="252">
        <f>ROUNDUP(D1050/E1050,0)</f>
        <v>17949</v>
      </c>
      <c r="G1050" s="265"/>
    </row>
    <row r="1051" spans="1:7" ht="15">
      <c r="A1051" s="266" t="s">
        <v>62</v>
      </c>
      <c r="B1051" s="266">
        <v>48733.333333333299</v>
      </c>
      <c r="C1051" s="267">
        <v>0.875</v>
      </c>
      <c r="D1051" s="267">
        <v>11421.875</v>
      </c>
      <c r="E1051" s="267">
        <v>1.4</v>
      </c>
      <c r="F1051" s="252">
        <f>ROUNDUP(D1051/E1051,0)</f>
        <v>8159</v>
      </c>
      <c r="G1051" s="265"/>
    </row>
    <row r="1052" spans="1:7" ht="15">
      <c r="A1052" s="237"/>
      <c r="B1052" s="268"/>
      <c r="C1052" s="269"/>
      <c r="D1052" s="270"/>
      <c r="E1052" s="267"/>
      <c r="F1052" s="241" t="s">
        <v>63</v>
      </c>
      <c r="G1052" s="242">
        <f>F1050+F1051</f>
        <v>26108</v>
      </c>
    </row>
    <row r="1053" spans="1:7" ht="15">
      <c r="A1053" s="243"/>
      <c r="B1053" s="273"/>
      <c r="C1053" s="274"/>
      <c r="D1053" s="275"/>
      <c r="E1053" s="276"/>
      <c r="F1053" s="247"/>
      <c r="G1053" s="248"/>
    </row>
    <row r="1054" spans="1:7" ht="16" thickBot="1">
      <c r="A1054" s="243"/>
      <c r="B1054" s="243"/>
      <c r="C1054" s="243"/>
      <c r="D1054" s="277"/>
      <c r="E1054" s="278"/>
      <c r="F1054" s="279"/>
      <c r="G1054" s="278"/>
    </row>
    <row r="1055" spans="1:7" ht="16" thickBot="1">
      <c r="A1055" s="280"/>
      <c r="B1055" s="281"/>
      <c r="C1055" s="282"/>
      <c r="D1055" s="283"/>
      <c r="E1055" s="284" t="s">
        <v>64</v>
      </c>
      <c r="F1055" s="285"/>
      <c r="G1055" s="303">
        <f>G1039+G1046+G1052</f>
        <v>277314</v>
      </c>
    </row>
    <row r="1056" spans="1:7">
      <c r="A1056" s="97"/>
      <c r="B1056" s="97"/>
      <c r="C1056" s="97"/>
      <c r="D1056" s="132"/>
      <c r="E1056" s="133"/>
      <c r="F1056" s="134"/>
      <c r="G1056" s="133"/>
    </row>
    <row r="1057" spans="1:7" ht="15" thickBot="1">
      <c r="A1057" s="140"/>
      <c r="B1057" s="141"/>
      <c r="C1057" s="142"/>
      <c r="D1057" s="143"/>
      <c r="E1057" s="144"/>
      <c r="F1057" s="145"/>
      <c r="G1057" s="144"/>
    </row>
    <row r="1058" spans="1:7" ht="16" thickBot="1">
      <c r="A1058" s="74" t="s">
        <v>1</v>
      </c>
      <c r="B1058" s="730" t="s">
        <v>2</v>
      </c>
      <c r="C1058" s="731"/>
      <c r="D1058" s="731"/>
      <c r="E1058" s="732"/>
      <c r="F1058" s="75" t="s">
        <v>38</v>
      </c>
      <c r="G1058" s="76" t="s">
        <v>39</v>
      </c>
    </row>
    <row r="1059" spans="1:7" ht="15" thickBot="1">
      <c r="A1059" s="77" t="e">
        <f>+#REF!</f>
        <v>#REF!</v>
      </c>
      <c r="B1059" s="786" t="e">
        <f>+#REF!</f>
        <v>#REF!</v>
      </c>
      <c r="C1059" s="786"/>
      <c r="D1059" s="786"/>
      <c r="E1059" s="786"/>
      <c r="F1059" s="78" t="e">
        <f>+#REF!</f>
        <v>#REF!</v>
      </c>
      <c r="G1059" s="79">
        <f>ROUND(G1084,2)</f>
        <v>859579</v>
      </c>
    </row>
    <row r="1060" spans="1:7">
      <c r="A1060" s="80"/>
      <c r="B1060" s="80"/>
      <c r="C1060" s="80"/>
      <c r="D1060" s="81"/>
      <c r="E1060" s="82"/>
      <c r="F1060" s="83"/>
      <c r="G1060" s="84"/>
    </row>
    <row r="1061" spans="1:7">
      <c r="A1061" s="725" t="s">
        <v>40</v>
      </c>
      <c r="B1061" s="737"/>
      <c r="C1061" s="737"/>
      <c r="D1061" s="737"/>
      <c r="E1061" s="737"/>
      <c r="F1061" s="737"/>
      <c r="G1061" s="738"/>
    </row>
    <row r="1062" spans="1:7">
      <c r="A1062" s="739" t="s">
        <v>41</v>
      </c>
      <c r="B1062" s="740"/>
      <c r="C1062" s="741"/>
      <c r="D1062" s="85" t="s">
        <v>42</v>
      </c>
      <c r="E1062" s="86" t="s">
        <v>43</v>
      </c>
      <c r="F1062" s="87" t="s">
        <v>44</v>
      </c>
      <c r="G1062" s="86" t="s">
        <v>45</v>
      </c>
    </row>
    <row r="1063" spans="1:7" ht="15">
      <c r="A1063" s="776" t="s">
        <v>140</v>
      </c>
      <c r="B1063" s="801"/>
      <c r="C1063" s="801"/>
      <c r="D1063" s="180" t="s">
        <v>3</v>
      </c>
      <c r="E1063" s="523">
        <v>420000</v>
      </c>
      <c r="F1063" s="182">
        <v>1</v>
      </c>
      <c r="G1063" s="252">
        <f>ROUNDUP(E1063*F1063,0)</f>
        <v>420000</v>
      </c>
    </row>
    <row r="1064" spans="1:7" ht="13.75" customHeight="1">
      <c r="A1064" s="697" t="s">
        <v>141</v>
      </c>
      <c r="B1064" s="698"/>
      <c r="C1064" s="698"/>
      <c r="D1064" s="374" t="s">
        <v>3</v>
      </c>
      <c r="E1064" s="250">
        <v>320000</v>
      </c>
      <c r="F1064" s="375">
        <v>1</v>
      </c>
      <c r="G1064" s="252">
        <f>ROUNDUP(E1064*F1064,0)</f>
        <v>320000</v>
      </c>
    </row>
    <row r="1065" spans="1:7" ht="13.75" customHeight="1">
      <c r="A1065" s="697" t="s">
        <v>142</v>
      </c>
      <c r="B1065" s="698"/>
      <c r="C1065" s="698"/>
      <c r="D1065" s="374" t="s">
        <v>3</v>
      </c>
      <c r="E1065" s="250">
        <v>80000</v>
      </c>
      <c r="F1065" s="375">
        <v>1</v>
      </c>
      <c r="G1065" s="252">
        <f>ROUNDUP(E1065*F1065,0)</f>
        <v>80000</v>
      </c>
    </row>
    <row r="1066" spans="1:7" ht="15">
      <c r="A1066" s="697" t="s">
        <v>143</v>
      </c>
      <c r="B1066" s="698"/>
      <c r="C1066" s="698"/>
      <c r="D1066" s="374" t="s">
        <v>75</v>
      </c>
      <c r="E1066" s="250">
        <v>3700</v>
      </c>
      <c r="F1066" s="375">
        <v>0.3</v>
      </c>
      <c r="G1066" s="252">
        <f>ROUNDUP(E1066*F1066,0)</f>
        <v>1110</v>
      </c>
    </row>
    <row r="1067" spans="1:7" ht="13.75" customHeight="1">
      <c r="A1067" s="699" t="s">
        <v>144</v>
      </c>
      <c r="B1067" s="700"/>
      <c r="C1067" s="701"/>
      <c r="D1067" s="376" t="s">
        <v>3</v>
      </c>
      <c r="E1067" s="250">
        <v>12000</v>
      </c>
      <c r="F1067" s="378">
        <v>1</v>
      </c>
      <c r="G1067" s="252">
        <f>ROUNDUP(E1067*F1067,0)</f>
        <v>12000</v>
      </c>
    </row>
    <row r="1068" spans="1:7" ht="15">
      <c r="A1068" s="237"/>
      <c r="B1068" s="238"/>
      <c r="C1068" s="237"/>
      <c r="D1068" s="239"/>
      <c r="E1068" s="240"/>
      <c r="F1068" s="241" t="s">
        <v>46</v>
      </c>
      <c r="G1068" s="242">
        <f>SUM(G1063:G1067)</f>
        <v>833110</v>
      </c>
    </row>
    <row r="1069" spans="1:7" ht="15">
      <c r="A1069" s="243"/>
      <c r="B1069" s="244"/>
      <c r="C1069" s="244"/>
      <c r="D1069" s="245"/>
      <c r="E1069" s="246"/>
      <c r="F1069" s="247"/>
      <c r="G1069" s="248"/>
    </row>
    <row r="1070" spans="1:7" ht="15">
      <c r="A1070" s="613" t="s">
        <v>47</v>
      </c>
      <c r="B1070" s="614"/>
      <c r="C1070" s="614"/>
      <c r="D1070" s="614"/>
      <c r="E1070" s="614"/>
      <c r="F1070" s="614"/>
      <c r="G1070" s="615"/>
    </row>
    <row r="1071" spans="1:7" ht="15">
      <c r="A1071" s="616" t="s">
        <v>41</v>
      </c>
      <c r="B1071" s="640"/>
      <c r="C1071" s="641"/>
      <c r="D1071" s="231" t="s">
        <v>42</v>
      </c>
      <c r="E1071" s="232" t="s">
        <v>48</v>
      </c>
      <c r="F1071" s="233" t="s">
        <v>49</v>
      </c>
      <c r="G1071" s="232" t="s">
        <v>45</v>
      </c>
    </row>
    <row r="1072" spans="1:7" ht="15">
      <c r="A1072" s="622" t="s">
        <v>65</v>
      </c>
      <c r="B1072" s="623"/>
      <c r="C1072" s="624"/>
      <c r="D1072" s="369" t="s">
        <v>51</v>
      </c>
      <c r="E1072" s="255">
        <f>G1081</f>
        <v>25208</v>
      </c>
      <c r="F1072" s="253">
        <v>0.05</v>
      </c>
      <c r="G1072" s="252">
        <f>ROUNDUP(E1072*F1072,0)</f>
        <v>1261</v>
      </c>
    </row>
    <row r="1073" spans="1:7" ht="15">
      <c r="A1073" s="622"/>
      <c r="B1073" s="623"/>
      <c r="C1073" s="624"/>
      <c r="D1073" s="254"/>
      <c r="E1073" s="255"/>
      <c r="F1073" s="253"/>
      <c r="G1073" s="256"/>
    </row>
    <row r="1074" spans="1:7" ht="15">
      <c r="A1074" s="622"/>
      <c r="B1074" s="623"/>
      <c r="C1074" s="624"/>
      <c r="D1074" s="254"/>
      <c r="E1074" s="255"/>
      <c r="F1074" s="253"/>
      <c r="G1074" s="256"/>
    </row>
    <row r="1075" spans="1:7" ht="15">
      <c r="A1075" s="257"/>
      <c r="B1075" s="258"/>
      <c r="C1075" s="258"/>
      <c r="D1075" s="259"/>
      <c r="E1075" s="260"/>
      <c r="F1075" s="241" t="s">
        <v>54</v>
      </c>
      <c r="G1075" s="242">
        <f>G1072+G1073+G1074</f>
        <v>1261</v>
      </c>
    </row>
    <row r="1076" spans="1:7" ht="15">
      <c r="A1076" s="261"/>
      <c r="B1076" s="262"/>
      <c r="C1076" s="262"/>
      <c r="D1076" s="263"/>
      <c r="E1076" s="264"/>
      <c r="F1076" s="247"/>
      <c r="G1076" s="248"/>
    </row>
    <row r="1077" spans="1:7" ht="15">
      <c r="A1077" s="613" t="s">
        <v>55</v>
      </c>
      <c r="B1077" s="614"/>
      <c r="C1077" s="614"/>
      <c r="D1077" s="614"/>
      <c r="E1077" s="614"/>
      <c r="F1077" s="614"/>
      <c r="G1077" s="615"/>
    </row>
    <row r="1078" spans="1:7" ht="15">
      <c r="A1078" s="231" t="s">
        <v>2</v>
      </c>
      <c r="B1078" s="231" t="s">
        <v>56</v>
      </c>
      <c r="C1078" s="231" t="s">
        <v>57</v>
      </c>
      <c r="D1078" s="231" t="s">
        <v>58</v>
      </c>
      <c r="E1078" s="231" t="s">
        <v>59</v>
      </c>
      <c r="F1078" s="231" t="s">
        <v>60</v>
      </c>
      <c r="G1078" s="265"/>
    </row>
    <row r="1079" spans="1:7" ht="15">
      <c r="A1079" s="266" t="s">
        <v>61</v>
      </c>
      <c r="B1079" s="266">
        <v>107213.33333333299</v>
      </c>
      <c r="C1079" s="267">
        <v>0.875</v>
      </c>
      <c r="D1079" s="267">
        <v>25128.125</v>
      </c>
      <c r="E1079" s="267">
        <v>1.45</v>
      </c>
      <c r="F1079" s="252">
        <f>ROUNDUP(D1079/E1079,0)</f>
        <v>17330</v>
      </c>
      <c r="G1079" s="265"/>
    </row>
    <row r="1080" spans="1:7" ht="15">
      <c r="A1080" s="266" t="s">
        <v>62</v>
      </c>
      <c r="B1080" s="266">
        <v>48733.333333333299</v>
      </c>
      <c r="C1080" s="267">
        <v>0.875</v>
      </c>
      <c r="D1080" s="267">
        <v>11421.875</v>
      </c>
      <c r="E1080" s="267">
        <v>1.45</v>
      </c>
      <c r="F1080" s="252">
        <f>ROUNDUP(D1080/E1080,0)</f>
        <v>7878</v>
      </c>
      <c r="G1080" s="265"/>
    </row>
    <row r="1081" spans="1:7" ht="15">
      <c r="A1081" s="237"/>
      <c r="B1081" s="268"/>
      <c r="C1081" s="269"/>
      <c r="D1081" s="270"/>
      <c r="E1081" s="271"/>
      <c r="F1081" s="241" t="s">
        <v>63</v>
      </c>
      <c r="G1081" s="242">
        <f>F1079+F1080</f>
        <v>25208</v>
      </c>
    </row>
    <row r="1082" spans="1:7" ht="15">
      <c r="A1082" s="243"/>
      <c r="B1082" s="273"/>
      <c r="C1082" s="274"/>
      <c r="D1082" s="275"/>
      <c r="E1082" s="276"/>
      <c r="F1082" s="247"/>
      <c r="G1082" s="248"/>
    </row>
    <row r="1083" spans="1:7" ht="16" thickBot="1">
      <c r="A1083" s="243"/>
      <c r="B1083" s="243"/>
      <c r="C1083" s="243"/>
      <c r="D1083" s="277"/>
      <c r="E1083" s="278"/>
      <c r="F1083" s="279"/>
      <c r="G1083" s="278"/>
    </row>
    <row r="1084" spans="1:7" ht="16" thickBot="1">
      <c r="A1084" s="280"/>
      <c r="B1084" s="281"/>
      <c r="C1084" s="282"/>
      <c r="D1084" s="283"/>
      <c r="E1084" s="642" t="s">
        <v>64</v>
      </c>
      <c r="F1084" s="643"/>
      <c r="G1084" s="303">
        <f>G1068+G1075+G1081</f>
        <v>859579</v>
      </c>
    </row>
    <row r="1085" spans="1:7">
      <c r="A1085" s="97"/>
      <c r="B1085" s="97"/>
      <c r="C1085" s="97"/>
      <c r="D1085" s="132"/>
      <c r="E1085" s="133"/>
      <c r="F1085" s="134"/>
      <c r="G1085" s="133"/>
    </row>
    <row r="1086" spans="1:7" ht="15" thickBot="1">
      <c r="A1086" s="140"/>
      <c r="B1086" s="141"/>
      <c r="C1086" s="142"/>
      <c r="D1086" s="143"/>
      <c r="E1086" s="144"/>
      <c r="F1086" s="145"/>
      <c r="G1086" s="144"/>
    </row>
    <row r="1087" spans="1:7" ht="16" thickBot="1">
      <c r="A1087" s="74" t="s">
        <v>1</v>
      </c>
      <c r="B1087" s="730" t="s">
        <v>2</v>
      </c>
      <c r="C1087" s="731"/>
      <c r="D1087" s="731"/>
      <c r="E1087" s="732"/>
      <c r="F1087" s="75" t="s">
        <v>38</v>
      </c>
      <c r="G1087" s="76" t="s">
        <v>39</v>
      </c>
    </row>
    <row r="1088" spans="1:7" ht="15" thickBot="1">
      <c r="A1088" s="77" t="e">
        <f>+#REF!</f>
        <v>#REF!</v>
      </c>
      <c r="B1088" s="786" t="e">
        <f>+#REF!</f>
        <v>#REF!</v>
      </c>
      <c r="C1088" s="786"/>
      <c r="D1088" s="786"/>
      <c r="E1088" s="786"/>
      <c r="F1088" s="78" t="e">
        <f>+#REF!</f>
        <v>#REF!</v>
      </c>
      <c r="G1088" s="79">
        <f>ROUND(G1113,2)</f>
        <v>1994266</v>
      </c>
    </row>
    <row r="1089" spans="1:7">
      <c r="A1089" s="80"/>
      <c r="B1089" s="80"/>
      <c r="C1089" s="80"/>
      <c r="D1089" s="81"/>
      <c r="E1089" s="82"/>
      <c r="F1089" s="83"/>
      <c r="G1089" s="84"/>
    </row>
    <row r="1090" spans="1:7" ht="15">
      <c r="A1090" s="613" t="s">
        <v>40</v>
      </c>
      <c r="B1090" s="633"/>
      <c r="C1090" s="633"/>
      <c r="D1090" s="633"/>
      <c r="E1090" s="633"/>
      <c r="F1090" s="633"/>
      <c r="G1090" s="634"/>
    </row>
    <row r="1091" spans="1:7" ht="15">
      <c r="A1091" s="616" t="s">
        <v>41</v>
      </c>
      <c r="B1091" s="640"/>
      <c r="C1091" s="641"/>
      <c r="D1091" s="231" t="s">
        <v>42</v>
      </c>
      <c r="E1091" s="232" t="s">
        <v>43</v>
      </c>
      <c r="F1091" s="233" t="s">
        <v>44</v>
      </c>
      <c r="G1091" s="232" t="s">
        <v>45</v>
      </c>
    </row>
    <row r="1092" spans="1:7" ht="13.75" customHeight="1">
      <c r="A1092" s="637" t="s">
        <v>145</v>
      </c>
      <c r="B1092" s="638"/>
      <c r="C1092" s="639"/>
      <c r="D1092" s="234"/>
      <c r="E1092" s="250">
        <v>1885000</v>
      </c>
      <c r="F1092" s="236">
        <v>1</v>
      </c>
      <c r="G1092" s="252">
        <f>ROUNDUP(E1092*F1092,0)</f>
        <v>1885000</v>
      </c>
    </row>
    <row r="1093" spans="1:7" ht="15">
      <c r="A1093" s="637" t="s">
        <v>146</v>
      </c>
      <c r="B1093" s="638"/>
      <c r="C1093" s="639"/>
      <c r="D1093" s="234"/>
      <c r="E1093" s="250">
        <v>65000</v>
      </c>
      <c r="F1093" s="236">
        <v>1</v>
      </c>
      <c r="G1093" s="252">
        <f>ROUNDUP(E1093*F1093,0)</f>
        <v>65000</v>
      </c>
    </row>
    <row r="1094" spans="1:7" ht="15">
      <c r="A1094" s="637"/>
      <c r="B1094" s="638"/>
      <c r="C1094" s="639"/>
      <c r="D1094" s="234"/>
      <c r="E1094" s="235"/>
      <c r="F1094" s="236"/>
      <c r="G1094" s="232"/>
    </row>
    <row r="1095" spans="1:7" ht="15">
      <c r="A1095" s="637"/>
      <c r="B1095" s="638"/>
      <c r="C1095" s="639"/>
      <c r="D1095" s="234"/>
      <c r="E1095" s="235"/>
      <c r="F1095" s="236"/>
      <c r="G1095" s="232"/>
    </row>
    <row r="1096" spans="1:7" ht="15">
      <c r="A1096" s="637"/>
      <c r="B1096" s="638"/>
      <c r="C1096" s="639"/>
      <c r="D1096" s="234"/>
      <c r="E1096" s="235"/>
      <c r="F1096" s="236"/>
      <c r="G1096" s="232"/>
    </row>
    <row r="1097" spans="1:7" ht="15">
      <c r="A1097" s="237"/>
      <c r="B1097" s="238"/>
      <c r="C1097" s="237"/>
      <c r="D1097" s="239"/>
      <c r="E1097" s="240"/>
      <c r="F1097" s="241" t="s">
        <v>46</v>
      </c>
      <c r="G1097" s="242">
        <f>G1092+G1093+G1094+G1095+G1096</f>
        <v>1950000</v>
      </c>
    </row>
    <row r="1098" spans="1:7" ht="15">
      <c r="A1098" s="243"/>
      <c r="B1098" s="244"/>
      <c r="C1098" s="244"/>
      <c r="D1098" s="245"/>
      <c r="E1098" s="246"/>
      <c r="F1098" s="247"/>
      <c r="G1098" s="248"/>
    </row>
    <row r="1099" spans="1:7" ht="15">
      <c r="A1099" s="613" t="s">
        <v>47</v>
      </c>
      <c r="B1099" s="614"/>
      <c r="C1099" s="614"/>
      <c r="D1099" s="614"/>
      <c r="E1099" s="614"/>
      <c r="F1099" s="614"/>
      <c r="G1099" s="615"/>
    </row>
    <row r="1100" spans="1:7" ht="15">
      <c r="A1100" s="616" t="s">
        <v>41</v>
      </c>
      <c r="B1100" s="640"/>
      <c r="C1100" s="641"/>
      <c r="D1100" s="231" t="s">
        <v>42</v>
      </c>
      <c r="E1100" s="232" t="s">
        <v>48</v>
      </c>
      <c r="F1100" s="233" t="s">
        <v>49</v>
      </c>
      <c r="G1100" s="232" t="s">
        <v>45</v>
      </c>
    </row>
    <row r="1101" spans="1:7" ht="15">
      <c r="A1101" s="622" t="s">
        <v>65</v>
      </c>
      <c r="B1101" s="623"/>
      <c r="C1101" s="624"/>
      <c r="D1101" s="369" t="s">
        <v>51</v>
      </c>
      <c r="E1101" s="255">
        <f>G1110</f>
        <v>42158</v>
      </c>
      <c r="F1101" s="253">
        <v>0.05</v>
      </c>
      <c r="G1101" s="252">
        <f>ROUNDUP(E1101*F1101,0)</f>
        <v>2108</v>
      </c>
    </row>
    <row r="1102" spans="1:7" ht="15">
      <c r="A1102" s="622"/>
      <c r="B1102" s="623"/>
      <c r="C1102" s="624"/>
      <c r="D1102" s="254"/>
      <c r="E1102" s="255"/>
      <c r="F1102" s="253"/>
      <c r="G1102" s="256"/>
    </row>
    <row r="1103" spans="1:7" ht="15">
      <c r="A1103" s="622"/>
      <c r="B1103" s="623"/>
      <c r="C1103" s="624"/>
      <c r="D1103" s="254"/>
      <c r="E1103" s="255"/>
      <c r="F1103" s="253"/>
      <c r="G1103" s="256"/>
    </row>
    <row r="1104" spans="1:7" ht="15">
      <c r="A1104" s="257"/>
      <c r="B1104" s="258"/>
      <c r="C1104" s="258"/>
      <c r="D1104" s="259"/>
      <c r="E1104" s="260"/>
      <c r="F1104" s="241" t="s">
        <v>54</v>
      </c>
      <c r="G1104" s="242">
        <f>G1101+G1102+G1103</f>
        <v>2108</v>
      </c>
    </row>
    <row r="1105" spans="1:7" ht="15">
      <c r="A1105" s="261"/>
      <c r="B1105" s="262"/>
      <c r="C1105" s="262"/>
      <c r="D1105" s="263"/>
      <c r="E1105" s="264"/>
      <c r="F1105" s="247"/>
      <c r="G1105" s="248"/>
    </row>
    <row r="1106" spans="1:7" ht="15">
      <c r="A1106" s="613" t="s">
        <v>55</v>
      </c>
      <c r="B1106" s="614"/>
      <c r="C1106" s="614"/>
      <c r="D1106" s="614"/>
      <c r="E1106" s="614"/>
      <c r="F1106" s="614"/>
      <c r="G1106" s="615"/>
    </row>
    <row r="1107" spans="1:7" ht="15">
      <c r="A1107" s="231" t="s">
        <v>2</v>
      </c>
      <c r="B1107" s="231" t="s">
        <v>56</v>
      </c>
      <c r="C1107" s="231" t="s">
        <v>57</v>
      </c>
      <c r="D1107" s="231" t="s">
        <v>58</v>
      </c>
      <c r="E1107" s="231" t="s">
        <v>59</v>
      </c>
      <c r="F1107" s="231" t="s">
        <v>60</v>
      </c>
      <c r="G1107" s="265"/>
    </row>
    <row r="1108" spans="1:7" ht="15">
      <c r="A1108" s="266" t="s">
        <v>61</v>
      </c>
      <c r="B1108" s="266">
        <v>107213.33333333299</v>
      </c>
      <c r="C1108" s="267">
        <v>0.875</v>
      </c>
      <c r="D1108" s="267">
        <v>25128.125</v>
      </c>
      <c r="E1108" s="267">
        <v>0.86699999999999999</v>
      </c>
      <c r="F1108" s="252">
        <f>ROUNDUP(D1108/E1108,0)</f>
        <v>28983</v>
      </c>
      <c r="G1108" s="265"/>
    </row>
    <row r="1109" spans="1:7" ht="15">
      <c r="A1109" s="266" t="s">
        <v>62</v>
      </c>
      <c r="B1109" s="266">
        <v>48733.333333333299</v>
      </c>
      <c r="C1109" s="267">
        <v>0.875</v>
      </c>
      <c r="D1109" s="267">
        <v>11421.875</v>
      </c>
      <c r="E1109" s="267">
        <v>0.86699999999999999</v>
      </c>
      <c r="F1109" s="252">
        <f>ROUNDUP(D1109/E1109,0)</f>
        <v>13175</v>
      </c>
      <c r="G1109" s="265"/>
    </row>
    <row r="1110" spans="1:7" ht="15">
      <c r="A1110" s="237"/>
      <c r="B1110" s="268"/>
      <c r="C1110" s="269"/>
      <c r="D1110" s="270"/>
      <c r="E1110" s="271"/>
      <c r="F1110" s="241" t="s">
        <v>63</v>
      </c>
      <c r="G1110" s="242">
        <f>F1108+F1109</f>
        <v>42158</v>
      </c>
    </row>
    <row r="1111" spans="1:7" ht="15">
      <c r="A1111" s="243"/>
      <c r="B1111" s="273"/>
      <c r="C1111" s="274"/>
      <c r="D1111" s="275"/>
      <c r="E1111" s="276"/>
      <c r="F1111" s="247"/>
      <c r="G1111" s="248"/>
    </row>
    <row r="1112" spans="1:7" ht="16" thickBot="1">
      <c r="A1112" s="243"/>
      <c r="B1112" s="243"/>
      <c r="C1112" s="243"/>
      <c r="D1112" s="277"/>
      <c r="E1112" s="278"/>
      <c r="F1112" s="279"/>
      <c r="G1112" s="278"/>
    </row>
    <row r="1113" spans="1:7" ht="16" thickBot="1">
      <c r="A1113" s="280"/>
      <c r="B1113" s="281"/>
      <c r="C1113" s="282"/>
      <c r="D1113" s="283"/>
      <c r="E1113" s="642" t="s">
        <v>64</v>
      </c>
      <c r="F1113" s="643"/>
      <c r="G1113" s="303">
        <f>G1097+G1104+G1110</f>
        <v>1994266</v>
      </c>
    </row>
    <row r="1114" spans="1:7">
      <c r="A1114" s="97"/>
      <c r="B1114" s="97"/>
      <c r="C1114" s="97"/>
      <c r="D1114" s="132"/>
      <c r="E1114" s="133"/>
      <c r="F1114" s="134"/>
      <c r="G1114" s="133"/>
    </row>
    <row r="1115" spans="1:7" ht="15" thickBot="1">
      <c r="A1115" s="140"/>
      <c r="B1115" s="141"/>
      <c r="C1115" s="142"/>
      <c r="D1115" s="143"/>
      <c r="E1115" s="144"/>
      <c r="F1115" s="145"/>
      <c r="G1115" s="144"/>
    </row>
    <row r="1116" spans="1:7" ht="16" thickBot="1">
      <c r="A1116" s="74" t="s">
        <v>1</v>
      </c>
      <c r="B1116" s="730" t="s">
        <v>2</v>
      </c>
      <c r="C1116" s="731"/>
      <c r="D1116" s="731"/>
      <c r="E1116" s="732"/>
      <c r="F1116" s="75" t="s">
        <v>38</v>
      </c>
      <c r="G1116" s="76" t="s">
        <v>39</v>
      </c>
    </row>
    <row r="1117" spans="1:7" ht="15" thickBot="1">
      <c r="A1117" s="77" t="e">
        <f>+#REF!</f>
        <v>#REF!</v>
      </c>
      <c r="B1117" s="786" t="e">
        <f>+#REF!</f>
        <v>#REF!</v>
      </c>
      <c r="C1117" s="786"/>
      <c r="D1117" s="786"/>
      <c r="E1117" s="786"/>
      <c r="F1117" s="78" t="e">
        <f>+#REF!</f>
        <v>#REF!</v>
      </c>
      <c r="G1117" s="79">
        <f>ROUND(G1142,2)</f>
        <v>944113</v>
      </c>
    </row>
    <row r="1118" spans="1:7">
      <c r="A1118" s="80"/>
      <c r="B1118" s="80"/>
      <c r="C1118" s="80"/>
      <c r="D1118" s="81"/>
      <c r="E1118" s="82"/>
      <c r="F1118" s="83"/>
      <c r="G1118" s="84"/>
    </row>
    <row r="1119" spans="1:7">
      <c r="A1119" s="725" t="s">
        <v>40</v>
      </c>
      <c r="B1119" s="737"/>
      <c r="C1119" s="737"/>
      <c r="D1119" s="737"/>
      <c r="E1119" s="737"/>
      <c r="F1119" s="737"/>
      <c r="G1119" s="738"/>
    </row>
    <row r="1120" spans="1:7">
      <c r="A1120" s="739" t="s">
        <v>41</v>
      </c>
      <c r="B1120" s="740"/>
      <c r="C1120" s="741"/>
      <c r="D1120" s="85" t="s">
        <v>42</v>
      </c>
      <c r="E1120" s="86" t="s">
        <v>43</v>
      </c>
      <c r="F1120" s="87" t="s">
        <v>44</v>
      </c>
      <c r="G1120" s="86" t="s">
        <v>45</v>
      </c>
    </row>
    <row r="1121" spans="1:7" ht="15">
      <c r="A1121" s="724" t="s">
        <v>346</v>
      </c>
      <c r="B1121" s="722"/>
      <c r="C1121" s="723"/>
      <c r="D1121" s="88"/>
      <c r="E1121" s="89">
        <v>900000</v>
      </c>
      <c r="F1121" s="90">
        <v>1</v>
      </c>
      <c r="G1121" s="252">
        <f>ROUNDUP(E1121*F1121,0)</f>
        <v>900000</v>
      </c>
    </row>
    <row r="1122" spans="1:7">
      <c r="A1122" s="724"/>
      <c r="B1122" s="722"/>
      <c r="C1122" s="723"/>
      <c r="D1122" s="88"/>
      <c r="E1122" s="89"/>
      <c r="F1122" s="90"/>
      <c r="G1122" s="86"/>
    </row>
    <row r="1123" spans="1:7">
      <c r="A1123" s="724"/>
      <c r="B1123" s="722"/>
      <c r="C1123" s="723"/>
      <c r="D1123" s="88"/>
      <c r="E1123" s="89"/>
      <c r="F1123" s="90"/>
      <c r="G1123" s="86"/>
    </row>
    <row r="1124" spans="1:7">
      <c r="A1124" s="724"/>
      <c r="B1124" s="722"/>
      <c r="C1124" s="723"/>
      <c r="D1124" s="88"/>
      <c r="E1124" s="89"/>
      <c r="F1124" s="90"/>
      <c r="G1124" s="86"/>
    </row>
    <row r="1125" spans="1:7">
      <c r="A1125" s="724"/>
      <c r="B1125" s="722"/>
      <c r="C1125" s="723"/>
      <c r="D1125" s="88"/>
      <c r="E1125" s="89"/>
      <c r="F1125" s="90"/>
      <c r="G1125" s="86"/>
    </row>
    <row r="1126" spans="1:7">
      <c r="A1126" s="91"/>
      <c r="B1126" s="92"/>
      <c r="C1126" s="91"/>
      <c r="D1126" s="93"/>
      <c r="E1126" s="94"/>
      <c r="F1126" s="95" t="s">
        <v>46</v>
      </c>
      <c r="G1126" s="96">
        <f>G1121+G1122+G1123+G1124+G1125</f>
        <v>900000</v>
      </c>
    </row>
    <row r="1127" spans="1:7">
      <c r="A1127" s="97"/>
      <c r="B1127" s="98"/>
      <c r="C1127" s="98"/>
      <c r="D1127" s="99"/>
      <c r="E1127" s="100"/>
      <c r="F1127" s="101"/>
      <c r="G1127" s="102"/>
    </row>
    <row r="1128" spans="1:7">
      <c r="A1128" s="725" t="s">
        <v>47</v>
      </c>
      <c r="B1128" s="726"/>
      <c r="C1128" s="726"/>
      <c r="D1128" s="726"/>
      <c r="E1128" s="726"/>
      <c r="F1128" s="726"/>
      <c r="G1128" s="727"/>
    </row>
    <row r="1129" spans="1:7">
      <c r="A1129" s="739" t="s">
        <v>41</v>
      </c>
      <c r="B1129" s="740"/>
      <c r="C1129" s="741"/>
      <c r="D1129" s="85" t="s">
        <v>42</v>
      </c>
      <c r="E1129" s="86" t="s">
        <v>48</v>
      </c>
      <c r="F1129" s="87" t="s">
        <v>49</v>
      </c>
      <c r="G1129" s="86" t="s">
        <v>45</v>
      </c>
    </row>
    <row r="1130" spans="1:7" ht="15">
      <c r="A1130" s="746" t="s">
        <v>65</v>
      </c>
      <c r="B1130" s="747"/>
      <c r="C1130" s="748"/>
      <c r="D1130" s="109" t="s">
        <v>51</v>
      </c>
      <c r="E1130" s="110">
        <f>G1139</f>
        <v>42012</v>
      </c>
      <c r="F1130" s="108">
        <v>0.05</v>
      </c>
      <c r="G1130" s="252">
        <f>ROUNDUP(E1130*F1130,0)</f>
        <v>2101</v>
      </c>
    </row>
    <row r="1131" spans="1:7">
      <c r="A1131" s="746"/>
      <c r="B1131" s="747"/>
      <c r="C1131" s="748"/>
      <c r="D1131" s="109"/>
      <c r="E1131" s="110"/>
      <c r="F1131" s="108"/>
      <c r="G1131" s="111"/>
    </row>
    <row r="1132" spans="1:7">
      <c r="A1132" s="746"/>
      <c r="B1132" s="747"/>
      <c r="C1132" s="748"/>
      <c r="D1132" s="109"/>
      <c r="E1132" s="110"/>
      <c r="F1132" s="108"/>
      <c r="G1132" s="111"/>
    </row>
    <row r="1133" spans="1:7">
      <c r="A1133" s="112"/>
      <c r="B1133" s="113"/>
      <c r="C1133" s="113"/>
      <c r="D1133" s="114"/>
      <c r="E1133" s="115"/>
      <c r="F1133" s="95" t="s">
        <v>54</v>
      </c>
      <c r="G1133" s="96">
        <f>G1130+G1131+G1132</f>
        <v>2101</v>
      </c>
    </row>
    <row r="1134" spans="1:7">
      <c r="A1134" s="116"/>
      <c r="B1134" s="117"/>
      <c r="C1134" s="117"/>
      <c r="D1134" s="118"/>
      <c r="E1134" s="119"/>
      <c r="F1134" s="101"/>
      <c r="G1134" s="102"/>
    </row>
    <row r="1135" spans="1:7">
      <c r="A1135" s="725" t="s">
        <v>55</v>
      </c>
      <c r="B1135" s="726"/>
      <c r="C1135" s="726"/>
      <c r="D1135" s="726"/>
      <c r="E1135" s="726"/>
      <c r="F1135" s="726"/>
      <c r="G1135" s="727"/>
    </row>
    <row r="1136" spans="1:7">
      <c r="A1136" s="85" t="s">
        <v>2</v>
      </c>
      <c r="B1136" s="85" t="s">
        <v>56</v>
      </c>
      <c r="C1136" s="85" t="s">
        <v>57</v>
      </c>
      <c r="D1136" s="85" t="s">
        <v>58</v>
      </c>
      <c r="E1136" s="85" t="s">
        <v>59</v>
      </c>
      <c r="F1136" s="85" t="s">
        <v>60</v>
      </c>
      <c r="G1136" s="120"/>
    </row>
    <row r="1137" spans="1:7" ht="15">
      <c r="A1137" s="266" t="s">
        <v>61</v>
      </c>
      <c r="B1137" s="266">
        <v>107213.33333333299</v>
      </c>
      <c r="C1137" s="267">
        <v>0.875</v>
      </c>
      <c r="D1137" s="267">
        <v>25128.125</v>
      </c>
      <c r="E1137" s="267">
        <v>0.87</v>
      </c>
      <c r="F1137" s="252">
        <f>ROUNDUP(D1137/E1137,0)</f>
        <v>28883</v>
      </c>
      <c r="G1137" s="120"/>
    </row>
    <row r="1138" spans="1:7" ht="15">
      <c r="A1138" s="266" t="s">
        <v>62</v>
      </c>
      <c r="B1138" s="266">
        <v>48733.333333333299</v>
      </c>
      <c r="C1138" s="267">
        <v>0.875</v>
      </c>
      <c r="D1138" s="267">
        <v>11421.875</v>
      </c>
      <c r="E1138" s="267">
        <v>0.87</v>
      </c>
      <c r="F1138" s="252">
        <f>ROUNDUP(D1138/E1138,0)</f>
        <v>13129</v>
      </c>
      <c r="G1138" s="120"/>
    </row>
    <row r="1139" spans="1:7">
      <c r="A1139" s="91"/>
      <c r="B1139" s="123"/>
      <c r="C1139" s="124"/>
      <c r="D1139" s="125"/>
      <c r="E1139" s="126"/>
      <c r="F1139" s="95" t="s">
        <v>63</v>
      </c>
      <c r="G1139" s="96">
        <f>F1137+F1138</f>
        <v>42012</v>
      </c>
    </row>
    <row r="1140" spans="1:7">
      <c r="A1140" s="97"/>
      <c r="B1140" s="128"/>
      <c r="C1140" s="129"/>
      <c r="D1140" s="130"/>
      <c r="E1140" s="131"/>
      <c r="F1140" s="101"/>
      <c r="G1140" s="102"/>
    </row>
    <row r="1141" spans="1:7" ht="15" thickBot="1">
      <c r="A1141" s="97"/>
      <c r="B1141" s="97"/>
      <c r="C1141" s="97"/>
      <c r="D1141" s="132"/>
      <c r="E1141" s="133"/>
      <c r="F1141" s="134"/>
      <c r="G1141" s="133"/>
    </row>
    <row r="1142" spans="1:7" ht="15" thickBot="1">
      <c r="A1142" s="135"/>
      <c r="B1142" s="136"/>
      <c r="C1142" s="137"/>
      <c r="D1142" s="138"/>
      <c r="E1142" s="784" t="s">
        <v>64</v>
      </c>
      <c r="F1142" s="785"/>
      <c r="G1142" s="153">
        <f>G1126+G1133+G1139</f>
        <v>944113</v>
      </c>
    </row>
    <row r="1144" spans="1:7" ht="15" thickBot="1">
      <c r="A1144" s="140"/>
      <c r="B1144" s="141"/>
      <c r="C1144" s="142"/>
      <c r="D1144" s="143"/>
      <c r="E1144" s="144"/>
      <c r="F1144" s="145"/>
      <c r="G1144" s="144"/>
    </row>
    <row r="1145" spans="1:7" ht="16" thickBot="1">
      <c r="A1145" s="74" t="s">
        <v>1</v>
      </c>
      <c r="B1145" s="730" t="s">
        <v>2</v>
      </c>
      <c r="C1145" s="731"/>
      <c r="D1145" s="731"/>
      <c r="E1145" s="732"/>
      <c r="F1145" s="75" t="s">
        <v>38</v>
      </c>
      <c r="G1145" s="76" t="s">
        <v>39</v>
      </c>
    </row>
    <row r="1146" spans="1:7" ht="15" thickBot="1">
      <c r="A1146" s="77" t="e">
        <f>+#REF!</f>
        <v>#REF!</v>
      </c>
      <c r="B1146" s="786" t="e">
        <f>+#REF!</f>
        <v>#REF!</v>
      </c>
      <c r="C1146" s="786"/>
      <c r="D1146" s="786"/>
      <c r="E1146" s="786"/>
      <c r="F1146" s="78" t="e">
        <f>+#REF!</f>
        <v>#REF!</v>
      </c>
      <c r="G1146" s="79">
        <f>ROUND(G1171,2)</f>
        <v>1994113</v>
      </c>
    </row>
    <row r="1147" spans="1:7">
      <c r="A1147" s="80"/>
      <c r="B1147" s="80"/>
      <c r="C1147" s="80"/>
      <c r="D1147" s="81"/>
      <c r="E1147" s="82"/>
      <c r="F1147" s="83"/>
      <c r="G1147" s="84"/>
    </row>
    <row r="1148" spans="1:7">
      <c r="A1148" s="725" t="s">
        <v>40</v>
      </c>
      <c r="B1148" s="737"/>
      <c r="C1148" s="737"/>
      <c r="D1148" s="737"/>
      <c r="E1148" s="737"/>
      <c r="F1148" s="737"/>
      <c r="G1148" s="738"/>
    </row>
    <row r="1149" spans="1:7">
      <c r="A1149" s="739" t="s">
        <v>41</v>
      </c>
      <c r="B1149" s="740"/>
      <c r="C1149" s="741"/>
      <c r="D1149" s="85" t="s">
        <v>42</v>
      </c>
      <c r="E1149" s="86" t="s">
        <v>43</v>
      </c>
      <c r="F1149" s="87" t="s">
        <v>44</v>
      </c>
      <c r="G1149" s="86" t="s">
        <v>45</v>
      </c>
    </row>
    <row r="1150" spans="1:7" ht="15">
      <c r="A1150" s="724" t="s">
        <v>145</v>
      </c>
      <c r="B1150" s="722"/>
      <c r="C1150" s="723"/>
      <c r="D1150" s="88"/>
      <c r="E1150" s="89">
        <v>1885000</v>
      </c>
      <c r="F1150" s="90">
        <v>1</v>
      </c>
      <c r="G1150" s="252">
        <f>ROUNDUP(E1150*F1150,0)</f>
        <v>1885000</v>
      </c>
    </row>
    <row r="1151" spans="1:7" ht="15">
      <c r="A1151" s="724" t="s">
        <v>146</v>
      </c>
      <c r="B1151" s="722"/>
      <c r="C1151" s="723"/>
      <c r="D1151" s="88"/>
      <c r="E1151" s="89">
        <v>65000</v>
      </c>
      <c r="F1151" s="90">
        <v>1</v>
      </c>
      <c r="G1151" s="252">
        <f>ROUNDUP(E1151*F1151,0)</f>
        <v>65000</v>
      </c>
    </row>
    <row r="1152" spans="1:7">
      <c r="A1152" s="724"/>
      <c r="B1152" s="722"/>
      <c r="C1152" s="723"/>
      <c r="D1152" s="88"/>
      <c r="E1152" s="89"/>
      <c r="F1152" s="90"/>
      <c r="G1152" s="86"/>
    </row>
    <row r="1153" spans="1:7">
      <c r="A1153" s="724"/>
      <c r="B1153" s="722"/>
      <c r="C1153" s="723"/>
      <c r="D1153" s="88"/>
      <c r="E1153" s="89"/>
      <c r="F1153" s="90"/>
      <c r="G1153" s="86"/>
    </row>
    <row r="1154" spans="1:7">
      <c r="A1154" s="724"/>
      <c r="B1154" s="722"/>
      <c r="C1154" s="723"/>
      <c r="D1154" s="88"/>
      <c r="E1154" s="89"/>
      <c r="F1154" s="90"/>
      <c r="G1154" s="86"/>
    </row>
    <row r="1155" spans="1:7">
      <c r="A1155" s="91"/>
      <c r="B1155" s="92"/>
      <c r="C1155" s="91"/>
      <c r="D1155" s="93"/>
      <c r="E1155" s="94"/>
      <c r="F1155" s="95" t="s">
        <v>46</v>
      </c>
      <c r="G1155" s="96">
        <f>G1150+G1151+G1152+G1153+G1154</f>
        <v>1950000</v>
      </c>
    </row>
    <row r="1156" spans="1:7">
      <c r="A1156" s="97"/>
      <c r="B1156" s="98"/>
      <c r="C1156" s="98"/>
      <c r="D1156" s="99"/>
      <c r="E1156" s="100"/>
      <c r="F1156" s="101"/>
      <c r="G1156" s="102"/>
    </row>
    <row r="1157" spans="1:7">
      <c r="A1157" s="725" t="s">
        <v>47</v>
      </c>
      <c r="B1157" s="726"/>
      <c r="C1157" s="726"/>
      <c r="D1157" s="726"/>
      <c r="E1157" s="726"/>
      <c r="F1157" s="726"/>
      <c r="G1157" s="727"/>
    </row>
    <row r="1158" spans="1:7">
      <c r="A1158" s="739" t="s">
        <v>41</v>
      </c>
      <c r="B1158" s="740"/>
      <c r="C1158" s="741"/>
      <c r="D1158" s="85" t="s">
        <v>42</v>
      </c>
      <c r="E1158" s="86" t="s">
        <v>48</v>
      </c>
      <c r="F1158" s="87" t="s">
        <v>49</v>
      </c>
      <c r="G1158" s="86" t="s">
        <v>45</v>
      </c>
    </row>
    <row r="1159" spans="1:7" ht="15">
      <c r="A1159" s="746" t="s">
        <v>65</v>
      </c>
      <c r="B1159" s="747"/>
      <c r="C1159" s="748"/>
      <c r="D1159" s="109" t="s">
        <v>51</v>
      </c>
      <c r="E1159" s="110">
        <f>G1168</f>
        <v>42012</v>
      </c>
      <c r="F1159" s="108">
        <v>0.05</v>
      </c>
      <c r="G1159" s="252">
        <f>ROUNDUP(E1159*F1159,0)</f>
        <v>2101</v>
      </c>
    </row>
    <row r="1160" spans="1:7" ht="15">
      <c r="A1160" s="746"/>
      <c r="B1160" s="747"/>
      <c r="C1160" s="748"/>
      <c r="D1160" s="109"/>
      <c r="E1160" s="110"/>
      <c r="F1160" s="108"/>
      <c r="G1160" s="252">
        <f>ROUNDUP(E1160*F1160,0)</f>
        <v>0</v>
      </c>
    </row>
    <row r="1161" spans="1:7">
      <c r="A1161" s="746"/>
      <c r="B1161" s="747"/>
      <c r="C1161" s="748"/>
      <c r="D1161" s="109"/>
      <c r="E1161" s="110"/>
      <c r="F1161" s="108"/>
      <c r="G1161" s="111"/>
    </row>
    <row r="1162" spans="1:7">
      <c r="A1162" s="112"/>
      <c r="B1162" s="113"/>
      <c r="C1162" s="113"/>
      <c r="D1162" s="114"/>
      <c r="E1162" s="115"/>
      <c r="F1162" s="95" t="s">
        <v>54</v>
      </c>
      <c r="G1162" s="96">
        <f>G1159+G1160+G1161</f>
        <v>2101</v>
      </c>
    </row>
    <row r="1163" spans="1:7">
      <c r="A1163" s="116"/>
      <c r="B1163" s="117"/>
      <c r="C1163" s="117"/>
      <c r="D1163" s="118"/>
      <c r="E1163" s="119"/>
      <c r="F1163" s="101"/>
      <c r="G1163" s="102"/>
    </row>
    <row r="1164" spans="1:7">
      <c r="A1164" s="725" t="s">
        <v>55</v>
      </c>
      <c r="B1164" s="726"/>
      <c r="C1164" s="726"/>
      <c r="D1164" s="726"/>
      <c r="E1164" s="726"/>
      <c r="F1164" s="726"/>
      <c r="G1164" s="727"/>
    </row>
    <row r="1165" spans="1:7">
      <c r="A1165" s="85" t="s">
        <v>2</v>
      </c>
      <c r="B1165" s="85" t="s">
        <v>56</v>
      </c>
      <c r="C1165" s="85" t="s">
        <v>57</v>
      </c>
      <c r="D1165" s="85" t="s">
        <v>58</v>
      </c>
      <c r="E1165" s="85" t="s">
        <v>59</v>
      </c>
      <c r="F1165" s="85" t="s">
        <v>60</v>
      </c>
      <c r="G1165" s="120"/>
    </row>
    <row r="1166" spans="1:7" ht="15">
      <c r="A1166" s="266" t="s">
        <v>61</v>
      </c>
      <c r="B1166" s="266">
        <v>107213.33333333299</v>
      </c>
      <c r="C1166" s="267">
        <v>0.875</v>
      </c>
      <c r="D1166" s="267">
        <v>25128.125</v>
      </c>
      <c r="E1166" s="267">
        <v>0.87</v>
      </c>
      <c r="F1166" s="252">
        <f>ROUNDUP(D1166/E1166,0)</f>
        <v>28883</v>
      </c>
      <c r="G1166" s="120"/>
    </row>
    <row r="1167" spans="1:7" ht="15">
      <c r="A1167" s="266" t="s">
        <v>62</v>
      </c>
      <c r="B1167" s="266">
        <v>48733.333333333299</v>
      </c>
      <c r="C1167" s="267">
        <v>0.875</v>
      </c>
      <c r="D1167" s="267">
        <v>11421.875</v>
      </c>
      <c r="E1167" s="267">
        <v>0.87</v>
      </c>
      <c r="F1167" s="252">
        <f>ROUNDUP(D1167/E1167,0)</f>
        <v>13129</v>
      </c>
      <c r="G1167" s="120"/>
    </row>
    <row r="1168" spans="1:7">
      <c r="A1168" s="91"/>
      <c r="B1168" s="123"/>
      <c r="C1168" s="124"/>
      <c r="D1168" s="125"/>
      <c r="E1168" s="126"/>
      <c r="F1168" s="95" t="s">
        <v>63</v>
      </c>
      <c r="G1168" s="96">
        <f>F1166+F1167</f>
        <v>42012</v>
      </c>
    </row>
    <row r="1169" spans="1:7">
      <c r="A1169" s="97"/>
      <c r="B1169" s="128"/>
      <c r="C1169" s="129"/>
      <c r="D1169" s="130"/>
      <c r="E1169" s="131"/>
      <c r="F1169" s="101"/>
      <c r="G1169" s="102"/>
    </row>
    <row r="1170" spans="1:7" ht="15" thickBot="1">
      <c r="A1170" s="97"/>
      <c r="B1170" s="97"/>
      <c r="C1170" s="97"/>
      <c r="D1170" s="132"/>
      <c r="E1170" s="133"/>
      <c r="F1170" s="134"/>
      <c r="G1170" s="133"/>
    </row>
    <row r="1171" spans="1:7" ht="15" thickBot="1">
      <c r="A1171" s="135"/>
      <c r="B1171" s="136"/>
      <c r="C1171" s="137"/>
      <c r="D1171" s="138"/>
      <c r="E1171" s="784" t="s">
        <v>64</v>
      </c>
      <c r="F1171" s="785"/>
      <c r="G1171" s="153">
        <f>G1155+G1162+G1168</f>
        <v>1994113</v>
      </c>
    </row>
    <row r="1173" spans="1:7" ht="15" thickBot="1">
      <c r="A1173" s="140"/>
      <c r="B1173" s="141"/>
      <c r="C1173" s="142"/>
      <c r="D1173" s="143"/>
      <c r="E1173" s="144"/>
      <c r="F1173" s="145"/>
      <c r="G1173" s="144"/>
    </row>
    <row r="1174" spans="1:7" ht="16" thickBot="1">
      <c r="A1174" s="74" t="s">
        <v>1</v>
      </c>
      <c r="B1174" s="730" t="s">
        <v>2</v>
      </c>
      <c r="C1174" s="731"/>
      <c r="D1174" s="731"/>
      <c r="E1174" s="732"/>
      <c r="F1174" s="75" t="s">
        <v>38</v>
      </c>
      <c r="G1174" s="76" t="s">
        <v>39</v>
      </c>
    </row>
    <row r="1175" spans="1:7" ht="15" thickBot="1">
      <c r="A1175" s="77" t="e">
        <f>+#REF!</f>
        <v>#REF!</v>
      </c>
      <c r="B1175" s="786" t="e">
        <f>+#REF!</f>
        <v>#REF!</v>
      </c>
      <c r="C1175" s="786"/>
      <c r="D1175" s="786"/>
      <c r="E1175" s="786"/>
      <c r="F1175" s="78" t="e">
        <f>+#REF!</f>
        <v>#REF!</v>
      </c>
      <c r="G1175" s="79">
        <f>ROUND(G1200,2)</f>
        <v>1795152</v>
      </c>
    </row>
    <row r="1176" spans="1:7">
      <c r="A1176" s="80"/>
      <c r="B1176" s="80"/>
      <c r="C1176" s="80"/>
      <c r="D1176" s="81"/>
      <c r="E1176" s="82"/>
      <c r="F1176" s="83"/>
      <c r="G1176" s="84"/>
    </row>
    <row r="1177" spans="1:7">
      <c r="A1177" s="725" t="s">
        <v>40</v>
      </c>
      <c r="B1177" s="737"/>
      <c r="C1177" s="737"/>
      <c r="D1177" s="737"/>
      <c r="E1177" s="737"/>
      <c r="F1177" s="737"/>
      <c r="G1177" s="738"/>
    </row>
    <row r="1178" spans="1:7">
      <c r="A1178" s="739" t="s">
        <v>41</v>
      </c>
      <c r="B1178" s="740"/>
      <c r="C1178" s="741"/>
      <c r="D1178" s="85" t="s">
        <v>42</v>
      </c>
      <c r="E1178" s="86" t="s">
        <v>43</v>
      </c>
      <c r="F1178" s="87" t="s">
        <v>44</v>
      </c>
      <c r="G1178" s="86" t="s">
        <v>45</v>
      </c>
    </row>
    <row r="1179" spans="1:7" ht="15">
      <c r="A1179" s="724" t="s">
        <v>347</v>
      </c>
      <c r="B1179" s="722"/>
      <c r="C1179" s="723"/>
      <c r="D1179" s="88"/>
      <c r="E1179" s="89">
        <v>1750000</v>
      </c>
      <c r="F1179" s="90">
        <v>1</v>
      </c>
      <c r="G1179" s="252">
        <f>ROUNDUP(E1179*F1179,0)</f>
        <v>1750000</v>
      </c>
    </row>
    <row r="1180" spans="1:7">
      <c r="A1180" s="724"/>
      <c r="B1180" s="722"/>
      <c r="C1180" s="723"/>
      <c r="D1180" s="88"/>
      <c r="E1180" s="89"/>
      <c r="F1180" s="90"/>
      <c r="G1180" s="86"/>
    </row>
    <row r="1181" spans="1:7">
      <c r="A1181" s="724"/>
      <c r="B1181" s="722"/>
      <c r="C1181" s="723"/>
      <c r="D1181" s="88"/>
      <c r="E1181" s="89"/>
      <c r="F1181" s="90"/>
      <c r="G1181" s="86"/>
    </row>
    <row r="1182" spans="1:7">
      <c r="A1182" s="724"/>
      <c r="B1182" s="722"/>
      <c r="C1182" s="723"/>
      <c r="D1182" s="88"/>
      <c r="E1182" s="89"/>
      <c r="F1182" s="90"/>
      <c r="G1182" s="86"/>
    </row>
    <row r="1183" spans="1:7">
      <c r="A1183" s="724"/>
      <c r="B1183" s="722"/>
      <c r="C1183" s="723"/>
      <c r="D1183" s="88"/>
      <c r="E1183" s="89"/>
      <c r="F1183" s="90"/>
      <c r="G1183" s="86"/>
    </row>
    <row r="1184" spans="1:7">
      <c r="A1184" s="91"/>
      <c r="B1184" s="92"/>
      <c r="C1184" s="91"/>
      <c r="D1184" s="93"/>
      <c r="E1184" s="94"/>
      <c r="F1184" s="95" t="s">
        <v>46</v>
      </c>
      <c r="G1184" s="96">
        <f>G1179+G1180+G1181+G1182+G1183</f>
        <v>1750000</v>
      </c>
    </row>
    <row r="1185" spans="1:7">
      <c r="A1185" s="97"/>
      <c r="B1185" s="98"/>
      <c r="C1185" s="98"/>
      <c r="D1185" s="99"/>
      <c r="E1185" s="100"/>
      <c r="F1185" s="101"/>
      <c r="G1185" s="102"/>
    </row>
    <row r="1186" spans="1:7">
      <c r="A1186" s="725" t="s">
        <v>47</v>
      </c>
      <c r="B1186" s="726"/>
      <c r="C1186" s="726"/>
      <c r="D1186" s="726"/>
      <c r="E1186" s="726"/>
      <c r="F1186" s="726"/>
      <c r="G1186" s="727"/>
    </row>
    <row r="1187" spans="1:7">
      <c r="A1187" s="739" t="s">
        <v>41</v>
      </c>
      <c r="B1187" s="740"/>
      <c r="C1187" s="741"/>
      <c r="D1187" s="85" t="s">
        <v>42</v>
      </c>
      <c r="E1187" s="86" t="s">
        <v>48</v>
      </c>
      <c r="F1187" s="87" t="s">
        <v>49</v>
      </c>
      <c r="G1187" s="86" t="s">
        <v>45</v>
      </c>
    </row>
    <row r="1188" spans="1:7" ht="15">
      <c r="A1188" s="746" t="s">
        <v>65</v>
      </c>
      <c r="B1188" s="747"/>
      <c r="C1188" s="748"/>
      <c r="D1188" s="109" t="s">
        <v>51</v>
      </c>
      <c r="E1188" s="110">
        <f>G1197</f>
        <v>43001</v>
      </c>
      <c r="F1188" s="108">
        <v>0.05</v>
      </c>
      <c r="G1188" s="252">
        <f>ROUNDUP(E1188*F1188,0)</f>
        <v>2151</v>
      </c>
    </row>
    <row r="1189" spans="1:7">
      <c r="A1189" s="746"/>
      <c r="B1189" s="747"/>
      <c r="C1189" s="748"/>
      <c r="D1189" s="109"/>
      <c r="E1189" s="110"/>
      <c r="F1189" s="108"/>
      <c r="G1189" s="111"/>
    </row>
    <row r="1190" spans="1:7">
      <c r="A1190" s="746"/>
      <c r="B1190" s="747"/>
      <c r="C1190" s="748"/>
      <c r="D1190" s="109"/>
      <c r="E1190" s="110"/>
      <c r="F1190" s="108"/>
      <c r="G1190" s="111"/>
    </row>
    <row r="1191" spans="1:7">
      <c r="A1191" s="112"/>
      <c r="B1191" s="113"/>
      <c r="C1191" s="113"/>
      <c r="D1191" s="114"/>
      <c r="E1191" s="115"/>
      <c r="F1191" s="95" t="s">
        <v>54</v>
      </c>
      <c r="G1191" s="96">
        <f>G1188+G1189+G1190</f>
        <v>2151</v>
      </c>
    </row>
    <row r="1192" spans="1:7">
      <c r="A1192" s="116"/>
      <c r="B1192" s="117"/>
      <c r="C1192" s="117"/>
      <c r="D1192" s="118"/>
      <c r="E1192" s="119"/>
      <c r="F1192" s="101"/>
      <c r="G1192" s="102"/>
    </row>
    <row r="1193" spans="1:7">
      <c r="A1193" s="725" t="s">
        <v>55</v>
      </c>
      <c r="B1193" s="726"/>
      <c r="C1193" s="726"/>
      <c r="D1193" s="726"/>
      <c r="E1193" s="726"/>
      <c r="F1193" s="726"/>
      <c r="G1193" s="727"/>
    </row>
    <row r="1194" spans="1:7">
      <c r="A1194" s="85" t="s">
        <v>2</v>
      </c>
      <c r="B1194" s="85" t="s">
        <v>56</v>
      </c>
      <c r="C1194" s="85" t="s">
        <v>57</v>
      </c>
      <c r="D1194" s="85" t="s">
        <v>58</v>
      </c>
      <c r="E1194" s="85" t="s">
        <v>59</v>
      </c>
      <c r="F1194" s="85" t="s">
        <v>60</v>
      </c>
      <c r="G1194" s="120"/>
    </row>
    <row r="1195" spans="1:7" ht="15">
      <c r="A1195" s="266" t="s">
        <v>61</v>
      </c>
      <c r="B1195" s="266">
        <v>107213.33333333299</v>
      </c>
      <c r="C1195" s="267">
        <v>0.875</v>
      </c>
      <c r="D1195" s="267">
        <v>25128.125</v>
      </c>
      <c r="E1195" s="267">
        <v>0.85</v>
      </c>
      <c r="F1195" s="252">
        <f>ROUNDUP(D1195/E1195,0)</f>
        <v>29563</v>
      </c>
      <c r="G1195" s="120"/>
    </row>
    <row r="1196" spans="1:7" ht="15">
      <c r="A1196" s="266" t="s">
        <v>62</v>
      </c>
      <c r="B1196" s="266">
        <v>48733.333333333299</v>
      </c>
      <c r="C1196" s="267">
        <v>0.875</v>
      </c>
      <c r="D1196" s="267">
        <v>11421.875</v>
      </c>
      <c r="E1196" s="267">
        <v>0.85</v>
      </c>
      <c r="F1196" s="252">
        <f>ROUNDUP(D1196/E1196,0)</f>
        <v>13438</v>
      </c>
      <c r="G1196" s="120"/>
    </row>
    <row r="1197" spans="1:7">
      <c r="A1197" s="91"/>
      <c r="B1197" s="123"/>
      <c r="C1197" s="124"/>
      <c r="D1197" s="125"/>
      <c r="E1197" s="126"/>
      <c r="F1197" s="95" t="s">
        <v>63</v>
      </c>
      <c r="G1197" s="96">
        <f>F1195+F1196</f>
        <v>43001</v>
      </c>
    </row>
    <row r="1198" spans="1:7">
      <c r="A1198" s="97"/>
      <c r="B1198" s="128"/>
      <c r="C1198" s="129"/>
      <c r="D1198" s="130"/>
      <c r="E1198" s="131"/>
      <c r="F1198" s="101"/>
      <c r="G1198" s="102"/>
    </row>
    <row r="1199" spans="1:7" ht="15" thickBot="1">
      <c r="A1199" s="97"/>
      <c r="B1199" s="97"/>
      <c r="C1199" s="97"/>
      <c r="D1199" s="132"/>
      <c r="E1199" s="133"/>
      <c r="F1199" s="134"/>
      <c r="G1199" s="133"/>
    </row>
    <row r="1200" spans="1:7" ht="15" thickBot="1">
      <c r="A1200" s="135"/>
      <c r="B1200" s="136"/>
      <c r="C1200" s="137"/>
      <c r="D1200" s="138"/>
      <c r="E1200" s="784" t="s">
        <v>64</v>
      </c>
      <c r="F1200" s="785"/>
      <c r="G1200" s="153">
        <f>G1184+G1191+G1197</f>
        <v>1795152</v>
      </c>
    </row>
    <row r="1201" spans="1:7" s="152" customFormat="1" ht="15" thickBot="1">
      <c r="A1201" s="154"/>
      <c r="B1201" s="155"/>
      <c r="C1201" s="156"/>
      <c r="D1201" s="157"/>
      <c r="E1201" s="519"/>
      <c r="F1201" s="519"/>
      <c r="G1201" s="520"/>
    </row>
    <row r="1202" spans="1:7" ht="16" thickBot="1">
      <c r="A1202" s="74" t="s">
        <v>1</v>
      </c>
      <c r="B1202" s="730" t="s">
        <v>2</v>
      </c>
      <c r="C1202" s="731"/>
      <c r="D1202" s="731"/>
      <c r="E1202" s="732"/>
      <c r="F1202" s="75" t="s">
        <v>38</v>
      </c>
      <c r="G1202" s="76" t="s">
        <v>39</v>
      </c>
    </row>
    <row r="1203" spans="1:7" ht="37" customHeight="1" thickBot="1">
      <c r="A1203" s="77" t="e">
        <f>+#REF!</f>
        <v>#REF!</v>
      </c>
      <c r="B1203" s="786" t="e">
        <f>+#REF!</f>
        <v>#REF!</v>
      </c>
      <c r="C1203" s="786"/>
      <c r="D1203" s="786"/>
      <c r="E1203" s="786"/>
      <c r="F1203" s="78" t="e">
        <f>+#REF!</f>
        <v>#REF!</v>
      </c>
      <c r="G1203" s="79">
        <f>ROUND(G1228,2)</f>
        <v>318523</v>
      </c>
    </row>
    <row r="1204" spans="1:7">
      <c r="A1204" s="80"/>
      <c r="B1204" s="80"/>
      <c r="C1204" s="80"/>
      <c r="D1204" s="81"/>
      <c r="E1204" s="82"/>
      <c r="F1204" s="83"/>
      <c r="G1204" s="84"/>
    </row>
    <row r="1205" spans="1:7">
      <c r="A1205" s="725" t="s">
        <v>40</v>
      </c>
      <c r="B1205" s="737"/>
      <c r="C1205" s="737"/>
      <c r="D1205" s="737"/>
      <c r="E1205" s="737"/>
      <c r="F1205" s="737"/>
      <c r="G1205" s="738"/>
    </row>
    <row r="1206" spans="1:7">
      <c r="A1206" s="739" t="s">
        <v>41</v>
      </c>
      <c r="B1206" s="740"/>
      <c r="C1206" s="741"/>
      <c r="D1206" s="85" t="s">
        <v>42</v>
      </c>
      <c r="E1206" s="86" t="s">
        <v>43</v>
      </c>
      <c r="F1206" s="87" t="s">
        <v>44</v>
      </c>
      <c r="G1206" s="86" t="s">
        <v>45</v>
      </c>
    </row>
    <row r="1207" spans="1:7" ht="13.75" customHeight="1">
      <c r="A1207" s="724" t="s">
        <v>348</v>
      </c>
      <c r="B1207" s="722"/>
      <c r="C1207" s="723"/>
      <c r="D1207" s="88"/>
      <c r="E1207" s="89">
        <v>289000</v>
      </c>
      <c r="F1207" s="90">
        <v>1</v>
      </c>
      <c r="G1207" s="252">
        <f>ROUNDUP(E1207*F1207,0)</f>
        <v>289000</v>
      </c>
    </row>
    <row r="1208" spans="1:7" ht="13.75" customHeight="1">
      <c r="A1208" s="724"/>
      <c r="B1208" s="722"/>
      <c r="C1208" s="723"/>
      <c r="D1208" s="88"/>
      <c r="E1208" s="89"/>
      <c r="F1208" s="90"/>
      <c r="G1208" s="86">
        <f>E1208*F1208</f>
        <v>0</v>
      </c>
    </row>
    <row r="1209" spans="1:7" ht="13.75" customHeight="1">
      <c r="A1209" s="724"/>
      <c r="B1209" s="722"/>
      <c r="C1209" s="723"/>
      <c r="D1209" s="88"/>
      <c r="E1209" s="89"/>
      <c r="F1209" s="90"/>
      <c r="G1209" s="86"/>
    </row>
    <row r="1210" spans="1:7">
      <c r="A1210" s="724"/>
      <c r="B1210" s="722"/>
      <c r="C1210" s="723"/>
      <c r="D1210" s="88"/>
      <c r="E1210" s="89"/>
      <c r="F1210" s="90"/>
      <c r="G1210" s="86"/>
    </row>
    <row r="1211" spans="1:7" ht="13.75" customHeight="1">
      <c r="A1211" s="724"/>
      <c r="B1211" s="722"/>
      <c r="C1211" s="723"/>
      <c r="D1211" s="88"/>
      <c r="E1211" s="89"/>
      <c r="F1211" s="90"/>
      <c r="G1211" s="86"/>
    </row>
    <row r="1212" spans="1:7" ht="13.75" customHeight="1">
      <c r="A1212" s="91"/>
      <c r="B1212" s="92"/>
      <c r="C1212" s="91"/>
      <c r="D1212" s="93"/>
      <c r="E1212" s="94"/>
      <c r="F1212" s="95" t="s">
        <v>46</v>
      </c>
      <c r="G1212" s="96">
        <f>G1207+G1208+G1209+G1210+G1211</f>
        <v>289000</v>
      </c>
    </row>
    <row r="1213" spans="1:7" ht="13.75" customHeight="1">
      <c r="A1213" s="97"/>
      <c r="B1213" s="98"/>
      <c r="C1213" s="98"/>
      <c r="D1213" s="99"/>
      <c r="E1213" s="100"/>
      <c r="F1213" s="101"/>
      <c r="G1213" s="102"/>
    </row>
    <row r="1214" spans="1:7" ht="13.75" customHeight="1">
      <c r="A1214" s="725" t="s">
        <v>47</v>
      </c>
      <c r="B1214" s="726"/>
      <c r="C1214" s="726"/>
      <c r="D1214" s="726"/>
      <c r="E1214" s="726"/>
      <c r="F1214" s="726"/>
      <c r="G1214" s="727"/>
    </row>
    <row r="1215" spans="1:7">
      <c r="A1215" s="739" t="s">
        <v>41</v>
      </c>
      <c r="B1215" s="740"/>
      <c r="C1215" s="741"/>
      <c r="D1215" s="85" t="s">
        <v>42</v>
      </c>
      <c r="E1215" s="86" t="s">
        <v>48</v>
      </c>
      <c r="F1215" s="87" t="s">
        <v>49</v>
      </c>
      <c r="G1215" s="86" t="s">
        <v>45</v>
      </c>
    </row>
    <row r="1216" spans="1:7" ht="15">
      <c r="A1216" s="746" t="s">
        <v>65</v>
      </c>
      <c r="B1216" s="747"/>
      <c r="C1216" s="748"/>
      <c r="D1216" s="109" t="s">
        <v>51</v>
      </c>
      <c r="E1216" s="110">
        <f>G1225</f>
        <v>28117</v>
      </c>
      <c r="F1216" s="108">
        <v>0.05</v>
      </c>
      <c r="G1216" s="252">
        <f>ROUNDUP(E1216*F1216,0)</f>
        <v>1406</v>
      </c>
    </row>
    <row r="1217" spans="1:7">
      <c r="A1217" s="746"/>
      <c r="B1217" s="747"/>
      <c r="C1217" s="748"/>
      <c r="D1217" s="109"/>
      <c r="E1217" s="110"/>
      <c r="F1217" s="108"/>
      <c r="G1217" s="111"/>
    </row>
    <row r="1218" spans="1:7">
      <c r="A1218" s="746"/>
      <c r="B1218" s="747"/>
      <c r="C1218" s="748"/>
      <c r="D1218" s="109"/>
      <c r="E1218" s="110"/>
      <c r="F1218" s="108"/>
      <c r="G1218" s="111"/>
    </row>
    <row r="1219" spans="1:7">
      <c r="A1219" s="112"/>
      <c r="B1219" s="113"/>
      <c r="C1219" s="113"/>
      <c r="D1219" s="114"/>
      <c r="E1219" s="115"/>
      <c r="F1219" s="95" t="s">
        <v>54</v>
      </c>
      <c r="G1219" s="96">
        <f>G1216+G1217+G1218</f>
        <v>1406</v>
      </c>
    </row>
    <row r="1220" spans="1:7">
      <c r="A1220" s="116"/>
      <c r="B1220" s="117"/>
      <c r="C1220" s="117"/>
      <c r="D1220" s="118"/>
      <c r="E1220" s="119"/>
      <c r="F1220" s="101"/>
      <c r="G1220" s="102"/>
    </row>
    <row r="1221" spans="1:7">
      <c r="A1221" s="725" t="s">
        <v>55</v>
      </c>
      <c r="B1221" s="726"/>
      <c r="C1221" s="726"/>
      <c r="D1221" s="726"/>
      <c r="E1221" s="726"/>
      <c r="F1221" s="726"/>
      <c r="G1221" s="727"/>
    </row>
    <row r="1222" spans="1:7">
      <c r="A1222" s="85" t="s">
        <v>2</v>
      </c>
      <c r="B1222" s="85" t="s">
        <v>56</v>
      </c>
      <c r="C1222" s="85" t="s">
        <v>57</v>
      </c>
      <c r="D1222" s="85" t="s">
        <v>58</v>
      </c>
      <c r="E1222" s="85" t="s">
        <v>59</v>
      </c>
      <c r="F1222" s="85" t="s">
        <v>60</v>
      </c>
      <c r="G1222" s="120"/>
    </row>
    <row r="1223" spans="1:7" ht="15">
      <c r="A1223" s="266" t="s">
        <v>61</v>
      </c>
      <c r="B1223" s="266">
        <v>107213.33333333299</v>
      </c>
      <c r="C1223" s="267">
        <v>0.875</v>
      </c>
      <c r="D1223" s="267">
        <v>25128.125</v>
      </c>
      <c r="E1223" s="267">
        <v>1.3</v>
      </c>
      <c r="F1223" s="252">
        <f>ROUNDUP(D1223/E1223,0)</f>
        <v>19330</v>
      </c>
      <c r="G1223" s="120"/>
    </row>
    <row r="1224" spans="1:7" ht="15">
      <c r="A1224" s="266" t="s">
        <v>62</v>
      </c>
      <c r="B1224" s="266">
        <v>48733.333333333299</v>
      </c>
      <c r="C1224" s="267">
        <v>0.875</v>
      </c>
      <c r="D1224" s="267">
        <v>11421.875</v>
      </c>
      <c r="E1224" s="267">
        <v>1.3</v>
      </c>
      <c r="F1224" s="252">
        <f>ROUNDUP(D1224/E1224,0)</f>
        <v>8787</v>
      </c>
      <c r="G1224" s="120"/>
    </row>
    <row r="1225" spans="1:7">
      <c r="A1225" s="91"/>
      <c r="B1225" s="123"/>
      <c r="C1225" s="124"/>
      <c r="D1225" s="125"/>
      <c r="E1225" s="126"/>
      <c r="F1225" s="95" t="s">
        <v>63</v>
      </c>
      <c r="G1225" s="96">
        <f>F1223+F1224</f>
        <v>28117</v>
      </c>
    </row>
    <row r="1226" spans="1:7">
      <c r="A1226" s="97"/>
      <c r="B1226" s="128"/>
      <c r="C1226" s="129"/>
      <c r="D1226" s="130"/>
      <c r="E1226" s="131"/>
      <c r="F1226" s="101"/>
      <c r="G1226" s="102"/>
    </row>
    <row r="1227" spans="1:7" ht="15" thickBot="1">
      <c r="A1227" s="97"/>
      <c r="B1227" s="97"/>
      <c r="C1227" s="97"/>
      <c r="D1227" s="132"/>
      <c r="E1227" s="133"/>
      <c r="F1227" s="134"/>
      <c r="G1227" s="133"/>
    </row>
    <row r="1228" spans="1:7" ht="15" thickBot="1">
      <c r="A1228" s="135"/>
      <c r="B1228" s="136"/>
      <c r="C1228" s="137"/>
      <c r="D1228" s="138"/>
      <c r="E1228" s="784" t="s">
        <v>64</v>
      </c>
      <c r="F1228" s="785"/>
      <c r="G1228" s="153">
        <f>G1212+G1219+G1225</f>
        <v>318523</v>
      </c>
    </row>
    <row r="1229" spans="1:7" s="152" customFormat="1">
      <c r="A1229" s="154"/>
      <c r="B1229" s="155"/>
      <c r="C1229" s="156"/>
      <c r="D1229" s="157"/>
      <c r="E1229" s="158"/>
      <c r="F1229" s="158"/>
      <c r="G1229" s="159"/>
    </row>
    <row r="1230" spans="1:7">
      <c r="A1230" s="185"/>
      <c r="B1230" s="186"/>
      <c r="C1230" s="187"/>
      <c r="D1230" s="188"/>
      <c r="E1230" s="189"/>
      <c r="F1230" s="189"/>
      <c r="G1230" s="190"/>
    </row>
    <row r="1231" spans="1:7" ht="15" thickBot="1"/>
    <row r="1232" spans="1:7" ht="16" thickBot="1">
      <c r="A1232" s="74" t="s">
        <v>1</v>
      </c>
      <c r="B1232" s="730" t="s">
        <v>2</v>
      </c>
      <c r="C1232" s="731"/>
      <c r="D1232" s="731"/>
      <c r="E1232" s="732"/>
      <c r="F1232" s="75" t="s">
        <v>38</v>
      </c>
      <c r="G1232" s="76" t="s">
        <v>39</v>
      </c>
    </row>
    <row r="1233" spans="1:7" ht="37" customHeight="1" thickBot="1">
      <c r="A1233" s="77" t="e">
        <f>+#REF!</f>
        <v>#REF!</v>
      </c>
      <c r="B1233" s="800" t="e">
        <f>+#REF!</f>
        <v>#REF!</v>
      </c>
      <c r="C1233" s="800"/>
      <c r="D1233" s="800"/>
      <c r="E1233" s="800"/>
      <c r="F1233" s="78" t="e">
        <f>+#REF!</f>
        <v>#REF!</v>
      </c>
      <c r="G1233" s="79">
        <f>ROUND(G1262,2)</f>
        <v>197164</v>
      </c>
    </row>
    <row r="1234" spans="1:7">
      <c r="A1234" s="80"/>
      <c r="B1234" s="80"/>
      <c r="C1234" s="80"/>
      <c r="D1234" s="81"/>
      <c r="E1234" s="82"/>
      <c r="F1234" s="83"/>
      <c r="G1234" s="84"/>
    </row>
    <row r="1235" spans="1:7" ht="15">
      <c r="A1235" s="613" t="s">
        <v>40</v>
      </c>
      <c r="B1235" s="633"/>
      <c r="C1235" s="633"/>
      <c r="D1235" s="633"/>
      <c r="E1235" s="633"/>
      <c r="F1235" s="633"/>
      <c r="G1235" s="634"/>
    </row>
    <row r="1236" spans="1:7" ht="15">
      <c r="A1236" s="616" t="s">
        <v>41</v>
      </c>
      <c r="B1236" s="640"/>
      <c r="C1236" s="641"/>
      <c r="D1236" s="231" t="s">
        <v>42</v>
      </c>
      <c r="E1236" s="232" t="s">
        <v>43</v>
      </c>
      <c r="F1236" s="233" t="s">
        <v>44</v>
      </c>
      <c r="G1236" s="232" t="s">
        <v>45</v>
      </c>
    </row>
    <row r="1237" spans="1:7" ht="15">
      <c r="A1237" s="637" t="s">
        <v>200</v>
      </c>
      <c r="B1237" s="638"/>
      <c r="C1237" s="639"/>
      <c r="D1237" s="234" t="s">
        <v>109</v>
      </c>
      <c r="E1237" s="250">
        <v>1796</v>
      </c>
      <c r="F1237" s="380">
        <v>9.0500000000000007</v>
      </c>
      <c r="G1237" s="252">
        <f t="shared" ref="G1237:G1244" si="3">ROUNDUP(E1237*F1237,0)</f>
        <v>16254</v>
      </c>
    </row>
    <row r="1238" spans="1:7" ht="15">
      <c r="A1238" s="637" t="s">
        <v>192</v>
      </c>
      <c r="B1238" s="638"/>
      <c r="C1238" s="639"/>
      <c r="D1238" s="234" t="s">
        <v>88</v>
      </c>
      <c r="E1238" s="250">
        <v>1103</v>
      </c>
      <c r="F1238" s="380">
        <v>2</v>
      </c>
      <c r="G1238" s="252">
        <f t="shared" si="3"/>
        <v>2206</v>
      </c>
    </row>
    <row r="1239" spans="1:7" ht="15">
      <c r="A1239" s="637" t="s">
        <v>193</v>
      </c>
      <c r="B1239" s="638"/>
      <c r="C1239" s="639"/>
      <c r="D1239" s="234" t="s">
        <v>88</v>
      </c>
      <c r="E1239" s="250">
        <v>4000</v>
      </c>
      <c r="F1239" s="380">
        <v>1</v>
      </c>
      <c r="G1239" s="252">
        <f t="shared" si="3"/>
        <v>4000</v>
      </c>
    </row>
    <row r="1240" spans="1:7" ht="15">
      <c r="A1240" s="637" t="s">
        <v>194</v>
      </c>
      <c r="B1240" s="638"/>
      <c r="C1240" s="639"/>
      <c r="D1240" s="234" t="s">
        <v>88</v>
      </c>
      <c r="E1240" s="250">
        <v>1200</v>
      </c>
      <c r="F1240" s="380">
        <v>1</v>
      </c>
      <c r="G1240" s="252">
        <f t="shared" si="3"/>
        <v>1200</v>
      </c>
    </row>
    <row r="1241" spans="1:7" ht="15">
      <c r="A1241" s="705" t="s">
        <v>195</v>
      </c>
      <c r="B1241" s="706"/>
      <c r="C1241" s="707"/>
      <c r="D1241" s="234" t="s">
        <v>88</v>
      </c>
      <c r="E1241" s="250">
        <v>230</v>
      </c>
      <c r="F1241" s="380">
        <v>3</v>
      </c>
      <c r="G1241" s="252">
        <f t="shared" si="3"/>
        <v>690</v>
      </c>
    </row>
    <row r="1242" spans="1:7" ht="15">
      <c r="A1242" s="705" t="s">
        <v>196</v>
      </c>
      <c r="B1242" s="706"/>
      <c r="C1242" s="707"/>
      <c r="D1242" s="234" t="s">
        <v>197</v>
      </c>
      <c r="E1242" s="250">
        <v>900</v>
      </c>
      <c r="F1242" s="380">
        <v>1</v>
      </c>
      <c r="G1242" s="252">
        <f t="shared" si="3"/>
        <v>900</v>
      </c>
    </row>
    <row r="1243" spans="1:7" ht="15">
      <c r="A1243" s="705" t="s">
        <v>201</v>
      </c>
      <c r="B1243" s="706"/>
      <c r="C1243" s="707"/>
      <c r="D1243" s="234" t="s">
        <v>88</v>
      </c>
      <c r="E1243" s="250">
        <v>142900</v>
      </c>
      <c r="F1243" s="380">
        <v>1</v>
      </c>
      <c r="G1243" s="252">
        <f t="shared" si="3"/>
        <v>142900</v>
      </c>
    </row>
    <row r="1244" spans="1:7" ht="15">
      <c r="A1244" s="705" t="s">
        <v>198</v>
      </c>
      <c r="B1244" s="706"/>
      <c r="C1244" s="707"/>
      <c r="D1244" s="234" t="s">
        <v>197</v>
      </c>
      <c r="E1244" s="250">
        <v>1000</v>
      </c>
      <c r="F1244" s="380">
        <v>1</v>
      </c>
      <c r="G1244" s="252">
        <f t="shared" si="3"/>
        <v>1000</v>
      </c>
    </row>
    <row r="1245" spans="1:7" ht="15">
      <c r="A1245" s="705"/>
      <c r="B1245" s="708"/>
      <c r="C1245" s="709"/>
      <c r="D1245" s="234"/>
      <c r="E1245" s="235"/>
      <c r="F1245" s="236"/>
      <c r="G1245" s="232"/>
    </row>
    <row r="1246" spans="1:7" ht="15">
      <c r="A1246" s="237"/>
      <c r="B1246" s="238"/>
      <c r="C1246" s="237"/>
      <c r="D1246" s="239"/>
      <c r="E1246" s="240"/>
      <c r="F1246" s="241" t="s">
        <v>46</v>
      </c>
      <c r="G1246" s="242">
        <f>SUM(G1237:G1245)</f>
        <v>169150</v>
      </c>
    </row>
    <row r="1247" spans="1:7" ht="15">
      <c r="A1247" s="243"/>
      <c r="B1247" s="244"/>
      <c r="C1247" s="244"/>
      <c r="D1247" s="245"/>
      <c r="E1247" s="246"/>
      <c r="F1247" s="247"/>
      <c r="G1247" s="248"/>
    </row>
    <row r="1248" spans="1:7" ht="15">
      <c r="A1248" s="613" t="s">
        <v>47</v>
      </c>
      <c r="B1248" s="614"/>
      <c r="C1248" s="614"/>
      <c r="D1248" s="614"/>
      <c r="E1248" s="614"/>
      <c r="F1248" s="614"/>
      <c r="G1248" s="615"/>
    </row>
    <row r="1249" spans="1:7" ht="15">
      <c r="A1249" s="616" t="s">
        <v>41</v>
      </c>
      <c r="B1249" s="640"/>
      <c r="C1249" s="641"/>
      <c r="D1249" s="231" t="s">
        <v>42</v>
      </c>
      <c r="E1249" s="232" t="s">
        <v>48</v>
      </c>
      <c r="F1249" s="233" t="s">
        <v>49</v>
      </c>
      <c r="G1249" s="232" t="s">
        <v>45</v>
      </c>
    </row>
    <row r="1250" spans="1:7" ht="15">
      <c r="A1250" s="622" t="s">
        <v>165</v>
      </c>
      <c r="B1250" s="623"/>
      <c r="C1250" s="624"/>
      <c r="D1250" s="369" t="s">
        <v>51</v>
      </c>
      <c r="E1250" s="250">
        <f>+G1259</f>
        <v>26680</v>
      </c>
      <c r="F1250" s="253">
        <v>0.05</v>
      </c>
      <c r="G1250" s="252">
        <f>ROUNDUP(E1250*F1250,0)</f>
        <v>1334</v>
      </c>
    </row>
    <row r="1251" spans="1:7" ht="15">
      <c r="A1251" s="622"/>
      <c r="B1251" s="623"/>
      <c r="C1251" s="624"/>
      <c r="D1251" s="254"/>
      <c r="E1251" s="255"/>
      <c r="F1251" s="253"/>
      <c r="G1251" s="256"/>
    </row>
    <row r="1252" spans="1:7" ht="15">
      <c r="A1252" s="622"/>
      <c r="B1252" s="623"/>
      <c r="C1252" s="624"/>
      <c r="D1252" s="254"/>
      <c r="E1252" s="255"/>
      <c r="F1252" s="253"/>
      <c r="G1252" s="256"/>
    </row>
    <row r="1253" spans="1:7" ht="15">
      <c r="A1253" s="257"/>
      <c r="B1253" s="258"/>
      <c r="C1253" s="258"/>
      <c r="D1253" s="259"/>
      <c r="E1253" s="260"/>
      <c r="F1253" s="241" t="s">
        <v>54</v>
      </c>
      <c r="G1253" s="242">
        <f>G1250+G1251+G1252</f>
        <v>1334</v>
      </c>
    </row>
    <row r="1254" spans="1:7" ht="15">
      <c r="A1254" s="261"/>
      <c r="B1254" s="262"/>
      <c r="C1254" s="262"/>
      <c r="D1254" s="263"/>
      <c r="E1254" s="264"/>
      <c r="F1254" s="247"/>
      <c r="G1254" s="248"/>
    </row>
    <row r="1255" spans="1:7" ht="15">
      <c r="A1255" s="613" t="s">
        <v>55</v>
      </c>
      <c r="B1255" s="614"/>
      <c r="C1255" s="614"/>
      <c r="D1255" s="614"/>
      <c r="E1255" s="614"/>
      <c r="F1255" s="614"/>
      <c r="G1255" s="615"/>
    </row>
    <row r="1256" spans="1:7" ht="15">
      <c r="A1256" s="231" t="s">
        <v>2</v>
      </c>
      <c r="B1256" s="231" t="s">
        <v>56</v>
      </c>
      <c r="C1256" s="231" t="s">
        <v>57</v>
      </c>
      <c r="D1256" s="231" t="s">
        <v>58</v>
      </c>
      <c r="E1256" s="231" t="s">
        <v>59</v>
      </c>
      <c r="F1256" s="231" t="s">
        <v>60</v>
      </c>
      <c r="G1256" s="265"/>
    </row>
    <row r="1257" spans="1:7" ht="15">
      <c r="A1257" s="266" t="s">
        <v>61</v>
      </c>
      <c r="B1257" s="266">
        <v>107213.33333333299</v>
      </c>
      <c r="C1257" s="267">
        <v>0.875</v>
      </c>
      <c r="D1257" s="267">
        <v>25128.125</v>
      </c>
      <c r="E1257" s="267">
        <v>1.37</v>
      </c>
      <c r="F1257" s="252">
        <f>ROUNDUP(D1257/E1257,0)</f>
        <v>18342</v>
      </c>
      <c r="G1257" s="265"/>
    </row>
    <row r="1258" spans="1:7" ht="15">
      <c r="A1258" s="266" t="s">
        <v>62</v>
      </c>
      <c r="B1258" s="266">
        <v>48733.333333333299</v>
      </c>
      <c r="C1258" s="267">
        <v>0.875</v>
      </c>
      <c r="D1258" s="267">
        <v>11421.875</v>
      </c>
      <c r="E1258" s="267">
        <v>1.37</v>
      </c>
      <c r="F1258" s="252">
        <f>ROUNDUP(D1258/E1258,0)</f>
        <v>8338</v>
      </c>
      <c r="G1258" s="265"/>
    </row>
    <row r="1259" spans="1:7" ht="15">
      <c r="A1259" s="237"/>
      <c r="B1259" s="268"/>
      <c r="C1259" s="269"/>
      <c r="D1259" s="270"/>
      <c r="E1259" s="271"/>
      <c r="F1259" s="241" t="s">
        <v>63</v>
      </c>
      <c r="G1259" s="242">
        <f>SUM(F1257:F1258)</f>
        <v>26680</v>
      </c>
    </row>
    <row r="1260" spans="1:7" ht="15">
      <c r="A1260" s="243"/>
      <c r="B1260" s="273"/>
      <c r="C1260" s="274"/>
      <c r="D1260" s="275"/>
      <c r="E1260" s="276"/>
      <c r="F1260" s="247"/>
      <c r="G1260" s="248"/>
    </row>
    <row r="1261" spans="1:7" ht="16" thickBot="1">
      <c r="A1261" s="243"/>
      <c r="B1261" s="243"/>
      <c r="C1261" s="243"/>
      <c r="D1261" s="277"/>
      <c r="E1261" s="278"/>
      <c r="F1261" s="279"/>
      <c r="G1261" s="278"/>
    </row>
    <row r="1262" spans="1:7" ht="16" thickBot="1">
      <c r="A1262" s="280"/>
      <c r="B1262" s="281"/>
      <c r="C1262" s="282"/>
      <c r="D1262" s="283"/>
      <c r="E1262" s="642" t="s">
        <v>64</v>
      </c>
      <c r="F1262" s="643"/>
      <c r="G1262" s="303">
        <f>G1246+G1253+G1259</f>
        <v>197164</v>
      </c>
    </row>
    <row r="1263" spans="1:7" s="152" customFormat="1">
      <c r="A1263" s="154"/>
      <c r="B1263" s="155"/>
      <c r="C1263" s="156"/>
      <c r="D1263" s="157"/>
      <c r="E1263" s="158"/>
      <c r="F1263" s="158"/>
      <c r="G1263" s="159"/>
    </row>
    <row r="1264" spans="1:7">
      <c r="A1264" s="185"/>
      <c r="B1264" s="186"/>
      <c r="C1264" s="187"/>
      <c r="D1264" s="188"/>
      <c r="E1264" s="189"/>
      <c r="F1264" s="189"/>
      <c r="G1264" s="190"/>
    </row>
    <row r="1265" spans="1:7" ht="16" thickBot="1">
      <c r="A1265" s="191" t="s">
        <v>1</v>
      </c>
      <c r="B1265" s="797" t="s">
        <v>2</v>
      </c>
      <c r="C1265" s="798"/>
      <c r="D1265" s="798"/>
      <c r="E1265" s="799"/>
      <c r="F1265" s="192" t="s">
        <v>38</v>
      </c>
      <c r="G1265" s="193" t="s">
        <v>39</v>
      </c>
    </row>
    <row r="1266" spans="1:7" ht="15" thickBot="1">
      <c r="A1266" s="77" t="e">
        <f>+#REF!</f>
        <v>#REF!</v>
      </c>
      <c r="B1266" s="786" t="e">
        <f>+#REF!</f>
        <v>#REF!</v>
      </c>
      <c r="C1266" s="786"/>
      <c r="D1266" s="786"/>
      <c r="E1266" s="786"/>
      <c r="F1266" s="78" t="e">
        <f>+#REF!</f>
        <v>#REF!</v>
      </c>
      <c r="G1266" s="79">
        <f>ROUND(G1291,2)</f>
        <v>33061</v>
      </c>
    </row>
    <row r="1267" spans="1:7">
      <c r="A1267" s="80"/>
      <c r="B1267" s="80"/>
      <c r="C1267" s="80"/>
      <c r="D1267" s="81"/>
      <c r="E1267" s="82"/>
      <c r="F1267" s="83"/>
      <c r="G1267" s="84"/>
    </row>
    <row r="1268" spans="1:7" ht="15">
      <c r="A1268" s="613" t="s">
        <v>40</v>
      </c>
      <c r="B1268" s="633"/>
      <c r="C1268" s="633"/>
      <c r="D1268" s="633"/>
      <c r="E1268" s="633"/>
      <c r="F1268" s="633"/>
      <c r="G1268" s="634"/>
    </row>
    <row r="1269" spans="1:7" ht="15">
      <c r="A1269" s="616" t="s">
        <v>41</v>
      </c>
      <c r="B1269" s="640"/>
      <c r="C1269" s="641"/>
      <c r="D1269" s="231" t="s">
        <v>42</v>
      </c>
      <c r="E1269" s="232" t="s">
        <v>43</v>
      </c>
      <c r="F1269" s="233" t="s">
        <v>44</v>
      </c>
      <c r="G1269" s="232" t="s">
        <v>45</v>
      </c>
    </row>
    <row r="1270" spans="1:7" ht="15">
      <c r="A1270" s="710" t="s">
        <v>166</v>
      </c>
      <c r="B1270" s="638"/>
      <c r="C1270" s="639"/>
      <c r="D1270" s="234" t="s">
        <v>100</v>
      </c>
      <c r="E1270" s="250">
        <v>4000</v>
      </c>
      <c r="F1270" s="380">
        <v>1</v>
      </c>
      <c r="G1270" s="252">
        <f>ROUNDUP(E1270*F1270,0)</f>
        <v>4000</v>
      </c>
    </row>
    <row r="1271" spans="1:7" ht="15">
      <c r="A1271" s="710" t="s">
        <v>167</v>
      </c>
      <c r="B1271" s="638"/>
      <c r="C1271" s="639"/>
      <c r="D1271" s="234" t="s">
        <v>88</v>
      </c>
      <c r="E1271" s="250">
        <v>900</v>
      </c>
      <c r="F1271" s="380">
        <v>0.2</v>
      </c>
      <c r="G1271" s="252">
        <f>ROUNDUP(E1271*F1271,0)</f>
        <v>180</v>
      </c>
    </row>
    <row r="1272" spans="1:7" ht="15">
      <c r="A1272" s="710" t="s">
        <v>168</v>
      </c>
      <c r="B1272" s="638"/>
      <c r="C1272" s="639"/>
      <c r="D1272" s="234" t="s">
        <v>88</v>
      </c>
      <c r="E1272" s="250">
        <v>1000</v>
      </c>
      <c r="F1272" s="380">
        <v>0.6</v>
      </c>
      <c r="G1272" s="252">
        <f>ROUNDUP(E1272*F1272,0)</f>
        <v>600</v>
      </c>
    </row>
    <row r="1273" spans="1:7" ht="15">
      <c r="A1273" s="710" t="s">
        <v>169</v>
      </c>
      <c r="B1273" s="711"/>
      <c r="C1273" s="712"/>
      <c r="D1273" s="234" t="s">
        <v>170</v>
      </c>
      <c r="E1273" s="250">
        <v>85000</v>
      </c>
      <c r="F1273" s="236">
        <v>2E-3</v>
      </c>
      <c r="G1273" s="252">
        <f>ROUNDUP(E1273*F1273,0)</f>
        <v>170</v>
      </c>
    </row>
    <row r="1274" spans="1:7" ht="15">
      <c r="A1274" s="710" t="s">
        <v>171</v>
      </c>
      <c r="B1274" s="711"/>
      <c r="C1274" s="712"/>
      <c r="D1274" s="234" t="s">
        <v>170</v>
      </c>
      <c r="E1274" s="250">
        <v>58000</v>
      </c>
      <c r="F1274" s="236">
        <v>2E-3</v>
      </c>
      <c r="G1274" s="252">
        <f>ROUNDUP(E1274*F1274,0)</f>
        <v>116</v>
      </c>
    </row>
    <row r="1275" spans="1:7" ht="15">
      <c r="A1275" s="237"/>
      <c r="B1275" s="238"/>
      <c r="C1275" s="237"/>
      <c r="D1275" s="239"/>
      <c r="E1275" s="240"/>
      <c r="F1275" s="241" t="s">
        <v>46</v>
      </c>
      <c r="G1275" s="242">
        <f>G1270+G1271+G1272+G1273+G1274</f>
        <v>5066</v>
      </c>
    </row>
    <row r="1276" spans="1:7" ht="15">
      <c r="A1276" s="243"/>
      <c r="B1276" s="244"/>
      <c r="C1276" s="244"/>
      <c r="D1276" s="245"/>
      <c r="E1276" s="246"/>
      <c r="F1276" s="247"/>
      <c r="G1276" s="248"/>
    </row>
    <row r="1277" spans="1:7" ht="15">
      <c r="A1277" s="613" t="s">
        <v>47</v>
      </c>
      <c r="B1277" s="614"/>
      <c r="C1277" s="614"/>
      <c r="D1277" s="614"/>
      <c r="E1277" s="614"/>
      <c r="F1277" s="614"/>
      <c r="G1277" s="615"/>
    </row>
    <row r="1278" spans="1:7" ht="15">
      <c r="A1278" s="616" t="s">
        <v>41</v>
      </c>
      <c r="B1278" s="640"/>
      <c r="C1278" s="641"/>
      <c r="D1278" s="231" t="s">
        <v>42</v>
      </c>
      <c r="E1278" s="232" t="s">
        <v>48</v>
      </c>
      <c r="F1278" s="233" t="s">
        <v>49</v>
      </c>
      <c r="G1278" s="232" t="s">
        <v>45</v>
      </c>
    </row>
    <row r="1279" spans="1:7" ht="15">
      <c r="A1279" s="622" t="s">
        <v>165</v>
      </c>
      <c r="B1279" s="623"/>
      <c r="C1279" s="624"/>
      <c r="D1279" s="369" t="s">
        <v>51</v>
      </c>
      <c r="E1279" s="255">
        <f>+G1288</f>
        <v>26661</v>
      </c>
      <c r="F1279" s="253">
        <v>0.05</v>
      </c>
      <c r="G1279" s="252">
        <f>ROUNDUP(E1279*F1279,0)</f>
        <v>1334</v>
      </c>
    </row>
    <row r="1280" spans="1:7" ht="15">
      <c r="A1280" s="622"/>
      <c r="B1280" s="623"/>
      <c r="C1280" s="624"/>
      <c r="D1280" s="254"/>
      <c r="E1280" s="255"/>
      <c r="F1280" s="253"/>
      <c r="G1280" s="256"/>
    </row>
    <row r="1281" spans="1:7" ht="15">
      <c r="A1281" s="622"/>
      <c r="B1281" s="623"/>
      <c r="C1281" s="624"/>
      <c r="D1281" s="254"/>
      <c r="E1281" s="255"/>
      <c r="F1281" s="253"/>
      <c r="G1281" s="256"/>
    </row>
    <row r="1282" spans="1:7" ht="15">
      <c r="A1282" s="257"/>
      <c r="B1282" s="258"/>
      <c r="C1282" s="258"/>
      <c r="D1282" s="259"/>
      <c r="E1282" s="260"/>
      <c r="F1282" s="241" t="s">
        <v>54</v>
      </c>
      <c r="G1282" s="242">
        <f>G1279+G1280+G1281</f>
        <v>1334</v>
      </c>
    </row>
    <row r="1283" spans="1:7" ht="15">
      <c r="A1283" s="261"/>
      <c r="B1283" s="262"/>
      <c r="C1283" s="262"/>
      <c r="D1283" s="263"/>
      <c r="E1283" s="264"/>
      <c r="F1283" s="247"/>
      <c r="G1283" s="248"/>
    </row>
    <row r="1284" spans="1:7" ht="15">
      <c r="A1284" s="613" t="s">
        <v>55</v>
      </c>
      <c r="B1284" s="614"/>
      <c r="C1284" s="614"/>
      <c r="D1284" s="614"/>
      <c r="E1284" s="614"/>
      <c r="F1284" s="614"/>
      <c r="G1284" s="615"/>
    </row>
    <row r="1285" spans="1:7" ht="15">
      <c r="A1285" s="231" t="s">
        <v>2</v>
      </c>
      <c r="B1285" s="231" t="s">
        <v>56</v>
      </c>
      <c r="C1285" s="231" t="s">
        <v>57</v>
      </c>
      <c r="D1285" s="231" t="s">
        <v>58</v>
      </c>
      <c r="E1285" s="231" t="s">
        <v>59</v>
      </c>
      <c r="F1285" s="231" t="s">
        <v>60</v>
      </c>
      <c r="G1285" s="265"/>
    </row>
    <row r="1286" spans="1:7" ht="15">
      <c r="A1286" s="266" t="s">
        <v>61</v>
      </c>
      <c r="B1286" s="266">
        <v>107213.33333333299</v>
      </c>
      <c r="C1286" s="267">
        <v>0.875</v>
      </c>
      <c r="D1286" s="267">
        <v>25128.125</v>
      </c>
      <c r="E1286" s="267">
        <v>1.371</v>
      </c>
      <c r="F1286" s="252">
        <f>ROUNDUP(D1286/E1286,0)</f>
        <v>18329</v>
      </c>
      <c r="G1286" s="265"/>
    </row>
    <row r="1287" spans="1:7" ht="15">
      <c r="A1287" s="266" t="s">
        <v>62</v>
      </c>
      <c r="B1287" s="266">
        <v>48733.333333333299</v>
      </c>
      <c r="C1287" s="267">
        <v>0.875</v>
      </c>
      <c r="D1287" s="267">
        <v>11421.875</v>
      </c>
      <c r="E1287" s="267">
        <v>1.371</v>
      </c>
      <c r="F1287" s="252">
        <f>ROUNDUP(D1287/E1287,0)</f>
        <v>8332</v>
      </c>
      <c r="G1287" s="265"/>
    </row>
    <row r="1288" spans="1:7" ht="15">
      <c r="A1288" s="237"/>
      <c r="B1288" s="268"/>
      <c r="C1288" s="269"/>
      <c r="D1288" s="270"/>
      <c r="E1288" s="271"/>
      <c r="F1288" s="241" t="s">
        <v>63</v>
      </c>
      <c r="G1288" s="242">
        <f>SUM(F1286:F1287)</f>
        <v>26661</v>
      </c>
    </row>
    <row r="1289" spans="1:7" ht="15">
      <c r="A1289" s="243"/>
      <c r="B1289" s="273"/>
      <c r="C1289" s="274"/>
      <c r="D1289" s="275"/>
      <c r="E1289" s="276"/>
      <c r="F1289" s="247"/>
      <c r="G1289" s="248"/>
    </row>
    <row r="1290" spans="1:7" ht="16" thickBot="1">
      <c r="A1290" s="243"/>
      <c r="B1290" s="243"/>
      <c r="C1290" s="243"/>
      <c r="D1290" s="277"/>
      <c r="E1290" s="278"/>
      <c r="F1290" s="279"/>
      <c r="G1290" s="278"/>
    </row>
    <row r="1291" spans="1:7" ht="16" thickBot="1">
      <c r="A1291" s="280"/>
      <c r="B1291" s="281"/>
      <c r="C1291" s="282"/>
      <c r="D1291" s="283"/>
      <c r="E1291" s="284" t="s">
        <v>64</v>
      </c>
      <c r="F1291" s="285"/>
      <c r="G1291" s="303">
        <f>G1275+G1282+G1288</f>
        <v>33061</v>
      </c>
    </row>
    <row r="1292" spans="1:7" s="152" customFormat="1"/>
    <row r="1293" spans="1:7" ht="15" thickBot="1">
      <c r="A1293" s="140"/>
      <c r="B1293" s="141"/>
      <c r="C1293" s="142"/>
      <c r="D1293" s="143"/>
      <c r="E1293" s="144"/>
      <c r="F1293" s="145"/>
      <c r="G1293" s="144"/>
    </row>
    <row r="1294" spans="1:7" ht="16" thickBot="1">
      <c r="A1294" s="428" t="s">
        <v>1</v>
      </c>
      <c r="B1294" s="730" t="s">
        <v>2</v>
      </c>
      <c r="C1294" s="731"/>
      <c r="D1294" s="731"/>
      <c r="E1294" s="732"/>
      <c r="F1294" s="75" t="s">
        <v>38</v>
      </c>
      <c r="G1294" s="76" t="s">
        <v>39</v>
      </c>
    </row>
    <row r="1295" spans="1:7" ht="37.5" customHeight="1" thickBot="1">
      <c r="A1295" s="468" t="e">
        <f>+#REF!</f>
        <v>#REF!</v>
      </c>
      <c r="B1295" s="750" t="e">
        <f>+#REF!</f>
        <v>#REF!</v>
      </c>
      <c r="C1295" s="750"/>
      <c r="D1295" s="750"/>
      <c r="E1295" s="750"/>
      <c r="F1295" s="460" t="e">
        <f>+#REF!</f>
        <v>#REF!</v>
      </c>
      <c r="G1295" s="79">
        <f>+G1324</f>
        <v>114600</v>
      </c>
    </row>
    <row r="1296" spans="1:7">
      <c r="A1296" s="463"/>
      <c r="B1296" s="463"/>
      <c r="C1296" s="463"/>
      <c r="D1296" s="464"/>
      <c r="E1296" s="465"/>
      <c r="F1296" s="466"/>
      <c r="G1296" s="467"/>
    </row>
    <row r="1297" spans="1:7">
      <c r="A1297" s="463"/>
      <c r="B1297" s="463"/>
      <c r="C1297" s="463"/>
      <c r="D1297" s="464"/>
      <c r="E1297" s="465"/>
      <c r="F1297" s="466"/>
      <c r="G1297" s="467"/>
    </row>
    <row r="1298" spans="1:7">
      <c r="A1298" s="725" t="s">
        <v>40</v>
      </c>
      <c r="B1298" s="737"/>
      <c r="C1298" s="737"/>
      <c r="D1298" s="737"/>
      <c r="E1298" s="737"/>
      <c r="F1298" s="737"/>
      <c r="G1298" s="738"/>
    </row>
    <row r="1299" spans="1:7">
      <c r="A1299" s="739" t="s">
        <v>41</v>
      </c>
      <c r="B1299" s="755"/>
      <c r="C1299" s="756"/>
      <c r="D1299" s="85" t="s">
        <v>42</v>
      </c>
      <c r="E1299" s="86" t="s">
        <v>43</v>
      </c>
      <c r="F1299" s="87" t="s">
        <v>44</v>
      </c>
      <c r="G1299" s="86" t="s">
        <v>45</v>
      </c>
    </row>
    <row r="1300" spans="1:7" ht="14.5" customHeight="1">
      <c r="A1300" s="704" t="s">
        <v>258</v>
      </c>
      <c r="B1300" s="704"/>
      <c r="C1300" s="704"/>
      <c r="D1300" s="194" t="s">
        <v>139</v>
      </c>
      <c r="E1300" s="214">
        <v>92500</v>
      </c>
      <c r="F1300" s="217">
        <v>1</v>
      </c>
      <c r="G1300" s="105">
        <f>ROUNDUP(E1300*F1300,0)</f>
        <v>92500</v>
      </c>
    </row>
    <row r="1301" spans="1:7" ht="14.5" customHeight="1">
      <c r="A1301" s="704" t="s">
        <v>259</v>
      </c>
      <c r="B1301" s="704"/>
      <c r="C1301" s="704"/>
      <c r="D1301" s="194" t="s">
        <v>139</v>
      </c>
      <c r="E1301" s="214">
        <v>3800</v>
      </c>
      <c r="F1301" s="217">
        <v>1</v>
      </c>
      <c r="G1301" s="105">
        <f>ROUNDUP(E1301*F1301,0)</f>
        <v>3800</v>
      </c>
    </row>
    <row r="1302" spans="1:7">
      <c r="A1302" s="704"/>
      <c r="B1302" s="704"/>
      <c r="C1302" s="704"/>
      <c r="D1302" s="194"/>
      <c r="E1302" s="216"/>
      <c r="F1302" s="217"/>
      <c r="G1302" s="195">
        <f>E1302*F1302</f>
        <v>0</v>
      </c>
    </row>
    <row r="1303" spans="1:7">
      <c r="A1303" s="704"/>
      <c r="B1303" s="704"/>
      <c r="C1303" s="704"/>
      <c r="D1303" s="194"/>
      <c r="E1303" s="216"/>
      <c r="F1303" s="217"/>
      <c r="G1303" s="195">
        <f>E1303*F1303</f>
        <v>0</v>
      </c>
    </row>
    <row r="1304" spans="1:7">
      <c r="A1304" s="704"/>
      <c r="B1304" s="704"/>
      <c r="C1304" s="704"/>
      <c r="D1304" s="194"/>
      <c r="E1304" s="216"/>
      <c r="F1304" s="217"/>
      <c r="G1304" s="195">
        <f>E1304*F1304</f>
        <v>0</v>
      </c>
    </row>
    <row r="1305" spans="1:7">
      <c r="A1305" s="704"/>
      <c r="B1305" s="704"/>
      <c r="C1305" s="704"/>
      <c r="D1305" s="194"/>
      <c r="E1305" s="216"/>
      <c r="F1305" s="217"/>
      <c r="G1305" s="195">
        <f>E1305*F1305</f>
        <v>0</v>
      </c>
    </row>
    <row r="1306" spans="1:7">
      <c r="A1306" s="91"/>
      <c r="B1306" s="92"/>
      <c r="C1306" s="91"/>
      <c r="D1306" s="93"/>
      <c r="E1306" s="197"/>
      <c r="F1306" s="95" t="s">
        <v>215</v>
      </c>
      <c r="G1306" s="96">
        <f>SUM(G1300:G1305)</f>
        <v>96300</v>
      </c>
    </row>
    <row r="1307" spans="1:7">
      <c r="A1307" s="97"/>
      <c r="B1307" s="98"/>
      <c r="C1307" s="98"/>
      <c r="D1307" s="99"/>
      <c r="E1307" s="198"/>
      <c r="F1307" s="101"/>
      <c r="G1307" s="102"/>
    </row>
    <row r="1308" spans="1:7">
      <c r="A1308" s="97"/>
      <c r="B1308" s="98"/>
      <c r="C1308" s="98"/>
      <c r="D1308" s="99"/>
      <c r="E1308" s="198"/>
      <c r="F1308" s="101"/>
      <c r="G1308" s="102"/>
    </row>
    <row r="1309" spans="1:7">
      <c r="A1309" s="725" t="s">
        <v>47</v>
      </c>
      <c r="B1309" s="726"/>
      <c r="C1309" s="726"/>
      <c r="D1309" s="726"/>
      <c r="E1309" s="726"/>
      <c r="F1309" s="726"/>
      <c r="G1309" s="727"/>
    </row>
    <row r="1310" spans="1:7">
      <c r="A1310" s="739" t="s">
        <v>41</v>
      </c>
      <c r="B1310" s="755"/>
      <c r="C1310" s="756"/>
      <c r="D1310" s="85" t="s">
        <v>42</v>
      </c>
      <c r="E1310" s="86" t="s">
        <v>48</v>
      </c>
      <c r="F1310" s="87" t="s">
        <v>49</v>
      </c>
      <c r="G1310" s="86" t="s">
        <v>45</v>
      </c>
    </row>
    <row r="1311" spans="1:7">
      <c r="A1311" s="760" t="s">
        <v>65</v>
      </c>
      <c r="B1311" s="761"/>
      <c r="C1311" s="762"/>
      <c r="D1311" s="177" t="s">
        <v>51</v>
      </c>
      <c r="E1311" s="214">
        <f>+G1321</f>
        <v>17161</v>
      </c>
      <c r="F1311" s="178">
        <v>0.05</v>
      </c>
      <c r="G1311" s="105">
        <f>ROUNDUP(E1311*F1311,0)</f>
        <v>859</v>
      </c>
    </row>
    <row r="1312" spans="1:7">
      <c r="A1312" s="746" t="s">
        <v>162</v>
      </c>
      <c r="B1312" s="747"/>
      <c r="C1312" s="748"/>
      <c r="D1312" s="109" t="s">
        <v>163</v>
      </c>
      <c r="E1312" s="214">
        <v>28000</v>
      </c>
      <c r="F1312" s="108">
        <v>0.01</v>
      </c>
      <c r="G1312" s="105">
        <f>ROUNDUP(E1312*F1312,0)</f>
        <v>280</v>
      </c>
    </row>
    <row r="1313" spans="1:7">
      <c r="A1313" s="112"/>
      <c r="B1313" s="113"/>
      <c r="C1313" s="113"/>
      <c r="D1313" s="114"/>
      <c r="E1313" s="115"/>
      <c r="F1313" s="95" t="s">
        <v>217</v>
      </c>
      <c r="G1313" s="96">
        <f>G1311+G1312</f>
        <v>1139</v>
      </c>
    </row>
    <row r="1314" spans="1:7">
      <c r="A1314" s="116"/>
      <c r="B1314" s="117"/>
      <c r="C1314" s="117"/>
      <c r="D1314" s="118"/>
      <c r="E1314" s="119"/>
      <c r="F1314" s="101"/>
      <c r="G1314" s="102"/>
    </row>
    <row r="1315" spans="1:7">
      <c r="A1315" s="116"/>
      <c r="B1315" s="117"/>
      <c r="C1315" s="117"/>
      <c r="D1315" s="118"/>
      <c r="E1315" s="119"/>
      <c r="F1315" s="101"/>
      <c r="G1315" s="102"/>
    </row>
    <row r="1316" spans="1:7">
      <c r="A1316" s="97"/>
      <c r="B1316" s="98"/>
      <c r="C1316" s="97"/>
      <c r="D1316" s="99"/>
      <c r="E1316" s="102"/>
      <c r="F1316" s="101"/>
      <c r="G1316" s="102"/>
    </row>
    <row r="1317" spans="1:7">
      <c r="A1317" s="725" t="s">
        <v>55</v>
      </c>
      <c r="B1317" s="726"/>
      <c r="C1317" s="726"/>
      <c r="D1317" s="726"/>
      <c r="E1317" s="726"/>
      <c r="F1317" s="726"/>
      <c r="G1317" s="727"/>
    </row>
    <row r="1318" spans="1:7">
      <c r="A1318" s="85" t="s">
        <v>2</v>
      </c>
      <c r="B1318" s="85" t="s">
        <v>56</v>
      </c>
      <c r="C1318" s="85" t="s">
        <v>57</v>
      </c>
      <c r="D1318" s="85" t="s">
        <v>58</v>
      </c>
      <c r="E1318" s="85" t="s">
        <v>59</v>
      </c>
      <c r="F1318" s="85" t="s">
        <v>60</v>
      </c>
      <c r="G1318" s="120"/>
    </row>
    <row r="1319" spans="1:7">
      <c r="A1319" s="121" t="s">
        <v>61</v>
      </c>
      <c r="B1319" s="121">
        <v>107213.33333333299</v>
      </c>
      <c r="C1319" s="122">
        <v>0.875</v>
      </c>
      <c r="D1319" s="122">
        <v>25128.125</v>
      </c>
      <c r="E1319" s="122">
        <v>2.13</v>
      </c>
      <c r="F1319" s="105">
        <f>ROUNDUP(D1319/E1319,0)</f>
        <v>11798</v>
      </c>
      <c r="G1319" s="120"/>
    </row>
    <row r="1320" spans="1:7">
      <c r="A1320" s="121" t="s">
        <v>62</v>
      </c>
      <c r="B1320" s="121">
        <v>48733.333333333299</v>
      </c>
      <c r="C1320" s="122">
        <v>0.875</v>
      </c>
      <c r="D1320" s="122">
        <v>11421.875</v>
      </c>
      <c r="E1320" s="122">
        <v>2.13</v>
      </c>
      <c r="F1320" s="105">
        <f>ROUNDUP(D1320/E1320,0)</f>
        <v>5363</v>
      </c>
      <c r="G1320" s="120"/>
    </row>
    <row r="1321" spans="1:7">
      <c r="A1321" s="91"/>
      <c r="B1321" s="123"/>
      <c r="C1321" s="124"/>
      <c r="D1321" s="125"/>
      <c r="E1321" s="126"/>
      <c r="F1321" s="95" t="s">
        <v>218</v>
      </c>
      <c r="G1321" s="96">
        <f>F1319+F1320</f>
        <v>17161</v>
      </c>
    </row>
    <row r="1322" spans="1:7">
      <c r="A1322" s="97"/>
      <c r="B1322" s="98"/>
      <c r="C1322" s="97"/>
      <c r="D1322" s="99"/>
      <c r="E1322" s="102"/>
      <c r="F1322" s="101"/>
      <c r="G1322" s="102"/>
    </row>
    <row r="1323" spans="1:7">
      <c r="A1323" s="97"/>
      <c r="B1323" s="97"/>
      <c r="C1323" s="97"/>
      <c r="D1323" s="132"/>
      <c r="E1323" s="133"/>
      <c r="F1323" s="134"/>
      <c r="G1323" s="133"/>
    </row>
    <row r="1324" spans="1:7">
      <c r="A1324" s="135"/>
      <c r="B1324" s="136"/>
      <c r="C1324" s="137"/>
      <c r="D1324" s="138"/>
      <c r="E1324" s="728" t="s">
        <v>64</v>
      </c>
      <c r="F1324" s="763"/>
      <c r="G1324" s="199">
        <f>G1306+G1313+G1321</f>
        <v>114600</v>
      </c>
    </row>
    <row r="1325" spans="1:7" ht="15" thickBot="1"/>
    <row r="1326" spans="1:7" ht="16" thickBot="1">
      <c r="A1326" s="470" t="s">
        <v>1</v>
      </c>
      <c r="B1326" s="730" t="s">
        <v>2</v>
      </c>
      <c r="C1326" s="731"/>
      <c r="D1326" s="731"/>
      <c r="E1326" s="732"/>
      <c r="F1326" s="75" t="s">
        <v>38</v>
      </c>
      <c r="G1326" s="76" t="s">
        <v>39</v>
      </c>
    </row>
    <row r="1327" spans="1:7" ht="16" thickBot="1">
      <c r="A1327" s="471" t="e">
        <f>+#REF!</f>
        <v>#REF!</v>
      </c>
      <c r="B1327" s="764" t="e">
        <f>+#REF!</f>
        <v>#REF!</v>
      </c>
      <c r="C1327" s="764"/>
      <c r="D1327" s="764"/>
      <c r="E1327" s="764"/>
      <c r="F1327" s="472" t="s">
        <v>3</v>
      </c>
      <c r="G1327" s="79">
        <f>+G1360</f>
        <v>137799</v>
      </c>
    </row>
    <row r="1328" spans="1:7">
      <c r="A1328" s="473"/>
      <c r="B1328" s="473"/>
      <c r="C1328" s="473"/>
      <c r="D1328" s="474"/>
      <c r="E1328" s="475"/>
      <c r="F1328" s="476"/>
      <c r="G1328" s="477"/>
    </row>
    <row r="1329" spans="1:7">
      <c r="A1329" s="473"/>
      <c r="B1329" s="473"/>
      <c r="C1329" s="473"/>
      <c r="D1329" s="474"/>
      <c r="E1329" s="475"/>
      <c r="F1329" s="476"/>
      <c r="G1329" s="477"/>
    </row>
    <row r="1330" spans="1:7">
      <c r="A1330" s="725" t="s">
        <v>40</v>
      </c>
      <c r="B1330" s="737"/>
      <c r="C1330" s="737"/>
      <c r="D1330" s="737"/>
      <c r="E1330" s="737"/>
      <c r="F1330" s="737"/>
      <c r="G1330" s="738"/>
    </row>
    <row r="1331" spans="1:7">
      <c r="A1331" s="739" t="s">
        <v>41</v>
      </c>
      <c r="B1331" s="755"/>
      <c r="C1331" s="756"/>
      <c r="D1331" s="85" t="s">
        <v>42</v>
      </c>
      <c r="E1331" s="86" t="s">
        <v>43</v>
      </c>
      <c r="F1331" s="87" t="s">
        <v>44</v>
      </c>
      <c r="G1331" s="86" t="s">
        <v>45</v>
      </c>
    </row>
    <row r="1332" spans="1:7" ht="13.75" customHeight="1">
      <c r="A1332" s="765" t="s">
        <v>261</v>
      </c>
      <c r="B1332" s="766"/>
      <c r="C1332" s="767"/>
      <c r="D1332" s="215" t="s">
        <v>3</v>
      </c>
      <c r="E1332" s="214">
        <v>15000</v>
      </c>
      <c r="F1332" s="217">
        <v>1</v>
      </c>
      <c r="G1332" s="105">
        <f t="shared" ref="G1332:G1339" si="4">ROUNDUP(E1332*F1332,0)</f>
        <v>15000</v>
      </c>
    </row>
    <row r="1333" spans="1:7" ht="13.75" customHeight="1">
      <c r="A1333" s="765" t="s">
        <v>262</v>
      </c>
      <c r="B1333" s="722"/>
      <c r="C1333" s="723"/>
      <c r="D1333" s="215" t="s">
        <v>3</v>
      </c>
      <c r="E1333" s="214">
        <v>2200</v>
      </c>
      <c r="F1333" s="217">
        <v>1</v>
      </c>
      <c r="G1333" s="105">
        <f t="shared" si="4"/>
        <v>2200</v>
      </c>
    </row>
    <row r="1334" spans="1:7" ht="15">
      <c r="A1334" s="765" t="s">
        <v>263</v>
      </c>
      <c r="B1334" s="722"/>
      <c r="C1334" s="723"/>
      <c r="D1334" s="215" t="s">
        <v>3</v>
      </c>
      <c r="E1334" s="214">
        <v>1800</v>
      </c>
      <c r="F1334" s="217">
        <v>3</v>
      </c>
      <c r="G1334" s="105">
        <f t="shared" si="4"/>
        <v>5400</v>
      </c>
    </row>
    <row r="1335" spans="1:7" ht="13.75" customHeight="1">
      <c r="A1335" s="765" t="s">
        <v>264</v>
      </c>
      <c r="B1335" s="722"/>
      <c r="C1335" s="723"/>
      <c r="D1335" s="215" t="s">
        <v>3</v>
      </c>
      <c r="E1335" s="214">
        <v>2000</v>
      </c>
      <c r="F1335" s="217">
        <v>2</v>
      </c>
      <c r="G1335" s="105">
        <f t="shared" si="4"/>
        <v>4000</v>
      </c>
    </row>
    <row r="1336" spans="1:7" ht="15">
      <c r="A1336" s="765" t="s">
        <v>265</v>
      </c>
      <c r="B1336" s="722"/>
      <c r="C1336" s="723"/>
      <c r="D1336" s="215" t="s">
        <v>10</v>
      </c>
      <c r="E1336" s="214">
        <v>2800</v>
      </c>
      <c r="F1336" s="217">
        <v>6</v>
      </c>
      <c r="G1336" s="105">
        <f t="shared" si="4"/>
        <v>16800</v>
      </c>
    </row>
    <row r="1337" spans="1:7" ht="15">
      <c r="A1337" s="765" t="s">
        <v>266</v>
      </c>
      <c r="B1337" s="722"/>
      <c r="C1337" s="723"/>
      <c r="D1337" s="215" t="s">
        <v>10</v>
      </c>
      <c r="E1337" s="214">
        <v>7200</v>
      </c>
      <c r="F1337" s="217">
        <v>2</v>
      </c>
      <c r="G1337" s="105">
        <f t="shared" si="4"/>
        <v>14400</v>
      </c>
    </row>
    <row r="1338" spans="1:7" ht="15">
      <c r="A1338" s="765" t="s">
        <v>267</v>
      </c>
      <c r="B1338" s="722"/>
      <c r="C1338" s="723"/>
      <c r="D1338" s="215" t="s">
        <v>3</v>
      </c>
      <c r="E1338" s="214">
        <v>2500</v>
      </c>
      <c r="F1338" s="217">
        <v>1</v>
      </c>
      <c r="G1338" s="105">
        <f t="shared" si="4"/>
        <v>2500</v>
      </c>
    </row>
    <row r="1339" spans="1:7" ht="15">
      <c r="A1339" s="765" t="s">
        <v>268</v>
      </c>
      <c r="B1339" s="722"/>
      <c r="C1339" s="723"/>
      <c r="D1339" s="215" t="s">
        <v>3</v>
      </c>
      <c r="E1339" s="214">
        <v>12500</v>
      </c>
      <c r="F1339" s="217">
        <v>1</v>
      </c>
      <c r="G1339" s="105">
        <f t="shared" si="4"/>
        <v>12500</v>
      </c>
    </row>
    <row r="1340" spans="1:7">
      <c r="A1340" s="704"/>
      <c r="B1340" s="704"/>
      <c r="C1340" s="704"/>
      <c r="D1340" s="194"/>
      <c r="E1340" s="216"/>
      <c r="F1340" s="217"/>
      <c r="G1340" s="195">
        <f>E1340*F1340</f>
        <v>0</v>
      </c>
    </row>
    <row r="1341" spans="1:7">
      <c r="A1341" s="91"/>
      <c r="B1341" s="92"/>
      <c r="C1341" s="91"/>
      <c r="D1341" s="93"/>
      <c r="E1341" s="197"/>
      <c r="F1341" s="95" t="s">
        <v>215</v>
      </c>
      <c r="G1341" s="96">
        <f>SUM(G1332:G1340)</f>
        <v>72800</v>
      </c>
    </row>
    <row r="1342" spans="1:7">
      <c r="A1342" s="97"/>
      <c r="B1342" s="98"/>
      <c r="C1342" s="98"/>
      <c r="D1342" s="99"/>
      <c r="E1342" s="198"/>
      <c r="F1342" s="101"/>
      <c r="G1342" s="102"/>
    </row>
    <row r="1343" spans="1:7">
      <c r="A1343" s="97"/>
      <c r="B1343" s="98"/>
      <c r="C1343" s="98"/>
      <c r="D1343" s="99"/>
      <c r="E1343" s="198"/>
      <c r="F1343" s="101"/>
      <c r="G1343" s="102"/>
    </row>
    <row r="1344" spans="1:7">
      <c r="A1344" s="725" t="s">
        <v>47</v>
      </c>
      <c r="B1344" s="726"/>
      <c r="C1344" s="726"/>
      <c r="D1344" s="726"/>
      <c r="E1344" s="726"/>
      <c r="F1344" s="726"/>
      <c r="G1344" s="727"/>
    </row>
    <row r="1345" spans="1:7">
      <c r="A1345" s="739" t="s">
        <v>41</v>
      </c>
      <c r="B1345" s="755"/>
      <c r="C1345" s="756"/>
      <c r="D1345" s="85" t="s">
        <v>42</v>
      </c>
      <c r="E1345" s="86" t="s">
        <v>48</v>
      </c>
      <c r="F1345" s="87" t="s">
        <v>49</v>
      </c>
      <c r="G1345" s="86" t="s">
        <v>45</v>
      </c>
    </row>
    <row r="1346" spans="1:7">
      <c r="A1346" s="760" t="s">
        <v>65</v>
      </c>
      <c r="B1346" s="761"/>
      <c r="C1346" s="762"/>
      <c r="D1346" s="177" t="s">
        <v>51</v>
      </c>
      <c r="E1346" s="214">
        <f>+G1356</f>
        <v>61637</v>
      </c>
      <c r="F1346" s="178">
        <v>0.05</v>
      </c>
      <c r="G1346" s="105">
        <f>ROUNDUP(E1346*F1346,0)</f>
        <v>3082</v>
      </c>
    </row>
    <row r="1347" spans="1:7">
      <c r="A1347" s="746" t="s">
        <v>162</v>
      </c>
      <c r="B1347" s="747"/>
      <c r="C1347" s="748"/>
      <c r="D1347" s="109" t="s">
        <v>163</v>
      </c>
      <c r="E1347" s="214">
        <v>28000</v>
      </c>
      <c r="F1347" s="108">
        <v>0.01</v>
      </c>
      <c r="G1347" s="105">
        <f>ROUNDUP(E1347*F1347,0)</f>
        <v>280</v>
      </c>
    </row>
    <row r="1348" spans="1:7">
      <c r="A1348" s="112"/>
      <c r="B1348" s="113"/>
      <c r="C1348" s="113"/>
      <c r="D1348" s="114"/>
      <c r="E1348" s="115"/>
      <c r="F1348" s="95" t="s">
        <v>217</v>
      </c>
      <c r="G1348" s="96">
        <f>G1346+G1347</f>
        <v>3362</v>
      </c>
    </row>
    <row r="1349" spans="1:7">
      <c r="A1349" s="116"/>
      <c r="B1349" s="117"/>
      <c r="C1349" s="117"/>
      <c r="D1349" s="118"/>
      <c r="E1349" s="119"/>
      <c r="F1349" s="101"/>
      <c r="G1349" s="102"/>
    </row>
    <row r="1350" spans="1:7">
      <c r="A1350" s="116"/>
      <c r="B1350" s="117"/>
      <c r="C1350" s="117"/>
      <c r="D1350" s="118"/>
      <c r="E1350" s="119"/>
      <c r="F1350" s="101"/>
      <c r="G1350" s="102"/>
    </row>
    <row r="1351" spans="1:7">
      <c r="A1351" s="97"/>
      <c r="B1351" s="98"/>
      <c r="C1351" s="97"/>
      <c r="D1351" s="99"/>
      <c r="E1351" s="102"/>
      <c r="F1351" s="101"/>
      <c r="G1351" s="102"/>
    </row>
    <row r="1352" spans="1:7">
      <c r="A1352" s="725" t="s">
        <v>55</v>
      </c>
      <c r="B1352" s="726"/>
      <c r="C1352" s="726"/>
      <c r="D1352" s="726"/>
      <c r="E1352" s="726"/>
      <c r="F1352" s="726"/>
      <c r="G1352" s="727"/>
    </row>
    <row r="1353" spans="1:7">
      <c r="A1353" s="85" t="s">
        <v>2</v>
      </c>
      <c r="B1353" s="85" t="s">
        <v>56</v>
      </c>
      <c r="C1353" s="85" t="s">
        <v>57</v>
      </c>
      <c r="D1353" s="85" t="s">
        <v>58</v>
      </c>
      <c r="E1353" s="85" t="s">
        <v>59</v>
      </c>
      <c r="F1353" s="85" t="s">
        <v>60</v>
      </c>
      <c r="G1353" s="120"/>
    </row>
    <row r="1354" spans="1:7">
      <c r="A1354" s="121" t="s">
        <v>61</v>
      </c>
      <c r="B1354" s="121">
        <v>107213.33333333299</v>
      </c>
      <c r="C1354" s="122">
        <v>0.875</v>
      </c>
      <c r="D1354" s="122">
        <v>25128.125</v>
      </c>
      <c r="E1354" s="508">
        <v>0.59299999999999997</v>
      </c>
      <c r="F1354" s="105">
        <f>ROUNDUP(D1354/E1354,0)</f>
        <v>42375</v>
      </c>
      <c r="G1354" s="120"/>
    </row>
    <row r="1355" spans="1:7">
      <c r="A1355" s="121" t="s">
        <v>62</v>
      </c>
      <c r="B1355" s="121">
        <v>48733.333333333299</v>
      </c>
      <c r="C1355" s="122">
        <v>0.875</v>
      </c>
      <c r="D1355" s="122">
        <v>11421.875</v>
      </c>
      <c r="E1355" s="508">
        <v>0.59299999999999997</v>
      </c>
      <c r="F1355" s="105">
        <f>ROUNDUP(D1355/E1355,0)</f>
        <v>19262</v>
      </c>
      <c r="G1355" s="120"/>
    </row>
    <row r="1356" spans="1:7">
      <c r="A1356" s="91"/>
      <c r="B1356" s="123"/>
      <c r="C1356" s="124"/>
      <c r="D1356" s="125"/>
      <c r="E1356" s="126"/>
      <c r="F1356" s="95" t="s">
        <v>218</v>
      </c>
      <c r="G1356" s="96">
        <f>F1354+F1355</f>
        <v>61637</v>
      </c>
    </row>
    <row r="1357" spans="1:7">
      <c r="A1357" s="97"/>
      <c r="B1357" s="98"/>
      <c r="C1357" s="97"/>
      <c r="D1357" s="99"/>
      <c r="E1357" s="102"/>
      <c r="F1357" s="101"/>
      <c r="G1357" s="102"/>
    </row>
    <row r="1358" spans="1:7">
      <c r="A1358" s="97"/>
      <c r="B1358" s="128"/>
      <c r="C1358" s="129"/>
      <c r="D1358" s="130"/>
      <c r="E1358" s="131"/>
      <c r="F1358" s="101"/>
      <c r="G1358" s="102"/>
    </row>
    <row r="1359" spans="1:7">
      <c r="A1359" s="97"/>
      <c r="B1359" s="97"/>
      <c r="C1359" s="97"/>
      <c r="D1359" s="132"/>
      <c r="E1359" s="133"/>
      <c r="F1359" s="134"/>
      <c r="G1359" s="133"/>
    </row>
    <row r="1360" spans="1:7">
      <c r="A1360" s="135"/>
      <c r="B1360" s="136"/>
      <c r="C1360" s="137"/>
      <c r="D1360" s="138"/>
      <c r="E1360" s="728" t="s">
        <v>64</v>
      </c>
      <c r="F1360" s="763"/>
      <c r="G1360" s="199">
        <f>G1341+G1348+G1356</f>
        <v>137799</v>
      </c>
    </row>
    <row r="1361" spans="1:7">
      <c r="A1361" s="135"/>
      <c r="B1361" s="136"/>
      <c r="C1361" s="137"/>
      <c r="D1361" s="138"/>
      <c r="E1361" s="158"/>
      <c r="F1361" s="158"/>
      <c r="G1361" s="159"/>
    </row>
    <row r="1362" spans="1:7" ht="15" thickBot="1"/>
    <row r="1363" spans="1:7" ht="16" thickBot="1">
      <c r="A1363" s="428" t="s">
        <v>1</v>
      </c>
      <c r="B1363" s="730" t="s">
        <v>2</v>
      </c>
      <c r="C1363" s="731"/>
      <c r="D1363" s="731"/>
      <c r="E1363" s="732"/>
      <c r="F1363" s="75" t="s">
        <v>38</v>
      </c>
      <c r="G1363" s="76" t="s">
        <v>39</v>
      </c>
    </row>
    <row r="1364" spans="1:7" ht="159.5" customHeight="1" thickBot="1">
      <c r="A1364" s="459" t="e">
        <f>+#REF!</f>
        <v>#REF!</v>
      </c>
      <c r="B1364" s="750" t="e">
        <f>+#REF!</f>
        <v>#REF!</v>
      </c>
      <c r="C1364" s="750"/>
      <c r="D1364" s="750"/>
      <c r="E1364" s="750"/>
      <c r="F1364" s="460" t="e">
        <f>+#REF!</f>
        <v>#REF!</v>
      </c>
      <c r="G1364" s="79">
        <f>+G1395</f>
        <v>131207</v>
      </c>
    </row>
    <row r="1365" spans="1:7" ht="14.5" customHeight="1">
      <c r="A1365" s="725" t="s">
        <v>40</v>
      </c>
      <c r="B1365" s="737"/>
      <c r="C1365" s="737"/>
      <c r="D1365" s="737"/>
      <c r="E1365" s="737"/>
      <c r="F1365" s="737"/>
      <c r="G1365" s="738"/>
    </row>
    <row r="1366" spans="1:7">
      <c r="A1366" s="739" t="s">
        <v>41</v>
      </c>
      <c r="B1366" s="755"/>
      <c r="C1366" s="756"/>
      <c r="D1366" s="85" t="s">
        <v>42</v>
      </c>
      <c r="E1366" s="86" t="s">
        <v>43</v>
      </c>
      <c r="F1366" s="87" t="s">
        <v>44</v>
      </c>
      <c r="G1366" s="86" t="s">
        <v>45</v>
      </c>
    </row>
    <row r="1367" spans="1:7" ht="12.75" customHeight="1">
      <c r="A1367" s="751" t="s">
        <v>238</v>
      </c>
      <c r="B1367" s="751"/>
      <c r="C1367" s="751"/>
      <c r="D1367" s="179" t="s">
        <v>3</v>
      </c>
      <c r="E1367" s="214">
        <v>2300</v>
      </c>
      <c r="F1367" s="509">
        <v>0.42</v>
      </c>
      <c r="G1367" s="105">
        <f t="shared" ref="G1367:G1376" si="5">ROUNDUP(E1367*F1367,0)</f>
        <v>966</v>
      </c>
    </row>
    <row r="1368" spans="1:7" ht="13.75" customHeight="1">
      <c r="A1368" s="751" t="s">
        <v>239</v>
      </c>
      <c r="B1368" s="751"/>
      <c r="C1368" s="751"/>
      <c r="D1368" s="179" t="s">
        <v>9</v>
      </c>
      <c r="E1368" s="214">
        <v>31000</v>
      </c>
      <c r="F1368" s="509">
        <v>1.5</v>
      </c>
      <c r="G1368" s="105">
        <f t="shared" si="5"/>
        <v>46500</v>
      </c>
    </row>
    <row r="1369" spans="1:7" ht="12.75" customHeight="1">
      <c r="A1369" s="751" t="s">
        <v>240</v>
      </c>
      <c r="B1369" s="751"/>
      <c r="C1369" s="751"/>
      <c r="D1369" s="179" t="s">
        <v>3</v>
      </c>
      <c r="E1369" s="214">
        <v>24000</v>
      </c>
      <c r="F1369" s="509">
        <v>0.33600000000000002</v>
      </c>
      <c r="G1369" s="105">
        <f t="shared" si="5"/>
        <v>8064</v>
      </c>
    </row>
    <row r="1370" spans="1:7">
      <c r="A1370" s="751" t="s">
        <v>241</v>
      </c>
      <c r="B1370" s="751"/>
      <c r="C1370" s="751"/>
      <c r="D1370" s="179" t="s">
        <v>3</v>
      </c>
      <c r="E1370" s="214">
        <v>4000</v>
      </c>
      <c r="F1370" s="509">
        <v>5</v>
      </c>
      <c r="G1370" s="105">
        <f t="shared" si="5"/>
        <v>20000</v>
      </c>
    </row>
    <row r="1371" spans="1:7" ht="12.75" customHeight="1">
      <c r="A1371" s="751" t="s">
        <v>242</v>
      </c>
      <c r="B1371" s="751"/>
      <c r="C1371" s="751"/>
      <c r="D1371" s="179" t="s">
        <v>3</v>
      </c>
      <c r="E1371" s="214">
        <v>21000</v>
      </c>
      <c r="F1371" s="509">
        <v>0.7</v>
      </c>
      <c r="G1371" s="105">
        <f t="shared" si="5"/>
        <v>14700</v>
      </c>
    </row>
    <row r="1372" spans="1:7" ht="12.75" customHeight="1">
      <c r="A1372" s="751" t="s">
        <v>243</v>
      </c>
      <c r="B1372" s="751"/>
      <c r="C1372" s="751"/>
      <c r="D1372" s="179" t="s">
        <v>3</v>
      </c>
      <c r="E1372" s="214">
        <v>320</v>
      </c>
      <c r="F1372" s="509">
        <v>15</v>
      </c>
      <c r="G1372" s="105">
        <f t="shared" si="5"/>
        <v>4800</v>
      </c>
    </row>
    <row r="1373" spans="1:7" ht="12.75" customHeight="1">
      <c r="A1373" s="751" t="s">
        <v>244</v>
      </c>
      <c r="B1373" s="751"/>
      <c r="C1373" s="751"/>
      <c r="D1373" s="179" t="s">
        <v>3</v>
      </c>
      <c r="E1373" s="214">
        <v>120</v>
      </c>
      <c r="F1373" s="509">
        <v>10</v>
      </c>
      <c r="G1373" s="105">
        <f t="shared" si="5"/>
        <v>1200</v>
      </c>
    </row>
    <row r="1374" spans="1:7" ht="12.75" customHeight="1">
      <c r="A1374" s="751" t="s">
        <v>245</v>
      </c>
      <c r="B1374" s="751"/>
      <c r="C1374" s="751"/>
      <c r="D1374" s="179" t="s">
        <v>164</v>
      </c>
      <c r="E1374" s="214">
        <v>56</v>
      </c>
      <c r="F1374" s="509">
        <v>12</v>
      </c>
      <c r="G1374" s="105">
        <f t="shared" si="5"/>
        <v>672</v>
      </c>
    </row>
    <row r="1375" spans="1:7" ht="12.75" customHeight="1">
      <c r="A1375" s="752" t="s">
        <v>246</v>
      </c>
      <c r="B1375" s="753"/>
      <c r="C1375" s="754"/>
      <c r="D1375" s="179" t="s">
        <v>164</v>
      </c>
      <c r="E1375" s="214">
        <v>11000</v>
      </c>
      <c r="F1375" s="509">
        <v>0.33600000000000002</v>
      </c>
      <c r="G1375" s="105">
        <f t="shared" si="5"/>
        <v>3696</v>
      </c>
    </row>
    <row r="1376" spans="1:7">
      <c r="A1376" s="752" t="s">
        <v>247</v>
      </c>
      <c r="B1376" s="753"/>
      <c r="C1376" s="754"/>
      <c r="D1376" s="179" t="s">
        <v>164</v>
      </c>
      <c r="E1376" s="214">
        <v>4900</v>
      </c>
      <c r="F1376" s="509">
        <v>0.65</v>
      </c>
      <c r="G1376" s="105">
        <f t="shared" si="5"/>
        <v>3185</v>
      </c>
    </row>
    <row r="1377" spans="1:7">
      <c r="A1377" s="91"/>
      <c r="B1377" s="92"/>
      <c r="C1377" s="91"/>
      <c r="D1377" s="93"/>
      <c r="E1377" s="197"/>
      <c r="F1377" s="461" t="s">
        <v>215</v>
      </c>
      <c r="G1377" s="462">
        <f>SUM(G1367:G1376)</f>
        <v>103783</v>
      </c>
    </row>
    <row r="1378" spans="1:7">
      <c r="A1378" s="97"/>
      <c r="B1378" s="98"/>
      <c r="C1378" s="98"/>
      <c r="D1378" s="99"/>
      <c r="E1378" s="198"/>
      <c r="F1378" s="101"/>
      <c r="G1378" s="102"/>
    </row>
    <row r="1379" spans="1:7">
      <c r="A1379" s="97"/>
      <c r="B1379" s="98"/>
      <c r="C1379" s="98"/>
      <c r="D1379" s="99"/>
      <c r="E1379" s="198"/>
      <c r="F1379" s="101"/>
      <c r="G1379" s="102"/>
    </row>
    <row r="1380" spans="1:7">
      <c r="A1380" s="725" t="s">
        <v>47</v>
      </c>
      <c r="B1380" s="726"/>
      <c r="C1380" s="726"/>
      <c r="D1380" s="726"/>
      <c r="E1380" s="726"/>
      <c r="F1380" s="726"/>
      <c r="G1380" s="727"/>
    </row>
    <row r="1381" spans="1:7">
      <c r="A1381" s="739" t="s">
        <v>41</v>
      </c>
      <c r="B1381" s="755"/>
      <c r="C1381" s="756"/>
      <c r="D1381" s="85" t="s">
        <v>42</v>
      </c>
      <c r="E1381" s="86" t="s">
        <v>48</v>
      </c>
      <c r="F1381" s="87" t="s">
        <v>49</v>
      </c>
      <c r="G1381" s="86" t="s">
        <v>45</v>
      </c>
    </row>
    <row r="1382" spans="1:7">
      <c r="A1382" s="760" t="s">
        <v>65</v>
      </c>
      <c r="B1382" s="761"/>
      <c r="C1382" s="762"/>
      <c r="D1382" s="177" t="s">
        <v>361</v>
      </c>
      <c r="E1382" s="214">
        <f>+G1391</f>
        <v>25561</v>
      </c>
      <c r="F1382" s="178">
        <v>0.04</v>
      </c>
      <c r="G1382" s="105">
        <f>ROUNDUP(E1382*F1382,0)</f>
        <v>1023</v>
      </c>
    </row>
    <row r="1383" spans="1:7">
      <c r="A1383" s="746" t="s">
        <v>162</v>
      </c>
      <c r="B1383" s="747"/>
      <c r="C1383" s="748"/>
      <c r="D1383" s="109" t="s">
        <v>163</v>
      </c>
      <c r="E1383" s="214">
        <v>28000</v>
      </c>
      <c r="F1383" s="108">
        <v>0.03</v>
      </c>
      <c r="G1383" s="105">
        <f>ROUNDUP(E1383*F1383,0)</f>
        <v>840</v>
      </c>
    </row>
    <row r="1384" spans="1:7">
      <c r="A1384" s="112"/>
      <c r="B1384" s="113"/>
      <c r="C1384" s="113"/>
      <c r="D1384" s="114"/>
      <c r="E1384" s="115"/>
      <c r="F1384" s="461">
        <v>3</v>
      </c>
      <c r="G1384" s="462">
        <f>G1382+G1383</f>
        <v>1863</v>
      </c>
    </row>
    <row r="1385" spans="1:7">
      <c r="A1385" s="116"/>
      <c r="B1385" s="117"/>
      <c r="C1385" s="117"/>
      <c r="D1385" s="118"/>
      <c r="E1385" s="119"/>
      <c r="F1385" s="101"/>
      <c r="G1385" s="102"/>
    </row>
    <row r="1386" spans="1:7">
      <c r="A1386" s="116"/>
      <c r="B1386" s="117"/>
      <c r="C1386" s="117"/>
      <c r="D1386" s="118"/>
      <c r="E1386" s="119"/>
      <c r="F1386" s="101"/>
      <c r="G1386" s="102"/>
    </row>
    <row r="1387" spans="1:7">
      <c r="A1387" s="725" t="s">
        <v>55</v>
      </c>
      <c r="B1387" s="726"/>
      <c r="C1387" s="726"/>
      <c r="D1387" s="726"/>
      <c r="E1387" s="726"/>
      <c r="F1387" s="726"/>
      <c r="G1387" s="727"/>
    </row>
    <row r="1388" spans="1:7">
      <c r="A1388" s="85" t="s">
        <v>2</v>
      </c>
      <c r="B1388" s="85" t="s">
        <v>56</v>
      </c>
      <c r="C1388" s="85" t="s">
        <v>57</v>
      </c>
      <c r="D1388" s="85" t="s">
        <v>58</v>
      </c>
      <c r="E1388" s="85" t="s">
        <v>59</v>
      </c>
      <c r="F1388" s="85" t="s">
        <v>60</v>
      </c>
      <c r="G1388" s="120"/>
    </row>
    <row r="1389" spans="1:7">
      <c r="A1389" s="121" t="s">
        <v>61</v>
      </c>
      <c r="B1389" s="121">
        <v>107213.33333333299</v>
      </c>
      <c r="C1389" s="122">
        <v>0.875</v>
      </c>
      <c r="D1389" s="122">
        <v>25128.125</v>
      </c>
      <c r="E1389" s="508">
        <v>1.43</v>
      </c>
      <c r="F1389" s="105">
        <f>ROUNDUP(D1389/E1389,0)</f>
        <v>17573</v>
      </c>
      <c r="G1389" s="120"/>
    </row>
    <row r="1390" spans="1:7">
      <c r="A1390" s="121" t="s">
        <v>62</v>
      </c>
      <c r="B1390" s="121">
        <v>48733.333333333299</v>
      </c>
      <c r="C1390" s="122">
        <v>0.875</v>
      </c>
      <c r="D1390" s="122">
        <v>11421.875</v>
      </c>
      <c r="E1390" s="508">
        <v>1.43</v>
      </c>
      <c r="F1390" s="105">
        <f>ROUNDUP(D1390/E1390,0)</f>
        <v>7988</v>
      </c>
      <c r="G1390" s="120"/>
    </row>
    <row r="1391" spans="1:7">
      <c r="A1391" s="91"/>
      <c r="B1391" s="123"/>
      <c r="C1391" s="124"/>
      <c r="D1391" s="125"/>
      <c r="E1391" s="126"/>
      <c r="F1391" s="461" t="s">
        <v>218</v>
      </c>
      <c r="G1391" s="462">
        <f>F1389+F1390</f>
        <v>25561</v>
      </c>
    </row>
    <row r="1392" spans="1:7">
      <c r="A1392" s="97"/>
      <c r="B1392" s="98"/>
      <c r="C1392" s="97"/>
      <c r="D1392" s="99"/>
      <c r="E1392" s="102"/>
      <c r="F1392" s="101"/>
      <c r="G1392" s="102"/>
    </row>
    <row r="1393" spans="1:7">
      <c r="A1393" s="97"/>
      <c r="B1393" s="128"/>
      <c r="C1393" s="129"/>
      <c r="D1393" s="130"/>
      <c r="E1393" s="131"/>
      <c r="F1393" s="101"/>
      <c r="G1393" s="102"/>
    </row>
    <row r="1394" spans="1:7">
      <c r="A1394" s="97"/>
      <c r="B1394" s="97"/>
      <c r="C1394" s="97"/>
      <c r="D1394" s="132"/>
      <c r="E1394" s="133"/>
      <c r="F1394" s="134"/>
      <c r="G1394" s="133"/>
    </row>
    <row r="1395" spans="1:7">
      <c r="A1395" s="135"/>
      <c r="B1395" s="136"/>
      <c r="C1395" s="137"/>
      <c r="D1395" s="138"/>
      <c r="E1395" s="728" t="s">
        <v>64</v>
      </c>
      <c r="F1395" s="729"/>
      <c r="G1395" s="199">
        <f>G1377+G1384+G1391</f>
        <v>131207</v>
      </c>
    </row>
    <row r="1397" spans="1:7">
      <c r="A1397" s="97"/>
      <c r="B1397" s="98"/>
      <c r="C1397" s="98"/>
      <c r="D1397" s="99"/>
      <c r="E1397" s="198"/>
      <c r="F1397" s="101"/>
      <c r="G1397" s="102"/>
    </row>
    <row r="1398" spans="1:7" ht="15" thickBot="1">
      <c r="A1398" s="140"/>
      <c r="B1398" s="141"/>
      <c r="C1398" s="142"/>
      <c r="D1398" s="143"/>
      <c r="E1398" s="144"/>
      <c r="F1398" s="145"/>
      <c r="G1398" s="144"/>
    </row>
    <row r="1399" spans="1:7" ht="16" thickBot="1">
      <c r="A1399" s="74" t="s">
        <v>1</v>
      </c>
      <c r="B1399" s="730" t="s">
        <v>2</v>
      </c>
      <c r="C1399" s="731"/>
      <c r="D1399" s="731"/>
      <c r="E1399" s="732"/>
      <c r="F1399" s="75" t="s">
        <v>38</v>
      </c>
      <c r="G1399" s="76" t="s">
        <v>39</v>
      </c>
    </row>
    <row r="1400" spans="1:7" ht="15" thickBot="1">
      <c r="A1400" s="77" t="e">
        <f>+#REF!</f>
        <v>#REF!</v>
      </c>
      <c r="B1400" s="786" t="e">
        <f>+#REF!</f>
        <v>#REF!</v>
      </c>
      <c r="C1400" s="786"/>
      <c r="D1400" s="786"/>
      <c r="E1400" s="786"/>
      <c r="F1400" s="78" t="e">
        <f>+#REF!</f>
        <v>#REF!</v>
      </c>
      <c r="G1400" s="79">
        <f>+G1425</f>
        <v>94416</v>
      </c>
    </row>
    <row r="1401" spans="1:7">
      <c r="A1401" s="80"/>
      <c r="B1401" s="80"/>
      <c r="C1401" s="80"/>
      <c r="D1401" s="81"/>
      <c r="E1401" s="82"/>
      <c r="F1401" s="83"/>
      <c r="G1401" s="84"/>
    </row>
    <row r="1402" spans="1:7">
      <c r="A1402" s="725" t="s">
        <v>40</v>
      </c>
      <c r="B1402" s="737"/>
      <c r="C1402" s="737"/>
      <c r="D1402" s="737"/>
      <c r="E1402" s="737"/>
      <c r="F1402" s="737"/>
      <c r="G1402" s="738"/>
    </row>
    <row r="1403" spans="1:7">
      <c r="A1403" s="739" t="s">
        <v>41</v>
      </c>
      <c r="B1403" s="740"/>
      <c r="C1403" s="741"/>
      <c r="D1403" s="85" t="s">
        <v>42</v>
      </c>
      <c r="E1403" s="86" t="s">
        <v>43</v>
      </c>
      <c r="F1403" s="87" t="s">
        <v>44</v>
      </c>
      <c r="G1403" s="86" t="s">
        <v>45</v>
      </c>
    </row>
    <row r="1404" spans="1:7" ht="15">
      <c r="A1404" s="776" t="s">
        <v>147</v>
      </c>
      <c r="B1404" s="776"/>
      <c r="C1404" s="776"/>
      <c r="D1404" s="122" t="s">
        <v>9</v>
      </c>
      <c r="E1404" s="218">
        <v>52000</v>
      </c>
      <c r="F1404" s="122">
        <v>1.05</v>
      </c>
      <c r="G1404" s="252">
        <f>ROUNDUP(E1404*F1404,0)</f>
        <v>54600</v>
      </c>
    </row>
    <row r="1405" spans="1:7" ht="13.75" customHeight="1">
      <c r="A1405" s="697" t="s">
        <v>148</v>
      </c>
      <c r="B1405" s="697"/>
      <c r="C1405" s="697"/>
      <c r="D1405" s="267" t="s">
        <v>75</v>
      </c>
      <c r="E1405" s="250">
        <v>3508</v>
      </c>
      <c r="F1405" s="267">
        <v>5.25</v>
      </c>
      <c r="G1405" s="252">
        <f>ROUNDUP(E1405*F1405,0)</f>
        <v>18417</v>
      </c>
    </row>
    <row r="1406" spans="1:7" ht="15">
      <c r="A1406" s="697" t="s">
        <v>149</v>
      </c>
      <c r="B1406" s="697"/>
      <c r="C1406" s="697"/>
      <c r="D1406" s="267" t="s">
        <v>75</v>
      </c>
      <c r="E1406" s="250">
        <v>7800</v>
      </c>
      <c r="F1406" s="267">
        <v>0.22</v>
      </c>
      <c r="G1406" s="252">
        <f>ROUNDUP(E1406*F1406,0)</f>
        <v>1716</v>
      </c>
    </row>
    <row r="1407" spans="1:7" ht="15">
      <c r="A1407" s="699"/>
      <c r="B1407" s="700"/>
      <c r="C1407" s="701"/>
      <c r="D1407" s="376"/>
      <c r="E1407" s="377"/>
      <c r="F1407" s="236"/>
      <c r="G1407" s="232"/>
    </row>
    <row r="1408" spans="1:7" ht="15">
      <c r="A1408" s="637"/>
      <c r="B1408" s="638"/>
      <c r="C1408" s="639"/>
      <c r="D1408" s="234"/>
      <c r="E1408" s="235"/>
      <c r="F1408" s="236"/>
      <c r="G1408" s="232"/>
    </row>
    <row r="1409" spans="1:7" ht="15">
      <c r="A1409" s="237"/>
      <c r="B1409" s="238"/>
      <c r="C1409" s="237"/>
      <c r="D1409" s="239"/>
      <c r="E1409" s="240"/>
      <c r="F1409" s="241" t="s">
        <v>46</v>
      </c>
      <c r="G1409" s="242">
        <f>SUM(G1404:G1408)</f>
        <v>74733</v>
      </c>
    </row>
    <row r="1410" spans="1:7" ht="15">
      <c r="A1410" s="243"/>
      <c r="B1410" s="244"/>
      <c r="C1410" s="244"/>
      <c r="D1410" s="245"/>
      <c r="E1410" s="246"/>
      <c r="F1410" s="247"/>
      <c r="G1410" s="248"/>
    </row>
    <row r="1411" spans="1:7" ht="15">
      <c r="A1411" s="613" t="s">
        <v>47</v>
      </c>
      <c r="B1411" s="614"/>
      <c r="C1411" s="614"/>
      <c r="D1411" s="614"/>
      <c r="E1411" s="614"/>
      <c r="F1411" s="614"/>
      <c r="G1411" s="615"/>
    </row>
    <row r="1412" spans="1:7" ht="15">
      <c r="A1412" s="616" t="s">
        <v>41</v>
      </c>
      <c r="B1412" s="640"/>
      <c r="C1412" s="641"/>
      <c r="D1412" s="231" t="s">
        <v>42</v>
      </c>
      <c r="E1412" s="232" t="s">
        <v>48</v>
      </c>
      <c r="F1412" s="233" t="s">
        <v>49</v>
      </c>
      <c r="G1412" s="232" t="s">
        <v>45</v>
      </c>
    </row>
    <row r="1413" spans="1:7" ht="15">
      <c r="A1413" s="622" t="s">
        <v>65</v>
      </c>
      <c r="B1413" s="623"/>
      <c r="C1413" s="624"/>
      <c r="D1413" s="369" t="s">
        <v>51</v>
      </c>
      <c r="E1413" s="250">
        <f>G1422</f>
        <v>18745</v>
      </c>
      <c r="F1413" s="253">
        <v>0.05</v>
      </c>
      <c r="G1413" s="252">
        <f>ROUNDUP(E1413*F1413,0)</f>
        <v>938</v>
      </c>
    </row>
    <row r="1414" spans="1:7" ht="15">
      <c r="A1414" s="622"/>
      <c r="B1414" s="623"/>
      <c r="C1414" s="624"/>
      <c r="D1414" s="254"/>
      <c r="E1414" s="255"/>
      <c r="F1414" s="253"/>
      <c r="G1414" s="256"/>
    </row>
    <row r="1415" spans="1:7" ht="15">
      <c r="A1415" s="622"/>
      <c r="B1415" s="623"/>
      <c r="C1415" s="624"/>
      <c r="D1415" s="254"/>
      <c r="E1415" s="255"/>
      <c r="F1415" s="253"/>
      <c r="G1415" s="256"/>
    </row>
    <row r="1416" spans="1:7" ht="15">
      <c r="A1416" s="257"/>
      <c r="B1416" s="258"/>
      <c r="C1416" s="258"/>
      <c r="D1416" s="259"/>
      <c r="E1416" s="260"/>
      <c r="F1416" s="241" t="s">
        <v>54</v>
      </c>
      <c r="G1416" s="242">
        <f>G1413+G1414+G1415</f>
        <v>938</v>
      </c>
    </row>
    <row r="1417" spans="1:7" ht="15">
      <c r="A1417" s="261"/>
      <c r="B1417" s="262"/>
      <c r="C1417" s="262"/>
      <c r="D1417" s="263"/>
      <c r="E1417" s="264"/>
      <c r="F1417" s="247"/>
      <c r="G1417" s="248"/>
    </row>
    <row r="1418" spans="1:7" ht="15">
      <c r="A1418" s="613" t="s">
        <v>55</v>
      </c>
      <c r="B1418" s="614"/>
      <c r="C1418" s="614"/>
      <c r="D1418" s="614"/>
      <c r="E1418" s="614"/>
      <c r="F1418" s="614"/>
      <c r="G1418" s="615"/>
    </row>
    <row r="1419" spans="1:7" ht="15">
      <c r="A1419" s="231" t="s">
        <v>2</v>
      </c>
      <c r="B1419" s="231" t="s">
        <v>56</v>
      </c>
      <c r="C1419" s="231" t="s">
        <v>57</v>
      </c>
      <c r="D1419" s="231" t="s">
        <v>58</v>
      </c>
      <c r="E1419" s="231" t="s">
        <v>59</v>
      </c>
      <c r="F1419" s="231" t="s">
        <v>60</v>
      </c>
      <c r="G1419" s="265"/>
    </row>
    <row r="1420" spans="1:7" ht="15">
      <c r="A1420" s="266" t="s">
        <v>61</v>
      </c>
      <c r="B1420" s="266">
        <v>107213.33333333299</v>
      </c>
      <c r="C1420" s="267">
        <v>0.875</v>
      </c>
      <c r="D1420" s="267">
        <v>25128.125</v>
      </c>
      <c r="E1420" s="267">
        <v>1.95</v>
      </c>
      <c r="F1420" s="252">
        <f>ROUNDUP(D1420/E1420,0)</f>
        <v>12887</v>
      </c>
      <c r="G1420" s="265"/>
    </row>
    <row r="1421" spans="1:7" ht="15">
      <c r="A1421" s="266" t="s">
        <v>62</v>
      </c>
      <c r="B1421" s="266">
        <v>48733.333333333299</v>
      </c>
      <c r="C1421" s="267">
        <v>0.875</v>
      </c>
      <c r="D1421" s="267">
        <v>11421.875</v>
      </c>
      <c r="E1421" s="267">
        <v>1.95</v>
      </c>
      <c r="F1421" s="252">
        <f>ROUNDUP(D1421/E1421,0)</f>
        <v>5858</v>
      </c>
      <c r="G1421" s="265"/>
    </row>
    <row r="1422" spans="1:7" ht="15">
      <c r="A1422" s="237"/>
      <c r="B1422" s="268"/>
      <c r="C1422" s="269"/>
      <c r="D1422" s="270"/>
      <c r="E1422" s="271"/>
      <c r="F1422" s="241" t="s">
        <v>63</v>
      </c>
      <c r="G1422" s="242">
        <f>F1420+F1421</f>
        <v>18745</v>
      </c>
    </row>
    <row r="1423" spans="1:7" ht="15">
      <c r="A1423" s="243"/>
      <c r="B1423" s="273"/>
      <c r="C1423" s="274"/>
      <c r="D1423" s="275"/>
      <c r="E1423" s="276"/>
      <c r="F1423" s="247"/>
      <c r="G1423" s="248"/>
    </row>
    <row r="1424" spans="1:7" ht="16" thickBot="1">
      <c r="A1424" s="243"/>
      <c r="B1424" s="243"/>
      <c r="C1424" s="243"/>
      <c r="D1424" s="277"/>
      <c r="E1424" s="278"/>
      <c r="F1424" s="279"/>
      <c r="G1424" s="278"/>
    </row>
    <row r="1425" spans="1:7" ht="16" thickBot="1">
      <c r="A1425" s="280"/>
      <c r="B1425" s="281"/>
      <c r="C1425" s="282"/>
      <c r="D1425" s="283"/>
      <c r="E1425" s="642" t="s">
        <v>64</v>
      </c>
      <c r="F1425" s="643"/>
      <c r="G1425" s="303">
        <f>G1409+G1416+G1422</f>
        <v>94416</v>
      </c>
    </row>
    <row r="1426" spans="1:7" s="152" customFormat="1" ht="16" thickBot="1">
      <c r="A1426" s="304"/>
      <c r="B1426" s="305"/>
      <c r="C1426" s="306"/>
      <c r="D1426" s="307"/>
      <c r="E1426" s="524"/>
      <c r="F1426" s="524"/>
      <c r="G1426" s="525"/>
    </row>
    <row r="1427" spans="1:7" s="152" customFormat="1" ht="16" thickBot="1">
      <c r="A1427" s="74" t="s">
        <v>1</v>
      </c>
      <c r="B1427" s="730" t="s">
        <v>2</v>
      </c>
      <c r="C1427" s="731"/>
      <c r="D1427" s="731"/>
      <c r="E1427" s="732"/>
      <c r="F1427" s="75" t="s">
        <v>38</v>
      </c>
      <c r="G1427" s="76" t="s">
        <v>39</v>
      </c>
    </row>
    <row r="1428" spans="1:7" ht="15" thickBot="1">
      <c r="A1428" s="77" t="e">
        <f>+#REF!</f>
        <v>#REF!</v>
      </c>
      <c r="B1428" s="786" t="e">
        <f>+#REF!</f>
        <v>#REF!</v>
      </c>
      <c r="C1428" s="786"/>
      <c r="D1428" s="786"/>
      <c r="E1428" s="786"/>
      <c r="F1428" s="78" t="e">
        <f>+#REF!</f>
        <v>#REF!</v>
      </c>
      <c r="G1428" s="79">
        <f>+G1453</f>
        <v>92873</v>
      </c>
    </row>
    <row r="1429" spans="1:7">
      <c r="A1429" s="80"/>
      <c r="B1429" s="80"/>
      <c r="C1429" s="80"/>
      <c r="D1429" s="81"/>
      <c r="E1429" s="82"/>
      <c r="F1429" s="83"/>
      <c r="G1429" s="84"/>
    </row>
    <row r="1430" spans="1:7" ht="15">
      <c r="A1430" s="613" t="s">
        <v>40</v>
      </c>
      <c r="B1430" s="633"/>
      <c r="C1430" s="633"/>
      <c r="D1430" s="633"/>
      <c r="E1430" s="633"/>
      <c r="F1430" s="633"/>
      <c r="G1430" s="634"/>
    </row>
    <row r="1431" spans="1:7" ht="15">
      <c r="A1431" s="616" t="s">
        <v>41</v>
      </c>
      <c r="B1431" s="640"/>
      <c r="C1431" s="641"/>
      <c r="D1431" s="231" t="s">
        <v>42</v>
      </c>
      <c r="E1431" s="232" t="s">
        <v>43</v>
      </c>
      <c r="F1431" s="233" t="s">
        <v>44</v>
      </c>
      <c r="G1431" s="232" t="s">
        <v>45</v>
      </c>
    </row>
    <row r="1432" spans="1:7" ht="13.75" customHeight="1">
      <c r="A1432" s="697" t="s">
        <v>150</v>
      </c>
      <c r="B1432" s="697"/>
      <c r="C1432" s="697"/>
      <c r="D1432" s="267" t="s">
        <v>9</v>
      </c>
      <c r="E1432" s="250">
        <v>51000</v>
      </c>
      <c r="F1432" s="267">
        <v>1.05</v>
      </c>
      <c r="G1432" s="252">
        <f>ROUNDUP(E1432*F1432,0)</f>
        <v>53550</v>
      </c>
    </row>
    <row r="1433" spans="1:7" ht="13.75" customHeight="1">
      <c r="A1433" s="697" t="s">
        <v>148</v>
      </c>
      <c r="B1433" s="697"/>
      <c r="C1433" s="697"/>
      <c r="D1433" s="267" t="s">
        <v>75</v>
      </c>
      <c r="E1433" s="250">
        <v>3508</v>
      </c>
      <c r="F1433" s="267">
        <v>5.25</v>
      </c>
      <c r="G1433" s="252">
        <f>ROUNDUP(E1433*F1433,0)</f>
        <v>18417</v>
      </c>
    </row>
    <row r="1434" spans="1:7" ht="15">
      <c r="A1434" s="697" t="s">
        <v>149</v>
      </c>
      <c r="B1434" s="697"/>
      <c r="C1434" s="697"/>
      <c r="D1434" s="267" t="s">
        <v>75</v>
      </c>
      <c r="E1434" s="250">
        <v>7800</v>
      </c>
      <c r="F1434" s="267">
        <v>0.22</v>
      </c>
      <c r="G1434" s="252">
        <f>ROUNDUP(E1434*F1434,0)</f>
        <v>1716</v>
      </c>
    </row>
    <row r="1435" spans="1:7" ht="15">
      <c r="A1435" s="699"/>
      <c r="B1435" s="700"/>
      <c r="C1435" s="701"/>
      <c r="D1435" s="376"/>
      <c r="E1435" s="377"/>
      <c r="F1435" s="378"/>
      <c r="G1435" s="379"/>
    </row>
    <row r="1436" spans="1:7" ht="15">
      <c r="A1436" s="637"/>
      <c r="B1436" s="638"/>
      <c r="C1436" s="639"/>
      <c r="D1436" s="234"/>
      <c r="E1436" s="235"/>
      <c r="F1436" s="236"/>
      <c r="G1436" s="232"/>
    </row>
    <row r="1437" spans="1:7" ht="15">
      <c r="A1437" s="237"/>
      <c r="B1437" s="238"/>
      <c r="C1437" s="237"/>
      <c r="D1437" s="239"/>
      <c r="E1437" s="240"/>
      <c r="F1437" s="241" t="s">
        <v>46</v>
      </c>
      <c r="G1437" s="242">
        <f>G1432+G1433+G1434+G1435+G1436</f>
        <v>73683</v>
      </c>
    </row>
    <row r="1438" spans="1:7" ht="15">
      <c r="A1438" s="243"/>
      <c r="B1438" s="244"/>
      <c r="C1438" s="244"/>
      <c r="D1438" s="245"/>
      <c r="E1438" s="246"/>
      <c r="F1438" s="247"/>
      <c r="G1438" s="248"/>
    </row>
    <row r="1439" spans="1:7" ht="15">
      <c r="A1439" s="613" t="s">
        <v>47</v>
      </c>
      <c r="B1439" s="614"/>
      <c r="C1439" s="614"/>
      <c r="D1439" s="614"/>
      <c r="E1439" s="614"/>
      <c r="F1439" s="614"/>
      <c r="G1439" s="615"/>
    </row>
    <row r="1440" spans="1:7" ht="15">
      <c r="A1440" s="616" t="s">
        <v>41</v>
      </c>
      <c r="B1440" s="640"/>
      <c r="C1440" s="641"/>
      <c r="D1440" s="231" t="s">
        <v>42</v>
      </c>
      <c r="E1440" s="232" t="s">
        <v>48</v>
      </c>
      <c r="F1440" s="233" t="s">
        <v>49</v>
      </c>
      <c r="G1440" s="232" t="s">
        <v>45</v>
      </c>
    </row>
    <row r="1441" spans="1:7" ht="15">
      <c r="A1441" s="622" t="s">
        <v>65</v>
      </c>
      <c r="B1441" s="623"/>
      <c r="C1441" s="624"/>
      <c r="D1441" s="369" t="s">
        <v>51</v>
      </c>
      <c r="E1441" s="250">
        <f>G1450</f>
        <v>18276</v>
      </c>
      <c r="F1441" s="253">
        <v>0.05</v>
      </c>
      <c r="G1441" s="252">
        <f>ROUNDUP(E1441*F1441,0)</f>
        <v>914</v>
      </c>
    </row>
    <row r="1442" spans="1:7" ht="15">
      <c r="A1442" s="622"/>
      <c r="B1442" s="623"/>
      <c r="C1442" s="624"/>
      <c r="D1442" s="254"/>
      <c r="E1442" s="255"/>
      <c r="F1442" s="253"/>
      <c r="G1442" s="256"/>
    </row>
    <row r="1443" spans="1:7" ht="15">
      <c r="A1443" s="622"/>
      <c r="B1443" s="623"/>
      <c r="C1443" s="624"/>
      <c r="D1443" s="254"/>
      <c r="E1443" s="255"/>
      <c r="F1443" s="253"/>
      <c r="G1443" s="256"/>
    </row>
    <row r="1444" spans="1:7" ht="15">
      <c r="A1444" s="257"/>
      <c r="B1444" s="258"/>
      <c r="C1444" s="258"/>
      <c r="D1444" s="259"/>
      <c r="E1444" s="260"/>
      <c r="F1444" s="241" t="s">
        <v>54</v>
      </c>
      <c r="G1444" s="242">
        <f>G1441+G1442+G1443</f>
        <v>914</v>
      </c>
    </row>
    <row r="1445" spans="1:7" ht="15">
      <c r="A1445" s="261"/>
      <c r="B1445" s="262"/>
      <c r="C1445" s="262"/>
      <c r="D1445" s="263"/>
      <c r="E1445" s="264"/>
      <c r="F1445" s="247"/>
      <c r="G1445" s="248"/>
    </row>
    <row r="1446" spans="1:7" ht="15">
      <c r="A1446" s="613" t="s">
        <v>55</v>
      </c>
      <c r="B1446" s="614"/>
      <c r="C1446" s="614"/>
      <c r="D1446" s="614"/>
      <c r="E1446" s="614"/>
      <c r="F1446" s="614"/>
      <c r="G1446" s="615"/>
    </row>
    <row r="1447" spans="1:7" ht="15">
      <c r="A1447" s="231" t="s">
        <v>2</v>
      </c>
      <c r="B1447" s="231" t="s">
        <v>56</v>
      </c>
      <c r="C1447" s="231" t="s">
        <v>57</v>
      </c>
      <c r="D1447" s="231" t="s">
        <v>58</v>
      </c>
      <c r="E1447" s="231" t="s">
        <v>59</v>
      </c>
      <c r="F1447" s="231" t="s">
        <v>60</v>
      </c>
      <c r="G1447" s="265"/>
    </row>
    <row r="1448" spans="1:7" ht="15">
      <c r="A1448" s="266" t="s">
        <v>61</v>
      </c>
      <c r="B1448" s="266">
        <v>107213.33333333299</v>
      </c>
      <c r="C1448" s="267">
        <v>0.875</v>
      </c>
      <c r="D1448" s="267">
        <v>25128.125</v>
      </c>
      <c r="E1448" s="267">
        <v>2</v>
      </c>
      <c r="F1448" s="252">
        <f>ROUNDUP(D1448/E1448,0)</f>
        <v>12565</v>
      </c>
      <c r="G1448" s="265"/>
    </row>
    <row r="1449" spans="1:7" ht="15">
      <c r="A1449" s="266" t="s">
        <v>62</v>
      </c>
      <c r="B1449" s="266">
        <v>48733.333333333299</v>
      </c>
      <c r="C1449" s="267">
        <v>0.875</v>
      </c>
      <c r="D1449" s="267">
        <v>11421.875</v>
      </c>
      <c r="E1449" s="267">
        <v>2</v>
      </c>
      <c r="F1449" s="252">
        <f>ROUNDUP(D1449/E1449,0)</f>
        <v>5711</v>
      </c>
      <c r="G1449" s="265"/>
    </row>
    <row r="1450" spans="1:7" ht="15">
      <c r="A1450" s="237"/>
      <c r="B1450" s="268"/>
      <c r="C1450" s="269"/>
      <c r="D1450" s="270"/>
      <c r="E1450" s="271"/>
      <c r="F1450" s="241" t="s">
        <v>63</v>
      </c>
      <c r="G1450" s="242">
        <f>F1448+F1449</f>
        <v>18276</v>
      </c>
    </row>
    <row r="1451" spans="1:7" ht="15">
      <c r="A1451" s="243"/>
      <c r="B1451" s="273"/>
      <c r="C1451" s="274"/>
      <c r="D1451" s="275"/>
      <c r="E1451" s="276"/>
      <c r="F1451" s="247"/>
      <c r="G1451" s="248"/>
    </row>
    <row r="1452" spans="1:7" ht="16" thickBot="1">
      <c r="A1452" s="243"/>
      <c r="B1452" s="243"/>
      <c r="C1452" s="243"/>
      <c r="D1452" s="277"/>
      <c r="E1452" s="278"/>
      <c r="F1452" s="279"/>
      <c r="G1452" s="278"/>
    </row>
    <row r="1453" spans="1:7" ht="16" thickBot="1">
      <c r="A1453" s="280"/>
      <c r="B1453" s="281"/>
      <c r="C1453" s="282"/>
      <c r="D1453" s="283"/>
      <c r="E1453" s="642" t="s">
        <v>64</v>
      </c>
      <c r="F1453" s="643"/>
      <c r="G1453" s="303">
        <f>G1437+G1444+G1450</f>
        <v>92873</v>
      </c>
    </row>
    <row r="1454" spans="1:7" ht="15" thickBot="1">
      <c r="A1454" s="146"/>
      <c r="B1454" s="147"/>
      <c r="C1454" s="148"/>
      <c r="D1454" s="149"/>
      <c r="E1454" s="150"/>
      <c r="F1454" s="151"/>
      <c r="G1454" s="150"/>
    </row>
    <row r="1455" spans="1:7" ht="16" thickBot="1">
      <c r="A1455" s="74" t="s">
        <v>1</v>
      </c>
      <c r="B1455" s="730" t="s">
        <v>2</v>
      </c>
      <c r="C1455" s="731"/>
      <c r="D1455" s="731"/>
      <c r="E1455" s="732"/>
      <c r="F1455" s="75" t="s">
        <v>38</v>
      </c>
      <c r="G1455" s="76" t="s">
        <v>39</v>
      </c>
    </row>
    <row r="1456" spans="1:7" ht="121" customHeight="1" thickBot="1">
      <c r="A1456" s="77" t="e">
        <f>+#REF!</f>
        <v>#REF!</v>
      </c>
      <c r="B1456" s="781" t="e">
        <f>+#REF!</f>
        <v>#REF!</v>
      </c>
      <c r="C1456" s="782"/>
      <c r="D1456" s="782"/>
      <c r="E1456" s="783"/>
      <c r="F1456" s="78" t="e">
        <f>+#REF!</f>
        <v>#REF!</v>
      </c>
      <c r="G1456" s="79">
        <f>+G1481</f>
        <v>974318</v>
      </c>
    </row>
    <row r="1457" spans="1:7">
      <c r="A1457" s="80"/>
      <c r="B1457" s="80"/>
      <c r="C1457" s="80"/>
      <c r="D1457" s="81"/>
      <c r="E1457" s="82"/>
      <c r="F1457" s="83"/>
      <c r="G1457" s="84"/>
    </row>
    <row r="1458" spans="1:7" ht="15">
      <c r="A1458" s="613" t="s">
        <v>40</v>
      </c>
      <c r="B1458" s="633"/>
      <c r="C1458" s="633"/>
      <c r="D1458" s="633"/>
      <c r="E1458" s="633"/>
      <c r="F1458" s="633"/>
      <c r="G1458" s="634"/>
    </row>
    <row r="1459" spans="1:7" ht="15">
      <c r="A1459" s="616" t="s">
        <v>41</v>
      </c>
      <c r="B1459" s="640"/>
      <c r="C1459" s="641"/>
      <c r="D1459" s="231" t="s">
        <v>42</v>
      </c>
      <c r="E1459" s="232" t="s">
        <v>43</v>
      </c>
      <c r="F1459" s="233" t="s">
        <v>44</v>
      </c>
      <c r="G1459" s="232" t="s">
        <v>45</v>
      </c>
    </row>
    <row r="1460" spans="1:7" ht="13.75" customHeight="1">
      <c r="A1460" s="637" t="s">
        <v>156</v>
      </c>
      <c r="B1460" s="638"/>
      <c r="C1460" s="639"/>
      <c r="D1460" s="234" t="s">
        <v>38</v>
      </c>
      <c r="E1460" s="250">
        <v>930000</v>
      </c>
      <c r="F1460" s="236">
        <v>1</v>
      </c>
      <c r="G1460" s="252">
        <f>ROUNDUP(E1460*F1460,0)</f>
        <v>930000</v>
      </c>
    </row>
    <row r="1461" spans="1:7" ht="15">
      <c r="A1461" s="637"/>
      <c r="B1461" s="638"/>
      <c r="C1461" s="639"/>
      <c r="D1461" s="234"/>
      <c r="E1461" s="235"/>
      <c r="F1461" s="236"/>
      <c r="G1461" s="232"/>
    </row>
    <row r="1462" spans="1:7" ht="15">
      <c r="A1462" s="637"/>
      <c r="B1462" s="638"/>
      <c r="C1462" s="639"/>
      <c r="D1462" s="234"/>
      <c r="E1462" s="235"/>
      <c r="F1462" s="236"/>
      <c r="G1462" s="232"/>
    </row>
    <row r="1463" spans="1:7" ht="15">
      <c r="A1463" s="637"/>
      <c r="B1463" s="638"/>
      <c r="C1463" s="639"/>
      <c r="D1463" s="234"/>
      <c r="E1463" s="235"/>
      <c r="F1463" s="236"/>
      <c r="G1463" s="232"/>
    </row>
    <row r="1464" spans="1:7" ht="13.75" customHeight="1">
      <c r="A1464" s="637"/>
      <c r="B1464" s="638"/>
      <c r="C1464" s="639"/>
      <c r="D1464" s="234"/>
      <c r="E1464" s="235"/>
      <c r="F1464" s="236"/>
      <c r="G1464" s="232"/>
    </row>
    <row r="1465" spans="1:7" ht="15">
      <c r="A1465" s="237"/>
      <c r="B1465" s="238"/>
      <c r="C1465" s="237"/>
      <c r="D1465" s="239"/>
      <c r="E1465" s="240"/>
      <c r="F1465" s="241" t="s">
        <v>46</v>
      </c>
      <c r="G1465" s="242">
        <f>G1460+G1461+G1462+G1463+G1464</f>
        <v>930000</v>
      </c>
    </row>
    <row r="1466" spans="1:7" ht="15">
      <c r="A1466" s="243"/>
      <c r="B1466" s="244"/>
      <c r="C1466" s="244"/>
      <c r="D1466" s="245"/>
      <c r="E1466" s="246"/>
      <c r="F1466" s="247"/>
      <c r="G1466" s="248"/>
    </row>
    <row r="1467" spans="1:7" ht="13.75" customHeight="1">
      <c r="A1467" s="613" t="s">
        <v>47</v>
      </c>
      <c r="B1467" s="614"/>
      <c r="C1467" s="614"/>
      <c r="D1467" s="614"/>
      <c r="E1467" s="614"/>
      <c r="F1467" s="614"/>
      <c r="G1467" s="615"/>
    </row>
    <row r="1468" spans="1:7" ht="15">
      <c r="A1468" s="616" t="s">
        <v>41</v>
      </c>
      <c r="B1468" s="640"/>
      <c r="C1468" s="641"/>
      <c r="D1468" s="231" t="s">
        <v>42</v>
      </c>
      <c r="E1468" s="232" t="s">
        <v>48</v>
      </c>
      <c r="F1468" s="233" t="s">
        <v>49</v>
      </c>
      <c r="G1468" s="232" t="s">
        <v>45</v>
      </c>
    </row>
    <row r="1469" spans="1:7" ht="15">
      <c r="A1469" s="689" t="s">
        <v>50</v>
      </c>
      <c r="B1469" s="690"/>
      <c r="C1469" s="691"/>
      <c r="D1469" s="369" t="s">
        <v>105</v>
      </c>
      <c r="E1469" s="250">
        <f>+G1478</f>
        <v>42207</v>
      </c>
      <c r="F1469" s="363">
        <v>0.05</v>
      </c>
      <c r="G1469" s="252">
        <f>ROUNDUP(E1469*F1469,0)</f>
        <v>2111</v>
      </c>
    </row>
    <row r="1470" spans="1:7" ht="15">
      <c r="A1470" s="622"/>
      <c r="B1470" s="623"/>
      <c r="C1470" s="624"/>
      <c r="D1470" s="254"/>
      <c r="E1470" s="255"/>
      <c r="F1470" s="253"/>
      <c r="G1470" s="256"/>
    </row>
    <row r="1471" spans="1:7" ht="15">
      <c r="A1471" s="622"/>
      <c r="B1471" s="623"/>
      <c r="C1471" s="624"/>
      <c r="D1471" s="254"/>
      <c r="E1471" s="255"/>
      <c r="F1471" s="253"/>
      <c r="G1471" s="256"/>
    </row>
    <row r="1472" spans="1:7" ht="15">
      <c r="A1472" s="257"/>
      <c r="B1472" s="258"/>
      <c r="C1472" s="258"/>
      <c r="D1472" s="259"/>
      <c r="E1472" s="260"/>
      <c r="F1472" s="241" t="s">
        <v>54</v>
      </c>
      <c r="G1472" s="242">
        <f>G1469+G1470+G1471</f>
        <v>2111</v>
      </c>
    </row>
    <row r="1473" spans="1:7" ht="15">
      <c r="A1473" s="261"/>
      <c r="B1473" s="262"/>
      <c r="C1473" s="262"/>
      <c r="D1473" s="263"/>
      <c r="E1473" s="264"/>
      <c r="F1473" s="247"/>
      <c r="G1473" s="248"/>
    </row>
    <row r="1474" spans="1:7" ht="15">
      <c r="A1474" s="613" t="s">
        <v>55</v>
      </c>
      <c r="B1474" s="614"/>
      <c r="C1474" s="614"/>
      <c r="D1474" s="614"/>
      <c r="E1474" s="614"/>
      <c r="F1474" s="614"/>
      <c r="G1474" s="615"/>
    </row>
    <row r="1475" spans="1:7" ht="15">
      <c r="A1475" s="231" t="s">
        <v>2</v>
      </c>
      <c r="B1475" s="231" t="s">
        <v>56</v>
      </c>
      <c r="C1475" s="231" t="s">
        <v>57</v>
      </c>
      <c r="D1475" s="231" t="s">
        <v>58</v>
      </c>
      <c r="E1475" s="231" t="s">
        <v>59</v>
      </c>
      <c r="F1475" s="231" t="s">
        <v>60</v>
      </c>
      <c r="G1475" s="265"/>
    </row>
    <row r="1476" spans="1:7" ht="15">
      <c r="A1476" s="266" t="s">
        <v>61</v>
      </c>
      <c r="B1476" s="266">
        <v>107213.33333333299</v>
      </c>
      <c r="C1476" s="267">
        <v>0.875</v>
      </c>
      <c r="D1476" s="267">
        <v>25128.125</v>
      </c>
      <c r="E1476" s="267">
        <v>0.86599999999999999</v>
      </c>
      <c r="F1476" s="252">
        <f>ROUNDUP(D1476/E1476,0)</f>
        <v>29017</v>
      </c>
      <c r="G1476" s="265"/>
    </row>
    <row r="1477" spans="1:7" ht="15">
      <c r="A1477" s="266" t="s">
        <v>62</v>
      </c>
      <c r="B1477" s="266">
        <v>48733.333333333299</v>
      </c>
      <c r="C1477" s="267">
        <v>0.875</v>
      </c>
      <c r="D1477" s="267">
        <v>11421.875</v>
      </c>
      <c r="E1477" s="267">
        <v>0.86599999999999999</v>
      </c>
      <c r="F1477" s="252">
        <f>ROUNDUP(D1477/E1477,0)</f>
        <v>13190</v>
      </c>
      <c r="G1477" s="265"/>
    </row>
    <row r="1478" spans="1:7" ht="15">
      <c r="A1478" s="237"/>
      <c r="B1478" s="268"/>
      <c r="C1478" s="269"/>
      <c r="D1478" s="270"/>
      <c r="E1478" s="271"/>
      <c r="F1478" s="241" t="s">
        <v>63</v>
      </c>
      <c r="G1478" s="242">
        <f>F1476+F1477</f>
        <v>42207</v>
      </c>
    </row>
    <row r="1479" spans="1:7" ht="15">
      <c r="A1479" s="243"/>
      <c r="B1479" s="273"/>
      <c r="C1479" s="274"/>
      <c r="D1479" s="275"/>
      <c r="E1479" s="276"/>
      <c r="F1479" s="247"/>
      <c r="G1479" s="248"/>
    </row>
    <row r="1480" spans="1:7" ht="16" thickBot="1">
      <c r="A1480" s="243"/>
      <c r="B1480" s="243"/>
      <c r="C1480" s="243"/>
      <c r="D1480" s="277"/>
      <c r="E1480" s="278"/>
      <c r="F1480" s="279"/>
      <c r="G1480" s="278"/>
    </row>
    <row r="1481" spans="1:7" ht="16" thickBot="1">
      <c r="A1481" s="280"/>
      <c r="B1481" s="281"/>
      <c r="C1481" s="282"/>
      <c r="D1481" s="283"/>
      <c r="E1481" s="642" t="s">
        <v>64</v>
      </c>
      <c r="F1481" s="643"/>
      <c r="G1481" s="303">
        <f>G1465+G1472+G1478</f>
        <v>974318</v>
      </c>
    </row>
    <row r="1482" spans="1:7">
      <c r="A1482" s="97"/>
      <c r="B1482" s="97"/>
      <c r="C1482" s="97"/>
      <c r="D1482" s="132"/>
      <c r="E1482" s="133"/>
      <c r="F1482" s="134"/>
      <c r="G1482" s="133"/>
    </row>
    <row r="1483" spans="1:7">
      <c r="A1483" s="140"/>
      <c r="B1483" s="141"/>
      <c r="C1483" s="142"/>
      <c r="D1483" s="143"/>
      <c r="E1483" s="144"/>
      <c r="F1483" s="145"/>
      <c r="G1483" s="144"/>
    </row>
    <row r="1484" spans="1:7">
      <c r="A1484" s="140"/>
      <c r="B1484" s="141"/>
      <c r="C1484" s="142"/>
      <c r="D1484" s="143"/>
      <c r="E1484" s="144"/>
      <c r="F1484" s="145"/>
      <c r="G1484" s="144"/>
    </row>
    <row r="1485" spans="1:7" ht="15" thickBot="1">
      <c r="A1485" s="146"/>
      <c r="B1485" s="147"/>
      <c r="C1485" s="148"/>
      <c r="D1485" s="149"/>
      <c r="E1485" s="150"/>
      <c r="F1485" s="151"/>
      <c r="G1485" s="150"/>
    </row>
    <row r="1486" spans="1:7" ht="16" thickBot="1">
      <c r="A1486" s="74" t="s">
        <v>1</v>
      </c>
      <c r="B1486" s="730" t="s">
        <v>2</v>
      </c>
      <c r="C1486" s="731"/>
      <c r="D1486" s="731"/>
      <c r="E1486" s="732"/>
      <c r="F1486" s="75" t="s">
        <v>38</v>
      </c>
      <c r="G1486" s="76" t="s">
        <v>39</v>
      </c>
    </row>
    <row r="1487" spans="1:7" ht="110" customHeight="1" thickBot="1">
      <c r="A1487" s="77" t="e">
        <f>+#REF!</f>
        <v>#REF!</v>
      </c>
      <c r="B1487" s="781" t="e">
        <f>+#REF!</f>
        <v>#REF!</v>
      </c>
      <c r="C1487" s="782"/>
      <c r="D1487" s="782"/>
      <c r="E1487" s="783"/>
      <c r="F1487" s="78" t="e">
        <f>+#REF!</f>
        <v>#REF!</v>
      </c>
      <c r="G1487" s="79">
        <f>+G1512</f>
        <v>1494318</v>
      </c>
    </row>
    <row r="1488" spans="1:7">
      <c r="A1488" s="80"/>
      <c r="B1488" s="80"/>
      <c r="C1488" s="80"/>
      <c r="D1488" s="81"/>
      <c r="E1488" s="82"/>
      <c r="F1488" s="83"/>
      <c r="G1488" s="84"/>
    </row>
    <row r="1489" spans="1:7" s="152" customFormat="1">
      <c r="A1489" s="725" t="s">
        <v>40</v>
      </c>
      <c r="B1489" s="726"/>
      <c r="C1489" s="726"/>
      <c r="D1489" s="726"/>
      <c r="E1489" s="726"/>
      <c r="F1489" s="726"/>
      <c r="G1489" s="727"/>
    </row>
    <row r="1490" spans="1:7">
      <c r="A1490" s="739" t="s">
        <v>41</v>
      </c>
      <c r="B1490" s="755"/>
      <c r="C1490" s="756"/>
      <c r="D1490" s="85" t="s">
        <v>42</v>
      </c>
      <c r="E1490" s="86" t="s">
        <v>43</v>
      </c>
      <c r="F1490" s="87" t="s">
        <v>44</v>
      </c>
      <c r="G1490" s="86" t="s">
        <v>45</v>
      </c>
    </row>
    <row r="1491" spans="1:7" ht="43" customHeight="1">
      <c r="A1491" s="769" t="s">
        <v>156</v>
      </c>
      <c r="B1491" s="770"/>
      <c r="C1491" s="795"/>
      <c r="D1491" s="88" t="s">
        <v>38</v>
      </c>
      <c r="E1491" s="544">
        <v>1450000</v>
      </c>
      <c r="F1491" s="90">
        <v>1</v>
      </c>
      <c r="G1491" s="252">
        <f>ROUNDUP(E1491*F1491,0)</f>
        <v>1450000</v>
      </c>
    </row>
    <row r="1492" spans="1:7">
      <c r="A1492" s="724"/>
      <c r="B1492" s="772"/>
      <c r="C1492" s="796"/>
      <c r="D1492" s="88"/>
      <c r="E1492" s="89"/>
      <c r="F1492" s="90"/>
      <c r="G1492" s="86"/>
    </row>
    <row r="1493" spans="1:7">
      <c r="A1493" s="724"/>
      <c r="B1493" s="772"/>
      <c r="C1493" s="796"/>
      <c r="D1493" s="88"/>
      <c r="E1493" s="89"/>
      <c r="F1493" s="90"/>
      <c r="G1493" s="86"/>
    </row>
    <row r="1494" spans="1:7">
      <c r="A1494" s="724"/>
      <c r="B1494" s="772"/>
      <c r="C1494" s="796"/>
      <c r="D1494" s="88"/>
      <c r="E1494" s="89"/>
      <c r="F1494" s="90"/>
      <c r="G1494" s="86"/>
    </row>
    <row r="1495" spans="1:7">
      <c r="A1495" s="792"/>
      <c r="B1495" s="793"/>
      <c r="C1495" s="794"/>
      <c r="D1495" s="88"/>
      <c r="E1495" s="89"/>
      <c r="F1495" s="90"/>
      <c r="G1495" s="86"/>
    </row>
    <row r="1496" spans="1:7">
      <c r="A1496" s="91"/>
      <c r="B1496" s="92"/>
      <c r="C1496" s="91"/>
      <c r="D1496" s="93"/>
      <c r="E1496" s="94"/>
      <c r="F1496" s="95" t="s">
        <v>46</v>
      </c>
      <c r="G1496" s="96">
        <f>G1491+G1492+G1493+G1494+G1495</f>
        <v>1450000</v>
      </c>
    </row>
    <row r="1497" spans="1:7" ht="12.75" customHeight="1">
      <c r="A1497" s="97"/>
      <c r="B1497" s="98"/>
      <c r="C1497" s="98"/>
      <c r="D1497" s="99"/>
      <c r="E1497" s="100"/>
      <c r="F1497" s="101"/>
      <c r="G1497" s="102"/>
    </row>
    <row r="1498" spans="1:7" ht="15">
      <c r="A1498" s="613" t="s">
        <v>47</v>
      </c>
      <c r="B1498" s="614"/>
      <c r="C1498" s="614"/>
      <c r="D1498" s="614"/>
      <c r="E1498" s="614"/>
      <c r="F1498" s="614"/>
      <c r="G1498" s="615"/>
    </row>
    <row r="1499" spans="1:7" ht="15">
      <c r="A1499" s="616" t="s">
        <v>41</v>
      </c>
      <c r="B1499" s="640"/>
      <c r="C1499" s="641"/>
      <c r="D1499" s="231" t="s">
        <v>42</v>
      </c>
      <c r="E1499" s="232" t="s">
        <v>48</v>
      </c>
      <c r="F1499" s="233" t="s">
        <v>49</v>
      </c>
      <c r="G1499" s="232" t="s">
        <v>45</v>
      </c>
    </row>
    <row r="1500" spans="1:7" ht="15">
      <c r="A1500" s="689" t="s">
        <v>50</v>
      </c>
      <c r="B1500" s="690"/>
      <c r="C1500" s="691"/>
      <c r="D1500" s="369" t="s">
        <v>51</v>
      </c>
      <c r="E1500" s="250">
        <f>G1509</f>
        <v>42207</v>
      </c>
      <c r="F1500" s="363">
        <v>0.05</v>
      </c>
      <c r="G1500" s="252">
        <f>ROUNDUP(E1500*F1500,0)</f>
        <v>2111</v>
      </c>
    </row>
    <row r="1501" spans="1:7" ht="15">
      <c r="A1501" s="622"/>
      <c r="B1501" s="623"/>
      <c r="C1501" s="624"/>
      <c r="D1501" s="254"/>
      <c r="E1501" s="255"/>
      <c r="F1501" s="253"/>
      <c r="G1501" s="256"/>
    </row>
    <row r="1502" spans="1:7" ht="15">
      <c r="A1502" s="622"/>
      <c r="B1502" s="623"/>
      <c r="C1502" s="624"/>
      <c r="D1502" s="254"/>
      <c r="E1502" s="255"/>
      <c r="F1502" s="253"/>
      <c r="G1502" s="256"/>
    </row>
    <row r="1503" spans="1:7" ht="15">
      <c r="A1503" s="257"/>
      <c r="B1503" s="258"/>
      <c r="C1503" s="258"/>
      <c r="D1503" s="259"/>
      <c r="E1503" s="260"/>
      <c r="F1503" s="241" t="s">
        <v>54</v>
      </c>
      <c r="G1503" s="242">
        <f>G1500+G1501+G1502</f>
        <v>2111</v>
      </c>
    </row>
    <row r="1504" spans="1:7" ht="15">
      <c r="A1504" s="261"/>
      <c r="B1504" s="262"/>
      <c r="C1504" s="262"/>
      <c r="D1504" s="263"/>
      <c r="E1504" s="264"/>
      <c r="F1504" s="247"/>
      <c r="G1504" s="248"/>
    </row>
    <row r="1505" spans="1:7" ht="15">
      <c r="A1505" s="613" t="s">
        <v>55</v>
      </c>
      <c r="B1505" s="614"/>
      <c r="C1505" s="614"/>
      <c r="D1505" s="614"/>
      <c r="E1505" s="614"/>
      <c r="F1505" s="614"/>
      <c r="G1505" s="615"/>
    </row>
    <row r="1506" spans="1:7" ht="15">
      <c r="A1506" s="231" t="s">
        <v>2</v>
      </c>
      <c r="B1506" s="231" t="s">
        <v>56</v>
      </c>
      <c r="C1506" s="231" t="s">
        <v>57</v>
      </c>
      <c r="D1506" s="231" t="s">
        <v>58</v>
      </c>
      <c r="E1506" s="231" t="s">
        <v>59</v>
      </c>
      <c r="F1506" s="231" t="s">
        <v>60</v>
      </c>
      <c r="G1506" s="265"/>
    </row>
    <row r="1507" spans="1:7" ht="15">
      <c r="A1507" s="266" t="s">
        <v>61</v>
      </c>
      <c r="B1507" s="266">
        <v>107213.33333333299</v>
      </c>
      <c r="C1507" s="267">
        <v>0.875</v>
      </c>
      <c r="D1507" s="267">
        <v>25128.125</v>
      </c>
      <c r="E1507" s="267">
        <v>0.86599999999999999</v>
      </c>
      <c r="F1507" s="252">
        <f>ROUNDUP(D1507/E1507,0)</f>
        <v>29017</v>
      </c>
      <c r="G1507" s="265"/>
    </row>
    <row r="1508" spans="1:7" ht="15">
      <c r="A1508" s="266" t="s">
        <v>62</v>
      </c>
      <c r="B1508" s="266">
        <v>48733.333333333299</v>
      </c>
      <c r="C1508" s="267">
        <v>0.875</v>
      </c>
      <c r="D1508" s="267">
        <v>11421.875</v>
      </c>
      <c r="E1508" s="267">
        <v>0.86599999999999999</v>
      </c>
      <c r="F1508" s="252">
        <f>ROUNDUP(D1508/E1508,0)</f>
        <v>13190</v>
      </c>
      <c r="G1508" s="265"/>
    </row>
    <row r="1509" spans="1:7" ht="15">
      <c r="A1509" s="237"/>
      <c r="B1509" s="268"/>
      <c r="C1509" s="269"/>
      <c r="D1509" s="270"/>
      <c r="E1509" s="271"/>
      <c r="F1509" s="241" t="s">
        <v>63</v>
      </c>
      <c r="G1509" s="242">
        <f>F1507+F1508</f>
        <v>42207</v>
      </c>
    </row>
    <row r="1510" spans="1:7" ht="15">
      <c r="A1510" s="243"/>
      <c r="B1510" s="273"/>
      <c r="C1510" s="274"/>
      <c r="D1510" s="275"/>
      <c r="E1510" s="276"/>
      <c r="F1510" s="247"/>
      <c r="G1510" s="248"/>
    </row>
    <row r="1511" spans="1:7" ht="16" thickBot="1">
      <c r="A1511" s="243"/>
      <c r="B1511" s="243"/>
      <c r="C1511" s="243"/>
      <c r="D1511" s="277"/>
      <c r="E1511" s="278"/>
      <c r="F1511" s="279"/>
      <c r="G1511" s="278"/>
    </row>
    <row r="1512" spans="1:7" ht="16" thickBot="1">
      <c r="A1512" s="280"/>
      <c r="B1512" s="281"/>
      <c r="C1512" s="282"/>
      <c r="D1512" s="283"/>
      <c r="E1512" s="642" t="s">
        <v>64</v>
      </c>
      <c r="F1512" s="643"/>
      <c r="G1512" s="303">
        <f>G1496+G1503+G1509</f>
        <v>1494318</v>
      </c>
    </row>
    <row r="1513" spans="1:7">
      <c r="A1513" s="97"/>
      <c r="B1513" s="97"/>
      <c r="C1513" s="97"/>
      <c r="D1513" s="132"/>
      <c r="E1513" s="133"/>
      <c r="F1513" s="134"/>
      <c r="G1513" s="133"/>
    </row>
    <row r="1514" spans="1:7">
      <c r="A1514" s="140"/>
      <c r="B1514" s="141"/>
      <c r="C1514" s="142"/>
      <c r="D1514" s="143"/>
      <c r="E1514" s="144"/>
      <c r="F1514" s="145"/>
      <c r="G1514" s="144"/>
    </row>
    <row r="1515" spans="1:7">
      <c r="A1515" s="140"/>
      <c r="B1515" s="141"/>
      <c r="C1515" s="142"/>
      <c r="D1515" s="143"/>
      <c r="E1515" s="144"/>
      <c r="F1515" s="145"/>
      <c r="G1515" s="144"/>
    </row>
    <row r="1516" spans="1:7" ht="15" thickBot="1">
      <c r="A1516" s="146"/>
      <c r="B1516" s="147"/>
      <c r="C1516" s="148"/>
      <c r="D1516" s="149"/>
      <c r="E1516" s="150"/>
      <c r="F1516" s="151"/>
      <c r="G1516" s="150"/>
    </row>
    <row r="1517" spans="1:7" ht="16" thickBot="1">
      <c r="A1517" s="74" t="s">
        <v>1</v>
      </c>
      <c r="B1517" s="730" t="s">
        <v>2</v>
      </c>
      <c r="C1517" s="731"/>
      <c r="D1517" s="731"/>
      <c r="E1517" s="732"/>
      <c r="F1517" s="75" t="s">
        <v>38</v>
      </c>
      <c r="G1517" s="76" t="s">
        <v>39</v>
      </c>
    </row>
    <row r="1518" spans="1:7" ht="66" customHeight="1" thickBot="1">
      <c r="A1518" s="77" t="e">
        <f>+#REF!</f>
        <v>#REF!</v>
      </c>
      <c r="B1518" s="786" t="e">
        <f>+#REF!</f>
        <v>#REF!</v>
      </c>
      <c r="C1518" s="786"/>
      <c r="D1518" s="786"/>
      <c r="E1518" s="786"/>
      <c r="F1518" s="78" t="e">
        <f>+#REF!</f>
        <v>#REF!</v>
      </c>
      <c r="G1518" s="79">
        <f>+G1543</f>
        <v>895526</v>
      </c>
    </row>
    <row r="1519" spans="1:7">
      <c r="A1519" s="80"/>
      <c r="B1519" s="80"/>
      <c r="C1519" s="80"/>
      <c r="D1519" s="81"/>
      <c r="E1519" s="82"/>
      <c r="F1519" s="83"/>
      <c r="G1519" s="84"/>
    </row>
    <row r="1520" spans="1:7" ht="15">
      <c r="A1520" s="613" t="s">
        <v>40</v>
      </c>
      <c r="B1520" s="633"/>
      <c r="C1520" s="633"/>
      <c r="D1520" s="633"/>
      <c r="E1520" s="633"/>
      <c r="F1520" s="633"/>
      <c r="G1520" s="634"/>
    </row>
    <row r="1521" spans="1:7" ht="15">
      <c r="A1521" s="616" t="s">
        <v>41</v>
      </c>
      <c r="B1521" s="640"/>
      <c r="C1521" s="641"/>
      <c r="D1521" s="231" t="s">
        <v>42</v>
      </c>
      <c r="E1521" s="232" t="s">
        <v>43</v>
      </c>
      <c r="F1521" s="233" t="s">
        <v>44</v>
      </c>
      <c r="G1521" s="232" t="s">
        <v>45</v>
      </c>
    </row>
    <row r="1522" spans="1:7" ht="14.5" customHeight="1">
      <c r="A1522" s="637" t="s">
        <v>157</v>
      </c>
      <c r="B1522" s="638"/>
      <c r="C1522" s="639"/>
      <c r="D1522" s="234" t="s">
        <v>38</v>
      </c>
      <c r="E1522" s="250">
        <v>850000</v>
      </c>
      <c r="F1522" s="236">
        <v>1</v>
      </c>
      <c r="G1522" s="252">
        <f>ROUNDUP(E1522*F1522,0)</f>
        <v>850000</v>
      </c>
    </row>
    <row r="1523" spans="1:7" ht="15">
      <c r="A1523" s="637"/>
      <c r="B1523" s="638"/>
      <c r="C1523" s="639"/>
      <c r="D1523" s="234"/>
      <c r="E1523" s="235"/>
      <c r="F1523" s="236"/>
      <c r="G1523" s="232"/>
    </row>
    <row r="1524" spans="1:7" ht="15">
      <c r="A1524" s="637"/>
      <c r="B1524" s="638"/>
      <c r="C1524" s="639"/>
      <c r="D1524" s="234"/>
      <c r="E1524" s="235"/>
      <c r="F1524" s="236"/>
      <c r="G1524" s="232"/>
    </row>
    <row r="1525" spans="1:7" ht="15">
      <c r="A1525" s="637"/>
      <c r="B1525" s="638"/>
      <c r="C1525" s="639"/>
      <c r="D1525" s="234"/>
      <c r="E1525" s="235"/>
      <c r="F1525" s="236"/>
      <c r="G1525" s="232"/>
    </row>
    <row r="1526" spans="1:7" ht="15">
      <c r="A1526" s="637"/>
      <c r="B1526" s="638"/>
      <c r="C1526" s="639"/>
      <c r="D1526" s="234"/>
      <c r="E1526" s="235"/>
      <c r="F1526" s="236"/>
      <c r="G1526" s="232"/>
    </row>
    <row r="1527" spans="1:7" ht="15">
      <c r="A1527" s="237"/>
      <c r="B1527" s="238"/>
      <c r="C1527" s="237"/>
      <c r="D1527" s="239"/>
      <c r="E1527" s="240"/>
      <c r="F1527" s="241" t="s">
        <v>46</v>
      </c>
      <c r="G1527" s="242">
        <f>G1522+G1523+G1524+G1525+G1526</f>
        <v>850000</v>
      </c>
    </row>
    <row r="1528" spans="1:7" ht="15">
      <c r="A1528" s="243"/>
      <c r="B1528" s="244"/>
      <c r="C1528" s="244"/>
      <c r="D1528" s="245"/>
      <c r="E1528" s="246"/>
      <c r="F1528" s="247"/>
      <c r="G1528" s="248"/>
    </row>
    <row r="1529" spans="1:7" ht="15">
      <c r="A1529" s="613" t="s">
        <v>47</v>
      </c>
      <c r="B1529" s="614"/>
      <c r="C1529" s="614"/>
      <c r="D1529" s="614"/>
      <c r="E1529" s="614"/>
      <c r="F1529" s="614"/>
      <c r="G1529" s="615"/>
    </row>
    <row r="1530" spans="1:7" ht="15">
      <c r="A1530" s="616" t="s">
        <v>41</v>
      </c>
      <c r="B1530" s="640"/>
      <c r="C1530" s="641"/>
      <c r="D1530" s="231" t="s">
        <v>42</v>
      </c>
      <c r="E1530" s="232" t="s">
        <v>48</v>
      </c>
      <c r="F1530" s="233" t="s">
        <v>49</v>
      </c>
      <c r="G1530" s="232" t="s">
        <v>45</v>
      </c>
    </row>
    <row r="1531" spans="1:7" ht="15">
      <c r="A1531" s="689" t="s">
        <v>50</v>
      </c>
      <c r="B1531" s="690"/>
      <c r="C1531" s="691"/>
      <c r="D1531" s="369" t="s">
        <v>51</v>
      </c>
      <c r="E1531" s="250">
        <f>G1540</f>
        <v>43358</v>
      </c>
      <c r="F1531" s="363">
        <v>0.05</v>
      </c>
      <c r="G1531" s="252">
        <f>ROUNDUP(E1531*F1531,0)</f>
        <v>2168</v>
      </c>
    </row>
    <row r="1532" spans="1:7" ht="15">
      <c r="A1532" s="622"/>
      <c r="B1532" s="623"/>
      <c r="C1532" s="624"/>
      <c r="D1532" s="254"/>
      <c r="E1532" s="255"/>
      <c r="F1532" s="253"/>
      <c r="G1532" s="256"/>
    </row>
    <row r="1533" spans="1:7" ht="15">
      <c r="A1533" s="622"/>
      <c r="B1533" s="623"/>
      <c r="C1533" s="624"/>
      <c r="D1533" s="254"/>
      <c r="E1533" s="255"/>
      <c r="F1533" s="253"/>
      <c r="G1533" s="256"/>
    </row>
    <row r="1534" spans="1:7" ht="15">
      <c r="A1534" s="257"/>
      <c r="B1534" s="258"/>
      <c r="C1534" s="258"/>
      <c r="D1534" s="259"/>
      <c r="E1534" s="260"/>
      <c r="F1534" s="241" t="s">
        <v>54</v>
      </c>
      <c r="G1534" s="242">
        <f>G1531+G1532+G1533</f>
        <v>2168</v>
      </c>
    </row>
    <row r="1535" spans="1:7" ht="15">
      <c r="A1535" s="261"/>
      <c r="B1535" s="262"/>
      <c r="C1535" s="262"/>
      <c r="D1535" s="263"/>
      <c r="E1535" s="264"/>
      <c r="F1535" s="247"/>
      <c r="G1535" s="248"/>
    </row>
    <row r="1536" spans="1:7" ht="15">
      <c r="A1536" s="613" t="s">
        <v>55</v>
      </c>
      <c r="B1536" s="614"/>
      <c r="C1536" s="614"/>
      <c r="D1536" s="614"/>
      <c r="E1536" s="614"/>
      <c r="F1536" s="614"/>
      <c r="G1536" s="615"/>
    </row>
    <row r="1537" spans="1:7" ht="15">
      <c r="A1537" s="231" t="s">
        <v>2</v>
      </c>
      <c r="B1537" s="231" t="s">
        <v>56</v>
      </c>
      <c r="C1537" s="231" t="s">
        <v>57</v>
      </c>
      <c r="D1537" s="231" t="s">
        <v>58</v>
      </c>
      <c r="E1537" s="231" t="s">
        <v>59</v>
      </c>
      <c r="F1537" s="231" t="s">
        <v>60</v>
      </c>
      <c r="G1537" s="265"/>
    </row>
    <row r="1538" spans="1:7" ht="15">
      <c r="A1538" s="266" t="s">
        <v>61</v>
      </c>
      <c r="B1538" s="266">
        <v>107213.33333333299</v>
      </c>
      <c r="C1538" s="267">
        <v>0.875</v>
      </c>
      <c r="D1538" s="267">
        <v>25128.125</v>
      </c>
      <c r="E1538" s="267">
        <v>0.84299999999999997</v>
      </c>
      <c r="F1538" s="252">
        <f>ROUNDUP(D1538/E1538,0)</f>
        <v>29808</v>
      </c>
      <c r="G1538" s="265"/>
    </row>
    <row r="1539" spans="1:7" ht="15">
      <c r="A1539" s="266" t="s">
        <v>62</v>
      </c>
      <c r="B1539" s="266">
        <v>48733.333333333299</v>
      </c>
      <c r="C1539" s="267">
        <v>0.875</v>
      </c>
      <c r="D1539" s="267">
        <v>11421.875</v>
      </c>
      <c r="E1539" s="267">
        <v>0.84299999999999997</v>
      </c>
      <c r="F1539" s="252">
        <f>ROUNDUP(D1539/E1539,0)</f>
        <v>13550</v>
      </c>
      <c r="G1539" s="265"/>
    </row>
    <row r="1540" spans="1:7" ht="15">
      <c r="A1540" s="237"/>
      <c r="B1540" s="268"/>
      <c r="C1540" s="269"/>
      <c r="D1540" s="270"/>
      <c r="E1540" s="271"/>
      <c r="F1540" s="241" t="s">
        <v>63</v>
      </c>
      <c r="G1540" s="242">
        <f>F1538+F1539</f>
        <v>43358</v>
      </c>
    </row>
    <row r="1541" spans="1:7" ht="15">
      <c r="A1541" s="243"/>
      <c r="B1541" s="273"/>
      <c r="C1541" s="274"/>
      <c r="D1541" s="275"/>
      <c r="E1541" s="276"/>
      <c r="F1541" s="247"/>
      <c r="G1541" s="248"/>
    </row>
    <row r="1542" spans="1:7" ht="16" thickBot="1">
      <c r="A1542" s="243"/>
      <c r="B1542" s="243"/>
      <c r="C1542" s="243"/>
      <c r="D1542" s="277"/>
      <c r="E1542" s="278"/>
      <c r="F1542" s="279"/>
      <c r="G1542" s="278"/>
    </row>
    <row r="1543" spans="1:7" ht="16" thickBot="1">
      <c r="A1543" s="280"/>
      <c r="B1543" s="281"/>
      <c r="C1543" s="282"/>
      <c r="D1543" s="283"/>
      <c r="E1543" s="642" t="s">
        <v>64</v>
      </c>
      <c r="F1543" s="643"/>
      <c r="G1543" s="303">
        <f>G1527+G1534+G1540</f>
        <v>895526</v>
      </c>
    </row>
    <row r="1544" spans="1:7" s="152" customFormat="1">
      <c r="A1544" s="154"/>
      <c r="B1544" s="155"/>
      <c r="C1544" s="156"/>
      <c r="D1544" s="157"/>
      <c r="E1544" s="158"/>
      <c r="F1544" s="158"/>
      <c r="G1544" s="159"/>
    </row>
    <row r="1545" spans="1:7">
      <c r="A1545" s="140"/>
      <c r="B1545" s="141"/>
      <c r="C1545" s="142"/>
      <c r="D1545" s="143"/>
      <c r="E1545" s="144"/>
      <c r="F1545" s="145"/>
      <c r="G1545" s="144"/>
    </row>
    <row r="1546" spans="1:7" ht="15" thickBot="1"/>
    <row r="1547" spans="1:7" ht="16" thickBot="1">
      <c r="A1547" s="74" t="s">
        <v>1</v>
      </c>
      <c r="B1547" s="730" t="s">
        <v>2</v>
      </c>
      <c r="C1547" s="731"/>
      <c r="D1547" s="731"/>
      <c r="E1547" s="732"/>
      <c r="F1547" s="75" t="s">
        <v>38</v>
      </c>
      <c r="G1547" s="76" t="s">
        <v>39</v>
      </c>
    </row>
    <row r="1548" spans="1:7" ht="15" thickBot="1">
      <c r="A1548" s="77" t="e">
        <f>+#REF!</f>
        <v>#REF!</v>
      </c>
      <c r="B1548" s="786" t="e">
        <f>+#REF!</f>
        <v>#REF!</v>
      </c>
      <c r="C1548" s="786"/>
      <c r="D1548" s="786"/>
      <c r="E1548" s="786"/>
      <c r="F1548" s="78" t="e">
        <f>+#REF!</f>
        <v>#REF!</v>
      </c>
      <c r="G1548" s="79">
        <f>+G1573</f>
        <v>574447</v>
      </c>
    </row>
    <row r="1549" spans="1:7">
      <c r="A1549" s="80"/>
      <c r="B1549" s="80"/>
      <c r="C1549" s="80"/>
      <c r="D1549" s="81"/>
      <c r="E1549" s="82"/>
      <c r="F1549" s="83"/>
      <c r="G1549" s="84"/>
    </row>
    <row r="1550" spans="1:7" ht="15">
      <c r="A1550" s="613" t="s">
        <v>40</v>
      </c>
      <c r="B1550" s="633"/>
      <c r="C1550" s="633"/>
      <c r="D1550" s="633"/>
      <c r="E1550" s="633"/>
      <c r="F1550" s="633"/>
      <c r="G1550" s="634"/>
    </row>
    <row r="1551" spans="1:7" ht="15">
      <c r="A1551" s="616" t="s">
        <v>41</v>
      </c>
      <c r="B1551" s="640"/>
      <c r="C1551" s="641"/>
      <c r="D1551" s="231" t="s">
        <v>42</v>
      </c>
      <c r="E1551" s="232" t="s">
        <v>43</v>
      </c>
      <c r="F1551" s="233" t="s">
        <v>44</v>
      </c>
      <c r="G1551" s="232" t="s">
        <v>45</v>
      </c>
    </row>
    <row r="1552" spans="1:7" ht="13.75" customHeight="1">
      <c r="A1552" s="637" t="s">
        <v>202</v>
      </c>
      <c r="B1552" s="638"/>
      <c r="C1552" s="639"/>
      <c r="D1552" s="234" t="s">
        <v>88</v>
      </c>
      <c r="E1552" s="250">
        <v>550000</v>
      </c>
      <c r="F1552" s="236">
        <v>1</v>
      </c>
      <c r="G1552" s="252">
        <f>ROUNDUP(E1552*F1552,0)</f>
        <v>550000</v>
      </c>
    </row>
    <row r="1553" spans="1:7" ht="15">
      <c r="A1553" s="637"/>
      <c r="B1553" s="638"/>
      <c r="C1553" s="639"/>
      <c r="D1553" s="234"/>
      <c r="E1553" s="235"/>
      <c r="F1553" s="236"/>
      <c r="G1553" s="232"/>
    </row>
    <row r="1554" spans="1:7" ht="15">
      <c r="A1554" s="637"/>
      <c r="B1554" s="638"/>
      <c r="C1554" s="639"/>
      <c r="D1554" s="234"/>
      <c r="E1554" s="235"/>
      <c r="F1554" s="236"/>
      <c r="G1554" s="232"/>
    </row>
    <row r="1555" spans="1:7" ht="15">
      <c r="A1555" s="637"/>
      <c r="B1555" s="638"/>
      <c r="C1555" s="639"/>
      <c r="D1555" s="234"/>
      <c r="E1555" s="235"/>
      <c r="F1555" s="236"/>
      <c r="G1555" s="232"/>
    </row>
    <row r="1556" spans="1:7" ht="15">
      <c r="A1556" s="637"/>
      <c r="B1556" s="638"/>
      <c r="C1556" s="639"/>
      <c r="D1556" s="234"/>
      <c r="E1556" s="235"/>
      <c r="F1556" s="236"/>
      <c r="G1556" s="232"/>
    </row>
    <row r="1557" spans="1:7" ht="15">
      <c r="A1557" s="237"/>
      <c r="B1557" s="238"/>
      <c r="C1557" s="237"/>
      <c r="D1557" s="239"/>
      <c r="E1557" s="240"/>
      <c r="F1557" s="241" t="s">
        <v>46</v>
      </c>
      <c r="G1557" s="242">
        <f>G1552+G1553+G1554+G1555+G1556</f>
        <v>550000</v>
      </c>
    </row>
    <row r="1558" spans="1:7" ht="15">
      <c r="A1558" s="243"/>
      <c r="B1558" s="244"/>
      <c r="C1558" s="244"/>
      <c r="D1558" s="245"/>
      <c r="E1558" s="246"/>
      <c r="F1558" s="247"/>
      <c r="G1558" s="248"/>
    </row>
    <row r="1559" spans="1:7" ht="15">
      <c r="A1559" s="613" t="s">
        <v>47</v>
      </c>
      <c r="B1559" s="614"/>
      <c r="C1559" s="614"/>
      <c r="D1559" s="614"/>
      <c r="E1559" s="614"/>
      <c r="F1559" s="614"/>
      <c r="G1559" s="615"/>
    </row>
    <row r="1560" spans="1:7" ht="15">
      <c r="A1560" s="616" t="s">
        <v>41</v>
      </c>
      <c r="B1560" s="640"/>
      <c r="C1560" s="641"/>
      <c r="D1560" s="231" t="s">
        <v>42</v>
      </c>
      <c r="E1560" s="232" t="s">
        <v>48</v>
      </c>
      <c r="F1560" s="233" t="s">
        <v>49</v>
      </c>
      <c r="G1560" s="232" t="s">
        <v>45</v>
      </c>
    </row>
    <row r="1561" spans="1:7" ht="15">
      <c r="A1561" s="622" t="s">
        <v>165</v>
      </c>
      <c r="B1561" s="623"/>
      <c r="C1561" s="624"/>
      <c r="D1561" s="369" t="s">
        <v>51</v>
      </c>
      <c r="E1561" s="255">
        <f>G1570</f>
        <v>23282</v>
      </c>
      <c r="F1561" s="253">
        <v>0.05</v>
      </c>
      <c r="G1561" s="252">
        <f>ROUNDUP(E1561*F1561,0)</f>
        <v>1165</v>
      </c>
    </row>
    <row r="1562" spans="1:7" ht="15">
      <c r="A1562" s="622"/>
      <c r="B1562" s="623"/>
      <c r="C1562" s="624"/>
      <c r="D1562" s="254"/>
      <c r="E1562" s="255"/>
      <c r="F1562" s="253"/>
      <c r="G1562" s="256"/>
    </row>
    <row r="1563" spans="1:7" ht="15">
      <c r="A1563" s="622"/>
      <c r="B1563" s="623"/>
      <c r="C1563" s="624"/>
      <c r="D1563" s="254"/>
      <c r="E1563" s="255"/>
      <c r="F1563" s="253"/>
      <c r="G1563" s="256"/>
    </row>
    <row r="1564" spans="1:7" ht="15">
      <c r="A1564" s="257"/>
      <c r="B1564" s="258"/>
      <c r="C1564" s="258"/>
      <c r="D1564" s="259"/>
      <c r="E1564" s="260"/>
      <c r="F1564" s="241" t="s">
        <v>54</v>
      </c>
      <c r="G1564" s="242">
        <f>G1561+G1562+G1563</f>
        <v>1165</v>
      </c>
    </row>
    <row r="1565" spans="1:7" ht="15">
      <c r="A1565" s="261"/>
      <c r="B1565" s="262"/>
      <c r="C1565" s="262"/>
      <c r="D1565" s="263"/>
      <c r="E1565" s="264"/>
      <c r="F1565" s="247"/>
      <c r="G1565" s="248"/>
    </row>
    <row r="1566" spans="1:7" ht="15">
      <c r="A1566" s="613" t="s">
        <v>55</v>
      </c>
      <c r="B1566" s="614"/>
      <c r="C1566" s="614"/>
      <c r="D1566" s="614"/>
      <c r="E1566" s="614"/>
      <c r="F1566" s="614"/>
      <c r="G1566" s="615"/>
    </row>
    <row r="1567" spans="1:7" ht="15">
      <c r="A1567" s="231" t="s">
        <v>2</v>
      </c>
      <c r="B1567" s="231" t="s">
        <v>56</v>
      </c>
      <c r="C1567" s="231" t="s">
        <v>57</v>
      </c>
      <c r="D1567" s="231" t="s">
        <v>58</v>
      </c>
      <c r="E1567" s="231" t="s">
        <v>59</v>
      </c>
      <c r="F1567" s="231" t="s">
        <v>60</v>
      </c>
      <c r="G1567" s="265"/>
    </row>
    <row r="1568" spans="1:7" ht="15">
      <c r="A1568" s="266" t="s">
        <v>61</v>
      </c>
      <c r="B1568" s="266">
        <v>107213.33333333299</v>
      </c>
      <c r="C1568" s="267">
        <v>0.875</v>
      </c>
      <c r="D1568" s="267">
        <v>25128.125</v>
      </c>
      <c r="E1568" s="267">
        <v>1.57</v>
      </c>
      <c r="F1568" s="252">
        <f>ROUNDUP(D1568/E1568,0)</f>
        <v>16006</v>
      </c>
      <c r="G1568" s="265"/>
    </row>
    <row r="1569" spans="1:7" ht="15">
      <c r="A1569" s="266" t="s">
        <v>62</v>
      </c>
      <c r="B1569" s="266">
        <v>48733.333333333299</v>
      </c>
      <c r="C1569" s="267">
        <v>0.875</v>
      </c>
      <c r="D1569" s="267">
        <v>11421.875</v>
      </c>
      <c r="E1569" s="267">
        <v>1.57</v>
      </c>
      <c r="F1569" s="252">
        <f>ROUNDUP(D1569/E1569,0)</f>
        <v>7276</v>
      </c>
      <c r="G1569" s="265"/>
    </row>
    <row r="1570" spans="1:7" ht="15">
      <c r="A1570" s="237"/>
      <c r="B1570" s="268"/>
      <c r="C1570" s="269"/>
      <c r="D1570" s="270"/>
      <c r="E1570" s="271"/>
      <c r="F1570" s="241" t="s">
        <v>63</v>
      </c>
      <c r="G1570" s="242">
        <f>SUM(F1568:F1569)</f>
        <v>23282</v>
      </c>
    </row>
    <row r="1571" spans="1:7" ht="15">
      <c r="A1571" s="243"/>
      <c r="B1571" s="273"/>
      <c r="C1571" s="274"/>
      <c r="D1571" s="275"/>
      <c r="E1571" s="276"/>
      <c r="F1571" s="247"/>
      <c r="G1571" s="248"/>
    </row>
    <row r="1572" spans="1:7" ht="16" thickBot="1">
      <c r="A1572" s="243"/>
      <c r="B1572" s="243"/>
      <c r="C1572" s="243"/>
      <c r="D1572" s="277"/>
      <c r="E1572" s="278"/>
      <c r="F1572" s="279"/>
      <c r="G1572" s="278"/>
    </row>
    <row r="1573" spans="1:7" ht="16" thickBot="1">
      <c r="A1573" s="280"/>
      <c r="B1573" s="281"/>
      <c r="C1573" s="282"/>
      <c r="D1573" s="283"/>
      <c r="E1573" s="642" t="s">
        <v>64</v>
      </c>
      <c r="F1573" s="643"/>
      <c r="G1573" s="303">
        <f>G1557+G1564+G1570</f>
        <v>574447</v>
      </c>
    </row>
    <row r="1574" spans="1:7" ht="16" thickBot="1">
      <c r="A1574" s="243"/>
      <c r="B1574" s="243"/>
      <c r="C1574" s="243"/>
      <c r="D1574" s="277"/>
      <c r="E1574" s="278"/>
      <c r="F1574" s="279"/>
      <c r="G1574" s="278"/>
    </row>
    <row r="1575" spans="1:7" ht="16" thickBot="1">
      <c r="A1575" s="74" t="s">
        <v>1</v>
      </c>
      <c r="B1575" s="730" t="s">
        <v>2</v>
      </c>
      <c r="C1575" s="731"/>
      <c r="D1575" s="731"/>
      <c r="E1575" s="732"/>
      <c r="F1575" s="75" t="s">
        <v>38</v>
      </c>
      <c r="G1575" s="76" t="s">
        <v>39</v>
      </c>
    </row>
    <row r="1576" spans="1:7" ht="62" customHeight="1" thickBot="1">
      <c r="A1576" s="77" t="e">
        <f>+#REF!</f>
        <v>#REF!</v>
      </c>
      <c r="B1576" s="786" t="e">
        <f>+#REF!</f>
        <v>#REF!</v>
      </c>
      <c r="C1576" s="786"/>
      <c r="D1576" s="786"/>
      <c r="E1576" s="786"/>
      <c r="F1576" s="78" t="e">
        <f>+#REF!</f>
        <v>#REF!</v>
      </c>
      <c r="G1576" s="79">
        <f>+G1601</f>
        <v>680024</v>
      </c>
    </row>
    <row r="1577" spans="1:7">
      <c r="A1577" s="80"/>
      <c r="B1577" s="80"/>
      <c r="C1577" s="80"/>
      <c r="D1577" s="81"/>
      <c r="E1577" s="82"/>
      <c r="F1577" s="83"/>
      <c r="G1577" s="84"/>
    </row>
    <row r="1578" spans="1:7" ht="15">
      <c r="A1578" s="613" t="s">
        <v>40</v>
      </c>
      <c r="B1578" s="633"/>
      <c r="C1578" s="633"/>
      <c r="D1578" s="633"/>
      <c r="E1578" s="633"/>
      <c r="F1578" s="633"/>
      <c r="G1578" s="634"/>
    </row>
    <row r="1579" spans="1:7" ht="15">
      <c r="A1579" s="616" t="s">
        <v>41</v>
      </c>
      <c r="B1579" s="640"/>
      <c r="C1579" s="641"/>
      <c r="D1579" s="231" t="s">
        <v>42</v>
      </c>
      <c r="E1579" s="232" t="s">
        <v>43</v>
      </c>
      <c r="F1579" s="233" t="s">
        <v>44</v>
      </c>
      <c r="G1579" s="232" t="s">
        <v>45</v>
      </c>
    </row>
    <row r="1580" spans="1:7" ht="13.75" customHeight="1">
      <c r="A1580" s="637" t="s">
        <v>205</v>
      </c>
      <c r="B1580" s="638"/>
      <c r="C1580" s="639"/>
      <c r="D1580" s="234" t="s">
        <v>88</v>
      </c>
      <c r="E1580" s="235">
        <v>656621</v>
      </c>
      <c r="F1580" s="236">
        <v>1</v>
      </c>
      <c r="G1580" s="252">
        <f>ROUNDUP(E1580*F1580,0)</f>
        <v>656621</v>
      </c>
    </row>
    <row r="1581" spans="1:7" ht="13.75" customHeight="1">
      <c r="A1581" s="637"/>
      <c r="B1581" s="638"/>
      <c r="C1581" s="639"/>
      <c r="D1581" s="234"/>
      <c r="E1581" s="235"/>
      <c r="F1581" s="236"/>
      <c r="G1581" s="232"/>
    </row>
    <row r="1582" spans="1:7" ht="15">
      <c r="A1582" s="637"/>
      <c r="B1582" s="638"/>
      <c r="C1582" s="639"/>
      <c r="D1582" s="234"/>
      <c r="E1582" s="235"/>
      <c r="F1582" s="236"/>
      <c r="G1582" s="232"/>
    </row>
    <row r="1583" spans="1:7" ht="15">
      <c r="A1583" s="637"/>
      <c r="B1583" s="638"/>
      <c r="C1583" s="639"/>
      <c r="D1583" s="234"/>
      <c r="E1583" s="235"/>
      <c r="F1583" s="236"/>
      <c r="G1583" s="232"/>
    </row>
    <row r="1584" spans="1:7" ht="15">
      <c r="A1584" s="637"/>
      <c r="B1584" s="638"/>
      <c r="C1584" s="639"/>
      <c r="D1584" s="234"/>
      <c r="E1584" s="235"/>
      <c r="F1584" s="236"/>
      <c r="G1584" s="232"/>
    </row>
    <row r="1585" spans="1:7" ht="15">
      <c r="A1585" s="237"/>
      <c r="B1585" s="238"/>
      <c r="C1585" s="237"/>
      <c r="D1585" s="239"/>
      <c r="E1585" s="240"/>
      <c r="F1585" s="241" t="s">
        <v>46</v>
      </c>
      <c r="G1585" s="242">
        <f>G1580+G1581+G1582+G1583+G1584</f>
        <v>656621</v>
      </c>
    </row>
    <row r="1586" spans="1:7" ht="15">
      <c r="A1586" s="243"/>
      <c r="B1586" s="244"/>
      <c r="C1586" s="244"/>
      <c r="D1586" s="245"/>
      <c r="E1586" s="246"/>
      <c r="F1586" s="247"/>
      <c r="G1586" s="248"/>
    </row>
    <row r="1587" spans="1:7" ht="15">
      <c r="A1587" s="613" t="s">
        <v>47</v>
      </c>
      <c r="B1587" s="614"/>
      <c r="C1587" s="614"/>
      <c r="D1587" s="614"/>
      <c r="E1587" s="614"/>
      <c r="F1587" s="614"/>
      <c r="G1587" s="615"/>
    </row>
    <row r="1588" spans="1:7" ht="15">
      <c r="A1588" s="616" t="s">
        <v>41</v>
      </c>
      <c r="B1588" s="640"/>
      <c r="C1588" s="641"/>
      <c r="D1588" s="231" t="s">
        <v>42</v>
      </c>
      <c r="E1588" s="232" t="s">
        <v>48</v>
      </c>
      <c r="F1588" s="233" t="s">
        <v>49</v>
      </c>
      <c r="G1588" s="232" t="s">
        <v>45</v>
      </c>
    </row>
    <row r="1589" spans="1:7" ht="15">
      <c r="A1589" s="622" t="s">
        <v>165</v>
      </c>
      <c r="B1589" s="623"/>
      <c r="C1589" s="624"/>
      <c r="D1589" s="369" t="s">
        <v>51</v>
      </c>
      <c r="E1589" s="255">
        <f>G1598</f>
        <v>22288</v>
      </c>
      <c r="F1589" s="253">
        <v>0.05</v>
      </c>
      <c r="G1589" s="252">
        <f>ROUNDUP(E1589*F1589,0)</f>
        <v>1115</v>
      </c>
    </row>
    <row r="1590" spans="1:7" ht="15">
      <c r="A1590" s="622"/>
      <c r="B1590" s="623"/>
      <c r="C1590" s="624"/>
      <c r="D1590" s="254"/>
      <c r="E1590" s="255"/>
      <c r="F1590" s="253"/>
      <c r="G1590" s="256"/>
    </row>
    <row r="1591" spans="1:7" ht="15">
      <c r="A1591" s="622"/>
      <c r="B1591" s="623"/>
      <c r="C1591" s="624"/>
      <c r="D1591" s="254"/>
      <c r="E1591" s="255"/>
      <c r="F1591" s="253"/>
      <c r="G1591" s="256"/>
    </row>
    <row r="1592" spans="1:7" ht="15">
      <c r="A1592" s="257"/>
      <c r="B1592" s="258"/>
      <c r="C1592" s="258"/>
      <c r="D1592" s="259"/>
      <c r="E1592" s="260"/>
      <c r="F1592" s="241" t="s">
        <v>54</v>
      </c>
      <c r="G1592" s="242">
        <f>G1589+G1590+G1591</f>
        <v>1115</v>
      </c>
    </row>
    <row r="1593" spans="1:7" ht="15">
      <c r="A1593" s="261"/>
      <c r="B1593" s="262"/>
      <c r="C1593" s="262"/>
      <c r="D1593" s="263"/>
      <c r="E1593" s="264"/>
      <c r="F1593" s="247"/>
      <c r="G1593" s="248"/>
    </row>
    <row r="1594" spans="1:7" ht="15">
      <c r="A1594" s="613" t="s">
        <v>55</v>
      </c>
      <c r="B1594" s="614"/>
      <c r="C1594" s="614"/>
      <c r="D1594" s="614"/>
      <c r="E1594" s="614"/>
      <c r="F1594" s="614"/>
      <c r="G1594" s="615"/>
    </row>
    <row r="1595" spans="1:7" ht="15">
      <c r="A1595" s="231" t="s">
        <v>2</v>
      </c>
      <c r="B1595" s="231" t="s">
        <v>56</v>
      </c>
      <c r="C1595" s="231" t="s">
        <v>57</v>
      </c>
      <c r="D1595" s="231" t="s">
        <v>58</v>
      </c>
      <c r="E1595" s="231" t="s">
        <v>59</v>
      </c>
      <c r="F1595" s="231" t="s">
        <v>60</v>
      </c>
      <c r="G1595" s="265"/>
    </row>
    <row r="1596" spans="1:7" ht="15">
      <c r="A1596" s="266" t="s">
        <v>61</v>
      </c>
      <c r="B1596" s="266">
        <v>107213.33333333299</v>
      </c>
      <c r="C1596" s="267">
        <v>0.875</v>
      </c>
      <c r="D1596" s="267">
        <v>25128.125</v>
      </c>
      <c r="E1596" s="267">
        <v>1.64</v>
      </c>
      <c r="F1596" s="252">
        <f>ROUNDUP(D1596/E1596,0)</f>
        <v>15323</v>
      </c>
      <c r="G1596" s="265"/>
    </row>
    <row r="1597" spans="1:7" ht="15">
      <c r="A1597" s="266" t="s">
        <v>62</v>
      </c>
      <c r="B1597" s="266">
        <v>48733.333333333299</v>
      </c>
      <c r="C1597" s="267">
        <v>0.875</v>
      </c>
      <c r="D1597" s="267">
        <v>11421.875</v>
      </c>
      <c r="E1597" s="267">
        <v>1.64</v>
      </c>
      <c r="F1597" s="252">
        <f>ROUNDUP(D1597/E1597,0)</f>
        <v>6965</v>
      </c>
      <c r="G1597" s="265"/>
    </row>
    <row r="1598" spans="1:7" ht="15">
      <c r="A1598" s="237"/>
      <c r="B1598" s="268"/>
      <c r="C1598" s="269"/>
      <c r="D1598" s="270"/>
      <c r="E1598" s="271"/>
      <c r="F1598" s="241" t="s">
        <v>63</v>
      </c>
      <c r="G1598" s="242">
        <f>SUM(F1596:F1597)</f>
        <v>22288</v>
      </c>
    </row>
    <row r="1599" spans="1:7" ht="15">
      <c r="A1599" s="243"/>
      <c r="B1599" s="273"/>
      <c r="C1599" s="274"/>
      <c r="D1599" s="275"/>
      <c r="E1599" s="276"/>
      <c r="F1599" s="247"/>
      <c r="G1599" s="248"/>
    </row>
    <row r="1600" spans="1:7" ht="16" thickBot="1">
      <c r="A1600" s="243"/>
      <c r="B1600" s="243"/>
      <c r="C1600" s="243"/>
      <c r="D1600" s="277"/>
      <c r="E1600" s="278"/>
      <c r="F1600" s="279"/>
      <c r="G1600" s="278"/>
    </row>
    <row r="1601" spans="1:7" ht="16" thickBot="1">
      <c r="A1601" s="280"/>
      <c r="B1601" s="281"/>
      <c r="C1601" s="282"/>
      <c r="D1601" s="283"/>
      <c r="E1601" s="642" t="s">
        <v>64</v>
      </c>
      <c r="F1601" s="643"/>
      <c r="G1601" s="303">
        <f>G1585+G1592+G1598</f>
        <v>680024</v>
      </c>
    </row>
    <row r="1602" spans="1:7" ht="15" thickBot="1">
      <c r="A1602" s="200"/>
      <c r="B1602" s="201"/>
      <c r="C1602" s="202"/>
      <c r="D1602" s="203"/>
      <c r="E1602" s="204"/>
      <c r="F1602" s="205"/>
      <c r="G1602" s="204"/>
    </row>
    <row r="1603" spans="1:7" ht="16" thickBot="1">
      <c r="A1603" s="74" t="s">
        <v>1</v>
      </c>
      <c r="B1603" s="730" t="s">
        <v>2</v>
      </c>
      <c r="C1603" s="731"/>
      <c r="D1603" s="731"/>
      <c r="E1603" s="732"/>
      <c r="F1603" s="75" t="s">
        <v>38</v>
      </c>
      <c r="G1603" s="76" t="s">
        <v>39</v>
      </c>
    </row>
    <row r="1604" spans="1:7" ht="67" customHeight="1" thickBot="1">
      <c r="A1604" s="77" t="e">
        <f>+#REF!</f>
        <v>#REF!</v>
      </c>
      <c r="B1604" s="786" t="e">
        <f>+#REF!</f>
        <v>#REF!</v>
      </c>
      <c r="C1604" s="786"/>
      <c r="D1604" s="786"/>
      <c r="E1604" s="786"/>
      <c r="F1604" s="78" t="e">
        <f>+#REF!</f>
        <v>#REF!</v>
      </c>
      <c r="G1604" s="79">
        <f>+G1629</f>
        <v>386598</v>
      </c>
    </row>
    <row r="1605" spans="1:7">
      <c r="A1605" s="80"/>
      <c r="B1605" s="80"/>
      <c r="C1605" s="80"/>
      <c r="D1605" s="81"/>
      <c r="E1605" s="82"/>
      <c r="F1605" s="83"/>
      <c r="G1605" s="84"/>
    </row>
    <row r="1606" spans="1:7" ht="15">
      <c r="A1606" s="613" t="s">
        <v>40</v>
      </c>
      <c r="B1606" s="633"/>
      <c r="C1606" s="633"/>
      <c r="D1606" s="633"/>
      <c r="E1606" s="633"/>
      <c r="F1606" s="633"/>
      <c r="G1606" s="634"/>
    </row>
    <row r="1607" spans="1:7" ht="15">
      <c r="A1607" s="616" t="s">
        <v>41</v>
      </c>
      <c r="B1607" s="640"/>
      <c r="C1607" s="641"/>
      <c r="D1607" s="231" t="s">
        <v>42</v>
      </c>
      <c r="E1607" s="232" t="s">
        <v>43</v>
      </c>
      <c r="F1607" s="233" t="s">
        <v>44</v>
      </c>
      <c r="G1607" s="232" t="s">
        <v>45</v>
      </c>
    </row>
    <row r="1608" spans="1:7" ht="13.75" customHeight="1">
      <c r="A1608" s="637" t="s">
        <v>206</v>
      </c>
      <c r="B1608" s="638"/>
      <c r="C1608" s="639"/>
      <c r="D1608" s="234" t="s">
        <v>38</v>
      </c>
      <c r="E1608" s="250">
        <v>380000</v>
      </c>
      <c r="F1608" s="236">
        <v>1</v>
      </c>
      <c r="G1608" s="252">
        <f>ROUNDUP(E1608*F1608,0)</f>
        <v>380000</v>
      </c>
    </row>
    <row r="1609" spans="1:7" ht="15">
      <c r="A1609" s="637"/>
      <c r="B1609" s="638"/>
      <c r="C1609" s="639"/>
      <c r="D1609" s="234"/>
      <c r="E1609" s="235"/>
      <c r="F1609" s="236"/>
      <c r="G1609" s="232"/>
    </row>
    <row r="1610" spans="1:7" ht="15">
      <c r="A1610" s="637"/>
      <c r="B1610" s="638"/>
      <c r="C1610" s="639"/>
      <c r="D1610" s="234"/>
      <c r="E1610" s="235"/>
      <c r="F1610" s="236"/>
      <c r="G1610" s="232"/>
    </row>
    <row r="1611" spans="1:7" ht="15">
      <c r="A1611" s="637"/>
      <c r="B1611" s="638"/>
      <c r="C1611" s="639"/>
      <c r="D1611" s="234"/>
      <c r="E1611" s="235"/>
      <c r="F1611" s="236"/>
      <c r="G1611" s="232"/>
    </row>
    <row r="1612" spans="1:7" ht="15">
      <c r="A1612" s="637"/>
      <c r="B1612" s="638"/>
      <c r="C1612" s="639"/>
      <c r="D1612" s="234"/>
      <c r="E1612" s="235"/>
      <c r="F1612" s="236"/>
      <c r="G1612" s="232"/>
    </row>
    <row r="1613" spans="1:7" ht="15">
      <c r="A1613" s="237"/>
      <c r="B1613" s="238"/>
      <c r="C1613" s="237"/>
      <c r="D1613" s="239"/>
      <c r="E1613" s="240"/>
      <c r="F1613" s="241" t="s">
        <v>46</v>
      </c>
      <c r="G1613" s="242">
        <f>G1608+G1609+G1610+G1611+G1612</f>
        <v>380000</v>
      </c>
    </row>
    <row r="1614" spans="1:7" ht="15">
      <c r="A1614" s="243"/>
      <c r="B1614" s="244"/>
      <c r="C1614" s="244"/>
      <c r="D1614" s="245"/>
      <c r="E1614" s="246"/>
      <c r="F1614" s="247"/>
      <c r="G1614" s="248"/>
    </row>
    <row r="1615" spans="1:7" ht="15">
      <c r="A1615" s="613" t="s">
        <v>47</v>
      </c>
      <c r="B1615" s="614"/>
      <c r="C1615" s="614"/>
      <c r="D1615" s="614"/>
      <c r="E1615" s="614"/>
      <c r="F1615" s="614"/>
      <c r="G1615" s="615"/>
    </row>
    <row r="1616" spans="1:7" ht="15">
      <c r="A1616" s="616" t="s">
        <v>41</v>
      </c>
      <c r="B1616" s="640"/>
      <c r="C1616" s="641"/>
      <c r="D1616" s="231" t="s">
        <v>42</v>
      </c>
      <c r="E1616" s="232" t="s">
        <v>48</v>
      </c>
      <c r="F1616" s="233" t="s">
        <v>49</v>
      </c>
      <c r="G1616" s="232" t="s">
        <v>45</v>
      </c>
    </row>
    <row r="1617" spans="1:7" ht="15">
      <c r="A1617" s="689" t="s">
        <v>50</v>
      </c>
      <c r="B1617" s="690"/>
      <c r="C1617" s="691"/>
      <c r="D1617" s="369" t="s">
        <v>51</v>
      </c>
      <c r="E1617" s="250">
        <f>+G1626</f>
        <v>6283</v>
      </c>
      <c r="F1617" s="363">
        <v>0.05</v>
      </c>
      <c r="G1617" s="252">
        <f>ROUNDUP(E1617*F1617,0)</f>
        <v>315</v>
      </c>
    </row>
    <row r="1618" spans="1:7" ht="15">
      <c r="A1618" s="622"/>
      <c r="B1618" s="623"/>
      <c r="C1618" s="624"/>
      <c r="D1618" s="254"/>
      <c r="E1618" s="255"/>
      <c r="F1618" s="253"/>
      <c r="G1618" s="256"/>
    </row>
    <row r="1619" spans="1:7" ht="15">
      <c r="A1619" s="622"/>
      <c r="B1619" s="623"/>
      <c r="C1619" s="624"/>
      <c r="D1619" s="254"/>
      <c r="E1619" s="255"/>
      <c r="F1619" s="253"/>
      <c r="G1619" s="256"/>
    </row>
    <row r="1620" spans="1:7" ht="15">
      <c r="A1620" s="257"/>
      <c r="B1620" s="258"/>
      <c r="C1620" s="258"/>
      <c r="D1620" s="259"/>
      <c r="E1620" s="260"/>
      <c r="F1620" s="241" t="s">
        <v>54</v>
      </c>
      <c r="G1620" s="242">
        <f>G1617+G1618+G1619</f>
        <v>315</v>
      </c>
    </row>
    <row r="1621" spans="1:7" ht="15">
      <c r="A1621" s="261"/>
      <c r="B1621" s="262"/>
      <c r="C1621" s="262"/>
      <c r="D1621" s="263"/>
      <c r="E1621" s="264"/>
      <c r="F1621" s="247"/>
      <c r="G1621" s="248"/>
    </row>
    <row r="1622" spans="1:7" ht="15">
      <c r="A1622" s="613" t="s">
        <v>55</v>
      </c>
      <c r="B1622" s="614"/>
      <c r="C1622" s="614"/>
      <c r="D1622" s="614"/>
      <c r="E1622" s="614"/>
      <c r="F1622" s="614"/>
      <c r="G1622" s="615"/>
    </row>
    <row r="1623" spans="1:7" ht="15">
      <c r="A1623" s="231" t="s">
        <v>2</v>
      </c>
      <c r="B1623" s="231" t="s">
        <v>56</v>
      </c>
      <c r="C1623" s="231" t="s">
        <v>57</v>
      </c>
      <c r="D1623" s="231" t="s">
        <v>360</v>
      </c>
      <c r="E1623" s="231" t="s">
        <v>59</v>
      </c>
      <c r="F1623" s="231" t="s">
        <v>60</v>
      </c>
      <c r="G1623" s="265"/>
    </row>
    <row r="1624" spans="1:7" ht="15">
      <c r="A1624" s="266" t="s">
        <v>61</v>
      </c>
      <c r="B1624" s="266">
        <v>107213.33333333299</v>
      </c>
      <c r="C1624" s="267">
        <v>0.875</v>
      </c>
      <c r="D1624" s="267">
        <v>25128.125</v>
      </c>
      <c r="E1624" s="267">
        <v>4</v>
      </c>
      <c r="F1624" s="252">
        <f>ROUNDUP(D1624/E1624,0)</f>
        <v>6283</v>
      </c>
      <c r="G1624" s="265"/>
    </row>
    <row r="1625" spans="1:7" ht="15">
      <c r="A1625" s="266" t="s">
        <v>62</v>
      </c>
      <c r="B1625" s="266">
        <v>48733.333333333299</v>
      </c>
      <c r="C1625" s="267">
        <v>0.875</v>
      </c>
      <c r="D1625" s="267">
        <v>11421.875</v>
      </c>
      <c r="E1625" s="267"/>
      <c r="F1625" s="252"/>
      <c r="G1625" s="265"/>
    </row>
    <row r="1626" spans="1:7" ht="15">
      <c r="A1626" s="237"/>
      <c r="B1626" s="268"/>
      <c r="C1626" s="269"/>
      <c r="D1626" s="270"/>
      <c r="E1626" s="271"/>
      <c r="F1626" s="241" t="s">
        <v>63</v>
      </c>
      <c r="G1626" s="242">
        <f>F1624+F1625</f>
        <v>6283</v>
      </c>
    </row>
    <row r="1627" spans="1:7" ht="15">
      <c r="A1627" s="243"/>
      <c r="B1627" s="273"/>
      <c r="C1627" s="274"/>
      <c r="D1627" s="275"/>
      <c r="E1627" s="276"/>
      <c r="F1627" s="247"/>
      <c r="G1627" s="248"/>
    </row>
    <row r="1628" spans="1:7" ht="16" thickBot="1">
      <c r="A1628" s="243"/>
      <c r="B1628" s="243"/>
      <c r="C1628" s="243"/>
      <c r="D1628" s="277"/>
      <c r="E1628" s="278"/>
      <c r="F1628" s="279"/>
      <c r="G1628" s="278"/>
    </row>
    <row r="1629" spans="1:7" ht="16" thickBot="1">
      <c r="A1629" s="280"/>
      <c r="B1629" s="281"/>
      <c r="C1629" s="282"/>
      <c r="D1629" s="283"/>
      <c r="E1629" s="642" t="s">
        <v>64</v>
      </c>
      <c r="F1629" s="643"/>
      <c r="G1629" s="303">
        <f>G1613+G1620+G1626</f>
        <v>386598</v>
      </c>
    </row>
    <row r="1630" spans="1:7">
      <c r="A1630" s="97"/>
      <c r="B1630" s="97"/>
      <c r="C1630" s="97"/>
      <c r="D1630" s="132"/>
      <c r="E1630" s="133"/>
      <c r="F1630" s="134"/>
      <c r="G1630" s="133"/>
    </row>
    <row r="1631" spans="1:7" ht="15" thickBot="1">
      <c r="A1631" s="140"/>
      <c r="B1631" s="141"/>
      <c r="C1631" s="142"/>
      <c r="D1631" s="143"/>
      <c r="E1631" s="144"/>
      <c r="F1631" s="145"/>
      <c r="G1631" s="144"/>
    </row>
    <row r="1632" spans="1:7" ht="16" thickBot="1">
      <c r="A1632" s="74" t="s">
        <v>1</v>
      </c>
      <c r="B1632" s="730" t="s">
        <v>2</v>
      </c>
      <c r="C1632" s="731"/>
      <c r="D1632" s="731"/>
      <c r="E1632" s="732"/>
      <c r="F1632" s="75" t="s">
        <v>38</v>
      </c>
      <c r="G1632" s="76" t="s">
        <v>39</v>
      </c>
    </row>
    <row r="1633" spans="1:7" ht="79" customHeight="1" thickBot="1">
      <c r="A1633" s="77" t="e">
        <f>+#REF!</f>
        <v>#REF!</v>
      </c>
      <c r="B1633" s="786" t="e">
        <f>+#REF!</f>
        <v>#REF!</v>
      </c>
      <c r="C1633" s="786"/>
      <c r="D1633" s="786"/>
      <c r="E1633" s="786"/>
      <c r="F1633" s="78" t="e">
        <f>+#REF!</f>
        <v>#REF!</v>
      </c>
      <c r="G1633" s="79">
        <f>+G1657</f>
        <v>41811</v>
      </c>
    </row>
    <row r="1634" spans="1:7">
      <c r="A1634" s="80"/>
      <c r="B1634" s="80"/>
      <c r="C1634" s="80"/>
      <c r="D1634" s="81"/>
      <c r="E1634" s="82"/>
      <c r="F1634" s="83"/>
      <c r="G1634" s="84"/>
    </row>
    <row r="1635" spans="1:7" ht="15">
      <c r="A1635" s="613" t="s">
        <v>40</v>
      </c>
      <c r="B1635" s="633"/>
      <c r="C1635" s="633"/>
      <c r="D1635" s="633"/>
      <c r="E1635" s="633"/>
      <c r="F1635" s="633"/>
      <c r="G1635" s="634"/>
    </row>
    <row r="1636" spans="1:7" ht="15">
      <c r="A1636" s="616" t="s">
        <v>41</v>
      </c>
      <c r="B1636" s="617"/>
      <c r="C1636" s="618"/>
      <c r="D1636" s="231" t="s">
        <v>42</v>
      </c>
      <c r="E1636" s="232" t="s">
        <v>43</v>
      </c>
      <c r="F1636" s="233" t="s">
        <v>44</v>
      </c>
      <c r="G1636" s="232" t="s">
        <v>45</v>
      </c>
    </row>
    <row r="1637" spans="1:7" ht="15">
      <c r="A1637" s="612"/>
      <c r="B1637" s="612"/>
      <c r="C1637" s="612"/>
      <c r="D1637" s="390"/>
      <c r="E1637" s="391"/>
      <c r="F1637" s="392"/>
      <c r="G1637" s="393"/>
    </row>
    <row r="1638" spans="1:7" ht="15">
      <c r="A1638" s="612"/>
      <c r="B1638" s="612"/>
      <c r="C1638" s="612"/>
      <c r="D1638" s="390"/>
      <c r="E1638" s="391"/>
      <c r="F1638" s="392"/>
      <c r="G1638" s="393"/>
    </row>
    <row r="1639" spans="1:7" ht="15">
      <c r="A1639" s="237"/>
      <c r="B1639" s="238"/>
      <c r="C1639" s="237"/>
      <c r="D1639" s="239"/>
      <c r="E1639" s="414"/>
      <c r="F1639" s="241" t="s">
        <v>46</v>
      </c>
      <c r="G1639" s="242">
        <v>0</v>
      </c>
    </row>
    <row r="1640" spans="1:7" ht="15">
      <c r="A1640" s="243"/>
      <c r="B1640" s="244"/>
      <c r="C1640" s="244"/>
      <c r="D1640" s="245"/>
      <c r="E1640" s="415"/>
      <c r="F1640" s="247"/>
      <c r="G1640" s="248"/>
    </row>
    <row r="1641" spans="1:7" ht="15">
      <c r="A1641" s="243"/>
      <c r="B1641" s="244"/>
      <c r="C1641" s="244"/>
      <c r="D1641" s="245"/>
      <c r="E1641" s="415"/>
      <c r="F1641" s="247"/>
      <c r="G1641" s="248"/>
    </row>
    <row r="1642" spans="1:7" ht="15">
      <c r="A1642" s="613" t="s">
        <v>47</v>
      </c>
      <c r="B1642" s="614"/>
      <c r="C1642" s="614"/>
      <c r="D1642" s="614"/>
      <c r="E1642" s="614"/>
      <c r="F1642" s="614"/>
      <c r="G1642" s="615"/>
    </row>
    <row r="1643" spans="1:7" ht="15">
      <c r="A1643" s="616" t="s">
        <v>41</v>
      </c>
      <c r="B1643" s="617"/>
      <c r="C1643" s="618"/>
      <c r="D1643" s="231" t="s">
        <v>42</v>
      </c>
      <c r="E1643" s="232" t="s">
        <v>48</v>
      </c>
      <c r="F1643" s="233" t="s">
        <v>49</v>
      </c>
      <c r="G1643" s="232" t="s">
        <v>45</v>
      </c>
    </row>
    <row r="1644" spans="1:7" ht="15">
      <c r="A1644" s="619" t="s">
        <v>65</v>
      </c>
      <c r="B1644" s="620"/>
      <c r="C1644" s="621"/>
      <c r="D1644" s="369" t="s">
        <v>51</v>
      </c>
      <c r="E1644" s="416">
        <f>G1653</f>
        <v>5820</v>
      </c>
      <c r="F1644" s="370">
        <v>0.05</v>
      </c>
      <c r="G1644" s="252">
        <f>ROUNDUP(E1644*F1644,0)</f>
        <v>291</v>
      </c>
    </row>
    <row r="1645" spans="1:7" ht="15">
      <c r="A1645" s="666" t="s">
        <v>158</v>
      </c>
      <c r="B1645" s="667"/>
      <c r="C1645" s="668"/>
      <c r="D1645" s="249" t="s">
        <v>159</v>
      </c>
      <c r="E1645" s="316">
        <v>210000</v>
      </c>
      <c r="F1645" s="251">
        <v>0.17</v>
      </c>
      <c r="G1645" s="252">
        <f>ROUNDUP(E1645*F1645,0)</f>
        <v>35700</v>
      </c>
    </row>
    <row r="1646" spans="1:7" ht="15">
      <c r="A1646" s="257"/>
      <c r="B1646" s="258"/>
      <c r="C1646" s="258"/>
      <c r="D1646" s="259"/>
      <c r="E1646" s="260"/>
      <c r="F1646" s="241" t="s">
        <v>54</v>
      </c>
      <c r="G1646" s="242">
        <f>G1644+G1645</f>
        <v>35991</v>
      </c>
    </row>
    <row r="1647" spans="1:7" ht="15">
      <c r="A1647" s="261"/>
      <c r="B1647" s="262"/>
      <c r="C1647" s="262"/>
      <c r="D1647" s="263"/>
      <c r="E1647" s="264"/>
      <c r="F1647" s="247"/>
      <c r="G1647" s="248"/>
    </row>
    <row r="1648" spans="1:7" ht="12.75" customHeight="1">
      <c r="A1648" s="261"/>
      <c r="B1648" s="262"/>
      <c r="C1648" s="262"/>
      <c r="D1648" s="263"/>
      <c r="E1648" s="264"/>
      <c r="F1648" s="247"/>
      <c r="G1648" s="248"/>
    </row>
    <row r="1649" spans="1:7" ht="12.75" customHeight="1">
      <c r="A1649" s="613" t="s">
        <v>55</v>
      </c>
      <c r="B1649" s="614"/>
      <c r="C1649" s="614"/>
      <c r="D1649" s="614"/>
      <c r="E1649" s="614"/>
      <c r="F1649" s="614"/>
      <c r="G1649" s="615"/>
    </row>
    <row r="1650" spans="1:7" ht="15">
      <c r="A1650" s="231" t="s">
        <v>2</v>
      </c>
      <c r="B1650" s="231" t="s">
        <v>56</v>
      </c>
      <c r="C1650" s="231" t="s">
        <v>57</v>
      </c>
      <c r="D1650" s="231" t="s">
        <v>58</v>
      </c>
      <c r="E1650" s="231" t="s">
        <v>59</v>
      </c>
      <c r="F1650" s="231" t="s">
        <v>60</v>
      </c>
      <c r="G1650" s="346"/>
    </row>
    <row r="1651" spans="1:7" ht="15">
      <c r="A1651" s="417" t="s">
        <v>61</v>
      </c>
      <c r="B1651" s="417">
        <v>107213.33333333299</v>
      </c>
      <c r="C1651" s="369">
        <v>0.875</v>
      </c>
      <c r="D1651" s="267">
        <f>B1651/8</f>
        <v>13401.666666666624</v>
      </c>
      <c r="E1651" s="369">
        <v>3.35</v>
      </c>
      <c r="F1651" s="252">
        <f>ROUNDUP(D1651/E1651,0)</f>
        <v>4001</v>
      </c>
      <c r="G1651" s="346"/>
    </row>
    <row r="1652" spans="1:7" ht="15">
      <c r="A1652" s="417" t="s">
        <v>62</v>
      </c>
      <c r="B1652" s="417">
        <v>48733.333333333299</v>
      </c>
      <c r="C1652" s="369">
        <v>0.875</v>
      </c>
      <c r="D1652" s="267">
        <f>B1652/8</f>
        <v>6091.6666666666624</v>
      </c>
      <c r="E1652" s="369">
        <v>3.35</v>
      </c>
      <c r="F1652" s="252">
        <f>ROUNDUP(D1652/E1652,0)</f>
        <v>1819</v>
      </c>
      <c r="G1652" s="346"/>
    </row>
    <row r="1653" spans="1:7" ht="15">
      <c r="A1653" s="237"/>
      <c r="B1653" s="268"/>
      <c r="C1653" s="269"/>
      <c r="D1653" s="270"/>
      <c r="E1653" s="271"/>
      <c r="F1653" s="241" t="s">
        <v>63</v>
      </c>
      <c r="G1653" s="242">
        <f>F1651+F1652</f>
        <v>5820</v>
      </c>
    </row>
    <row r="1654" spans="1:7">
      <c r="A1654" s="97"/>
      <c r="B1654" s="98"/>
      <c r="C1654" s="97"/>
      <c r="D1654" s="99"/>
      <c r="E1654" s="102"/>
      <c r="F1654" s="101"/>
      <c r="G1654" s="102"/>
    </row>
    <row r="1655" spans="1:7">
      <c r="A1655" s="97"/>
      <c r="B1655" s="128"/>
      <c r="C1655" s="129"/>
      <c r="D1655" s="130"/>
      <c r="E1655" s="131"/>
      <c r="F1655" s="101"/>
      <c r="G1655" s="102"/>
    </row>
    <row r="1656" spans="1:7">
      <c r="A1656" s="97"/>
      <c r="B1656" s="97"/>
      <c r="C1656" s="97"/>
      <c r="D1656" s="132"/>
      <c r="E1656" s="133"/>
      <c r="F1656" s="134"/>
      <c r="G1656" s="133"/>
    </row>
    <row r="1657" spans="1:7">
      <c r="A1657" s="135"/>
      <c r="B1657" s="136"/>
      <c r="C1657" s="137"/>
      <c r="D1657" s="138"/>
      <c r="E1657" s="728" t="s">
        <v>64</v>
      </c>
      <c r="F1657" s="763"/>
      <c r="G1657" s="199">
        <f>G1639+G1646+G1653</f>
        <v>41811</v>
      </c>
    </row>
    <row r="1658" spans="1:7" ht="15.75" customHeight="1">
      <c r="A1658" s="97"/>
      <c r="B1658" s="97"/>
      <c r="C1658" s="97"/>
      <c r="D1658" s="132"/>
      <c r="E1658" s="133"/>
      <c r="F1658" s="134"/>
      <c r="G1658" s="133"/>
    </row>
    <row r="1659" spans="1:7" ht="15" thickBot="1">
      <c r="A1659" s="206"/>
      <c r="B1659" s="206"/>
      <c r="C1659" s="206"/>
      <c r="D1659" s="206"/>
      <c r="E1659" s="206"/>
      <c r="F1659" s="206"/>
      <c r="G1659" s="206"/>
    </row>
    <row r="1660" spans="1:7" ht="16" thickBot="1">
      <c r="A1660" s="74" t="s">
        <v>1</v>
      </c>
      <c r="B1660" s="730" t="s">
        <v>2</v>
      </c>
      <c r="C1660" s="731"/>
      <c r="D1660" s="731"/>
      <c r="E1660" s="732"/>
      <c r="F1660" s="75" t="s">
        <v>38</v>
      </c>
      <c r="G1660" s="76" t="s">
        <v>39</v>
      </c>
    </row>
    <row r="1661" spans="1:7" ht="15" customHeight="1" thickBot="1">
      <c r="A1661" s="77" t="e">
        <f>+#REF!</f>
        <v>#REF!</v>
      </c>
      <c r="B1661" s="786" t="e">
        <f>+#REF!</f>
        <v>#REF!</v>
      </c>
      <c r="C1661" s="786"/>
      <c r="D1661" s="786"/>
      <c r="E1661" s="786"/>
      <c r="F1661" s="78" t="e">
        <f>+#REF!</f>
        <v>#REF!</v>
      </c>
      <c r="G1661" s="79">
        <f>+G1686</f>
        <v>1640</v>
      </c>
    </row>
    <row r="1662" spans="1:7">
      <c r="A1662" s="80"/>
      <c r="B1662" s="80"/>
      <c r="C1662" s="80"/>
      <c r="D1662" s="81"/>
      <c r="E1662" s="82"/>
      <c r="F1662" s="83"/>
      <c r="G1662" s="84"/>
    </row>
    <row r="1663" spans="1:7" ht="15">
      <c r="A1663" s="226"/>
      <c r="B1663" s="226"/>
      <c r="C1663" s="226"/>
      <c r="D1663" s="227"/>
      <c r="E1663" s="228"/>
      <c r="F1663" s="229"/>
      <c r="G1663" s="230"/>
    </row>
    <row r="1664" spans="1:7" ht="15">
      <c r="A1664" s="613" t="s">
        <v>40</v>
      </c>
      <c r="B1664" s="633"/>
      <c r="C1664" s="633"/>
      <c r="D1664" s="633"/>
      <c r="E1664" s="633"/>
      <c r="F1664" s="633"/>
      <c r="G1664" s="634"/>
    </row>
    <row r="1665" spans="1:7" ht="15">
      <c r="A1665" s="616" t="s">
        <v>41</v>
      </c>
      <c r="B1665" s="617"/>
      <c r="C1665" s="618"/>
      <c r="D1665" s="231" t="s">
        <v>42</v>
      </c>
      <c r="E1665" s="232" t="s">
        <v>43</v>
      </c>
      <c r="F1665" s="233" t="s">
        <v>44</v>
      </c>
      <c r="G1665" s="232" t="s">
        <v>45</v>
      </c>
    </row>
    <row r="1666" spans="1:7" ht="15">
      <c r="A1666" s="612"/>
      <c r="B1666" s="612"/>
      <c r="C1666" s="612"/>
      <c r="D1666" s="390"/>
      <c r="E1666" s="391"/>
      <c r="F1666" s="392"/>
      <c r="G1666" s="393"/>
    </row>
    <row r="1667" spans="1:7" ht="15">
      <c r="A1667" s="612"/>
      <c r="B1667" s="612"/>
      <c r="C1667" s="612"/>
      <c r="D1667" s="390"/>
      <c r="E1667" s="391"/>
      <c r="F1667" s="392"/>
      <c r="G1667" s="393"/>
    </row>
    <row r="1668" spans="1:7" ht="15">
      <c r="A1668" s="237"/>
      <c r="B1668" s="238"/>
      <c r="C1668" s="237"/>
      <c r="D1668" s="239"/>
      <c r="E1668" s="420"/>
      <c r="F1668" s="241" t="s">
        <v>46</v>
      </c>
      <c r="G1668" s="242">
        <v>0</v>
      </c>
    </row>
    <row r="1669" spans="1:7" ht="15">
      <c r="A1669" s="243"/>
      <c r="B1669" s="244"/>
      <c r="C1669" s="244"/>
      <c r="D1669" s="245"/>
      <c r="E1669" s="421"/>
      <c r="F1669" s="247"/>
      <c r="G1669" s="248"/>
    </row>
    <row r="1670" spans="1:7" ht="15">
      <c r="A1670" s="243"/>
      <c r="B1670" s="244"/>
      <c r="C1670" s="244"/>
      <c r="D1670" s="245"/>
      <c r="E1670" s="421"/>
      <c r="F1670" s="247"/>
      <c r="G1670" s="248"/>
    </row>
    <row r="1671" spans="1:7" ht="15">
      <c r="A1671" s="613" t="s">
        <v>47</v>
      </c>
      <c r="B1671" s="614"/>
      <c r="C1671" s="614"/>
      <c r="D1671" s="614"/>
      <c r="E1671" s="614"/>
      <c r="F1671" s="614"/>
      <c r="G1671" s="615"/>
    </row>
    <row r="1672" spans="1:7" ht="15">
      <c r="A1672" s="616" t="s">
        <v>41</v>
      </c>
      <c r="B1672" s="617"/>
      <c r="C1672" s="618"/>
      <c r="D1672" s="231" t="s">
        <v>42</v>
      </c>
      <c r="E1672" s="232" t="s">
        <v>48</v>
      </c>
      <c r="F1672" s="233" t="s">
        <v>49</v>
      </c>
      <c r="G1672" s="232" t="s">
        <v>45</v>
      </c>
    </row>
    <row r="1673" spans="1:7" ht="15">
      <c r="A1673" s="619" t="s">
        <v>65</v>
      </c>
      <c r="B1673" s="620"/>
      <c r="C1673" s="621"/>
      <c r="D1673" s="369" t="s">
        <v>51</v>
      </c>
      <c r="E1673" s="422">
        <f>G1682</f>
        <v>1561</v>
      </c>
      <c r="F1673" s="370">
        <v>0.05</v>
      </c>
      <c r="G1673" s="252">
        <f>ROUNDUP(E1673*F1673,0)</f>
        <v>79</v>
      </c>
    </row>
    <row r="1674" spans="1:7" ht="15">
      <c r="A1674" s="666"/>
      <c r="B1674" s="667"/>
      <c r="C1674" s="668"/>
      <c r="D1674" s="249"/>
      <c r="E1674" s="316"/>
      <c r="F1674" s="251"/>
      <c r="G1674" s="256">
        <v>0</v>
      </c>
    </row>
    <row r="1675" spans="1:7" ht="15">
      <c r="A1675" s="257"/>
      <c r="B1675" s="258"/>
      <c r="C1675" s="258"/>
      <c r="D1675" s="259"/>
      <c r="E1675" s="260"/>
      <c r="F1675" s="241" t="s">
        <v>54</v>
      </c>
      <c r="G1675" s="242">
        <f>SUM(G1673:G1674)</f>
        <v>79</v>
      </c>
    </row>
    <row r="1676" spans="1:7" ht="15">
      <c r="A1676" s="261"/>
      <c r="B1676" s="262"/>
      <c r="C1676" s="262"/>
      <c r="D1676" s="263"/>
      <c r="E1676" s="264"/>
      <c r="F1676" s="247"/>
      <c r="G1676" s="248"/>
    </row>
    <row r="1677" spans="1:7" ht="15">
      <c r="A1677" s="261"/>
      <c r="B1677" s="262"/>
      <c r="C1677" s="262"/>
      <c r="D1677" s="263"/>
      <c r="E1677" s="264"/>
      <c r="F1677" s="247"/>
      <c r="G1677" s="248"/>
    </row>
    <row r="1678" spans="1:7" ht="15">
      <c r="A1678" s="613" t="s">
        <v>55</v>
      </c>
      <c r="B1678" s="614"/>
      <c r="C1678" s="614"/>
      <c r="D1678" s="614"/>
      <c r="E1678" s="614"/>
      <c r="F1678" s="614"/>
      <c r="G1678" s="615"/>
    </row>
    <row r="1679" spans="1:7" ht="15">
      <c r="A1679" s="231" t="s">
        <v>2</v>
      </c>
      <c r="B1679" s="231" t="s">
        <v>56</v>
      </c>
      <c r="C1679" s="231" t="s">
        <v>57</v>
      </c>
      <c r="D1679" s="231" t="s">
        <v>58</v>
      </c>
      <c r="E1679" s="231" t="s">
        <v>59</v>
      </c>
      <c r="F1679" s="231" t="s">
        <v>60</v>
      </c>
      <c r="G1679" s="346"/>
    </row>
    <row r="1680" spans="1:7" ht="15">
      <c r="A1680" s="266" t="s">
        <v>61</v>
      </c>
      <c r="B1680" s="266">
        <v>107213.33333333299</v>
      </c>
      <c r="C1680" s="267">
        <v>0.875</v>
      </c>
      <c r="D1680" s="267">
        <f>B1680/8</f>
        <v>13401.666666666624</v>
      </c>
      <c r="E1680" s="267">
        <v>12.5</v>
      </c>
      <c r="F1680" s="252">
        <f>ROUNDUP(D1680/E1680,0)</f>
        <v>1073</v>
      </c>
      <c r="G1680" s="346"/>
    </row>
    <row r="1681" spans="1:7" ht="15">
      <c r="A1681" s="266" t="s">
        <v>62</v>
      </c>
      <c r="B1681" s="266">
        <v>48733.333333333299</v>
      </c>
      <c r="C1681" s="267">
        <v>0.875</v>
      </c>
      <c r="D1681" s="267">
        <f>B1681/8</f>
        <v>6091.6666666666624</v>
      </c>
      <c r="E1681" s="267">
        <v>12.5</v>
      </c>
      <c r="F1681" s="252">
        <f>ROUNDUP(D1681/E1681,0)</f>
        <v>488</v>
      </c>
      <c r="G1681" s="346"/>
    </row>
    <row r="1682" spans="1:7" ht="15">
      <c r="A1682" s="237"/>
      <c r="B1682" s="268"/>
      <c r="C1682" s="269"/>
      <c r="D1682" s="270"/>
      <c r="E1682" s="271"/>
      <c r="F1682" s="241" t="s">
        <v>63</v>
      </c>
      <c r="G1682" s="242">
        <f>F1680+F1681</f>
        <v>1561</v>
      </c>
    </row>
    <row r="1683" spans="1:7" ht="15">
      <c r="A1683" s="243"/>
      <c r="B1683" s="244"/>
      <c r="C1683" s="243"/>
      <c r="D1683" s="245"/>
      <c r="E1683" s="248"/>
      <c r="F1683" s="247"/>
      <c r="G1683" s="248"/>
    </row>
    <row r="1684" spans="1:7" ht="15">
      <c r="A1684" s="243"/>
      <c r="B1684" s="273"/>
      <c r="C1684" s="274"/>
      <c r="D1684" s="275"/>
      <c r="E1684" s="276"/>
      <c r="F1684" s="247"/>
      <c r="G1684" s="248"/>
    </row>
    <row r="1685" spans="1:7" ht="15">
      <c r="A1685" s="243"/>
      <c r="B1685" s="243"/>
      <c r="C1685" s="243"/>
      <c r="D1685" s="277"/>
      <c r="E1685" s="278"/>
      <c r="F1685" s="279"/>
      <c r="G1685" s="278"/>
    </row>
    <row r="1686" spans="1:7" ht="15">
      <c r="A1686" s="280"/>
      <c r="B1686" s="281"/>
      <c r="C1686" s="282"/>
      <c r="D1686" s="283"/>
      <c r="E1686" s="625" t="s">
        <v>64</v>
      </c>
      <c r="F1686" s="626"/>
      <c r="G1686" s="403">
        <f>G1675+G1682</f>
        <v>1640</v>
      </c>
    </row>
    <row r="1688" spans="1:7" ht="15" thickBot="1">
      <c r="A1688" s="206"/>
      <c r="B1688" s="206"/>
      <c r="C1688" s="206"/>
      <c r="D1688" s="206"/>
      <c r="E1688" s="206"/>
      <c r="F1688" s="206"/>
      <c r="G1688" s="206"/>
    </row>
    <row r="1689" spans="1:7" ht="16" thickBot="1">
      <c r="A1689" s="74" t="s">
        <v>1</v>
      </c>
      <c r="B1689" s="730" t="s">
        <v>2</v>
      </c>
      <c r="C1689" s="731"/>
      <c r="D1689" s="731"/>
      <c r="E1689" s="732"/>
      <c r="F1689" s="75" t="s">
        <v>38</v>
      </c>
      <c r="G1689" s="76" t="s">
        <v>39</v>
      </c>
    </row>
    <row r="1690" spans="1:7" ht="69" customHeight="1" thickBot="1">
      <c r="A1690" s="77" t="e">
        <f>+#REF!</f>
        <v>#REF!</v>
      </c>
      <c r="B1690" s="786" t="e">
        <f>+#REF!</f>
        <v>#REF!</v>
      </c>
      <c r="C1690" s="786"/>
      <c r="D1690" s="786"/>
      <c r="E1690" s="786"/>
      <c r="F1690" s="78" t="s">
        <v>151</v>
      </c>
      <c r="G1690" s="79">
        <f>+G1719</f>
        <v>6280</v>
      </c>
    </row>
    <row r="1691" spans="1:7">
      <c r="A1691" s="80"/>
      <c r="B1691" s="80"/>
      <c r="C1691" s="80"/>
      <c r="D1691" s="81"/>
      <c r="E1691" s="82"/>
      <c r="F1691" s="83"/>
      <c r="G1691" s="84"/>
    </row>
    <row r="1692" spans="1:7">
      <c r="A1692" s="725" t="s">
        <v>40</v>
      </c>
      <c r="B1692" s="737"/>
      <c r="C1692" s="737"/>
      <c r="D1692" s="737"/>
      <c r="E1692" s="737"/>
      <c r="F1692" s="737"/>
      <c r="G1692" s="738"/>
    </row>
    <row r="1693" spans="1:7">
      <c r="A1693" s="739" t="s">
        <v>41</v>
      </c>
      <c r="B1693" s="755"/>
      <c r="C1693" s="756"/>
      <c r="D1693" s="85" t="s">
        <v>42</v>
      </c>
      <c r="E1693" s="86" t="s">
        <v>43</v>
      </c>
      <c r="F1693" s="87" t="s">
        <v>44</v>
      </c>
      <c r="G1693" s="86" t="s">
        <v>45</v>
      </c>
    </row>
    <row r="1694" spans="1:7">
      <c r="A1694" s="704" t="s">
        <v>362</v>
      </c>
      <c r="B1694" s="704"/>
      <c r="C1694" s="704"/>
      <c r="D1694" s="122" t="s">
        <v>197</v>
      </c>
      <c r="E1694" s="216">
        <v>2596</v>
      </c>
      <c r="F1694" s="216">
        <v>1</v>
      </c>
      <c r="G1694" s="210">
        <f>E1694*F1694</f>
        <v>2596</v>
      </c>
    </row>
    <row r="1695" spans="1:7">
      <c r="A1695" s="704"/>
      <c r="B1695" s="704"/>
      <c r="C1695" s="704"/>
      <c r="D1695" s="122"/>
      <c r="E1695" s="216"/>
      <c r="F1695" s="216"/>
      <c r="G1695" s="210"/>
    </row>
    <row r="1696" spans="1:7">
      <c r="A1696" s="790"/>
      <c r="B1696" s="768"/>
      <c r="C1696" s="791"/>
      <c r="D1696" s="194"/>
      <c r="E1696" s="216"/>
      <c r="F1696" s="216"/>
      <c r="G1696" s="210"/>
    </row>
    <row r="1697" spans="1:7">
      <c r="A1697" s="790"/>
      <c r="B1697" s="768"/>
      <c r="C1697" s="791"/>
      <c r="D1697" s="194"/>
      <c r="E1697" s="216"/>
      <c r="F1697" s="216"/>
      <c r="G1697" s="210"/>
    </row>
    <row r="1698" spans="1:7">
      <c r="A1698" s="704"/>
      <c r="B1698" s="704"/>
      <c r="C1698" s="704"/>
      <c r="D1698" s="194"/>
      <c r="E1698" s="216"/>
      <c r="F1698" s="216"/>
      <c r="G1698" s="210"/>
    </row>
    <row r="1699" spans="1:7">
      <c r="A1699" s="91"/>
      <c r="B1699" s="92"/>
      <c r="C1699" s="91"/>
      <c r="D1699" s="93"/>
      <c r="E1699" s="207"/>
      <c r="F1699" s="95" t="s">
        <v>46</v>
      </c>
      <c r="G1699" s="96">
        <f>SUM(G1694:G1698)</f>
        <v>2596</v>
      </c>
    </row>
    <row r="1700" spans="1:7">
      <c r="A1700" s="97"/>
      <c r="B1700" s="98"/>
      <c r="C1700" s="98"/>
      <c r="D1700" s="99"/>
      <c r="E1700" s="208"/>
      <c r="F1700" s="101"/>
      <c r="G1700" s="102"/>
    </row>
    <row r="1701" spans="1:7">
      <c r="A1701" s="97"/>
      <c r="B1701" s="98"/>
      <c r="C1701" s="98"/>
      <c r="D1701" s="99"/>
      <c r="E1701" s="208"/>
      <c r="F1701" s="101"/>
      <c r="G1701" s="102"/>
    </row>
    <row r="1702" spans="1:7">
      <c r="A1702" s="725" t="s">
        <v>47</v>
      </c>
      <c r="B1702" s="726"/>
      <c r="C1702" s="726"/>
      <c r="D1702" s="726"/>
      <c r="E1702" s="726"/>
      <c r="F1702" s="726"/>
      <c r="G1702" s="727"/>
    </row>
    <row r="1703" spans="1:7">
      <c r="A1703" s="739" t="s">
        <v>41</v>
      </c>
      <c r="B1703" s="755"/>
      <c r="C1703" s="756"/>
      <c r="D1703" s="85" t="s">
        <v>42</v>
      </c>
      <c r="E1703" s="86" t="s">
        <v>48</v>
      </c>
      <c r="F1703" s="87" t="s">
        <v>49</v>
      </c>
      <c r="G1703" s="86" t="s">
        <v>45</v>
      </c>
    </row>
    <row r="1704" spans="1:7">
      <c r="A1704" s="760"/>
      <c r="B1704" s="761"/>
      <c r="C1704" s="762"/>
      <c r="D1704" s="194"/>
      <c r="E1704" s="209"/>
      <c r="F1704" s="178"/>
      <c r="G1704" s="195"/>
    </row>
    <row r="1705" spans="1:7">
      <c r="A1705" s="817"/>
      <c r="B1705" s="818"/>
      <c r="C1705" s="819"/>
      <c r="D1705" s="103"/>
      <c r="E1705" s="160"/>
      <c r="F1705" s="104"/>
      <c r="G1705" s="111"/>
    </row>
    <row r="1706" spans="1:7">
      <c r="A1706" s="112"/>
      <c r="B1706" s="113"/>
      <c r="C1706" s="113"/>
      <c r="D1706" s="114"/>
      <c r="E1706" s="115"/>
      <c r="F1706" s="95" t="s">
        <v>54</v>
      </c>
      <c r="G1706" s="96">
        <f>SUM(G1704:G1705)</f>
        <v>0</v>
      </c>
    </row>
    <row r="1707" spans="1:7">
      <c r="A1707" s="116"/>
      <c r="B1707" s="117"/>
      <c r="C1707" s="117"/>
      <c r="D1707" s="118"/>
      <c r="E1707" s="119"/>
      <c r="F1707" s="101"/>
      <c r="G1707" s="102"/>
    </row>
    <row r="1708" spans="1:7">
      <c r="A1708" s="116"/>
      <c r="B1708" s="117"/>
      <c r="C1708" s="117"/>
      <c r="D1708" s="118"/>
      <c r="E1708" s="119"/>
      <c r="F1708" s="101"/>
      <c r="G1708" s="102"/>
    </row>
    <row r="1709" spans="1:7">
      <c r="A1709" s="725" t="s">
        <v>55</v>
      </c>
      <c r="B1709" s="726"/>
      <c r="C1709" s="726"/>
      <c r="D1709" s="726"/>
      <c r="E1709" s="726"/>
      <c r="F1709" s="726"/>
      <c r="G1709" s="727"/>
    </row>
    <row r="1710" spans="1:7">
      <c r="A1710" s="85" t="s">
        <v>2</v>
      </c>
      <c r="B1710" s="85" t="s">
        <v>56</v>
      </c>
      <c r="C1710" s="85" t="s">
        <v>57</v>
      </c>
      <c r="D1710" s="85" t="s">
        <v>58</v>
      </c>
      <c r="E1710" s="85" t="s">
        <v>59</v>
      </c>
      <c r="F1710" s="85" t="s">
        <v>60</v>
      </c>
      <c r="G1710" s="86"/>
    </row>
    <row r="1711" spans="1:7" ht="15">
      <c r="A1711" s="211" t="s">
        <v>364</v>
      </c>
      <c r="B1711" s="548">
        <v>5000000</v>
      </c>
      <c r="C1711" s="267">
        <v>0.875</v>
      </c>
      <c r="D1711" s="545">
        <f>B1711/8</f>
        <v>625000</v>
      </c>
      <c r="E1711" s="549">
        <v>1273.4985457396929</v>
      </c>
      <c r="F1711" s="550">
        <f>ROUNDUP((1+C1711)*(D1711/E1711),0)</f>
        <v>921</v>
      </c>
      <c r="G1711" s="213"/>
    </row>
    <row r="1712" spans="1:7" s="152" customFormat="1">
      <c r="A1712" s="211" t="s">
        <v>363</v>
      </c>
      <c r="B1712" s="505">
        <v>5000000</v>
      </c>
      <c r="C1712" s="212">
        <v>0.875</v>
      </c>
      <c r="D1712" s="545">
        <f>B1712/8</f>
        <v>625000</v>
      </c>
      <c r="E1712" s="212">
        <f>E1711</f>
        <v>1273.4985457396929</v>
      </c>
      <c r="F1712" s="550">
        <f>ROUNDUP((1+C1712)*(D1712/E1712),0)</f>
        <v>921</v>
      </c>
      <c r="G1712" s="213"/>
    </row>
    <row r="1713" spans="1:10" ht="44" customHeight="1">
      <c r="A1713" s="547" t="s">
        <v>365</v>
      </c>
      <c r="B1713" s="548">
        <v>5000000</v>
      </c>
      <c r="C1713" s="551">
        <v>0.875</v>
      </c>
      <c r="D1713" s="545">
        <f>B1713/8</f>
        <v>625000</v>
      </c>
      <c r="E1713" s="549">
        <f>E1712</f>
        <v>1273.4985457396929</v>
      </c>
      <c r="F1713" s="550">
        <f>ROUNDUP((1+C1713)*(D1713/E1713),0)</f>
        <v>921</v>
      </c>
      <c r="G1713" s="213"/>
    </row>
    <row r="1714" spans="1:10" ht="15">
      <c r="A1714" s="211" t="s">
        <v>366</v>
      </c>
      <c r="B1714" s="548">
        <v>5000000</v>
      </c>
      <c r="C1714" s="267">
        <v>0.875</v>
      </c>
      <c r="D1714" s="545">
        <f>B1714/8</f>
        <v>625000</v>
      </c>
      <c r="E1714" s="549">
        <f>E1713</f>
        <v>1273.4985457396929</v>
      </c>
      <c r="F1714" s="550">
        <f>ROUNDUP((1+C1714)*(D1714/E1714),0)</f>
        <v>921</v>
      </c>
      <c r="G1714" s="213"/>
    </row>
    <row r="1715" spans="1:10">
      <c r="A1715" s="91"/>
      <c r="B1715" s="123"/>
      <c r="C1715" s="124"/>
      <c r="D1715" s="125"/>
      <c r="E1715" s="126"/>
      <c r="F1715" s="95" t="s">
        <v>63</v>
      </c>
      <c r="G1715" s="96">
        <f>SUM(F1710:F1714)</f>
        <v>3684</v>
      </c>
    </row>
    <row r="1716" spans="1:10">
      <c r="A1716" s="97"/>
      <c r="B1716" s="98"/>
      <c r="C1716" s="97"/>
      <c r="D1716" s="99"/>
      <c r="E1716" s="102"/>
      <c r="F1716" s="101"/>
      <c r="G1716" s="102"/>
    </row>
    <row r="1717" spans="1:10">
      <c r="A1717" s="97"/>
      <c r="B1717" s="128"/>
      <c r="C1717" s="129"/>
      <c r="D1717" s="130"/>
      <c r="E1717" s="131"/>
      <c r="F1717" s="101"/>
      <c r="G1717" s="102"/>
    </row>
    <row r="1718" spans="1:10">
      <c r="A1718" s="97"/>
      <c r="B1718" s="97"/>
      <c r="C1718" s="97"/>
      <c r="D1718" s="132"/>
      <c r="E1718" s="133"/>
      <c r="F1718" s="134"/>
      <c r="G1718" s="133"/>
    </row>
    <row r="1719" spans="1:10" ht="15" thickBot="1">
      <c r="A1719" s="135"/>
      <c r="B1719" s="136"/>
      <c r="C1719" s="137"/>
      <c r="D1719" s="138"/>
      <c r="E1719" s="728" t="s">
        <v>64</v>
      </c>
      <c r="F1719" s="763"/>
      <c r="G1719" s="199">
        <f>G1706+G1715+G1699</f>
        <v>6280</v>
      </c>
    </row>
    <row r="1720" spans="1:10" s="558" customFormat="1" ht="52.75" customHeight="1">
      <c r="A1720" s="611"/>
      <c r="B1720" s="611"/>
      <c r="C1720"/>
      <c r="D1720" s="716"/>
      <c r="E1720" s="716"/>
      <c r="F1720" s="716"/>
      <c r="G1720" s="716"/>
      <c r="H1720" s="716"/>
    </row>
    <row r="1721" spans="1:10" s="558" customFormat="1" ht="33.5" customHeight="1">
      <c r="A1721" s="611"/>
      <c r="B1721" s="611"/>
      <c r="C1721"/>
      <c r="D1721" s="717"/>
      <c r="E1721" s="717"/>
      <c r="F1721" s="717"/>
      <c r="G1721" s="717"/>
      <c r="H1721" s="717"/>
    </row>
    <row r="1722" spans="1:10" s="558" customFormat="1" ht="47.5" customHeight="1">
      <c r="A1722" s="611"/>
      <c r="B1722" s="611"/>
      <c r="C1722"/>
      <c r="D1722" s="717"/>
      <c r="E1722" s="717"/>
      <c r="F1722" s="717"/>
      <c r="G1722" s="717"/>
      <c r="H1722" s="717"/>
    </row>
    <row r="1723" spans="1:10" s="9" customFormat="1" ht="85.25" customHeight="1">
      <c r="A1723" s="611"/>
      <c r="B1723" s="611"/>
      <c r="C1723"/>
      <c r="D1723" s="611"/>
      <c r="E1723" s="611"/>
      <c r="F1723" s="611"/>
      <c r="G1723" s="611"/>
      <c r="H1723" s="611"/>
      <c r="I1723" s="16"/>
      <c r="J1723" s="15"/>
    </row>
  </sheetData>
  <mergeCells count="912">
    <mergeCell ref="A1720:B1720"/>
    <mergeCell ref="D1720:H1720"/>
    <mergeCell ref="A1721:B1721"/>
    <mergeCell ref="D1721:H1721"/>
    <mergeCell ref="A1722:B1722"/>
    <mergeCell ref="D1722:H1722"/>
    <mergeCell ref="A1723:B1723"/>
    <mergeCell ref="D1723:H1723"/>
    <mergeCell ref="A1667:C1667"/>
    <mergeCell ref="A1671:G1671"/>
    <mergeCell ref="A1674:C1674"/>
    <mergeCell ref="A1678:G1678"/>
    <mergeCell ref="E1686:F1686"/>
    <mergeCell ref="A1704:C1704"/>
    <mergeCell ref="A1705:C1705"/>
    <mergeCell ref="A1709:G1709"/>
    <mergeCell ref="E1719:F1719"/>
    <mergeCell ref="A1692:G1692"/>
    <mergeCell ref="A1693:C1693"/>
    <mergeCell ref="A1695:C1695"/>
    <mergeCell ref="A1696:C1696"/>
    <mergeCell ref="A1697:C1697"/>
    <mergeCell ref="A1698:C1698"/>
    <mergeCell ref="A1702:G1702"/>
    <mergeCell ref="A237:G237"/>
    <mergeCell ref="A242:C242"/>
    <mergeCell ref="A246:G246"/>
    <mergeCell ref="A249:C249"/>
    <mergeCell ref="A253:G253"/>
    <mergeCell ref="E262:F262"/>
    <mergeCell ref="A442:C442"/>
    <mergeCell ref="E454:F454"/>
    <mergeCell ref="A430:C430"/>
    <mergeCell ref="A431:C431"/>
    <mergeCell ref="A432:C432"/>
    <mergeCell ref="A433:C433"/>
    <mergeCell ref="A434:C434"/>
    <mergeCell ref="A435:C435"/>
    <mergeCell ref="A446:G446"/>
    <mergeCell ref="A374:C374"/>
    <mergeCell ref="A378:G378"/>
    <mergeCell ref="E386:F386"/>
    <mergeCell ref="B389:E389"/>
    <mergeCell ref="B390:E390"/>
    <mergeCell ref="A393:G393"/>
    <mergeCell ref="A439:G439"/>
    <mergeCell ref="A440:C440"/>
    <mergeCell ref="A441:C441"/>
    <mergeCell ref="B425:E425"/>
    <mergeCell ref="A428:G428"/>
    <mergeCell ref="A429:C429"/>
    <mergeCell ref="E419:F419"/>
    <mergeCell ref="A407:C407"/>
    <mergeCell ref="A408:C408"/>
    <mergeCell ref="A412:G412"/>
    <mergeCell ref="A394:C394"/>
    <mergeCell ref="A395:C395"/>
    <mergeCell ref="A396:C396"/>
    <mergeCell ref="A397:C397"/>
    <mergeCell ref="A398:C398"/>
    <mergeCell ref="A399:C399"/>
    <mergeCell ref="A400:C400"/>
    <mergeCell ref="A401:C401"/>
    <mergeCell ref="B424:E424"/>
    <mergeCell ref="A365:C365"/>
    <mergeCell ref="A366:C366"/>
    <mergeCell ref="A367:C367"/>
    <mergeCell ref="A371:G371"/>
    <mergeCell ref="A372:C372"/>
    <mergeCell ref="A373:C373"/>
    <mergeCell ref="A339:C339"/>
    <mergeCell ref="A340:C340"/>
    <mergeCell ref="A341:C341"/>
    <mergeCell ref="E353:F353"/>
    <mergeCell ref="B357:E357"/>
    <mergeCell ref="B358:E358"/>
    <mergeCell ref="A361:G361"/>
    <mergeCell ref="A362:C362"/>
    <mergeCell ref="A363:C363"/>
    <mergeCell ref="A364:C364"/>
    <mergeCell ref="A345:G345"/>
    <mergeCell ref="A152:C152"/>
    <mergeCell ref="A153:C153"/>
    <mergeCell ref="A154:C154"/>
    <mergeCell ref="A155:C155"/>
    <mergeCell ref="A158:G158"/>
    <mergeCell ref="A159:C159"/>
    <mergeCell ref="A208:C208"/>
    <mergeCell ref="B146:E146"/>
    <mergeCell ref="A305:G305"/>
    <mergeCell ref="A213:G213"/>
    <mergeCell ref="A215:C215"/>
    <mergeCell ref="A216:C216"/>
    <mergeCell ref="A217:C217"/>
    <mergeCell ref="A220:G220"/>
    <mergeCell ref="A180:G180"/>
    <mergeCell ref="A181:C181"/>
    <mergeCell ref="E172:F172"/>
    <mergeCell ref="A160:C160"/>
    <mergeCell ref="A161:C161"/>
    <mergeCell ref="A162:C162"/>
    <mergeCell ref="A165:G165"/>
    <mergeCell ref="A182:C182"/>
    <mergeCell ref="A185:G185"/>
    <mergeCell ref="A214:C214"/>
    <mergeCell ref="A210:C210"/>
    <mergeCell ref="A209:C209"/>
    <mergeCell ref="A93:C93"/>
    <mergeCell ref="A94:C94"/>
    <mergeCell ref="A95:C95"/>
    <mergeCell ref="A96:C96"/>
    <mergeCell ref="A97:C97"/>
    <mergeCell ref="A100:G100"/>
    <mergeCell ref="A78:G78"/>
    <mergeCell ref="E85:F85"/>
    <mergeCell ref="B88:E88"/>
    <mergeCell ref="B89:E89"/>
    <mergeCell ref="A91:G91"/>
    <mergeCell ref="A92:C92"/>
    <mergeCell ref="A107:G107"/>
    <mergeCell ref="A103:C103"/>
    <mergeCell ref="A104:C104"/>
    <mergeCell ref="A101:C101"/>
    <mergeCell ref="A102:C102"/>
    <mergeCell ref="B147:E147"/>
    <mergeCell ref="A149:G149"/>
    <mergeCell ref="A150:C150"/>
    <mergeCell ref="A151:C151"/>
    <mergeCell ref="A136:G136"/>
    <mergeCell ref="E27:F27"/>
    <mergeCell ref="B30:E30"/>
    <mergeCell ref="B31:E31"/>
    <mergeCell ref="A14:C14"/>
    <mergeCell ref="A15:C15"/>
    <mergeCell ref="A16:C16"/>
    <mergeCell ref="A17:C17"/>
    <mergeCell ref="A9:C9"/>
    <mergeCell ref="A10:C10"/>
    <mergeCell ref="B1:E1"/>
    <mergeCell ref="B2:E2"/>
    <mergeCell ref="A4:G4"/>
    <mergeCell ref="A5:C5"/>
    <mergeCell ref="A6:C6"/>
    <mergeCell ref="A7:C7"/>
    <mergeCell ref="A8:C8"/>
    <mergeCell ref="A13:G13"/>
    <mergeCell ref="A20:G20"/>
    <mergeCell ref="A73:C73"/>
    <mergeCell ref="A74:C74"/>
    <mergeCell ref="A75:C75"/>
    <mergeCell ref="A39:C39"/>
    <mergeCell ref="A42:G42"/>
    <mergeCell ref="A49:G49"/>
    <mergeCell ref="E56:F56"/>
    <mergeCell ref="B59:E59"/>
    <mergeCell ref="B60:E60"/>
    <mergeCell ref="A62:G62"/>
    <mergeCell ref="A63:C63"/>
    <mergeCell ref="A64:C64"/>
    <mergeCell ref="A65:C65"/>
    <mergeCell ref="A66:C66"/>
    <mergeCell ref="A43:C43"/>
    <mergeCell ref="A44:C44"/>
    <mergeCell ref="A45:C45"/>
    <mergeCell ref="A46:C46"/>
    <mergeCell ref="A71:G71"/>
    <mergeCell ref="A33:G33"/>
    <mergeCell ref="A34:C34"/>
    <mergeCell ref="A35:C35"/>
    <mergeCell ref="A36:C36"/>
    <mergeCell ref="A37:C37"/>
    <mergeCell ref="A38:C38"/>
    <mergeCell ref="A67:C67"/>
    <mergeCell ref="A68:C68"/>
    <mergeCell ref="A72:C72"/>
    <mergeCell ref="A330:C330"/>
    <mergeCell ref="A267:G267"/>
    <mergeCell ref="A270:C270"/>
    <mergeCell ref="A274:G274"/>
    <mergeCell ref="A275:C275"/>
    <mergeCell ref="A276:C276"/>
    <mergeCell ref="A306:C306"/>
    <mergeCell ref="A307:C307"/>
    <mergeCell ref="A308:C308"/>
    <mergeCell ref="A312:G312"/>
    <mergeCell ref="A329:G329"/>
    <mergeCell ref="B324:E324"/>
    <mergeCell ref="B325:E325"/>
    <mergeCell ref="A327:G327"/>
    <mergeCell ref="A328:C328"/>
    <mergeCell ref="E320:F320"/>
    <mergeCell ref="E114:F114"/>
    <mergeCell ref="B117:E117"/>
    <mergeCell ref="B118:E118"/>
    <mergeCell ref="A120:G120"/>
    <mergeCell ref="A130:C130"/>
    <mergeCell ref="A131:C131"/>
    <mergeCell ref="A132:C132"/>
    <mergeCell ref="A133:C133"/>
    <mergeCell ref="E143:F143"/>
    <mergeCell ref="A126:C126"/>
    <mergeCell ref="A129:G129"/>
    <mergeCell ref="A121:C121"/>
    <mergeCell ref="A122:C122"/>
    <mergeCell ref="A123:C123"/>
    <mergeCell ref="A124:C124"/>
    <mergeCell ref="B201:E201"/>
    <mergeCell ref="B202:E202"/>
    <mergeCell ref="B177:E177"/>
    <mergeCell ref="B178:E178"/>
    <mergeCell ref="B458:E458"/>
    <mergeCell ref="A241:C241"/>
    <mergeCell ref="B264:E264"/>
    <mergeCell ref="B265:E265"/>
    <mergeCell ref="E227:F227"/>
    <mergeCell ref="A238:C238"/>
    <mergeCell ref="A331:C331"/>
    <mergeCell ref="A332:C332"/>
    <mergeCell ref="A333:C333"/>
    <mergeCell ref="A334:C334"/>
    <mergeCell ref="A338:G338"/>
    <mergeCell ref="A301:C301"/>
    <mergeCell ref="A405:G405"/>
    <mergeCell ref="A406:C406"/>
    <mergeCell ref="A298:C298"/>
    <mergeCell ref="A299:C299"/>
    <mergeCell ref="B294:E294"/>
    <mergeCell ref="A296:G296"/>
    <mergeCell ref="A268:C268"/>
    <mergeCell ref="A269:C269"/>
    <mergeCell ref="B459:E459"/>
    <mergeCell ref="A461:G461"/>
    <mergeCell ref="A462:C462"/>
    <mergeCell ref="A463:C463"/>
    <mergeCell ref="A186:C186"/>
    <mergeCell ref="A187:C187"/>
    <mergeCell ref="A190:G190"/>
    <mergeCell ref="E197:F197"/>
    <mergeCell ref="A247:C247"/>
    <mergeCell ref="A248:C248"/>
    <mergeCell ref="B232:E232"/>
    <mergeCell ref="B233:E233"/>
    <mergeCell ref="A204:G204"/>
    <mergeCell ref="A205:C205"/>
    <mergeCell ref="A206:C206"/>
    <mergeCell ref="A207:C207"/>
    <mergeCell ref="A297:C297"/>
    <mergeCell ref="A239:C239"/>
    <mergeCell ref="A240:C240"/>
    <mergeCell ref="A300:C300"/>
    <mergeCell ref="A277:C277"/>
    <mergeCell ref="A281:G281"/>
    <mergeCell ref="E289:F289"/>
    <mergeCell ref="B293:E293"/>
    <mergeCell ref="A464:C464"/>
    <mergeCell ref="A465:C465"/>
    <mergeCell ref="A466:C466"/>
    <mergeCell ref="A467:C467"/>
    <mergeCell ref="A470:G470"/>
    <mergeCell ref="A471:C471"/>
    <mergeCell ref="A472:C472"/>
    <mergeCell ref="A473:C473"/>
    <mergeCell ref="A474:C474"/>
    <mergeCell ref="A475:C475"/>
    <mergeCell ref="A478:G478"/>
    <mergeCell ref="B517:E517"/>
    <mergeCell ref="B518:E518"/>
    <mergeCell ref="A520:G520"/>
    <mergeCell ref="A521:C521"/>
    <mergeCell ref="A522:C522"/>
    <mergeCell ref="A523:C523"/>
    <mergeCell ref="B487:E487"/>
    <mergeCell ref="B488:E488"/>
    <mergeCell ref="A490:G490"/>
    <mergeCell ref="A491:C491"/>
    <mergeCell ref="A492:C492"/>
    <mergeCell ref="A493:C493"/>
    <mergeCell ref="A494:C494"/>
    <mergeCell ref="A495:C495"/>
    <mergeCell ref="A496:C496"/>
    <mergeCell ref="A499:G499"/>
    <mergeCell ref="A500:C500"/>
    <mergeCell ref="A501:C501"/>
    <mergeCell ref="A502:C502"/>
    <mergeCell ref="A503:C503"/>
    <mergeCell ref="A506:G506"/>
    <mergeCell ref="E513:F513"/>
    <mergeCell ref="A524:C524"/>
    <mergeCell ref="A525:C525"/>
    <mergeCell ref="A526:C526"/>
    <mergeCell ref="A529:G529"/>
    <mergeCell ref="A530:C530"/>
    <mergeCell ref="A531:C531"/>
    <mergeCell ref="A532:C532"/>
    <mergeCell ref="A533:C533"/>
    <mergeCell ref="A536:G536"/>
    <mergeCell ref="E543:F543"/>
    <mergeCell ref="B547:E547"/>
    <mergeCell ref="B548:E548"/>
    <mergeCell ref="A550:G550"/>
    <mergeCell ref="A551:C551"/>
    <mergeCell ref="A552:C552"/>
    <mergeCell ref="A553:C553"/>
    <mergeCell ref="A554:C554"/>
    <mergeCell ref="A555:C555"/>
    <mergeCell ref="A556:C556"/>
    <mergeCell ref="A559:G559"/>
    <mergeCell ref="A560:C560"/>
    <mergeCell ref="A561:C561"/>
    <mergeCell ref="A562:C562"/>
    <mergeCell ref="A563:C563"/>
    <mergeCell ref="A566:G566"/>
    <mergeCell ref="E573:F573"/>
    <mergeCell ref="B577:E577"/>
    <mergeCell ref="B578:E578"/>
    <mergeCell ref="A580:G580"/>
    <mergeCell ref="A581:C581"/>
    <mergeCell ref="A582:C582"/>
    <mergeCell ref="A583:C583"/>
    <mergeCell ref="A584:C584"/>
    <mergeCell ref="A585:C585"/>
    <mergeCell ref="A586:C586"/>
    <mergeCell ref="A589:G589"/>
    <mergeCell ref="A590:C590"/>
    <mergeCell ref="A591:C591"/>
    <mergeCell ref="A592:C592"/>
    <mergeCell ref="A593:C593"/>
    <mergeCell ref="A596:G596"/>
    <mergeCell ref="E603:F603"/>
    <mergeCell ref="B607:E607"/>
    <mergeCell ref="B608:E608"/>
    <mergeCell ref="A610:G610"/>
    <mergeCell ref="A611:C611"/>
    <mergeCell ref="A612:C612"/>
    <mergeCell ref="A613:C613"/>
    <mergeCell ref="A614:C614"/>
    <mergeCell ref="A615:C615"/>
    <mergeCell ref="A616:C616"/>
    <mergeCell ref="A619:G619"/>
    <mergeCell ref="A620:C620"/>
    <mergeCell ref="A621:C621"/>
    <mergeCell ref="A622:C622"/>
    <mergeCell ref="A623:C623"/>
    <mergeCell ref="A626:G626"/>
    <mergeCell ref="E633:F633"/>
    <mergeCell ref="B636:E636"/>
    <mergeCell ref="B637:E637"/>
    <mergeCell ref="A639:G639"/>
    <mergeCell ref="A640:C640"/>
    <mergeCell ref="A641:C641"/>
    <mergeCell ref="A642:C642"/>
    <mergeCell ref="A643:C643"/>
    <mergeCell ref="A644:C644"/>
    <mergeCell ref="A645:C645"/>
    <mergeCell ref="A648:G648"/>
    <mergeCell ref="A649:C649"/>
    <mergeCell ref="A650:C650"/>
    <mergeCell ref="A651:C651"/>
    <mergeCell ref="A652:C652"/>
    <mergeCell ref="A655:G655"/>
    <mergeCell ref="E662:F662"/>
    <mergeCell ref="B664:E664"/>
    <mergeCell ref="B665:E665"/>
    <mergeCell ref="A678:C678"/>
    <mergeCell ref="A679:C679"/>
    <mergeCell ref="A680:C680"/>
    <mergeCell ref="A676:G676"/>
    <mergeCell ref="A677:C677"/>
    <mergeCell ref="A683:G683"/>
    <mergeCell ref="E690:F690"/>
    <mergeCell ref="A667:G667"/>
    <mergeCell ref="A668:C668"/>
    <mergeCell ref="A669:C669"/>
    <mergeCell ref="A670:C670"/>
    <mergeCell ref="A671:C671"/>
    <mergeCell ref="A672:C672"/>
    <mergeCell ref="A673:C673"/>
    <mergeCell ref="B693:E693"/>
    <mergeCell ref="B694:E694"/>
    <mergeCell ref="A696:G696"/>
    <mergeCell ref="A697:C697"/>
    <mergeCell ref="A698:C698"/>
    <mergeCell ref="A699:C699"/>
    <mergeCell ref="A700:C700"/>
    <mergeCell ref="A701:C701"/>
    <mergeCell ref="A704:G704"/>
    <mergeCell ref="A705:C705"/>
    <mergeCell ref="A706:C706"/>
    <mergeCell ref="A707:C707"/>
    <mergeCell ref="A710:G710"/>
    <mergeCell ref="E717:F717"/>
    <mergeCell ref="B720:E720"/>
    <mergeCell ref="B721:E721"/>
    <mergeCell ref="A723:G723"/>
    <mergeCell ref="A724:C724"/>
    <mergeCell ref="A725:C725"/>
    <mergeCell ref="A726:C726"/>
    <mergeCell ref="A727:C727"/>
    <mergeCell ref="A728:C728"/>
    <mergeCell ref="A731:G731"/>
    <mergeCell ref="A732:C732"/>
    <mergeCell ref="A733:C733"/>
    <mergeCell ref="A734:C734"/>
    <mergeCell ref="A737:G737"/>
    <mergeCell ref="E744:F744"/>
    <mergeCell ref="B746:E746"/>
    <mergeCell ref="B747:E747"/>
    <mergeCell ref="A749:G749"/>
    <mergeCell ref="A750:C750"/>
    <mergeCell ref="A751:C751"/>
    <mergeCell ref="A752:C752"/>
    <mergeCell ref="A753:C753"/>
    <mergeCell ref="A754:C754"/>
    <mergeCell ref="A755:C755"/>
    <mergeCell ref="A756:C756"/>
    <mergeCell ref="A757:C757"/>
    <mergeCell ref="A760:G760"/>
    <mergeCell ref="A761:C761"/>
    <mergeCell ref="A762:C762"/>
    <mergeCell ref="A763:C763"/>
    <mergeCell ref="A764:C764"/>
    <mergeCell ref="A767:G767"/>
    <mergeCell ref="E774:F774"/>
    <mergeCell ref="B776:E776"/>
    <mergeCell ref="B777:E777"/>
    <mergeCell ref="A779:G779"/>
    <mergeCell ref="A780:C780"/>
    <mergeCell ref="A781:C781"/>
    <mergeCell ref="A782:C782"/>
    <mergeCell ref="A783:C783"/>
    <mergeCell ref="A784:C784"/>
    <mergeCell ref="A785:C785"/>
    <mergeCell ref="A786:C786"/>
    <mergeCell ref="A789:G789"/>
    <mergeCell ref="A790:C790"/>
    <mergeCell ref="A791:C791"/>
    <mergeCell ref="A792:C792"/>
    <mergeCell ref="A793:C793"/>
    <mergeCell ref="A796:G796"/>
    <mergeCell ref="E803:F803"/>
    <mergeCell ref="B806:E806"/>
    <mergeCell ref="B807:E807"/>
    <mergeCell ref="A809:G809"/>
    <mergeCell ref="A810:C810"/>
    <mergeCell ref="A811:C811"/>
    <mergeCell ref="A812:C812"/>
    <mergeCell ref="A813:C813"/>
    <mergeCell ref="A816:G816"/>
    <mergeCell ref="A817:C817"/>
    <mergeCell ref="A818:C818"/>
    <mergeCell ref="A819:C819"/>
    <mergeCell ref="A820:C820"/>
    <mergeCell ref="A823:G823"/>
    <mergeCell ref="E829:F829"/>
    <mergeCell ref="B832:E832"/>
    <mergeCell ref="B833:E833"/>
    <mergeCell ref="A835:G835"/>
    <mergeCell ref="A836:C836"/>
    <mergeCell ref="A837:C837"/>
    <mergeCell ref="A838:C838"/>
    <mergeCell ref="A839:C839"/>
    <mergeCell ref="A842:G842"/>
    <mergeCell ref="A843:C843"/>
    <mergeCell ref="A844:C844"/>
    <mergeCell ref="A845:C845"/>
    <mergeCell ref="A846:C846"/>
    <mergeCell ref="A849:G849"/>
    <mergeCell ref="E855:F855"/>
    <mergeCell ref="B859:E859"/>
    <mergeCell ref="B860:E860"/>
    <mergeCell ref="A862:G862"/>
    <mergeCell ref="A863:C863"/>
    <mergeCell ref="A864:C864"/>
    <mergeCell ref="A865:C865"/>
    <mergeCell ref="A866:C866"/>
    <mergeCell ref="A869:G869"/>
    <mergeCell ref="A870:C870"/>
    <mergeCell ref="A871:C871"/>
    <mergeCell ref="A872:C872"/>
    <mergeCell ref="A873:C873"/>
    <mergeCell ref="A876:G876"/>
    <mergeCell ref="E882:F882"/>
    <mergeCell ref="B885:E885"/>
    <mergeCell ref="B886:E886"/>
    <mergeCell ref="A888:G888"/>
    <mergeCell ref="A889:C889"/>
    <mergeCell ref="A890:C890"/>
    <mergeCell ref="A891:C891"/>
    <mergeCell ref="A892:C892"/>
    <mergeCell ref="A893:C893"/>
    <mergeCell ref="A896:G896"/>
    <mergeCell ref="A897:C897"/>
    <mergeCell ref="A898:C898"/>
    <mergeCell ref="A899:C899"/>
    <mergeCell ref="A920:C920"/>
    <mergeCell ref="A921:C921"/>
    <mergeCell ref="A922:C922"/>
    <mergeCell ref="A925:G925"/>
    <mergeCell ref="A926:C926"/>
    <mergeCell ref="A927:C927"/>
    <mergeCell ref="A928:C928"/>
    <mergeCell ref="A929:C929"/>
    <mergeCell ref="A932:G932"/>
    <mergeCell ref="A900:C900"/>
    <mergeCell ref="A903:G903"/>
    <mergeCell ref="E910:F910"/>
    <mergeCell ref="B913:E913"/>
    <mergeCell ref="B914:E914"/>
    <mergeCell ref="A916:G916"/>
    <mergeCell ref="A917:C917"/>
    <mergeCell ref="A918:C918"/>
    <mergeCell ref="A919:C919"/>
    <mergeCell ref="A1007:C1007"/>
    <mergeCell ref="A1008:C1008"/>
    <mergeCell ref="A1013:C1013"/>
    <mergeCell ref="A1014:C1014"/>
    <mergeCell ref="A1015:C1015"/>
    <mergeCell ref="A1019:G1019"/>
    <mergeCell ref="E1026:F1026"/>
    <mergeCell ref="B1000:E1000"/>
    <mergeCell ref="B1001:E1001"/>
    <mergeCell ref="A1003:G1003"/>
    <mergeCell ref="A1004:C1004"/>
    <mergeCell ref="A1005:C1005"/>
    <mergeCell ref="A1009:C1009"/>
    <mergeCell ref="A1012:G1012"/>
    <mergeCell ref="A1016:C1016"/>
    <mergeCell ref="A974:G974"/>
    <mergeCell ref="A975:C975"/>
    <mergeCell ref="A976:C976"/>
    <mergeCell ref="A977:C977"/>
    <mergeCell ref="A978:C978"/>
    <mergeCell ref="A979:C979"/>
    <mergeCell ref="A980:C980"/>
    <mergeCell ref="E997:F997"/>
    <mergeCell ref="A1006:C1006"/>
    <mergeCell ref="A983:G983"/>
    <mergeCell ref="A984:C984"/>
    <mergeCell ref="A985:C985"/>
    <mergeCell ref="A986:C986"/>
    <mergeCell ref="A987:C987"/>
    <mergeCell ref="A990:G990"/>
    <mergeCell ref="B941:E941"/>
    <mergeCell ref="B942:E942"/>
    <mergeCell ref="A944:G944"/>
    <mergeCell ref="A945:C945"/>
    <mergeCell ref="A946:C946"/>
    <mergeCell ref="A947:C947"/>
    <mergeCell ref="A948:C948"/>
    <mergeCell ref="A949:C949"/>
    <mergeCell ref="A950:C950"/>
    <mergeCell ref="A953:G953"/>
    <mergeCell ref="A954:C954"/>
    <mergeCell ref="A955:C955"/>
    <mergeCell ref="A956:C956"/>
    <mergeCell ref="A957:C957"/>
    <mergeCell ref="A960:G960"/>
    <mergeCell ref="E967:F967"/>
    <mergeCell ref="B971:E971"/>
    <mergeCell ref="B972:E972"/>
    <mergeCell ref="A1032:G1032"/>
    <mergeCell ref="A1037:C1037"/>
    <mergeCell ref="A1038:C1038"/>
    <mergeCell ref="A1041:G1041"/>
    <mergeCell ref="B1029:E1029"/>
    <mergeCell ref="B1030:E1030"/>
    <mergeCell ref="B1059:E1059"/>
    <mergeCell ref="A1061:G1061"/>
    <mergeCell ref="A1062:C1062"/>
    <mergeCell ref="B1058:E1058"/>
    <mergeCell ref="A1042:C1042"/>
    <mergeCell ref="A1043:C1043"/>
    <mergeCell ref="A1044:C1044"/>
    <mergeCell ref="A1045:C1045"/>
    <mergeCell ref="A1048:G1048"/>
    <mergeCell ref="A1033:C1033"/>
    <mergeCell ref="A1034:C1034"/>
    <mergeCell ref="A1035:C1035"/>
    <mergeCell ref="A1036:C1036"/>
    <mergeCell ref="A1063:C1063"/>
    <mergeCell ref="A1064:C1064"/>
    <mergeCell ref="A1065:C1065"/>
    <mergeCell ref="A1066:C1066"/>
    <mergeCell ref="A1067:C1067"/>
    <mergeCell ref="A1070:G1070"/>
    <mergeCell ref="A1071:C1071"/>
    <mergeCell ref="A1072:C1072"/>
    <mergeCell ref="A1073:C1073"/>
    <mergeCell ref="A1074:C1074"/>
    <mergeCell ref="A1077:G1077"/>
    <mergeCell ref="E1084:F1084"/>
    <mergeCell ref="B1087:E1087"/>
    <mergeCell ref="B1088:E1088"/>
    <mergeCell ref="A1090:G1090"/>
    <mergeCell ref="A1091:C1091"/>
    <mergeCell ref="A1092:C1092"/>
    <mergeCell ref="A1093:C1093"/>
    <mergeCell ref="A1094:C1094"/>
    <mergeCell ref="A1095:C1095"/>
    <mergeCell ref="A1096:C1096"/>
    <mergeCell ref="A1099:G1099"/>
    <mergeCell ref="A1100:C1100"/>
    <mergeCell ref="A1101:C1101"/>
    <mergeCell ref="A1102:C1102"/>
    <mergeCell ref="A1103:C1103"/>
    <mergeCell ref="A1106:G1106"/>
    <mergeCell ref="E1113:F1113"/>
    <mergeCell ref="B1116:E1116"/>
    <mergeCell ref="B1117:E1117"/>
    <mergeCell ref="A1119:G1119"/>
    <mergeCell ref="A1120:C1120"/>
    <mergeCell ref="A1121:C1121"/>
    <mergeCell ref="A1122:C1122"/>
    <mergeCell ref="A1123:C1123"/>
    <mergeCell ref="A1124:C1124"/>
    <mergeCell ref="A1125:C1125"/>
    <mergeCell ref="A1128:G1128"/>
    <mergeCell ref="A1129:C1129"/>
    <mergeCell ref="A1130:C1130"/>
    <mergeCell ref="A1131:C1131"/>
    <mergeCell ref="A1132:C1132"/>
    <mergeCell ref="A1135:G1135"/>
    <mergeCell ref="E1142:F1142"/>
    <mergeCell ref="B1145:E1145"/>
    <mergeCell ref="B1146:E1146"/>
    <mergeCell ref="A1148:G1148"/>
    <mergeCell ref="A1149:C1149"/>
    <mergeCell ref="A1150:C1150"/>
    <mergeCell ref="A1151:C1151"/>
    <mergeCell ref="A1152:C1152"/>
    <mergeCell ref="A1153:C1153"/>
    <mergeCell ref="A1154:C1154"/>
    <mergeCell ref="A1157:G1157"/>
    <mergeCell ref="A1158:C1158"/>
    <mergeCell ref="A1159:C1159"/>
    <mergeCell ref="A1160:C1160"/>
    <mergeCell ref="A1161:C1161"/>
    <mergeCell ref="A1164:G1164"/>
    <mergeCell ref="E1171:F1171"/>
    <mergeCell ref="B1174:E1174"/>
    <mergeCell ref="B1175:E1175"/>
    <mergeCell ref="A1177:G1177"/>
    <mergeCell ref="A1178:C1178"/>
    <mergeCell ref="A1179:C1179"/>
    <mergeCell ref="A1180:C1180"/>
    <mergeCell ref="A1181:C1181"/>
    <mergeCell ref="A1182:C1182"/>
    <mergeCell ref="A1183:C1183"/>
    <mergeCell ref="A1186:G1186"/>
    <mergeCell ref="A1187:C1187"/>
    <mergeCell ref="A1188:C1188"/>
    <mergeCell ref="A1189:C1189"/>
    <mergeCell ref="A1190:C1190"/>
    <mergeCell ref="A1193:G1193"/>
    <mergeCell ref="E1200:F1200"/>
    <mergeCell ref="B1202:E1202"/>
    <mergeCell ref="B1203:E1203"/>
    <mergeCell ref="A1205:G1205"/>
    <mergeCell ref="A1206:C1206"/>
    <mergeCell ref="A1207:C1207"/>
    <mergeCell ref="A1208:C1208"/>
    <mergeCell ref="A1209:C1209"/>
    <mergeCell ref="A1210:C1210"/>
    <mergeCell ref="A1211:C1211"/>
    <mergeCell ref="B1232:E1232"/>
    <mergeCell ref="A1214:G1214"/>
    <mergeCell ref="B1233:E1233"/>
    <mergeCell ref="A1235:G1235"/>
    <mergeCell ref="A1236:C1236"/>
    <mergeCell ref="A1237:C1237"/>
    <mergeCell ref="A1238:C1238"/>
    <mergeCell ref="A1239:C1239"/>
    <mergeCell ref="A1215:C1215"/>
    <mergeCell ref="A1240:C1240"/>
    <mergeCell ref="A1241:C1241"/>
    <mergeCell ref="A1216:C1216"/>
    <mergeCell ref="A1217:C1217"/>
    <mergeCell ref="A1218:C1218"/>
    <mergeCell ref="A1221:G1221"/>
    <mergeCell ref="E1228:F1228"/>
    <mergeCell ref="A1242:C1242"/>
    <mergeCell ref="A1243:C1243"/>
    <mergeCell ref="A1244:C1244"/>
    <mergeCell ref="A1245:C1245"/>
    <mergeCell ref="A1248:G1248"/>
    <mergeCell ref="A1249:C1249"/>
    <mergeCell ref="A1250:C1250"/>
    <mergeCell ref="A1251:C1251"/>
    <mergeCell ref="A1252:C1252"/>
    <mergeCell ref="A1255:G1255"/>
    <mergeCell ref="E1262:F1262"/>
    <mergeCell ref="B1265:E1265"/>
    <mergeCell ref="B1266:E1266"/>
    <mergeCell ref="A1268:G1268"/>
    <mergeCell ref="A1269:C1269"/>
    <mergeCell ref="A1270:C1270"/>
    <mergeCell ref="A1271:C1271"/>
    <mergeCell ref="A1272:C1272"/>
    <mergeCell ref="A1273:C1273"/>
    <mergeCell ref="A1274:C1274"/>
    <mergeCell ref="A1277:G1277"/>
    <mergeCell ref="A1278:C1278"/>
    <mergeCell ref="A1279:C1279"/>
    <mergeCell ref="A1280:C1280"/>
    <mergeCell ref="A1281:C1281"/>
    <mergeCell ref="A1284:G1284"/>
    <mergeCell ref="B1294:E1294"/>
    <mergeCell ref="B1295:E1295"/>
    <mergeCell ref="A1298:G1298"/>
    <mergeCell ref="A1299:C1299"/>
    <mergeCell ref="A1300:C1300"/>
    <mergeCell ref="A1301:C1301"/>
    <mergeCell ref="A1302:C1302"/>
    <mergeCell ref="A1303:C1303"/>
    <mergeCell ref="A1304:C1304"/>
    <mergeCell ref="A1305:C1305"/>
    <mergeCell ref="A1309:G1309"/>
    <mergeCell ref="A1310:C1310"/>
    <mergeCell ref="A1311:C1311"/>
    <mergeCell ref="A1312:C1312"/>
    <mergeCell ref="A1317:G1317"/>
    <mergeCell ref="E1324:F1324"/>
    <mergeCell ref="B1326:E1326"/>
    <mergeCell ref="B1327:E1327"/>
    <mergeCell ref="A1330:G1330"/>
    <mergeCell ref="A1368:C1368"/>
    <mergeCell ref="A1369:C1369"/>
    <mergeCell ref="A1370:C1370"/>
    <mergeCell ref="A1331:C1331"/>
    <mergeCell ref="A1332:C1332"/>
    <mergeCell ref="A1333:C1333"/>
    <mergeCell ref="A1334:C1334"/>
    <mergeCell ref="A1335:C1335"/>
    <mergeCell ref="A1336:C1336"/>
    <mergeCell ref="A1337:C1337"/>
    <mergeCell ref="A1338:C1338"/>
    <mergeCell ref="A1339:C1339"/>
    <mergeCell ref="A1346:C1346"/>
    <mergeCell ref="A1347:C1347"/>
    <mergeCell ref="A1352:G1352"/>
    <mergeCell ref="E1360:F1360"/>
    <mergeCell ref="B1363:E1363"/>
    <mergeCell ref="B1364:E1364"/>
    <mergeCell ref="A1365:G1365"/>
    <mergeCell ref="A1366:C1366"/>
    <mergeCell ref="A1367:C1367"/>
    <mergeCell ref="B1455:E1455"/>
    <mergeCell ref="B1456:E1456"/>
    <mergeCell ref="A1458:G1458"/>
    <mergeCell ref="A1459:C1459"/>
    <mergeCell ref="A1460:C1460"/>
    <mergeCell ref="A1461:C1461"/>
    <mergeCell ref="B1399:E1399"/>
    <mergeCell ref="B1400:E1400"/>
    <mergeCell ref="A1402:G1402"/>
    <mergeCell ref="A1403:C1403"/>
    <mergeCell ref="A1404:C1404"/>
    <mergeCell ref="A1405:C1405"/>
    <mergeCell ref="A1406:C1406"/>
    <mergeCell ref="A1407:C1407"/>
    <mergeCell ref="A1408:C1408"/>
    <mergeCell ref="A1411:G1411"/>
    <mergeCell ref="A1412:C1412"/>
    <mergeCell ref="A1413:C1413"/>
    <mergeCell ref="A1414:C1414"/>
    <mergeCell ref="A1415:C1415"/>
    <mergeCell ref="A1418:G1418"/>
    <mergeCell ref="E1425:F1425"/>
    <mergeCell ref="B1427:E1427"/>
    <mergeCell ref="A1439:G1439"/>
    <mergeCell ref="A1462:C1462"/>
    <mergeCell ref="A1463:C1463"/>
    <mergeCell ref="A1464:C1464"/>
    <mergeCell ref="A1467:G1467"/>
    <mergeCell ref="A1468:C1468"/>
    <mergeCell ref="A1469:C1469"/>
    <mergeCell ref="A1470:C1470"/>
    <mergeCell ref="A1471:C1471"/>
    <mergeCell ref="A1474:G1474"/>
    <mergeCell ref="E1481:F1481"/>
    <mergeCell ref="B1486:E1486"/>
    <mergeCell ref="B1487:E1487"/>
    <mergeCell ref="A1489:G1489"/>
    <mergeCell ref="A1490:C1490"/>
    <mergeCell ref="A1491:C1491"/>
    <mergeCell ref="A1492:C1492"/>
    <mergeCell ref="A1493:C1493"/>
    <mergeCell ref="A1494:C1494"/>
    <mergeCell ref="B1517:E1517"/>
    <mergeCell ref="B1518:E1518"/>
    <mergeCell ref="A1520:G1520"/>
    <mergeCell ref="A1521:C1521"/>
    <mergeCell ref="A1522:C1522"/>
    <mergeCell ref="A1523:C1523"/>
    <mergeCell ref="A1524:C1524"/>
    <mergeCell ref="A1525:C1525"/>
    <mergeCell ref="A1495:C1495"/>
    <mergeCell ref="A1498:G1498"/>
    <mergeCell ref="A1499:C1499"/>
    <mergeCell ref="A1500:C1500"/>
    <mergeCell ref="A1501:C1501"/>
    <mergeCell ref="A1502:C1502"/>
    <mergeCell ref="A1505:G1505"/>
    <mergeCell ref="E1512:F1512"/>
    <mergeCell ref="A1526:C1526"/>
    <mergeCell ref="A1529:G1529"/>
    <mergeCell ref="A1530:C1530"/>
    <mergeCell ref="A1531:C1531"/>
    <mergeCell ref="A1532:C1532"/>
    <mergeCell ref="A1533:C1533"/>
    <mergeCell ref="A1536:G1536"/>
    <mergeCell ref="E1543:F1543"/>
    <mergeCell ref="B1547:E1547"/>
    <mergeCell ref="A1566:G1566"/>
    <mergeCell ref="E1573:F1573"/>
    <mergeCell ref="B1575:E1575"/>
    <mergeCell ref="B1576:E1576"/>
    <mergeCell ref="A1578:G1578"/>
    <mergeCell ref="B1548:E1548"/>
    <mergeCell ref="A1550:G1550"/>
    <mergeCell ref="A1551:C1551"/>
    <mergeCell ref="A1552:C1552"/>
    <mergeCell ref="A1553:C1553"/>
    <mergeCell ref="A1554:C1554"/>
    <mergeCell ref="A1555:C1555"/>
    <mergeCell ref="A1556:C1556"/>
    <mergeCell ref="A1559:G1559"/>
    <mergeCell ref="A1387:G1387"/>
    <mergeCell ref="E1395:F1395"/>
    <mergeCell ref="A1619:C1619"/>
    <mergeCell ref="A1579:C1579"/>
    <mergeCell ref="A1580:C1580"/>
    <mergeCell ref="A1581:C1581"/>
    <mergeCell ref="A1582:C1582"/>
    <mergeCell ref="A1583:C1583"/>
    <mergeCell ref="A1584:C1584"/>
    <mergeCell ref="A1587:G1587"/>
    <mergeCell ref="A1588:C1588"/>
    <mergeCell ref="A1589:C1589"/>
    <mergeCell ref="A1609:C1609"/>
    <mergeCell ref="A1610:C1610"/>
    <mergeCell ref="A1611:C1611"/>
    <mergeCell ref="A1612:C1612"/>
    <mergeCell ref="A1615:G1615"/>
    <mergeCell ref="A1616:C1616"/>
    <mergeCell ref="A1617:C1617"/>
    <mergeCell ref="A1618:C1618"/>
    <mergeCell ref="A1560:C1560"/>
    <mergeCell ref="A1561:C1561"/>
    <mergeCell ref="A1562:C1562"/>
    <mergeCell ref="A1563:C1563"/>
    <mergeCell ref="A1371:C1371"/>
    <mergeCell ref="A1372:C1372"/>
    <mergeCell ref="A1373:C1373"/>
    <mergeCell ref="A1340:C1340"/>
    <mergeCell ref="A1344:G1344"/>
    <mergeCell ref="A1345:C1345"/>
    <mergeCell ref="A1440:C1440"/>
    <mergeCell ref="A1441:C1441"/>
    <mergeCell ref="A1442:C1442"/>
    <mergeCell ref="B1428:E1428"/>
    <mergeCell ref="A1430:G1430"/>
    <mergeCell ref="A1431:C1431"/>
    <mergeCell ref="A1432:C1432"/>
    <mergeCell ref="A1433:C1433"/>
    <mergeCell ref="A1434:C1434"/>
    <mergeCell ref="A1435:C1435"/>
    <mergeCell ref="A1436:C1436"/>
    <mergeCell ref="A1374:C1374"/>
    <mergeCell ref="A1375:C1375"/>
    <mergeCell ref="A1376:C1376"/>
    <mergeCell ref="A1380:G1380"/>
    <mergeCell ref="A1381:C1381"/>
    <mergeCell ref="A1382:C1382"/>
    <mergeCell ref="A1383:C1383"/>
    <mergeCell ref="A1443:C1443"/>
    <mergeCell ref="A1446:G1446"/>
    <mergeCell ref="E1453:F1453"/>
    <mergeCell ref="A1643:C1643"/>
    <mergeCell ref="A1644:C1644"/>
    <mergeCell ref="A1645:C1645"/>
    <mergeCell ref="A1642:G1642"/>
    <mergeCell ref="A1606:G1606"/>
    <mergeCell ref="A1590:C1590"/>
    <mergeCell ref="A1591:C1591"/>
    <mergeCell ref="A1594:G1594"/>
    <mergeCell ref="E1601:F1601"/>
    <mergeCell ref="B1603:E1603"/>
    <mergeCell ref="B1604:E1604"/>
    <mergeCell ref="A1622:G1622"/>
    <mergeCell ref="E1629:F1629"/>
    <mergeCell ref="B1632:E1632"/>
    <mergeCell ref="B1633:E1633"/>
    <mergeCell ref="A1635:G1635"/>
    <mergeCell ref="A1636:C1636"/>
    <mergeCell ref="A1637:C1637"/>
    <mergeCell ref="A1607:C1607"/>
    <mergeCell ref="A1608:C1608"/>
    <mergeCell ref="A1638:C1638"/>
    <mergeCell ref="A1703:C1703"/>
    <mergeCell ref="A1694:C1694"/>
    <mergeCell ref="B1689:E1689"/>
    <mergeCell ref="B1690:E1690"/>
    <mergeCell ref="A1665:C1665"/>
    <mergeCell ref="A1666:C1666"/>
    <mergeCell ref="A1672:C1672"/>
    <mergeCell ref="A1673:C1673"/>
    <mergeCell ref="A1649:G1649"/>
    <mergeCell ref="E1657:F1657"/>
    <mergeCell ref="B1660:E1660"/>
    <mergeCell ref="B1661:E1661"/>
    <mergeCell ref="A1664:G1664"/>
  </mergeCells>
  <pageMargins left="0.7" right="0.7" top="0.75" bottom="0.75" header="0.3" footer="0.3"/>
  <pageSetup paperSize="9" scale="56" orientation="portrait" horizontalDpi="300" verticalDpi="300" r:id="rId1"/>
  <rowBreaks count="1" manualBreakCount="1">
    <brk id="1651" max="6" man="1"/>
  </rowBreaks>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vt:lpstr>
      <vt:lpstr>1-APU ADEC BATERIA SANITARIA</vt:lpstr>
      <vt:lpstr>2-APU ADEC CUBIERTAS</vt:lpstr>
      <vt:lpstr>3-APU ADE AM+RECRE</vt:lpstr>
      <vt:lpstr>'1-APU ADEC BATERIA SANITARIA'!Área_de_impresión</vt:lpstr>
      <vt:lpstr>'2-APU ADEC CUBIERTAS'!Área_de_impresión</vt:lpstr>
      <vt:lpstr>'3-APU ADE AM+RECRE'!Área_de_impresión</vt:lpstr>
      <vt:lpstr>PRESUPUESTO!Área_de_impresión</vt:lpstr>
    </vt:vector>
  </TitlesOfParts>
  <Company>UNAL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2024-10-06T19:05:32Z</cp:lastPrinted>
  <dcterms:created xsi:type="dcterms:W3CDTF">2009-05-28T14:11:00Z</dcterms:created>
  <dcterms:modified xsi:type="dcterms:W3CDTF">2024-10-31T00:41:06Z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1BB07205BC6941289C1604FD476C86C6_12</vt:lpwstr>
  </property>
  <property fmtid="{D5CDD505-2E9C-101B-9397-08002B2CF9AE}" pid="3" name="KSOProductBuildVer">
    <vt:lpwstr>2058-12.2.0.17562</vt:lpwstr>
  </property>
</Properties>
</file>