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threadedComments/threadedComment1.xml" ContentType="application/vnd.ms-excel.threadedcomments+xml"/>
  <Override PartName="/xl/documenttasks/documenttask1.xml" ContentType="application/vnd.ms-excel.documenttask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08"/>
  <workbookPr codeName="ThisWorkbook"/>
  <mc:AlternateContent xmlns:mc="http://schemas.openxmlformats.org/markup-compatibility/2006">
    <mc:Choice Requires="x15">
      <x15ac:absPath xmlns:x15ac="http://schemas.microsoft.com/office/spreadsheetml/2010/11/ac" url="C:\Users\emartinezg\Downloads\"/>
    </mc:Choice>
  </mc:AlternateContent>
  <xr:revisionPtr revIDLastSave="0" documentId="8_{4242C527-CC2F-42A7-A9B7-065DC1697727}" xr6:coauthVersionLast="47" xr6:coauthVersionMax="47" xr10:uidLastSave="{00000000-0000-0000-0000-000000000000}"/>
  <bookViews>
    <workbookView xWindow="-120" yWindow="-120" windowWidth="29040" windowHeight="15720" tabRatio="906" firstSheet="1" activeTab="1" xr2:uid="{00000000-000D-0000-FFFF-FFFF00000000}"/>
  </bookViews>
  <sheets>
    <sheet name="RESUMEN_POE" sheetId="271" state="hidden" r:id="rId1"/>
    <sheet name="POE" sheetId="265" r:id="rId2"/>
    <sheet name="AIU" sheetId="270" r:id="rId3"/>
    <sheet name="INDICAR CÓDIGO DEL ITEM DE PAGO" sheetId="26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s>
  <definedNames>
    <definedName name="\0" localSheetId="2">#REF!</definedName>
    <definedName name="\0">#REF!</definedName>
    <definedName name="\00" localSheetId="2">#REF!</definedName>
    <definedName name="\00">#REF!</definedName>
    <definedName name="\a" localSheetId="2">#REF!</definedName>
    <definedName name="\a" localSheetId="3">#REF!</definedName>
    <definedName name="\a">#REF!</definedName>
    <definedName name="\AA" localSheetId="2">[1]LIQUIDACION!#REF!</definedName>
    <definedName name="\AA">[1]LIQUIDACION!#REF!</definedName>
    <definedName name="\b" localSheetId="2">[2]STRSUMM0!#REF!</definedName>
    <definedName name="\b">[2]STRSUMM0!#REF!</definedName>
    <definedName name="\bb" localSheetId="2">[2]STRSUMM0!#REF!</definedName>
    <definedName name="\bb">[2]STRSUMM0!#REF!</definedName>
    <definedName name="\E" localSheetId="2">#REF!</definedName>
    <definedName name="\E">#REF!</definedName>
    <definedName name="\EE" localSheetId="2">#REF!</definedName>
    <definedName name="\EE">#REF!</definedName>
    <definedName name="\G" localSheetId="2">#REF!</definedName>
    <definedName name="\G">#REF!</definedName>
    <definedName name="\k" localSheetId="2">'[3]7422CW00'!#REF!</definedName>
    <definedName name="\k">'[3]7422CW00'!#REF!</definedName>
    <definedName name="\l" localSheetId="2">[4]STRSUMM0!#REF!</definedName>
    <definedName name="\l">[4]STRSUMM0!#REF!</definedName>
    <definedName name="\M" localSheetId="2">#REF!</definedName>
    <definedName name="\M">#REF!</definedName>
    <definedName name="\ñ" localSheetId="2">'[5]7422CW00'!#REF!</definedName>
    <definedName name="\ñ">'[5]7422CW00'!#REF!</definedName>
    <definedName name="\P" localSheetId="2">#REF!</definedName>
    <definedName name="\P">#REF!</definedName>
    <definedName name="\R" localSheetId="2">#REF!</definedName>
    <definedName name="\R">#REF!</definedName>
    <definedName name="\s" localSheetId="2">#REF!</definedName>
    <definedName name="\s" localSheetId="3">#REF!</definedName>
    <definedName name="\s">#REF!</definedName>
    <definedName name="\V">#REF!</definedName>
    <definedName name="\X" localSheetId="2">AIU!ERR</definedName>
    <definedName name="\X" localSheetId="3">'INDICAR CÓDIGO DEL ITEM DE PAGO'!ERR</definedName>
    <definedName name="\X">[6]!ERR</definedName>
    <definedName name="\Z" localSheetId="2">AIU!ERR</definedName>
    <definedName name="\Z" localSheetId="3">'INDICAR CÓDIGO DEL ITEM DE PAGO'!ERR</definedName>
    <definedName name="\Z">[6]!ERR</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 localSheetId="2">#REF!</definedName>
    <definedName name="_________PJ50" localSheetId="3">#REF!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localSheetId="2" hidden="1">#REF!</definedName>
    <definedName name="________key3" hidden="1">#REF!</definedName>
    <definedName name="________MA2" localSheetId="2">#REF!</definedName>
    <definedName name="________MA2" localSheetId="3">#REF!</definedName>
    <definedName name="________MA2">#REF!</definedName>
    <definedName name="________PJ50" localSheetId="2">#REF!</definedName>
    <definedName name="________PJ50" localSheetId="3">#REF!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 localSheetId="2">#REF!</definedName>
    <definedName name="_______MA2" localSheetId="3">#REF!</definedName>
    <definedName name="_______MA2">#REF!</definedName>
    <definedName name="_______PJ50" localSheetId="2">#REF!</definedName>
    <definedName name="_______PJ50" localSheetId="3">#REF!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 localSheetId="2">#REF!</definedName>
    <definedName name="______MA2" localSheetId="3">#REF!</definedName>
    <definedName name="______MA2">#REF!</definedName>
    <definedName name="______PJ50" localSheetId="2">#REF!</definedName>
    <definedName name="______PJ50" localSheetId="3">#REF!</definedName>
    <definedName name="______PJ50">#REF!</definedName>
    <definedName name="______pr01" localSheetId="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 localSheetId="0">[10]!_xlnm.ane7</definedName>
    <definedName name="_____ane7">[10]!_xlnm.ane7</definedName>
    <definedName name="_____ane8" localSheetId="0">[10]!_xlnm.ane8</definedName>
    <definedName name="_____ane8">[10]!_xlnm.ane8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 localSheetId="2">#REF!</definedName>
    <definedName name="_____MA2" localSheetId="3">#REF!</definedName>
    <definedName name="_____MA2">#REF!</definedName>
    <definedName name="_____OCD1" localSheetId="2">[12]Tablas!#REF!</definedName>
    <definedName name="_____OCD1">[12]Tablas!#REF!</definedName>
    <definedName name="_____OCI1" localSheetId="2">[12]Tablas!#REF!</definedName>
    <definedName name="_____OCI1">[12]Tablas!#REF!</definedName>
    <definedName name="_____PJ50" localSheetId="2">#REF!</definedName>
    <definedName name="_____PJ50" localSheetId="3">#REF!</definedName>
    <definedName name="_____PJ50">#REF!</definedName>
    <definedName name="_____pr01" localSheetId="2">#REF!</definedName>
    <definedName name="_____pr01">#REF!</definedName>
    <definedName name="_____pr02" localSheetId="2">#REF!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ne7" localSheetId="0">[14]!_xlnm.ane7</definedName>
    <definedName name="____ane7">[14]!_xlnm.ane7</definedName>
    <definedName name="____ane8" localSheetId="0">[14]!_xlnm.ane8</definedName>
    <definedName name="____ane8">[14]!_xlnm.ane8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 localSheetId="2">#REF!</definedName>
    <definedName name="____LEY80">#REF!</definedName>
    <definedName name="____MA2" localSheetId="2">#REF!</definedName>
    <definedName name="____MA2" localSheetId="3">#REF!</definedName>
    <definedName name="____MA2">#REF!</definedName>
    <definedName name="____OCD1" localSheetId="2">[12]Tablas!#REF!</definedName>
    <definedName name="____OCD1">[12]Tablas!#REF!</definedName>
    <definedName name="____OCI1" localSheetId="2">[12]Tablas!#REF!</definedName>
    <definedName name="____OCI1">[12]Tablas!#REF!</definedName>
    <definedName name="____PJ50" localSheetId="2">#REF!</definedName>
    <definedName name="____PJ50" localSheetId="3">#REF!</definedName>
    <definedName name="____PJ50">#REF!</definedName>
    <definedName name="____pj51" localSheetId="2">#REF!</definedName>
    <definedName name="____pj51" localSheetId="3">#REF!</definedName>
    <definedName name="____pj51">#REF!</definedName>
    <definedName name="____pr01" localSheetId="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 localSheetId="2">#REF!</definedName>
    <definedName name="____VPR2">#REF!</definedName>
    <definedName name="____VRP1" localSheetId="2">[12]Tablas!#REF!</definedName>
    <definedName name="____VRP1">[12]Tablas!#REF!</definedName>
    <definedName name="____VSM1" localSheetId="2">[12]Tablas!#REF!</definedName>
    <definedName name="____VSM1">[12]Tablas!#REF!</definedName>
    <definedName name="___AFC1">[7]INV!$A$25:$D$28</definedName>
    <definedName name="___AFC3">[7]INV!$F$25:$I$28</definedName>
    <definedName name="___AFC5">[7]INV!$K$25:$N$28</definedName>
    <definedName name="___ane7" localSheetId="0">[16]!_xlnm.ane7</definedName>
    <definedName name="___ane7">[16]!_xlnm.ane7</definedName>
    <definedName name="___ane8" localSheetId="0">[16]!_xlnm.ane8</definedName>
    <definedName name="___ane8">[16]!_xlnm.ane8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3">#REF!</definedName>
    <definedName name="___MA2">#REF!</definedName>
    <definedName name="___OCD1">[12]Tablas!#REF!</definedName>
    <definedName name="___OCI1">[12]Tablas!#REF!</definedName>
    <definedName name="___PJ50" localSheetId="2">#REF!</definedName>
    <definedName name="___PJ50" localSheetId="3">#REF!</definedName>
    <definedName name="___PJ50">#REF!</definedName>
    <definedName name="___pj51" localSheetId="2">#REF!</definedName>
    <definedName name="___pj51" localSheetId="3">#REF!</definedName>
    <definedName name="___pj51">#REF!</definedName>
    <definedName name="___pr01" localSheetId="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 localSheetId="2">#REF!</definedName>
    <definedName name="___VPR2">#REF!</definedName>
    <definedName name="___VRP1" localSheetId="2">[12]Tablas!#REF!</definedName>
    <definedName name="___VRP1">[12]Tablas!#REF!</definedName>
    <definedName name="___VSM1" localSheetId="2">[12]Tablas!#REF!</definedName>
    <definedName name="___VSM1">[12]Tablas!#REF!</definedName>
    <definedName name="__123Graph_A" localSheetId="2" hidden="1">#REF!</definedName>
    <definedName name="__123Graph_A" hidden="1">#REF!</definedName>
    <definedName name="__123Graph_B" localSheetId="2" hidden="1">#REF!</definedName>
    <definedName name="__123Graph_B" hidden="1">#REF!</definedName>
    <definedName name="__AFC1">[7]INV!$A$25:$D$28</definedName>
    <definedName name="__AFC3">[7]INV!$F$25:$I$28</definedName>
    <definedName name="__AFC5">[7]INV!$K$25:$N$28</definedName>
    <definedName name="__ane7" localSheetId="0">[14]!_xlnm.ane7</definedName>
    <definedName name="__ane7">[14]!_xlnm.ane7</definedName>
    <definedName name="__ane8" localSheetId="0">[14]!_xlnm.ane8</definedName>
    <definedName name="__ane8">[14]!_xlnm.ane8</definedName>
    <definedName name="__Atp2">[18]EMPRESA!$F$22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F" localSheetId="2">AIU!ERR</definedName>
    <definedName name="__F" localSheetId="3">'INDICAR CÓDIGO DEL ITEM DE PAGO'!ERR</definedName>
    <definedName name="__F">[6]!ERR</definedName>
    <definedName name="__FS01" localSheetId="2">AIU!ERR</definedName>
    <definedName name="__FS01" localSheetId="3">'INDICAR CÓDIGO DEL ITEM DE PAGO'!ERR</definedName>
    <definedName name="__FS01">[6]!ERR</definedName>
    <definedName name="__ICP1" localSheetId="2">[12]Tablas!#REF!</definedName>
    <definedName name="__ICP1">[12]Tablas!#REF!</definedName>
    <definedName name="__key2" localSheetId="2" hidden="1">[19]INST!#REF!</definedName>
    <definedName name="__key2" hidden="1">[19]INST!#REF!</definedName>
    <definedName name="__key21" localSheetId="2" hidden="1">[9]INST!#REF!</definedName>
    <definedName name="__key21" hidden="1">[9]INST!#REF!</definedName>
    <definedName name="__key3" localSheetId="2" hidden="1">#REF!</definedName>
    <definedName name="__key3" hidden="1">#REF!</definedName>
    <definedName name="__key31" localSheetId="2" hidden="1">#REF!</definedName>
    <definedName name="__key31" hidden="1">#REF!</definedName>
    <definedName name="__LEY80" localSheetId="2">#REF!</definedName>
    <definedName name="__LEY80">#REF!</definedName>
    <definedName name="__MA2" localSheetId="3">#REF!</definedName>
    <definedName name="__MA2">#REF!</definedName>
    <definedName name="__mun2" localSheetId="3">[20]PESOS!#REF!</definedName>
    <definedName name="__mun2">[20]PESOS!#REF!</definedName>
    <definedName name="__num10" localSheetId="2">#REF!</definedName>
    <definedName name="__num10" localSheetId="3">#REF!</definedName>
    <definedName name="__num10">#REF!</definedName>
    <definedName name="__num2" localSheetId="2">#REF!</definedName>
    <definedName name="__num2" localSheetId="3">#REF!</definedName>
    <definedName name="__num2">#REF!</definedName>
    <definedName name="__num3" localSheetId="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 localSheetId="2">#REF!</definedName>
    <definedName name="__PJ50" localSheetId="3">#REF!</definedName>
    <definedName name="__PJ50">#REF!</definedName>
    <definedName name="__pj51" localSheetId="2">#REF!</definedName>
    <definedName name="__pj51" localSheetId="3">#REF!</definedName>
    <definedName name="__pj51">#REF!</definedName>
    <definedName name="__pr01" localSheetId="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[7]INV!$A$12:$D$15</definedName>
    <definedName name="__SBC3">[7]INV!$F$12:$I$15</definedName>
    <definedName name="__SBC5">[7]INV!$K$12:$N$15</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1" localSheetId="2">#REF!</definedName>
    <definedName name="_1">#REF!</definedName>
    <definedName name="_1_25" localSheetId="2">[13]Tablas!#REF!</definedName>
    <definedName name="_1_25">[13]Tablas!#REF!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FC1">[7]INV!$A$25:$D$28</definedName>
    <definedName name="_AFC3">[7]INV!$F$25:$I$28</definedName>
    <definedName name="_AFC5">[7]INV!$K$25:$N$28</definedName>
    <definedName name="_ALM1" localSheetId="2">#REF!</definedName>
    <definedName name="_ALM1">#REF!</definedName>
    <definedName name="_AND1" localSheetId="2">#REF!</definedName>
    <definedName name="_AND1">#REF!</definedName>
    <definedName name="_ane7" localSheetId="0">[14]!_xlnm.ane7</definedName>
    <definedName name="_ane7">[14]!_xlnm.ane7</definedName>
    <definedName name="_ane8" localSheetId="0">[14]!_xlnm.ane8</definedName>
    <definedName name="_ane8">[14]!_xlnm.ane8</definedName>
    <definedName name="_APU221" localSheetId="2">#REF!</definedName>
    <definedName name="_APU221" localSheetId="3">#REF!</definedName>
    <definedName name="_APU221">#REF!</definedName>
    <definedName name="_APU465" localSheetId="0">[22]!absc</definedName>
    <definedName name="_APU465">[22]!absc</definedName>
    <definedName name="_Atp2">[18]EMPRESA!$F$22</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 localSheetId="2">#REF!</definedName>
    <definedName name="_EST1" localSheetId="3">#REF!</definedName>
    <definedName name="_EST1">#REF!</definedName>
    <definedName name="_EST10" localSheetId="2">#REF!</definedName>
    <definedName name="_EST10" localSheetId="3">#REF!</definedName>
    <definedName name="_EST10">#REF!</definedName>
    <definedName name="_EST11" localSheetId="2">#REF!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2">AIU!ERR</definedName>
    <definedName name="_F" localSheetId="3">'INDICAR CÓDIGO DEL ITEM DE PAGO'!ERR</definedName>
    <definedName name="_F">[6]!ERR</definedName>
    <definedName name="_F10" localSheetId="2">#REF!</definedName>
    <definedName name="_F10">#REF!</definedName>
    <definedName name="_FC" localSheetId="2">#REF!</definedName>
    <definedName name="_FC">#REF!</definedName>
    <definedName name="_Fill" localSheetId="2">#REF!</definedName>
    <definedName name="_Fill" localSheetId="3" hidden="1">#REF!</definedName>
    <definedName name="_Fill" hidden="1">#REF!</definedName>
    <definedName name="_xlnm._FilterDatabase" localSheetId="1" hidden="1">POE!$A$12:$AI$317</definedName>
    <definedName name="_xlnm._FilterDatabase" localSheetId="0" hidden="1">RESUMEN_POE!$A$12:$T$36</definedName>
    <definedName name="_FS01" localSheetId="2">AIU!ERR</definedName>
    <definedName name="_FS01" localSheetId="3">'INDICAR CÓDIGO DEL ITEM DE PAGO'!ERR</definedName>
    <definedName name="_FS01">[6]!ERR</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 localSheetId="2">#REF!</definedName>
    <definedName name="_GoBack">'INDICAR CÓDIGO DEL ITEM DE PAGO'!$F$4</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[12]Tablas!#REF!</definedName>
    <definedName name="_IMP1" localSheetId="2">#REF!</definedName>
    <definedName name="_IMP1">#REF!</definedName>
    <definedName name="_IPC2002" localSheetId="2">#REF!</definedName>
    <definedName name="_IPC2002" localSheetId="3">#REF!</definedName>
    <definedName name="_IPC2002">#REF!</definedName>
    <definedName name="_IVA1" localSheetId="2">#REF!</definedName>
    <definedName name="_IVA1">#REF!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2">#REF!</definedName>
    <definedName name="_Key1" localSheetId="3" hidden="1">#REF!</definedName>
    <definedName name="_Key1" hidden="1">#REF!</definedName>
    <definedName name="_Key11" localSheetId="2" hidden="1">[23]INST!#REF!</definedName>
    <definedName name="_Key11" hidden="1">[23]INST!#REF!</definedName>
    <definedName name="_Key2" localSheetId="2">#REF!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3">#REF!</definedName>
    <definedName name="_lar03">#REF!</definedName>
    <definedName name="_LEY80" localSheetId="2">#REF!</definedName>
    <definedName name="_LEY80">#REF!</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2">#REF!</definedName>
    <definedName name="_MA2" localSheetId="3">#REF!</definedName>
    <definedName name="_MA2">#REF!</definedName>
    <definedName name="_MAT1" localSheetId="2">#REF!</definedName>
    <definedName name="_MAT1">#REF!</definedName>
    <definedName name="_MOD1" localSheetId="2">#REF!</definedName>
    <definedName name="_MOD1">#REF!</definedName>
    <definedName name="_mun2" localSheetId="2">[20]PESOS!#REF!</definedName>
    <definedName name="_mun2" localSheetId="3">[20]PESOS!#REF!</definedName>
    <definedName name="_mun2">[20]PESOS!#REF!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3">#REF!</definedName>
    <definedName name="_num10">#REF!</definedName>
    <definedName name="_num2" localSheetId="2">#REF!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[12]Tablas!#REF!</definedName>
    <definedName name="_OCI1">[12]Tablas!#REF!</definedName>
    <definedName name="_Order1" localSheetId="2">255</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 localSheetId="2">#REF!</definedName>
    <definedName name="_PJ50" localSheetId="3">#REF!</definedName>
    <definedName name="_PJ50">#REF!</definedName>
    <definedName name="_pj51" localSheetId="2">#REF!</definedName>
    <definedName name="_pj51" localSheetId="3">#REF!</definedName>
    <definedName name="_pj51">#REF!</definedName>
    <definedName name="_pr01" localSheetId="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2">#REF!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3">#REF!</definedName>
    <definedName name="_ref4">#REF!</definedName>
    <definedName name="_RET1" localSheetId="2">'[3]7422CW00'!#REF!</definedName>
    <definedName name="_RET1">'[3]7422CW00'!#REF!</definedName>
    <definedName name="_RET2" localSheetId="2">'[3]7422CW00'!#REF!</definedName>
    <definedName name="_RET2">'[3]7422CW00'!#REF!</definedName>
    <definedName name="_RET3" localSheetId="2">'[3]7422CW00'!#REF!</definedName>
    <definedName name="_RET3">'[3]7422CW00'!#REF!</definedName>
    <definedName name="_RET4" localSheetId="2">'[3]7422CW00'!#REF!</definedName>
    <definedName name="_RET4">'[3]7422CW00'!#REF!</definedName>
    <definedName name="_RET5" localSheetId="2">'[3]7422CW00'!#REF!</definedName>
    <definedName name="_RET5">'[3]7422CW00'!#REF!</definedName>
    <definedName name="_RET6">'[3]7422CW00'!#REF!</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[7]INV!$A$12:$D$15</definedName>
    <definedName name="_SBC3">[7]INV!$F$12:$I$15</definedName>
    <definedName name="_SBC5">[7]INV!$K$12:$N$15</definedName>
    <definedName name="_Sort" localSheetId="2">#REF!</definedName>
    <definedName name="_Sort" localSheetId="3" hidden="1">#REF!</definedName>
    <definedName name="_Sort" hidden="1">#REF!</definedName>
    <definedName name="_srn001" localSheetId="2">#REF!</definedName>
    <definedName name="_srn001" localSheetId="3">#REF!</definedName>
    <definedName name="_srn001">#REF!</definedName>
    <definedName name="_SUM1" localSheetId="2">#REF!</definedName>
    <definedName name="_SUM1">#REF!</definedName>
    <definedName name="_SUM2">#REF!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'[24]DUB-823'!#REF!</definedName>
    <definedName name="a">'[24]DUB-823'!#REF!</definedName>
    <definedName name="A_1" localSheetId="2">#REF!</definedName>
    <definedName name="A_1">#REF!</definedName>
    <definedName name="A_impresión_IM" localSheetId="2">#REF!</definedName>
    <definedName name="A_impresión_IM" localSheetId="3">#REF!</definedName>
    <definedName name="A_impresión_IM">#REF!</definedName>
    <definedName name="A18A200" localSheetId="2">[25]ESPEC!#REF!</definedName>
    <definedName name="A18A200">[25]ESPEC!#REF!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2">AIU!ERR</definedName>
    <definedName name="aa" localSheetId="3">'INDICAR CÓDIGO DEL ITEM DE PAGO'!ERR</definedName>
    <definedName name="aa">[6]!ERR</definedName>
    <definedName name="AAA" localSheetId="2">AIU!ERR</definedName>
    <definedName name="AAA" localSheetId="3">'INDICAR CÓDIGO DEL ITEM DE PAGO'!ERR</definedName>
    <definedName name="AAA">[6]!ERR</definedName>
    <definedName name="aaaaaa">[26]otros!$C$5</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[7]AASHTO!$A$14:$F$17</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[7]AASHTO!$A$2:$F$5</definedName>
    <definedName name="absc1" localSheetId="0">[27]!absc</definedName>
    <definedName name="absc1">[27]!absc</definedName>
    <definedName name="ac" localSheetId="2">#REF!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2">#REF!</definedName>
    <definedName name="ad" localSheetId="3">#REF!</definedName>
    <definedName name="ad">#REF!</definedName>
    <definedName name="adasd" localSheetId="2">#REF!</definedName>
    <definedName name="adasd">#REF!</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 localSheetId="2">#REF!</definedName>
    <definedName name="ADMON">#REF!</definedName>
    <definedName name="ADMON1" localSheetId="2">#REF!</definedName>
    <definedName name="ADMON1">#REF!</definedName>
    <definedName name="adoc1" localSheetId="0">[27]!absc</definedName>
    <definedName name="adoc1">[27]!absc</definedName>
    <definedName name="ADOC125" localSheetId="0">[30]!absc</definedName>
    <definedName name="ADOC125">[30]!absc</definedName>
    <definedName name="adoq" localSheetId="0">[31]!absc</definedName>
    <definedName name="adoq">[31]!absc</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0">[32]!absc</definedName>
    <definedName name="alc">[32]!absc</definedName>
    <definedName name="AlcanceProyecto" localSheetId="2">#REF!</definedName>
    <definedName name="AlcanceProyecto">#REF!</definedName>
    <definedName name="ALM" localSheetId="2">#REF!</definedName>
    <definedName name="ALM">#REF!</definedName>
    <definedName name="ALTO">[33]Tabla!$A$1:$A$5</definedName>
    <definedName name="Amount" localSheetId="2">#REF!</definedName>
    <definedName name="Amount">#REF!</definedName>
    <definedName name="ANCLAJE" localSheetId="2">'[34]MC SF GAVIONES'!#REF!</definedName>
    <definedName name="ANCLAJE" localSheetId="3">'[34]MC SF GAVIONES'!#REF!</definedName>
    <definedName name="ANCLAJE">'[34]MC SF GAVIONES'!#REF!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[36]BASES!$B$33</definedName>
    <definedName name="ANTICIPO">[37]BASES!$B$33</definedName>
    <definedName name="AÑO">[26]PRESUPUESTO!$D$13</definedName>
    <definedName name="AÑOWUIE">'[38]Res-Accide-10'!$R$2:$R$7</definedName>
    <definedName name="apaiy" localSheetId="2">#REF!</definedName>
    <definedName name="apaiy">#REF!</definedName>
    <definedName name="APELLIDOS" localSheetId="2">#REF!</definedName>
    <definedName name="APELLIDOS">#REF!</definedName>
    <definedName name="API" localSheetId="2">#REF!</definedName>
    <definedName name="API">#REF!</definedName>
    <definedName name="APU" localSheetId="2">[39]APUS!$A$7:$H$28677</definedName>
    <definedName name="APU" localSheetId="0">[40]!absc</definedName>
    <definedName name="APU">[40]!absc</definedName>
    <definedName name="APU_directos" localSheetId="2">#REF!</definedName>
    <definedName name="APU_directos" localSheetId="3">#REF!</definedName>
    <definedName name="APU_directos">#REF!</definedName>
    <definedName name="APU221.1" localSheetId="2">#REF!</definedName>
    <definedName name="APU221.1" localSheetId="3">#REF!</definedName>
    <definedName name="APU221.1">#REF!</definedName>
    <definedName name="APU221.2" localSheetId="2">#REF!</definedName>
    <definedName name="APU221.2" localSheetId="3">#REF!</definedName>
    <definedName name="APU221.2">#REF!</definedName>
    <definedName name="aq" localSheetId="2">AIU!ERR</definedName>
    <definedName name="aq" localSheetId="3">'INDICAR CÓDIGO DEL ITEM DE PAGO'!ERR</definedName>
    <definedName name="aq">[6]!ERR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AIU!$A$1:$G$56</definedName>
    <definedName name="_xlnm.Print_Area" localSheetId="3">'INDICAR CÓDIGO DEL ITEM DE PAGO'!$A$1:$Q$91</definedName>
    <definedName name="_xlnm.Print_Area" localSheetId="1">POE!$A$1:$L$340</definedName>
    <definedName name="_xlnm.Print_Area" localSheetId="0">RESUMEN_POE!$A$1:$H$38</definedName>
    <definedName name="_xlnm.Print_Area">#REF!</definedName>
    <definedName name="AreaLimpiar">'[41]Info-Portaf'!$N$4,'[41]Info-Portaf'!$C$10:$AE$24,'[41]Info-Portaf'!$C$26:$AE$28,'[41]Info-Portaf'!$C$31:$AE$40,'[41]Info-Portaf'!$C$41:$H$41,'[41]Info-Portaf'!$C$42:$AE$51,'[41]Info-Portaf'!$C$53:$AE$54,'[41]Info-Portaf'!$C$57:$AE$57,'[41]Info-Portaf'!$C$59:$AE$59,'[41]Info-Portaf'!$B$10:$B$61</definedName>
    <definedName name="Areatotal" localSheetId="2">#REF!</definedName>
    <definedName name="Areatotal">#REF!</definedName>
    <definedName name="Aref" localSheetId="2">#REF!</definedName>
    <definedName name="Aref">#REF!</definedName>
    <definedName name="armuve" localSheetId="2">AIU!ERR</definedName>
    <definedName name="armuve" localSheetId="3">'INDICAR CÓDIGO DEL ITEM DE PAGO'!ERR</definedName>
    <definedName name="armuve">[6]!ERR</definedName>
    <definedName name="ARP" localSheetId="2">#REF!</definedName>
    <definedName name="ARP">#REF!</definedName>
    <definedName name="ARS" localSheetId="2">#REF!</definedName>
    <definedName name="ARS">#REF!</definedName>
    <definedName name="as" localSheetId="2">AIU!ERR</definedName>
    <definedName name="as" localSheetId="3">'INDICAR CÓDIGO DEL ITEM DE PAGO'!ERR</definedName>
    <definedName name="as">[6]!ERR</definedName>
    <definedName name="ASB">[7]AASHTO!$A$8:$F$11</definedName>
    <definedName name="ASD" localSheetId="2"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2">AIU!ERR</definedName>
    <definedName name="ASDFGHJKLÑ" localSheetId="3">'INDICAR CÓDIGO DEL ITEM DE PAGO'!ERR</definedName>
    <definedName name="ASDFGHJKLÑ">[6]!ERR</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[11]EMPRESA!$F$20</definedName>
    <definedName name="_xlnm.Auto_Open" localSheetId="0">MODULO10.auto_abrir</definedName>
    <definedName name="_xlnm.Auto_Open">MODULO10.auto_abrir</definedName>
    <definedName name="auto1" localSheetId="2">#REF!</definedName>
    <definedName name="auto1" localSheetId="3">#REF!</definedName>
    <definedName name="auto1">#REF!</definedName>
    <definedName name="auto123" localSheetId="2">#REF!</definedName>
    <definedName name="auto123" localSheetId="3">#REF!</definedName>
    <definedName name="auto123">#REF!</definedName>
    <definedName name="auto2" localSheetId="2">#REF!</definedName>
    <definedName name="auto2" localSheetId="3">#REF!</definedName>
    <definedName name="auto2">#REF!</definedName>
    <definedName name="AUTOMOTOR">#REF!</definedName>
    <definedName name="AUTOMOTOR1">#REF!</definedName>
    <definedName name="AuxAlim">'[11]DATOS CONTRATO'!$E$18</definedName>
    <definedName name="auxalimentacion">[42]CONTRATO!$E$18</definedName>
    <definedName name="AuxCom">'[11]DATOS CONTRATO'!$I$16</definedName>
    <definedName name="auxcomisariato">[42]CONTRATO!$I$16</definedName>
    <definedName name="AuxDot">'[11]DATOS CONTRATO'!$I$17</definedName>
    <definedName name="auxdotacion">[42]CONTRATO!$I$17</definedName>
    <definedName name="AuxHab">'[11]DATOS CONTRATO'!$E$17</definedName>
    <definedName name="auxhabi">[43]CONTRATO!$E$17</definedName>
    <definedName name="auxhabitacion">[42]CONTRATO!$E$17</definedName>
    <definedName name="auxtransporte">[42]CONTRATO!$E$16</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 localSheetId="3">#REF!</definedName>
    <definedName name="AW">#REF!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ajo_L">[33]Tabla!$A$1:$A$5</definedName>
    <definedName name="Base" localSheetId="2">#REF!</definedName>
    <definedName name="bASE" localSheetId="3">#REF!</definedName>
    <definedName name="Base">#REF!</definedName>
    <definedName name="Base_datos_IM" localSheetId="2">#REF!</definedName>
    <definedName name="Base_datos_IM">#REF!</definedName>
    <definedName name="base1" localSheetId="2">#REF!</definedName>
    <definedName name="base1">#REF!</definedName>
    <definedName name="base2">#REF!</definedName>
    <definedName name="basedatos">[44]Hoja1!$A$4:$BZ$55</definedName>
    <definedName name="_xlnm.Database" localSheetId="2">#REF!</definedName>
    <definedName name="_xlnm.Database" localSheetId="3">#REF!</definedName>
    <definedName name="_xlnm.Database">#REF!</definedName>
    <definedName name="BaseDeDatos1" localSheetId="2">#REF!</definedName>
    <definedName name="BaseDeDatos1">#REF!</definedName>
    <definedName name="basep">[45]PRESUPUESTAL!$A$4:$P$190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#REF!</definedName>
    <definedName name="BB" localSheetId="2">AIU!ERR</definedName>
    <definedName name="BB" localSheetId="3">'INDICAR CÓDIGO DEL ITEM DE PAGO'!ERR</definedName>
    <definedName name="BB">[6]!ERR</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'[46]Ejecutado%'!#REF!</definedName>
    <definedName name="blEjecutadoPorcen">'[46]Ejecutado$'!$D$1:$CE$45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'[46]Programado$'!$I$1:$CK$45</definedName>
    <definedName name="blReferenciaInforme" localSheetId="2">#REF!</definedName>
    <definedName name="blReferenciaInforme">#REF!</definedName>
    <definedName name="bn" localSheetId="2">#REF!</definedName>
    <definedName name="bn" localSheetId="3">#REF!</definedName>
    <definedName name="bn">#REF!</definedName>
    <definedName name="Bombas" localSheetId="2">#REF!</definedName>
    <definedName name="Bombas">#REF!</definedName>
    <definedName name="BONO">#REF!</definedName>
    <definedName name="BORDER1">[47]steel!#REF!</definedName>
    <definedName name="BORDET" localSheetId="2">#REF!</definedName>
    <definedName name="BORDET">#REF!</definedName>
    <definedName name="BORSHE" localSheetId="2">'[3]7422CW00'!#REF!</definedName>
    <definedName name="BORSHE">'[3]7422CW00'!#REF!</definedName>
    <definedName name="BORSUM" localSheetId="2">'[3]7422CW00'!#REF!</definedName>
    <definedName name="BORSUM">'[3]7422CW00'!#REF!</definedName>
    <definedName name="boxes" localSheetId="2">#REF!</definedName>
    <definedName name="boxes">#REF!</definedName>
    <definedName name="BQ" localSheetId="2">#REF!</definedName>
    <definedName name="BQ">#REF!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[48]medelo!$D$37</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'[49]Form5 _Pág_ 1'!#REF!</definedName>
    <definedName name="BuiltIn_Print_Area___0">'[49]Form5 _Pág_ 2'!#REF!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2">#REF!</definedName>
    <definedName name="C_" localSheetId="3">#REF!</definedName>
    <definedName name="C_">#REF!</definedName>
    <definedName name="CA" localSheetId="2">#REF!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 localSheetId="2">'[50]TRAMO 03'!$F:$F,'[50]TRAMO 03'!$I:$I,'[50]TRAMO 03'!$K:$K,'[50]TRAMO 03'!#REF!,'[50]TRAMO 03'!#REF!,'[50]TRAMO 03'!#REF!,'[50]TRAMO 03'!#REF!,'[50]TRAMO 03'!#REF!,'[50]TRAMO 03'!#REF!,'[50]TRAMO 03'!#REF!,'[50]TRAMO 03'!#REF!,'[50]TRAMO 03'!#REF!,'[50]TRAMO 03'!#REF!,'[50]TRAMO 03'!#REF!,'[50]TRAMO 03'!#REF!,'[50]TRAMO 03'!#REF!</definedName>
    <definedName name="cantidad">'[50]TRAMO 03'!$F:$F,'[50]TRAMO 03'!$I:$I,'[50]TRAMO 03'!$K:$K,'[50]TRAMO 03'!#REF!,'[50]TRAMO 03'!#REF!,'[50]TRAMO 03'!#REF!,'[50]TRAMO 03'!#REF!,'[50]TRAMO 03'!#REF!,'[50]TRAMO 03'!#REF!,'[50]TRAMO 03'!#REF!,'[50]TRAMO 03'!#REF!,'[50]TRAMO 03'!#REF!,'[50]TRAMO 03'!#REF!,'[50]TRAMO 03'!#REF!,'[50]TRAMO 03'!#REF!,'[50]TRAMO 03'!#REF!</definedName>
    <definedName name="CAP" localSheetId="2">#REF!</definedName>
    <definedName name="cap" localSheetId="3">#REF!</definedName>
    <definedName name="CAP">#REF!</definedName>
    <definedName name="CAPAC._HSE" localSheetId="2">#REF!</definedName>
    <definedName name="CAPAC._HSE">#REF!</definedName>
    <definedName name="CARGA" localSheetId="2">#REF!</definedName>
    <definedName name="CARGA">#REF!</definedName>
    <definedName name="CARGOS">#REF!</definedName>
    <definedName name="carlos" localSheetId="2">MODULO10.auto_abrir</definedName>
    <definedName name="carlos" localSheetId="0">MODULO10.auto_abrir</definedName>
    <definedName name="carlos">MODULO10.auto_abrir</definedName>
    <definedName name="CBLES" localSheetId="2">#REF!</definedName>
    <definedName name="CBLES">#REF!</definedName>
    <definedName name="CBLES1" localSheetId="2">#REF!</definedName>
    <definedName name="CBLES1">#REF!</definedName>
    <definedName name="CBRDISEÑO">[51]SECTORIZACIÓN!$A$12:$G$20</definedName>
    <definedName name="CBWorkbookPriority" hidden="1">-1602700874</definedName>
    <definedName name="CC">[52]Personalizar!$G$22:$G$25</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'[53]A. P. U.'!#REF!</definedName>
    <definedName name="CCCCCC">'[53]A. P. U.'!#REF!</definedName>
    <definedName name="CCT" localSheetId="2">#REF!</definedName>
    <definedName name="CCT">#REF!</definedName>
    <definedName name="ccto210" localSheetId="2">#REF!</definedName>
    <definedName name="ccto210" localSheetId="3">#REF!</definedName>
    <definedName name="ccto210">#REF!</definedName>
    <definedName name="cd">[54]Hoja1!$C$81</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[36]CDItem!$G$8</definedName>
    <definedName name="CDE" localSheetId="2">#REF!</definedName>
    <definedName name="CDE">#REF!</definedName>
    <definedName name="cdfgrtfd" localSheetId="2" hidden="1">#REF!</definedName>
    <definedName name="cdfgrtfd" hidden="1">#REF!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[55]Insum!$A$3:$H$63</definedName>
    <definedName name="CEMENTO">[56]Insum!$A$3:$H$63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 localSheetId="2">#REF!</definedName>
    <definedName name="Ch">#REF!</definedName>
    <definedName name="CHK_PU" localSheetId="2">'[3]7422CW00'!#REF!</definedName>
    <definedName name="CHK_PU">'[3]7422CW00'!#REF!</definedName>
    <definedName name="CHP" localSheetId="2">#REF!</definedName>
    <definedName name="CHP">#REF!</definedName>
    <definedName name="CISNEROS" localSheetId="2">#REF!</definedName>
    <definedName name="CISNEROS">#REF!</definedName>
    <definedName name="cjsa" localSheetId="2" hidden="1">#REF!</definedName>
    <definedName name="cjsa" hidden="1">#REF!</definedName>
    <definedName name="CL">#REF!</definedName>
    <definedName name="cmf">[57]Hoja1!$C$27</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[11]EMPRESA!$F$10</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S">#REF!</definedName>
    <definedName name="cogvsiruj">[35]COMPARATIVO!#REF!</definedName>
    <definedName name="COLON" localSheetId="2">#REF!</definedName>
    <definedName name="COLON">#REF!</definedName>
    <definedName name="ColTap">'[21]Coloc. e Interc. Tapones'!$E$1:$E$65536</definedName>
    <definedName name="Com">'[42]LIQUIDA-NOMINA'!$AL$4</definedName>
    <definedName name="COMIDA" localSheetId="2">#REF!</definedName>
    <definedName name="COMIDA">#REF!</definedName>
    <definedName name="Compresores" localSheetId="2">#REF!</definedName>
    <definedName name="Compresores">#REF!</definedName>
    <definedName name="ConseqCat">0</definedName>
    <definedName name="ConseqForMitRisk">3</definedName>
    <definedName name="CONT">'[58]DATOS CONTRATO'!$G$13</definedName>
    <definedName name="Contratante">'[11]DATOS CONTRATO'!$E$6</definedName>
    <definedName name="CONTRATO">[42]CONTRATO!$E$8</definedName>
    <definedName name="COPIA" localSheetId="2">AIU!ERR</definedName>
    <definedName name="COPIA" localSheetId="3">'INDICAR CÓDIGO DEL ITEM DE PAGO'!ERR</definedName>
    <definedName name="COPIA">[6]!ERR</definedName>
    <definedName name="COPIA1" localSheetId="2">#REF!</definedName>
    <definedName name="COPIA1">#REF!</definedName>
    <definedName name="COPIA2" localSheetId="2">#REF!</definedName>
    <definedName name="COPIA2">#REF!</definedName>
    <definedName name="copiao4" localSheetId="2">AIU!ERR</definedName>
    <definedName name="copiao4" localSheetId="3">'INDICAR CÓDIGO DEL ITEM DE PAGO'!ERR</definedName>
    <definedName name="copiao4">[6]!ERR</definedName>
    <definedName name="corri" localSheetId="2">AIU!ERR</definedName>
    <definedName name="corri" localSheetId="3">'INDICAR CÓDIGO DEL ITEM DE PAGO'!ERR</definedName>
    <definedName name="corri">[6]!ERR</definedName>
    <definedName name="COSTO_FRENTE">[59]BITACORA!$E$1:$E$65536</definedName>
    <definedName name="costo2" localSheetId="2" hidden="1">#REF!</definedName>
    <definedName name="costo2" hidden="1">#REF!</definedName>
    <definedName name="COSTODIRECTO" localSheetId="2">#REF!</definedName>
    <definedName name="COSTODIRECTO" localSheetId="3">#REF!</definedName>
    <definedName name="COSTODIRECTO">#REF!</definedName>
    <definedName name="COSTOS" localSheetId="2">[60]TARIFAS!$A$1:$F$52</definedName>
    <definedName name="COSTOS">[61]TARIFAS!$A$1:$F$52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#REF!</definedName>
    <definedName name="CRIT_DOL">#REF!</definedName>
    <definedName name="CRIT_DOL1">#REF!</definedName>
    <definedName name="CRIT1">#REF!</definedName>
    <definedName name="Criteria_MI">[62]civ_roma!$C$803:$G$804</definedName>
    <definedName name="Criterios_IM">'[3]7422CW00'!#REF!</definedName>
    <definedName name="Criticidad">[63]Tabla!$A$1:$A$5</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2">AIU!ERR</definedName>
    <definedName name="CUAL" localSheetId="3">'INDICAR CÓDIGO DEL ITEM DE PAGO'!ERR</definedName>
    <definedName name="CUAL">[6]!ERR</definedName>
    <definedName name="CUBS" localSheetId="2">#REF!</definedName>
    <definedName name="CUBS" localSheetId="3">#REF!</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stomize" localSheetId="0">[52]!Customize</definedName>
    <definedName name="Customize">[52]!Customize</definedName>
    <definedName name="cv" localSheetId="2">#REF!</definedName>
    <definedName name="cv" localSheetId="3">#REF!</definedName>
    <definedName name="cv">#REF!</definedName>
    <definedName name="CVa">'[21]Cambio de Valv.'!$E$1:$E$65536</definedName>
    <definedName name="cvbcvbf" localSheetId="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'[24]GPI 526'!#REF!</definedName>
    <definedName name="dario">'[24]GPI 526'!#REF!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[62]civ_roma!$C$9:$G$799</definedName>
    <definedName name="DATO1">'[64]46'!$D$3:$CK$429</definedName>
    <definedName name="datos" localSheetId="2">#REF!</definedName>
    <definedName name="DATOS" localSheetId="3">#REF!</definedName>
    <definedName name="datos">#REF!</definedName>
    <definedName name="DBASE1" localSheetId="2">#REF!</definedName>
    <definedName name="DBASE1">#REF!</definedName>
    <definedName name="DBASE2" localSheetId="2">#REF!</definedName>
    <definedName name="DBASE2">#REF!</definedName>
    <definedName name="DBASE3">#REF!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3">#REF!</definedName>
    <definedName name="Dbgcm">#REF!</definedName>
    <definedName name="dc" localSheetId="2">#REF!</definedName>
    <definedName name="dc">#REF!</definedName>
    <definedName name="Dcacm" localSheetId="2">#REF!</definedName>
    <definedName name="Dcacm" localSheetId="3">#REF!</definedName>
    <definedName name="Dcacm">#REF!</definedName>
    <definedName name="DCI" localSheetId="2">[13]Tablas!#REF!</definedName>
    <definedName name="DCI">[13]Tablas!#REF!</definedName>
    <definedName name="DCI1_1" localSheetId="2">[13]Tablas!#REF!</definedName>
    <definedName name="DCI1_1">[13]Tablas!#REF!</definedName>
    <definedName name="DCI1_1_1" localSheetId="2">[13]Tablas!#REF!</definedName>
    <definedName name="DCI1_1_1">[13]Tablas!#REF!</definedName>
    <definedName name="DCI1_1_2" localSheetId="2">[13]Tablas!#REF!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 localSheetId="2">#REF!</definedName>
    <definedName name="DCorriente">#REF!</definedName>
    <definedName name="Dcorriente1" localSheetId="2">'[65]Pta a tierra'!#REF!</definedName>
    <definedName name="Dcorriente1">'[65]Pta a tierra'!#REF!</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2">#REF!</definedName>
    <definedName name="dd" localSheetId="3">#REF!</definedName>
    <definedName name="dd">#REF!</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 localSheetId="2">#REF!</definedName>
    <definedName name="demanto" localSheetId="3">#REF!</definedName>
    <definedName name="demanto">#REF!</definedName>
    <definedName name="DEMOLICIÓN">'[66]BASE-LISTAS'!$B$24:$B$29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#REF!</definedName>
    <definedName name="DEP_VPR_NA">#REF!</definedName>
    <definedName name="DEPEND">[63]Tabla!$B$1:$B$397</definedName>
    <definedName name="DEPENDENCIA">[63]Tabla!$B$1:$B$397</definedName>
    <definedName name="DEPENDENCIAS">[63]Tabla!$B$1:$B$397</definedName>
    <definedName name="DERFE" localSheetId="2">#REF!</definedName>
    <definedName name="DERFE">#REF!</definedName>
    <definedName name="desarrolladas">'[28]Reservas de Petróleo'!$A$2,'[28]Reservas de Petróleo'!$A$1,'[28]Reservas de Petróleo'!$D$4,'[28]Reservas de Petróleo'!$F$1:$F$65536</definedName>
    <definedName name="DESCUNMI" localSheetId="2">#REF!</definedName>
    <definedName name="DESCUNMI">#REF!</definedName>
    <definedName name="DEST_ART" localSheetId="2">[47]steel!#REF!</definedName>
    <definedName name="DEST_ART">[47]steel!#REF!</definedName>
    <definedName name="DESTCOD" localSheetId="2">'[3]7422CW00'!#REF!</definedName>
    <definedName name="DESTCOD">'[3]7422CW00'!#REF!</definedName>
    <definedName name="DESTFG" localSheetId="2">'[3]7422CW00'!#REF!</definedName>
    <definedName name="DESTFG">'[3]7422CW00'!#REF!</definedName>
    <definedName name="DESTQTY" localSheetId="2">'[3]7422CW00'!#REF!</definedName>
    <definedName name="DESTQTY">'[3]7422CW00'!#REF!</definedName>
    <definedName name="DETAIL" localSheetId="2">#REF!</definedName>
    <definedName name="DETAIL">#REF!</definedName>
    <definedName name="Detalle_Reserva" localSheetId="2">#REF!</definedName>
    <definedName name="Detalle_Reserva">#REF!</definedName>
    <definedName name="DEX" localSheetId="2">#REF!</definedName>
    <definedName name="DEX" localSheetId="3">#REF!</definedName>
    <definedName name="DEX">#REF!</definedName>
    <definedName name="DF" localSheetId="2">[67]Cronograma!#REF!</definedName>
    <definedName name="DF">[67]Cronograma!#REF!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[52]Personalizar!$E$22</definedName>
    <definedName name="dflt2">[52]Personalizar!$E$23</definedName>
    <definedName name="dflt3">[52]Personalizar!$D$24</definedName>
    <definedName name="dflt4">[52]Personalizar!$E$26</definedName>
    <definedName name="dflt5">[52]Personalizar!$E$27</definedName>
    <definedName name="dflt6">[52]Personalizar!$D$28</definedName>
    <definedName name="dflt7">[52]Personalizar!$G$27</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[26]PRESUPUESTO!$B$13</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ferencia" localSheetId="2">'[68]MEDIA GEOMETRICA'!$J$8,'[68]MEDIA GEOMETRICA'!$N$8,'[68]MEDIA GEOMETRICA'!$R$8,'[68]MEDIA GEOMETRICA'!$V$8,'[68]MEDIA GEOMETRICA'!$Z$8,'[68]MEDIA GEOMETRICA'!$AD$8,'[68]MEDIA GEOMETRICA'!$AH$8,'[68]MEDIA GEOMETRICA'!$AL$8,'[68]MEDIA GEOMETRICA'!#REF!,'[68]MEDIA GEOMETRICA'!#REF!</definedName>
    <definedName name="diferencia">'[68]MEDIA GEOMETRICA'!$J$8,'[68]MEDIA GEOMETRICA'!$N$8,'[68]MEDIA GEOMETRICA'!$R$8,'[68]MEDIA GEOMETRICA'!$V$8,'[68]MEDIA GEOMETRICA'!$Z$8,'[68]MEDIA GEOMETRICA'!$AD$8,'[68]MEDIA GEOMETRICA'!$AH$8,'[68]MEDIA GEOMETRICA'!$AL$8,'[68]MEDIA GEOMETRICA'!#REF!,'[68]MEDIA GEOMETRICA'!#REF!</definedName>
    <definedName name="DIJ" localSheetId="2">[13]Tablas!#REF!</definedName>
    <definedName name="DIJ">[13]Tablas!#REF!</definedName>
    <definedName name="DIJ1_1" localSheetId="2">[13]Tablas!#REF!</definedName>
    <definedName name="DIJ1_1">[13]Tablas!#REF!</definedName>
    <definedName name="DIJ1_1_1" localSheetId="2">[13]Tablas!#REF!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[42]EMPRESA!$F$14</definedName>
    <definedName name="display_area_2" localSheetId="2">#REF!</definedName>
    <definedName name="display_area_2">#REF!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[69]CÁLCULOS!$H$34</definedName>
    <definedName name="DOTACIÓN" localSheetId="2">#REF!</definedName>
    <definedName name="DOTACIÓN">#REF!</definedName>
    <definedName name="DPI" localSheetId="2">[13]Tablas!#REF!</definedName>
    <definedName name="DPI">[13]Tablas!#REF!</definedName>
    <definedName name="DPI1_1" localSheetId="2">[13]Tablas!#REF!</definedName>
    <definedName name="DPI1_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[67]Cronograma!#REF!</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3">#REF!</definedName>
    <definedName name="Dsbcm">#REF!</definedName>
    <definedName name="DsctoFondo">[70]EMPRESA!$I$25</definedName>
    <definedName name="DsctoPension">[70]EMPRESA!$I$23</definedName>
    <definedName name="DsctoSalud">[70]EMPRESA!$I$24</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[13]Tablas!#REF!</definedName>
    <definedName name="DSP1_1">[13]Tablas!#REF!</definedName>
    <definedName name="DSP1_1_1">[13]Tablas!#REF!</definedName>
    <definedName name="dt" localSheetId="2">#REF!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P">[13]Tablas!#REF!</definedName>
    <definedName name="ECP1_1">[13]Tablas!#REF!</definedName>
    <definedName name="ECP1_1_1">[13]Tablas!#REF!</definedName>
    <definedName name="EDC" localSheetId="2">#REF!</definedName>
    <definedName name="EDC">#REF!</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2">AIU!ERR</definedName>
    <definedName name="EE" localSheetId="3">'INDICAR CÓDIGO DEL ITEM DE PAGO'!ERR</definedName>
    <definedName name="EE">[6]!ERR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'[71]Info Ejec'!$A$1:$AV$153</definedName>
    <definedName name="ELIMINACIONPROYC" localSheetId="2">#REF!</definedName>
    <definedName name="ELIMINACIONPROYC">#REF!</definedName>
    <definedName name="emanto" localSheetId="2">#REF!</definedName>
    <definedName name="emanto" localSheetId="3">#REF!</definedName>
    <definedName name="emanto">#REF!</definedName>
    <definedName name="eme" localSheetId="2">AIU!ERR</definedName>
    <definedName name="eme" localSheetId="3">'INDICAR CÓDIGO DEL ITEM DE PAGO'!ERR</definedName>
    <definedName name="eme">[6]!ERR</definedName>
    <definedName name="EMPLEADO" localSheetId="2">#REF!</definedName>
    <definedName name="EMPLEADO">#REF!</definedName>
    <definedName name="Empresa">[42]EMPRESA!$F$6</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#REF!</definedName>
    <definedName name="ENTRADASP" localSheetId="3">#REF!</definedName>
    <definedName name="ENTRADASP">#REF!</definedName>
    <definedName name="EPECIALIDAD_SIDOE">[13]Tablas!#REF!</definedName>
    <definedName name="equipo">[72]Equipo!$A$7:$A$65536</definedName>
    <definedName name="EQUIPO1" localSheetId="2">#REF!</definedName>
    <definedName name="EQUIPO1">#REF!</definedName>
    <definedName name="Equipos" localSheetId="2">#REF!</definedName>
    <definedName name="EQUIPOS" localSheetId="3">'[73]TABLA EQUIPOS'!$A$3:$D$70</definedName>
    <definedName name="Equipos">#REF!</definedName>
    <definedName name="EQUIPOS1" localSheetId="2">#REF!</definedName>
    <definedName name="EQUIPOS1">#REF!</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E_ART">[47]steel!$B$8:$B$47</definedName>
    <definedName name="erfg" localSheetId="2"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2">AIU!ERR</definedName>
    <definedName name="ES" localSheetId="3">'INDICAR CÓDIGO DEL ITEM DE PAGO'!ERR</definedName>
    <definedName name="ES">[6]!ERR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[74]Estructura!$C$7:$E$2570</definedName>
    <definedName name="ESTRUCTURA" localSheetId="2" hidden="1">{#N/A,#N/A,TRUE,"INGENIERIA";#N/A,#N/A,TRUE,"COMPRAS";#N/A,#N/A,TRUE,"DIRECCION";#N/A,#N/A,TRUE,"RESUMEN"}</definedName>
    <definedName name="ESTRUCTURA" hidden="1">{#N/A,#N/A,TRUE,"INGENIERIA";#N/A,#N/A,TRUE,"COMPRAS";#N/A,#N/A,TRUE,"DIRECCION";#N/A,#N/A,TRUE,"RESUMEN"}</definedName>
    <definedName name="ESTRUCTURAS">[75]Hoja3!$B$7:$B$15</definedName>
    <definedName name="ETAP" localSheetId="2">#REF!</definedName>
    <definedName name="ETAP">#REF!</definedName>
    <definedName name="ETAPA_PACC" localSheetId="2">#REF!</definedName>
    <definedName name="ETAPA_PACC">#REF!</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[24]SKJ452!#REF!</definedName>
    <definedName name="Excel_BuiltIn_Print_Titles_10">[24]SKJ452!#REF!</definedName>
    <definedName name="Excel_BuiltIn_Print_Titles_11" localSheetId="3">[24]ITA878!#REF!</definedName>
    <definedName name="Excel_BuiltIn_Print_Titles_11">[24]ITA878!#REF!</definedName>
    <definedName name="Excel_BuiltIn_Print_Titles_12" localSheetId="3">'[24]AEA-944'!#REF!</definedName>
    <definedName name="Excel_BuiltIn_Print_Titles_12">'[24]AEA-944'!#REF!</definedName>
    <definedName name="Excel_BuiltIn_Print_Titles_13" localSheetId="3">'[24]DUB-823'!#REF!</definedName>
    <definedName name="Excel_BuiltIn_Print_Titles_13">'[24]DUB-823'!#REF!</definedName>
    <definedName name="Excel_BuiltIn_Print_Titles_14" localSheetId="3">'[24]GPI 526'!#REF!</definedName>
    <definedName name="Excel_BuiltIn_Print_Titles_14">'[24]GPI 526'!#REF!</definedName>
    <definedName name="Excel_BuiltIn_Print_Titles_15" localSheetId="2">#REF!</definedName>
    <definedName name="Excel_BuiltIn_Print_Titles_15" localSheetId="3">#REF!</definedName>
    <definedName name="Excel_BuiltIn_Print_Titles_15">#REF!</definedName>
    <definedName name="Excel_BuiltIn_Print_Titles_16" localSheetId="2">#REF!</definedName>
    <definedName name="Excel_BuiltIn_Print_Titles_16" localSheetId="3">#REF!</definedName>
    <definedName name="Excel_BuiltIn_Print_Titles_16">#REF!</definedName>
    <definedName name="Excel_BuiltIn_Print_Titles_17" localSheetId="2">#REF!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[24]XXJ617!#REF!</definedName>
    <definedName name="Excel_BuiltIn_Print_Titles_19">[24]XXJ617!#REF!</definedName>
    <definedName name="Excel_BuiltIn_Print_Titles_20" localSheetId="2">#REF!</definedName>
    <definedName name="Excel_BuiltIn_Print_Titles_20" localSheetId="3">#REF!</definedName>
    <definedName name="Excel_BuiltIn_Print_Titles_20">#REF!</definedName>
    <definedName name="Excel_BuiltIn_Print_Titles_21" localSheetId="2">[24]SNG_855!#REF!</definedName>
    <definedName name="Excel_BuiltIn_Print_Titles_21" localSheetId="3">[24]SNG_855!#REF!</definedName>
    <definedName name="Excel_BuiltIn_Print_Titles_21">[24]SNG_855!#REF!</definedName>
    <definedName name="Excel_BuiltIn_Print_Titles_23" localSheetId="2">#REF!</definedName>
    <definedName name="Excel_BuiltIn_Print_Titles_23" localSheetId="3">#REF!</definedName>
    <definedName name="Excel_BuiltIn_Print_Titles_23">#REF!</definedName>
    <definedName name="Excel_BuiltIn_Print_Titles_3" localSheetId="2">#REF!</definedName>
    <definedName name="Excel_BuiltIn_Print_Titles_3" localSheetId="3">#REF!</definedName>
    <definedName name="Excel_BuiltIn_Print_Titles_3">#REF!</definedName>
    <definedName name="Excel_BuiltIn_Print_Titles_5" localSheetId="2">'[24]VEA 374'!#REF!</definedName>
    <definedName name="Excel_BuiltIn_Print_Titles_5" localSheetId="3">'[24]VEA 374'!#REF!</definedName>
    <definedName name="Excel_BuiltIn_Print_Titles_5">'[24]VEA 374'!#REF!</definedName>
    <definedName name="Excel_BuiltIn_Print_Titles_5_XX" localSheetId="2">'[24]VEA 374'!#REF!</definedName>
    <definedName name="Excel_BuiltIn_Print_Titles_5_XX" localSheetId="3">'[24]VEA 374'!#REF!</definedName>
    <definedName name="Excel_BuiltIn_Print_Titles_5_XX">'[24]VEA 374'!#REF!</definedName>
    <definedName name="Excel_BuiltIn_Print_Titles_6" localSheetId="2">#REF!</definedName>
    <definedName name="Excel_BuiltIn_Print_Titles_6" localSheetId="3">#REF!</definedName>
    <definedName name="Excel_BuiltIn_Print_Titles_6">#REF!</definedName>
    <definedName name="Excel_BuiltIn_Print_Titles_7" localSheetId="2">[24]HFB024!#REF!</definedName>
    <definedName name="Excel_BuiltIn_Print_Titles_7" localSheetId="3">[24]HFB024!#REF!</definedName>
    <definedName name="Excel_BuiltIn_Print_Titles_7">[24]HFB024!#REF!</definedName>
    <definedName name="Excel_BuiltIn_Print_Titles_8" localSheetId="2">#REF!</definedName>
    <definedName name="Excel_BuiltIn_Print_Titles_8" localSheetId="3">#REF!</definedName>
    <definedName name="Excel_BuiltIn_Print_Titles_8">#REF!</definedName>
    <definedName name="Excel_BuiltIn_Print_Titles_9" localSheetId="2">[24]PAJ825!#REF!</definedName>
    <definedName name="Excel_BuiltIn_Print_Titles_9" localSheetId="3">[24]PAJ825!#REF!</definedName>
    <definedName name="Excel_BuiltIn_Print_Titles_9">[24]PAJ825!#REF!</definedName>
    <definedName name="EXCROC">'[76]Análisis de precios'!$H$52</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'[42]LIQUIDA-NOMINA'!$AH$4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ilidades">#REF!</definedName>
    <definedName name="factor">#REF!</definedName>
    <definedName name="FACTURADO">'[77]Itemes Renovación'!#REF!</definedName>
    <definedName name="FareWellStmnt" localSheetId="0">[52]!FareWellStmnt</definedName>
    <definedName name="FareWellStmnt">[52]!FareWellStmnt</definedName>
    <definedName name="FaseProyecto" localSheetId="2">#REF!</definedName>
    <definedName name="FaseProyecto">#REF!</definedName>
    <definedName name="FD" localSheetId="2">AIU!ERR</definedName>
    <definedName name="FD" localSheetId="3">'INDICAR CÓDIGO DEL ITEM DE PAGO'!ERR</definedName>
    <definedName name="FD">[6]!ERR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[78]Tablas!$B$1:$B$65536</definedName>
    <definedName name="FechaInicio">[42]CONTRATO!$E$10</definedName>
    <definedName name="FechaTermina">[42]CONTRATO!$E$11</definedName>
    <definedName name="FechaTerminacion" localSheetId="2">#REF!</definedName>
    <definedName name="FechaTerminacion">#REF!</definedName>
    <definedName name="fer" localSheetId="2">'[38]Res-Accide-10'!#REF!</definedName>
    <definedName name="fer" localSheetId="3">'[38]Res-Accide-10'!#REF!</definedName>
    <definedName name="fer">'[38]Res-Accide-10'!#REF!</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f" localSheetId="2">AIU!ERR</definedName>
    <definedName name="ff" localSheetId="3">'INDICAR CÓDIGO DEL ITEM DE PAGO'!ERR</definedName>
    <definedName name="ff">[6]!ERR</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2">AIU!ERR</definedName>
    <definedName name="fg" localSheetId="3">'INDICAR CÓDIGO DEL ITEM DE PAGO'!ERR</definedName>
    <definedName name="fg">[6]!ERR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'[79]7422CW00'!#REF!</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AIU!ERR</definedName>
    <definedName name="FINANCIACION" localSheetId="3">'INDICAR CÓDIGO DEL ITEM DE PAGO'!ERR</definedName>
    <definedName name="FINANCIACION">[6]!ERR</definedName>
    <definedName name="FinePrint" localSheetId="0">[52]!FinePrint</definedName>
    <definedName name="FinePrint">[52]!FinePrint</definedName>
    <definedName name="FM">1.18</definedName>
    <definedName name="fnic">[57]Hoja1!$C$13</definedName>
    <definedName name="FO">1.32</definedName>
    <definedName name="FORDESCR">'[3]7422CW00'!#REF!</definedName>
    <definedName name="FORM_C3">[80]Hoja1!$A$33:$N$51</definedName>
    <definedName name="Format">#REF!</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AIU!ERR</definedName>
    <definedName name="fu" localSheetId="3">'INDICAR CÓDIGO DEL ITEM DE PAGO'!ERR</definedName>
    <definedName name="fu">[6]!ERR</definedName>
    <definedName name="Full_Print" localSheetId="2">#REF!</definedName>
    <definedName name="Full_Print">#REF!</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 localSheetId="2">#REF!</definedName>
    <definedName name="G1_">#REF!</definedName>
    <definedName name="GAJ" localSheetId="2">#REF!</definedName>
    <definedName name="GAJ" localSheetId="3">#REF!</definedName>
    <definedName name="GAJ">#REF!</definedName>
    <definedName name="GAS" localSheetId="2">[13]Tablas!#REF!</definedName>
    <definedName name="GAS">[13]Tablas!#REF!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N">[13]Tablas!#REF!</definedName>
    <definedName name="GDR">[13]Tablas!#REF!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 localSheetId="2">#REF!</definedName>
    <definedName name="GEC_ON_DAPIAY">#REF!</definedName>
    <definedName name="GEC_ON_GER" localSheetId="2">#REF!</definedName>
    <definedName name="GEC_ON_GER">#REF!</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3">#REF!</definedName>
    <definedName name="Geotex">#REF!</definedName>
    <definedName name="GERENCIA">#REF!</definedName>
    <definedName name="GERENCIA1">#REF!</definedName>
    <definedName name="GERENCIA2">#REF!</definedName>
    <definedName name="Gerente">[42]EMPRESA!$F$12</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[13]Tablas!#REF!</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2">AIU!ERR</definedName>
    <definedName name="GGG" localSheetId="3">'INDICAR CÓDIGO DEL ITEM DE PAGO'!ERR</definedName>
    <definedName name="GGG">[6]!ERR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'[79]7422CW00'!#REF!</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hidden="1">{#N/A,#N/A,TRUE,"1842CWN0"}</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[13]Tablas!#REF!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[13]Tablas!#REF!</definedName>
    <definedName name="GOT">[13]Tablas!#REF!</definedName>
    <definedName name="GPO" localSheetId="2">[13]Tablas!#REF!</definedName>
    <definedName name="GPO">[13]Tablas!#REF!</definedName>
    <definedName name="GPR" localSheetId="2">[13]Tablas!#REF!</definedName>
    <definedName name="GPR">[13]Tablas!#REF!</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#REF!</definedName>
    <definedName name="GRAF3" localSheetId="2">#REF!</definedName>
    <definedName name="GRAF3" localSheetId="3">#REF!</definedName>
    <definedName name="GRAF3">#REF!</definedName>
    <definedName name="GRC" localSheetId="2">[13]Tablas!#REF!</definedName>
    <definedName name="GRC">[13]Tablas!#REF!</definedName>
    <definedName name="GRC_ON_ASO" localSheetId="2">[13]Tablas!#REF!</definedName>
    <definedName name="GRC_ON_ASO">[13]Tablas!#REF!</definedName>
    <definedName name="GRC_ON_DAPIAY" localSheetId="2">#REF!</definedName>
    <definedName name="GRC_ON_DAPIAY">#REF!</definedName>
    <definedName name="GRC_ON_GER" localSheetId="2">#REF!</definedName>
    <definedName name="GRC_ON_GER">#REF!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M">[13]Tablas!#REF!</definedName>
    <definedName name="GRM_ON_DMARES" localSheetId="2">#REF!</definedName>
    <definedName name="GRM_ON_DMARES">#REF!</definedName>
    <definedName name="GRM_ON_DRIO" localSheetId="2">#REF!</definedName>
    <definedName name="GRM_ON_DRIO">#REF!</definedName>
    <definedName name="GRN" localSheetId="2">[13]Tablas!#REF!</definedName>
    <definedName name="GRN">[13]Tablas!#REF!</definedName>
    <definedName name="GRN_ON_ASO" localSheetId="2">[13]Tablas!#REF!</definedName>
    <definedName name="GRN_ON_ASO">[13]Tablas!#REF!</definedName>
    <definedName name="GRN_ON_DIREC" localSheetId="2">#REF!</definedName>
    <definedName name="GRN_ON_DIREC">#REF!</definedName>
    <definedName name="GRS" localSheetId="2">[13]Tablas!#REF!</definedName>
    <definedName name="GRS">[13]Tablas!#REF!</definedName>
    <definedName name="GRS_ON_ASO" localSheetId="2">[13]Tablas!#REF!</definedName>
    <definedName name="GRS_ON_ASO">[13]Tablas!#REF!</definedName>
    <definedName name="GRS_ON_DIREC" localSheetId="2">#REF!</definedName>
    <definedName name="GRS_ON_DIREC">#REF!</definedName>
    <definedName name="GRS_ON_HUIL" localSheetId="2">#REF!</definedName>
    <definedName name="GRS_ON_HUI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#REF!</definedName>
    <definedName name="GRUPO123" localSheetId="2">#REF!</definedName>
    <definedName name="GRUPO123" localSheetId="3">#REF!</definedName>
    <definedName name="GRUPO123">#REF!</definedName>
    <definedName name="GRUPO13" localSheetId="2">#REF!</definedName>
    <definedName name="GRUPO13" localSheetId="3">#REF!</definedName>
    <definedName name="GRUPO13">#REF!</definedName>
    <definedName name="GRUPO2" localSheetId="3">#REF!</definedName>
    <definedName name="GRUPO2">#REF!</definedName>
    <definedName name="grupo3">[57]Hoja1!$F$6</definedName>
    <definedName name="grupo4">[57]Hoja1!$F$7</definedName>
    <definedName name="grupo5">[57]Hoja1!$F$10</definedName>
    <definedName name="grupo6">[57]Hoja1!$F$11</definedName>
    <definedName name="grupo7">[57]Hoja1!$F$12</definedName>
    <definedName name="grupo8">[57]Hoja1!$F$13</definedName>
    <definedName name="grupo9">[57]Hoja1!$F$14</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[81]BASE!$C$4:$H$255</definedName>
    <definedName name="GTC">[13]Tablas!#REF!</definedName>
    <definedName name="GTE">[13]Tablas!#REF!</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[13]Tablas!#REF!</definedName>
    <definedName name="GTRE" localSheetId="2">#REF!</definedName>
    <definedName name="GTRE" localSheetId="3">#REF!</definedName>
    <definedName name="GTRE">#REF!</definedName>
    <definedName name="h" localSheetId="2">#REF!</definedName>
    <definedName name="h">#REF!</definedName>
    <definedName name="H_pump" localSheetId="2">#REF!</definedName>
    <definedName name="H_pump">#REF!</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[57]Datos!$D$8</definedName>
    <definedName name="hen">[57]Datos!$D$9</definedName>
    <definedName name="herr">'[82]EQUIPO Y TRANSPORTE'!$A$4:$E$37</definedName>
    <definedName name="HERRERO" localSheetId="2">#REF!</definedName>
    <definedName name="HERRERO">#REF!</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2">AIU!ERR</definedName>
    <definedName name="hh" localSheetId="3">'INDICAR CÓDIGO DEL ITEM DE PAGO'!ERR</definedName>
    <definedName name="hh">[6]!ERR</definedName>
    <definedName name="hhg" localSheetId="2" hidden="1">{#N/A,#N/A,TRUE,"1842CWN0"}</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'[21]Interc de Hidr.'!$E$1:$E$65536</definedName>
    <definedName name="HIDE1">[47]steel!$F$7:$J$7</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2">AIU!ERR</definedName>
    <definedName name="HK" localSheetId="3">'INDICAR CÓDIGO DEL ITEM DE PAGO'!ERR</definedName>
    <definedName name="HK">[6]!ERR</definedName>
    <definedName name="HM" localSheetId="2">#REF!</definedName>
    <definedName name="HM">#REF!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3">#REF!</definedName>
    <definedName name="HOJA1">#REF!</definedName>
    <definedName name="horat" localSheetId="2">'[21]Itemes Renovación'!#REF!</definedName>
    <definedName name="horat">'[21]Itemes Renovación'!#REF!</definedName>
    <definedName name="Hornos" localSheetId="2">#REF!</definedName>
    <definedName name="Hornos">#REF!</definedName>
    <definedName name="HP_stg_Hz" localSheetId="2">#REF!</definedName>
    <definedName name="HP_stg_Hz">#REF!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[57]Datos!$D$7</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2">#REF!</definedName>
    <definedName name="I" localSheetId="3">#REF!</definedName>
    <definedName name="I">#REF!</definedName>
    <definedName name="i0" localSheetId="2">#REF!</definedName>
    <definedName name="i0">#REF!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[57]Hoja1!$C$17</definedName>
    <definedName name="icbf">[57]Hoja1!$C$15</definedName>
    <definedName name="Icct" localSheetId="2">#REF!</definedName>
    <definedName name="Icct">#REF!</definedName>
    <definedName name="ICP" localSheetId="2">[13]Tablas!#REF!</definedName>
    <definedName name="ICP">[13]Tablas!#REF!</definedName>
    <definedName name="ICP1_1" localSheetId="2">[13]Tablas!#REF!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 localSheetId="2">AIU!ERR</definedName>
    <definedName name="ID" localSheetId="3">'INDICAR CÓDIGO DEL ITEM DE PAGO'!ERR</definedName>
    <definedName name="ID">[6]!ERR</definedName>
    <definedName name="IF" localSheetId="2">'[53]A. P. U.'!#REF!</definedName>
    <definedName name="IF" localSheetId="3">'[53]A. P. U.'!#REF!</definedName>
    <definedName name="IF">'[53]A. P. U.'!#REF!</definedName>
    <definedName name="Ig" localSheetId="2">#REF!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'[83]1'!$N$41</definedName>
    <definedName name="IMP">[26]otros!$C$3</definedName>
    <definedName name="IMPRESSION" localSheetId="2">#REF!</definedName>
    <definedName name="IMPRESSION">#REF!</definedName>
    <definedName name="imprimir" localSheetId="2">#REF!</definedName>
    <definedName name="imprimir">#REF!</definedName>
    <definedName name="IMPTOS" localSheetId="2">#REF!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[84]TABLAS!$A$1:$A$65536</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 localSheetId="2">#REF!</definedName>
    <definedName name="INPU">#REF!</definedName>
    <definedName name="INPUT" localSheetId="2">'[3]7422CW00'!#REF!</definedName>
    <definedName name="INPUT">'[3]7422CW00'!#REF!</definedName>
    <definedName name="INSU" localSheetId="2">[39]INSUMOS!$B$12:$F$2283</definedName>
    <definedName name="INSU">[85]INSUMOS!$A$1:$E$65536</definedName>
    <definedName name="Insumos_auxiliares" localSheetId="2">[86]Insumos!#REF!</definedName>
    <definedName name="Insumos_auxiliares" localSheetId="3">[86]Insumos!#REF!</definedName>
    <definedName name="Insumos_auxiliares">[86]Insumos!#REF!</definedName>
    <definedName name="Insumos_basicos" localSheetId="2">#REF!</definedName>
    <definedName name="Insumos_basicos" localSheetId="3">#REF!</definedName>
    <definedName name="Insumos_basicos">#REF!</definedName>
    <definedName name="Int" localSheetId="2">#REF!</definedName>
    <definedName name="Int">#REF!</definedName>
    <definedName name="InTap">[21]Interc.tapones!$E$1:$E$65536</definedName>
    <definedName name="INTER">[75]Hoja3!$F$7:$F$9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[42]CONTRATO!$E$12</definedName>
    <definedName name="IntVal">'[21]Interc.válv.'!$E$1:$E$65536</definedName>
    <definedName name="INV_11">'[87]PR 1'!$A$2:$N$655</definedName>
    <definedName name="INV_Payments" localSheetId="0">[52]!INV_Payments</definedName>
    <definedName name="INV_Payments">[52]!INV_Payments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AIU!ERR</definedName>
    <definedName name="IOUHH" localSheetId="3">'INDICAR CÓDIGO DEL ITEM DE PAGO'!ERR</definedName>
    <definedName name="IOUHH">[6]!ERR</definedName>
    <definedName name="IP" localSheetId="2">#REF!</definedName>
    <definedName name="IP">#REF!</definedName>
    <definedName name="irng" localSheetId="2" hidden="1">#REF!</definedName>
    <definedName name="irng" hidden="1">#REF!</definedName>
    <definedName name="Iss">'[42]LIQUIDA-NOMINA'!$AT$4</definedName>
    <definedName name="issafp">[57]Hoja1!$C$19</definedName>
    <definedName name="isscs">[57]Hoja1!$C$21</definedName>
    <definedName name="isseps">[57]Hoja1!$C$20</definedName>
    <definedName name="ITEM">[81]BASE!$C$4:$H$255</definedName>
    <definedName name="ITEM1" localSheetId="2">#REF!</definedName>
    <definedName name="ITEM1" localSheetId="3">#REF!</definedName>
    <definedName name="ITEM1">#REF!</definedName>
    <definedName name="ITEM15" localSheetId="2">#REF!</definedName>
    <definedName name="ITEM15" localSheetId="3">#REF!</definedName>
    <definedName name="ITEM15">#REF!</definedName>
    <definedName name="ITEM2" localSheetId="2">#REF!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3">#REF!</definedName>
    <definedName name="IVA">#REF!</definedName>
    <definedName name="iwjer" localSheetId="2">#REF!</definedName>
    <definedName name="iwjer">#REF!</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2">AIU!ERR</definedName>
    <definedName name="jj" localSheetId="3">'INDICAR CÓDIGO DEL ITEM DE PAGO'!ERR</definedName>
    <definedName name="jj">[6]!ERR</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localSheetId="2" hidden="1">{#N/A,#N/A,FALSE,"Hoja1";#N/A,#N/A,FALSE,"Hoja2"}</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3">#REF!</definedName>
    <definedName name="jkl">#REF!</definedName>
    <definedName name="JOHNNY" localSheetId="2">AIU!ERR</definedName>
    <definedName name="JOHNNY" localSheetId="3">'INDICAR CÓDIGO DEL ITEM DE PAGO'!ERR</definedName>
    <definedName name="JOHNNY">[6]!ERR</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3">#REF!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2">#REF!</definedName>
    <definedName name="K0F1" localSheetId="3">#REF!</definedName>
    <definedName name="K0F1">#REF!</definedName>
    <definedName name="K0F2" localSheetId="2">#REF!</definedName>
    <definedName name="K0F2" localSheetId="3">#REF!</definedName>
    <definedName name="K0F2">#REF!</definedName>
    <definedName name="K10ALO" localSheetId="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2">AIU!ERR</definedName>
    <definedName name="kl" localSheetId="3">'INDICAR CÓDIGO DEL ITEM DE PAGO'!ERR</definedName>
    <definedName name="kl">[6]!ERR</definedName>
    <definedName name="klklk" localSheetId="2">#REF!</definedName>
    <definedName name="klklk" localSheetId="3">#REF!</definedName>
    <definedName name="klklk">#REF!</definedName>
    <definedName name="km" localSheetId="2">#REF!</definedName>
    <definedName name="km">#REF!</definedName>
    <definedName name="KO" localSheetId="2">#REF!</definedName>
    <definedName name="KO">#REF!</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[88]LISTADO!#REF!</definedName>
    <definedName name="LICITACION" localSheetId="2">#REF!</definedName>
    <definedName name="LICITACION" localSheetId="3">#REF!</definedName>
    <definedName name="LICITACION">#REF!</definedName>
    <definedName name="LINEA" localSheetId="2">[89]CONT_ADI!#REF!</definedName>
    <definedName name="LINEA" localSheetId="3">[89]CONT_ADI!#REF!</definedName>
    <definedName name="LINEA">[89]CONT_ADI!#REF!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#REF!</definedName>
    <definedName name="ListaUni">[90]TOTALES!$D$7:$D$654</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[91]tub!$C$1:$J$39</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[27]!absc</definedName>
    <definedName name="LOCA">[27]!absc</definedName>
    <definedName name="LOCA1" localSheetId="0">[40]!absc</definedName>
    <definedName name="LOCA1">[40]!absc</definedName>
    <definedName name="LOCALIZACION_Y_REPLANTEO" localSheetId="2">#REF!</definedName>
    <definedName name="LOCALIZACION_Y_REPLANTEO" localSheetId="3">#REF!</definedName>
    <definedName name="LOCALIZACION_Y_REPLANTEO">#REF!</definedName>
    <definedName name="LOGO" localSheetId="2">AIU!ERR</definedName>
    <definedName name="LOGO" localSheetId="3">'INDICAR CÓDIGO DEL ITEM DE PAGO'!ERR</definedName>
    <definedName name="LOGO">[6]!ERR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t">#REF!</definedName>
    <definedName name="lun" localSheetId="2">'[38]Res-Accide-10'!#REF!</definedName>
    <definedName name="lun" localSheetId="3">'[38]Res-Accide-10'!#REF!</definedName>
    <definedName name="lun">'[38]Res-Accide-10'!#REF!</definedName>
    <definedName name="lv" localSheetId="2">#REF!</definedName>
    <definedName name="lv">#REF!</definedName>
    <definedName name="m" localSheetId="2">#REF!</definedName>
    <definedName name="m">#REF!</definedName>
    <definedName name="MA" localSheetId="2">'[38]Res-Accide-10'!#REF!</definedName>
    <definedName name="MA" localSheetId="3">'[38]Res-Accide-10'!#REF!</definedName>
    <definedName name="MA">'[38]Res-Accide-10'!#REF!</definedName>
    <definedName name="MACR" localSheetId="2">#REF!</definedName>
    <definedName name="MACR">#REF!</definedName>
    <definedName name="MACRDEL" localSheetId="2">'[3]7422CW00'!#REF!</definedName>
    <definedName name="MACRDEL">'[3]7422CW00'!#REF!</definedName>
    <definedName name="Macroactividad" localSheetId="2">#REF!</definedName>
    <definedName name="Macroactividad">#REF!</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 localSheetId="3">[55]Insum!$A$68:$H$98</definedName>
    <definedName name="MAQUINAR">[56]Insum!$A$68:$H$98</definedName>
    <definedName name="mar" localSheetId="2">'[38]Res-Accide-10'!#REF!</definedName>
    <definedName name="mar" localSheetId="3">'[38]Res-Accide-10'!#REF!</definedName>
    <definedName name="mar">'[38]Res-Accide-10'!#REF!</definedName>
    <definedName name="MARCO_H" localSheetId="2">#REF!</definedName>
    <definedName name="MARCO_H">#REF!</definedName>
    <definedName name="marina" localSheetId="2">'[92]Informe Semanal 1'!#REF!</definedName>
    <definedName name="marina">'[92]Informe Semanal 1'!#REF!</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2">#REF!</definedName>
    <definedName name="MAT" localSheetId="3">#REF!</definedName>
    <definedName name="MAT">#REF!</definedName>
    <definedName name="MATERIAL">'[73]TABLA MATERIALES'!$A$3:$D$654</definedName>
    <definedName name="materiales">[72]materiales!$A$7:$A$1317</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#REF!</definedName>
    <definedName name="MCCs">#REF!</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ah_reposo_comida">'[93]CCP,LEYES, Y DEC.'!#REF!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'[11]LIQ-NOM'!$H$3</definedName>
    <definedName name="MesCotizacion">'[42]LIQUIDA-NOMINA'!$H$3</definedName>
    <definedName name="MESES" localSheetId="2">#REF!</definedName>
    <definedName name="MESES" localSheetId="3">#REF!</definedName>
    <definedName name="MESES">#REF!</definedName>
    <definedName name="MesesMora">'[11]LIQ-NOM'!$I$3</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[39]CUADRILLA!$G$11:$K$45</definedName>
    <definedName name="MOA" localSheetId="2" hidden="1">{#N/A,#N/A,FALSE,"Hoja1";#N/A,#N/A,FALSE,"Hoja2"}</definedName>
    <definedName name="MOA" hidden="1">{#N/A,#N/A,FALSE,"Hoja1";#N/A,#N/A,FALSE,"Hoja2"}</definedName>
    <definedName name="MOD">#REF!</definedName>
    <definedName name="MODIVejec" localSheetId="2" hidden="1">{#N/A,#N/A,FALSE,"Hoja1";#N/A,#N/A,FALSE,"Hoja2"}</definedName>
    <definedName name="MODIVejec" hidden="1">{#N/A,#N/A,FALSE,"Hoja1";#N/A,#N/A,FALSE,"Hoja2"}</definedName>
    <definedName name="Módulo3.anexo1" localSheetId="0">[10]!Módulo3.anexo1</definedName>
    <definedName name="Módulo3.anexo1">[10]!Módulo3.anexo1</definedName>
    <definedName name="Módulo3.anexo10" localSheetId="0">[10]!Módulo3.anexo10</definedName>
    <definedName name="Módulo3.anexo10">[10]!Módulo3.anexo10</definedName>
    <definedName name="Módulo3.anexo11" localSheetId="0">[10]!Módulo3.anexo11</definedName>
    <definedName name="Módulo3.anexo11">[10]!Módulo3.anexo11</definedName>
    <definedName name="Módulo3.anexo12" localSheetId="0">[10]!Módulo3.anexo12</definedName>
    <definedName name="Módulo3.anexo12">[10]!Módulo3.anexo12</definedName>
    <definedName name="Módulo3.anexo3" localSheetId="0">[10]!Módulo3.anexo3</definedName>
    <definedName name="Módulo3.anexo3">[10]!Módulo3.anexo3</definedName>
    <definedName name="Módulo3.anexo4" localSheetId="0">[10]!Módulo3.anexo4</definedName>
    <definedName name="Módulo3.anexo4">[10]!Módulo3.anexo4</definedName>
    <definedName name="Módulo3.anexo5" localSheetId="0">[10]!Módulo3.anexo5</definedName>
    <definedName name="Módulo3.anexo5">[10]!Módulo3.anexo5</definedName>
    <definedName name="Módulo3.anexo6" localSheetId="0">[10]!Módulo3.anexo6</definedName>
    <definedName name="Módulo3.anexo6">[10]!Módulo3.anexo6</definedName>
    <definedName name="Módulo8.anexo16" localSheetId="0">[10]!Módulo8.anexo16</definedName>
    <definedName name="Módulo8.anexo16">[10]!Módulo8.anexo16</definedName>
    <definedName name="MOE" localSheetId="2" hidden="1">{#N/A,#N/A,FALSE,"Hoja1";#N/A,#N/A,FALSE,"Hoja2"}</definedName>
    <definedName name="MOE" hidden="1">{#N/A,#N/A,FALSE,"Hoja1";#N/A,#N/A,FALSE,"Hoja2"}</definedName>
    <definedName name="MONEDA">[94]Tablas!$AO$6:$AO$7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#REF!</definedName>
    <definedName name="MontoVigenciasA4">#REF!</definedName>
    <definedName name="MontoVigenciasA5">#REF!</definedName>
    <definedName name="Mora">[11]EMPRESA!$I$29</definedName>
    <definedName name="MORON" localSheetId="2">#REF!</definedName>
    <definedName name="MORON">#REF!</definedName>
    <definedName name="MRLART" localSheetId="2">[2]STRSUMM0!#REF!</definedName>
    <definedName name="MRLART">[2]STRSUMM0!#REF!</definedName>
    <definedName name="MRSUPDET" localSheetId="2">[47]steel!#REF!</definedName>
    <definedName name="MRSUPDET">[47]steel!#REF!</definedName>
    <definedName name="Mtz_Avance" localSheetId="2">#REF!</definedName>
    <definedName name="Mtz_Avance">#REF!</definedName>
    <definedName name="Mv" localSheetId="2">#REF!</definedName>
    <definedName name="Mv">#REF!</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ada" localSheetId="0">[52]!Nada</definedName>
    <definedName name="Nada">[52]!Nada</definedName>
    <definedName name="Nafta_2">'[95] ASR+Nafta'!$K$19:$AS$19</definedName>
    <definedName name="Nafta2">'[95] ASR+Nafta'!$K$19:$AS$19</definedName>
    <definedName name="Nafta3">'[95]Todos+Nafta'!$K$19:$AS$19</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t">[42]EMPRESA!$F$8</definedName>
    <definedName name="Nmax" localSheetId="2">#REF!</definedName>
    <definedName name="Nmax">#REF!</definedName>
    <definedName name="nmdlf" localSheetId="2">#REF!</definedName>
    <definedName name="nmdlf">#REF!</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2">AIU!ERR</definedName>
    <definedName name="NO" localSheetId="3">'INDICAR CÓDIGO DEL ITEM DE PAGO'!ERR</definedName>
    <definedName name="NO">[6]!ERR</definedName>
    <definedName name="No_desarrolladas">'[28]Reservas de Petróleo'!$A$2,'[28]Reservas de Petróleo'!$A$1,'[28]Reservas de Petróleo'!$D$4,'[28]Reservas de Petróleo'!$G$1:$G$65536</definedName>
    <definedName name="NOMBRE" localSheetId="2">#REF!</definedName>
    <definedName name="NOMBRE" localSheetId="3">#REF!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 localSheetId="3">#REF!</definedName>
    <definedName name="NUEVO">#REF!</definedName>
    <definedName name="Num_Pmt_Per_Year" localSheetId="2">#REF!</definedName>
    <definedName name="Num_Pmt_Per_Year">#REF!</definedName>
    <definedName name="Number_of_Payments" localSheetId="2">MATCH(0.01,AIU!End_Bal,-1)+1</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2">#REF!</definedName>
    <definedName name="º1" localSheetId="3">#REF!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[26]PRESUPUESTO!$C$10</definedName>
    <definedName name="ObjetivoProyecto" localSheetId="2">#REF!</definedName>
    <definedName name="ObjetivoProyecto">#REF!</definedName>
    <definedName name="Obra" localSheetId="2">#REF!</definedName>
    <definedName name="Obra" localSheetId="3">#REF!</definedName>
    <definedName name="Obra">#REF!</definedName>
    <definedName name="obras" localSheetId="2" hidden="1">#REF!</definedName>
    <definedName name="obras" hidden="1">#REF!</definedName>
    <definedName name="obras1" localSheetId="2">DATE(YEAR([96]!Loan_Start),MONTH([96]!Loan_Start)+Payment_Number,DAY([96]!Loan_Start))</definedName>
    <definedName name="obras1" localSheetId="0">DATE(YEAR([96]!Loan_Start),MONTH([96]!Loan_Start)+Payment_Number,DAY([96]!Loan_Start))</definedName>
    <definedName name="obras1">DATE(YEAR([96]!Loan_Start),MONTH([96]!Loan_Start)+Payment_Number,DAY([96]!Loan_Start))</definedName>
    <definedName name="obras11" localSheetId="2" hidden="1">#REF!</definedName>
    <definedName name="obras11" hidden="1">#REF!</definedName>
    <definedName name="obras111" localSheetId="2">DATE(YEAR([97]!Loan_Start),MONTH([97]!Loan_Start)+Payment_Number,DAY([97]!Loan_Start))</definedName>
    <definedName name="obras111" localSheetId="0">DATE(YEAR([97]!Loan_Start),MONTH([97]!Loan_Start)+Payment_Number,DAY([97]!Loan_Start))</definedName>
    <definedName name="obras111">DATE(YEAR([97]!Loan_Start),MONTH([97]!Loan_Start)+Payment_Number,DAY([97]!Loan_Start))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[8]INST!#REF!</definedName>
    <definedName name="otros">[72]otros!$A$6:$A$1235</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#REF!</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[59]Tablas!$A$1:$A$65536</definedName>
    <definedName name="Pay_Date" localSheetId="2">#REF!</definedName>
    <definedName name="Pay_Date">#REF!</definedName>
    <definedName name="Pay_Num" localSheetId="2">#REF!</definedName>
    <definedName name="Pay_Num">#REF!</definedName>
    <definedName name="Payment_Date" localSheetId="2">DATE(YEAR(Loan_Start),MONTH(Loan_Start)+Payment_Number,DAY(Loan_Start))</definedName>
    <definedName name="Payment_Date" localSheetId="0">DATE(YEAR([6]!Loan_Start),MONTH([6]!Loan_Start)+Payment_Number,DAY([6]!Loan_Start))</definedName>
    <definedName name="Payment_Date">DATE(YEAR(Loan_Start),MONTH(Loan_Start)+Payment_Number,DAY(Loan_Start))</definedName>
    <definedName name="Payment_Date1" localSheetId="2">DATE(YEAR([97]!Loan_Start),MONTH([97]!Loan_Start)+Payment_Number,DAY([97]!Loan_Start))</definedName>
    <definedName name="Payment_Date1" localSheetId="0">DATE(YEAR([97]!Loan_Start),MONTH([97]!Loan_Start)+Payment_Number,DAY([97]!Loan_Start))</definedName>
    <definedName name="Payment_Date1">DATE(YEAR([97]!Loan_Start),MONTH([97]!Loan_Start)+Payment_Number,DAY([97]!Loan_Start))</definedName>
    <definedName name="Payment_Needed">"Pago necesario"</definedName>
    <definedName name="Pb">#REF!</definedName>
    <definedName name="Pd">#REF!</definedName>
    <definedName name="PEPE" localSheetId="2">AIU!ERR</definedName>
    <definedName name="PEPE" localSheetId="3">'INDICAR CÓDIGO DEL ITEM DE PAGO'!ERR</definedName>
    <definedName name="PEPE">[6]!ERR</definedName>
    <definedName name="Periodo">[44]Hoja1!$C$1</definedName>
    <definedName name="PeriodoPago">'[42]LIQUIDA-NOMINA'!$C$4</definedName>
    <definedName name="PeriodoRepago" localSheetId="2">#REF!</definedName>
    <definedName name="PeriodoRepago">#REF!</definedName>
    <definedName name="PeriodoRepagoCCP" localSheetId="2">#REF!</definedName>
    <definedName name="PeriodoRepagoCCP">#REF!</definedName>
    <definedName name="phed">[57]Hoja1!$C$4</definedName>
    <definedName name="phen">[57]Hoja1!$C$5</definedName>
    <definedName name="Pindis" localSheetId="2">#REF!</definedName>
    <definedName name="Pindis">#REF!</definedName>
    <definedName name="pint" localSheetId="2">'[79]7422CW00'!#REF!</definedName>
    <definedName name="pint">'[79]7422CW00'!#REF!</definedName>
    <definedName name="pintura" localSheetId="2">'[79]7422CW00'!#REF!</definedName>
    <definedName name="pintura">'[79]7422CW00'!#REF!</definedName>
    <definedName name="pintyura">[98]STRSUMM0!#REF!</definedName>
    <definedName name="PIP" localSheetId="2">#REF!</definedName>
    <definedName name="PIP">#REF!</definedName>
    <definedName name="Piscinas" localSheetId="2">#REF!</definedName>
    <definedName name="Piscina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 localSheetId="3">#REF!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3">#REF!</definedName>
    <definedName name="POCETAS">#REF!</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2">#REF!</definedName>
    <definedName name="popu" localSheetId="3">#REF!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3">#REF!</definedName>
    <definedName name="porc">#REF!</definedName>
    <definedName name="PORCE">[37]BASES!$E$26</definedName>
    <definedName name="Porcentaje" localSheetId="2">#REF!</definedName>
    <definedName name="Porcentaje">#REF!</definedName>
    <definedName name="PORCENTAJE1" localSheetId="2">#REF!</definedName>
    <definedName name="PORCENTAJE1">#REF!</definedName>
    <definedName name="PORTADA2" localSheetId="2">'[99]Hoja 1 '!#REF!</definedName>
    <definedName name="PORTADA2">'[99]Hoja 1 '!#REF!</definedName>
    <definedName name="POSICION_PRESUP" localSheetId="2">[12]Tablas!#REF!</definedName>
    <definedName name="POSICION_PRESUP">[12]Tablas!#REF!</definedName>
    <definedName name="POSICIONES" localSheetId="2">#REF!</definedName>
    <definedName name="POSICIONES">#REF!</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[59]Tablas!$C$1:$C$65536</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[48]medelo!$D$46</definedName>
    <definedName name="PRE" localSheetId="2">#REF!</definedName>
    <definedName name="PRE" localSheetId="3">#REF!</definedName>
    <definedName name="PRE">#REF!</definedName>
    <definedName name="Precio" localSheetId="2">#REF!</definedName>
    <definedName name="Precio">#REF!</definedName>
    <definedName name="precio2" localSheetId="2">#REF!</definedName>
    <definedName name="precio2">#REF!</definedName>
    <definedName name="PrecioS">#REF!</definedName>
    <definedName name="pres">'[82]4-PRESUPUESTO MODULOS'!$B$11:$N$189</definedName>
    <definedName name="PREST" localSheetId="2">#REF!</definedName>
    <definedName name="PREST" localSheetId="3">#REF!</definedName>
    <definedName name="PREST">#REF!</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'[92]Informe Semanal 1'!$V$43:$W$43</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3">#REF!</definedName>
    <definedName name="Print_Area_MI">#REF!</definedName>
    <definedName name="Print_Area_Reset" localSheetId="2">OFFSET(AIU!Full_Print,0,0,Last_Row)</definedName>
    <definedName name="Print_Area_Reset">OFFSET(Full_Print,0,0,Last_Row)</definedName>
    <definedName name="PRINT_TITLES">#N/A</definedName>
    <definedName name="PRINT_TITLES_MI">#N/A</definedName>
    <definedName name="PRINT1" localSheetId="2">'[3]7422CW00'!#REF!</definedName>
    <definedName name="PRINT1">'[3]7422CW00'!#REF!</definedName>
    <definedName name="PRINT2" localSheetId="2">'[3]7422CW00'!#REF!</definedName>
    <definedName name="PRINT2">'[3]7422CW00'!#REF!</definedName>
    <definedName name="PRIVADO" localSheetId="2">#REF!</definedName>
    <definedName name="PRIVADO">#REF!</definedName>
    <definedName name="prn">[57]Hoja1!$C$3</definedName>
    <definedName name="prnf">[57]Hoja1!$C$6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 localSheetId="2">#REF!</definedName>
    <definedName name="PROGDES">#REF!</definedName>
    <definedName name="Programa" localSheetId="2">#REF!</definedName>
    <definedName name="Programa">#REF!</definedName>
    <definedName name="programainv" localSheetId="2">AIU!ERR</definedName>
    <definedName name="programainv" localSheetId="3">'INDICAR CÓDIGO DEL ITEM DE PAGO'!ERR</definedName>
    <definedName name="programainv">[6]!ERR</definedName>
    <definedName name="Proponente" localSheetId="2">#REF!</definedName>
    <definedName name="Proponente" localSheetId="3">#REF!</definedName>
    <definedName name="Proponente">#REF!</definedName>
    <definedName name="PRUEBA" localSheetId="0">[100]!absc</definedName>
    <definedName name="PRUEBA">[100]!absc</definedName>
    <definedName name="prueba1" localSheetId="0">[100]!absc</definedName>
    <definedName name="prueba1">[100]!absc</definedName>
    <definedName name="PRUEBA2" localSheetId="2">#REF!</definedName>
    <definedName name="PRUEBA2" localSheetId="3">#REF!</definedName>
    <definedName name="PRUEBA2">#REF!</definedName>
    <definedName name="ps" localSheetId="2">#REF!</definedName>
    <definedName name="ps">#REF!</definedName>
    <definedName name="PSTRESS_RELIEVI" localSheetId="2">#REF!</definedName>
    <definedName name="PSTRESS_RELIEVI">#REF!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TTO">'[39]PTTO-TOTAL'!$B$5:$J$711</definedName>
    <definedName name="PW" localSheetId="2">#REF!</definedName>
    <definedName name="PW">#REF!</definedName>
    <definedName name="Pwf">'[101]ORITO 02 '!$A$12</definedName>
    <definedName name="Pwf_actual">'[101]ORITO 02 '!$E$6</definedName>
    <definedName name="Pwf_i">[48]medelo!$A$66:$A$83</definedName>
    <definedName name="Pwf_min">'[101]ORITO 02 '!$E$8</definedName>
    <definedName name="Pwfd" localSheetId="2">#REF!</definedName>
    <definedName name="Pwfd">#REF!</definedName>
    <definedName name="Q" localSheetId="2">#REF!</definedName>
    <definedName name="Q" localSheetId="3">#REF!</definedName>
    <definedName name="Q">#REF!</definedName>
    <definedName name="Q_actual">'[101]ORITO 02 '!$E$7</definedName>
    <definedName name="Q_BRUTO" localSheetId="2">#REF!</definedName>
    <definedName name="Q_BRUTO">#REF!</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2">#REF!</definedName>
    <definedName name="qaz" localSheetId="3">#REF!</definedName>
    <definedName name="qaz">#REF!</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max">[48]medelo!$B$63</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#REF!</definedName>
    <definedName name="Qt">'[101]ORITO 02 '!$E$9</definedName>
    <definedName name="QTIES" localSheetId="2">#REF!</definedName>
    <definedName name="QTIES">#REF!</definedName>
    <definedName name="QTY" localSheetId="2">#REF!</definedName>
    <definedName name="QTY">#REF!</definedName>
    <definedName name="qw" localSheetId="2"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2">AIU!ERR</definedName>
    <definedName name="QWERTY" localSheetId="3">'INDICAR CÓDIGO DEL ITEM DE PAGO'!ERR</definedName>
    <definedName name="QWERTY">[6]!ERR</definedName>
    <definedName name="qwewertet" localSheetId="2" hidden="1">{#N/A,#N/A,TRUE,"1842CWN0"}</definedName>
    <definedName name="qwewertet" hidden="1">{#N/A,#N/A,TRUE,"1842CWN0"}</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'[95] ASR+Nafta'!$E$9:$E$21</definedName>
    <definedName name="Recall_3">'[95]Todos+Nafta'!$E$9:$E$21</definedName>
    <definedName name="Recorder" localSheetId="2">#REF!</definedName>
    <definedName name="Recorder">#REF!</definedName>
    <definedName name="recursos">[102]RECURSOS!$A$8:$A$204</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[94]Tablas!$M$6:$M$8</definedName>
    <definedName name="REGIONAL">[94]Tablas!$I$6:$I$10</definedName>
    <definedName name="RegistroCoordinador" localSheetId="2">#REF!</definedName>
    <definedName name="RegistroCoordinador">#REF!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2">AIU!ERR</definedName>
    <definedName name="REICIO" localSheetId="3">'INDICAR CÓDIGO DEL ITEM DE PAGO'!ERR</definedName>
    <definedName name="REICIO">[6]!ERR</definedName>
    <definedName name="Reimbursement">"Reembolso"</definedName>
    <definedName name="reinicio" localSheetId="2">AIU!ERR</definedName>
    <definedName name="reinicio" localSheetId="3">'INDICAR CÓDIGO DEL ITEM DE PAGO'!ERR</definedName>
    <definedName name="reinicio">[6]!ERR</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#REF!</definedName>
    <definedName name="remanentes">'[28]Reservas de Petróleo'!$A$2,'[28]Reservas de Petróleo'!$A$1,'[28]Reservas de Petróleo'!$D$4,'[28]Reservas de Petróleo'!$H$1:$H$65536</definedName>
    <definedName name="rendimiento" localSheetId="2">#REF!</definedName>
    <definedName name="rendimiento">#REF!</definedName>
    <definedName name="RENDIMIENTO____CARGA" localSheetId="2">#REF!</definedName>
    <definedName name="RENDIMIENTO____CARGA">#REF!</definedName>
    <definedName name="REPXXX" localSheetId="2">#REF!</definedName>
    <definedName name="REPXXX">#REF!</definedName>
    <definedName name="Requerimiento">#REF!</definedName>
    <definedName name="Requerimientos">#REF!</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 localSheetId="3">[103]original_sist!$B$1:$L$167</definedName>
    <definedName name="RESU">#REF!</definedName>
    <definedName name="resu8" localSheetId="0">[10]!resu8</definedName>
    <definedName name="resu8">[10]!resu8</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[104]Ingenieria!#REF!</definedName>
    <definedName name="RISP">'[3]7422CW00'!#REF!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[57]Datos!$D$12</definedName>
    <definedName name="Ro" localSheetId="2">#REF!,#REF!,#REF!</definedName>
    <definedName name="Ro">#REF!,#REF!,#REF!</definedName>
    <definedName name="rr" localSheetId="2">AIU!ERR</definedName>
    <definedName name="rr" localSheetId="3">'INDICAR CÓDIGO DEL ITEM DE PAGO'!ERR</definedName>
    <definedName name="rr">[6]!ERR</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'[105]Form5 _Pág_ 1'!#REF!</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2">#REF!</definedName>
    <definedName name="s" localSheetId="3">'INDICAR CÓDIGO DEL ITEM DE PAGO'!ERR</definedName>
    <definedName name="s">[6]!ERR</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2">AIU!ERR</definedName>
    <definedName name="salarios" localSheetId="3">'INDICAR CÓDIGO DEL ITEM DE PAGO'!ERR</definedName>
    <definedName name="salarios">[6]!ERR</definedName>
    <definedName name="SalConv">'[11]DATOS CONTRATO'!$G$14</definedName>
    <definedName name="SALID1" localSheetId="2">#REF!</definedName>
    <definedName name="SALID1">#REF!</definedName>
    <definedName name="SalMinimo">[36]BASES!$E$41</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hidden="1">{#N/A,#N/A,TRUE,"1842CWN0"}</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ECTOR" localSheetId="2">#REF!</definedName>
    <definedName name="SECTOR" localSheetId="3">#REF!</definedName>
    <definedName name="SECTOR">#REF!</definedName>
    <definedName name="SEMANA_C3" localSheetId="2">#REF!</definedName>
    <definedName name="SEMANA_C3">#REF!</definedName>
    <definedName name="sena">[57]Hoja1!$C$14</definedName>
    <definedName name="SERO" localSheetId="2">AIU!ERR</definedName>
    <definedName name="SERO" localSheetId="3">'INDICAR CÓDIGO DEL ITEM DE PAGO'!ERR</definedName>
    <definedName name="SERO">[6]!ERR</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[57]Hoja1!$C$12</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[47]steel!#REF!</definedName>
    <definedName name="SHEET">'[3]7422CW00'!#REF!</definedName>
    <definedName name="SHEET_KP">[47]steel!$C$7:$L$47</definedName>
    <definedName name="SHEET_MR">[47]steel!$C$7:$J$47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AIU!ERR</definedName>
    <definedName name="SI" localSheetId="3">'INDICAR CÓDIGO DEL ITEM DE PAGO'!ERR</definedName>
    <definedName name="SI">[6]!ERR</definedName>
    <definedName name="SINGOLO" localSheetId="2">'[3]7422CW00'!#REF!</definedName>
    <definedName name="SINGOLO">'[3]7422CW00'!#REF!</definedName>
    <definedName name="SISISIS" localSheetId="2">AIU!ERR</definedName>
    <definedName name="SISISIS" localSheetId="3">'INDICAR CÓDIGO DEL ITEM DE PAGO'!ERR</definedName>
    <definedName name="SISISIS">[6]!ERR</definedName>
    <definedName name="Smlv">'[11]DATOS CONTRATO'!$I$9</definedName>
    <definedName name="smlv01">[42]CONTRATO!$I$9</definedName>
    <definedName name="smlv2001">[42]CONTRATO!$H$9</definedName>
    <definedName name="SMML">'[68]ASPECTOS TECNICOS'!$O$12:$P$32</definedName>
    <definedName name="SN">[11]EMPRESA!$G$29</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3" hidden="1">'INDICAR CÓDIGO DEL ITEM DE PAGO'!#REF!</definedName>
    <definedName name="solver_adj" localSheetId="1" hidden="1">POE!$K$319</definedName>
    <definedName name="solver_adj" localSheetId="0" hidden="1">RESUMEN_POE!#REF!</definedName>
    <definedName name="solver_cvg" localSheetId="3" hidden="1">0.0001</definedName>
    <definedName name="solver_cvg" localSheetId="1" hidden="1">0.0001</definedName>
    <definedName name="solver_cvg" localSheetId="0" hidden="1">0.0001</definedName>
    <definedName name="solver_drv" localSheetId="3" hidden="1">1</definedName>
    <definedName name="solver_drv" localSheetId="1" hidden="1">1</definedName>
    <definedName name="solver_drv" localSheetId="0" hidden="1">1</definedName>
    <definedName name="solver_est" localSheetId="3" hidden="1">1</definedName>
    <definedName name="solver_est" localSheetId="1" hidden="1">1</definedName>
    <definedName name="solver_est" localSheetId="0" hidden="1">1</definedName>
    <definedName name="solver_itr" localSheetId="3" hidden="1">100</definedName>
    <definedName name="solver_itr" localSheetId="1" hidden="1">100</definedName>
    <definedName name="solver_itr" localSheetId="0" hidden="1">100</definedName>
    <definedName name="solver_lhs1" localSheetId="3" hidden="1">'INDICAR CÓDIGO DEL ITEM DE PAGO'!#REF!</definedName>
    <definedName name="solver_lhs1" localSheetId="1" hidden="1">POE!$K$335</definedName>
    <definedName name="solver_lhs1" localSheetId="0" hidden="1">RESUMEN_POE!#REF!</definedName>
    <definedName name="solver_lin" localSheetId="3" hidden="1">2</definedName>
    <definedName name="solver_lin" localSheetId="1" hidden="1">2</definedName>
    <definedName name="solver_lin" localSheetId="0" hidden="1">2</definedName>
    <definedName name="solver_neg" localSheetId="3" hidden="1">2</definedName>
    <definedName name="solver_neg" localSheetId="1" hidden="1">2</definedName>
    <definedName name="solver_neg" localSheetId="0" hidden="1">2</definedName>
    <definedName name="solver_num" localSheetId="3" hidden="1">1</definedName>
    <definedName name="solver_num" localSheetId="1" hidden="1">1</definedName>
    <definedName name="solver_num" localSheetId="0" hidden="1">1</definedName>
    <definedName name="solver_nwt" localSheetId="3" hidden="1">1</definedName>
    <definedName name="solver_nwt" localSheetId="1" hidden="1">1</definedName>
    <definedName name="solver_nwt" localSheetId="0" hidden="1">1</definedName>
    <definedName name="solver_opt" localSheetId="3" hidden="1">'INDICAR CÓDIGO DEL ITEM DE PAGO'!#REF!</definedName>
    <definedName name="solver_opt" localSheetId="1" hidden="1">POE!$K$335</definedName>
    <definedName name="solver_opt" localSheetId="0" hidden="1">RESUMEN_POE!#REF!</definedName>
    <definedName name="solver_pre" localSheetId="3" hidden="1">0.000001</definedName>
    <definedName name="solver_pre" localSheetId="1" hidden="1">0.000001</definedName>
    <definedName name="solver_pre" localSheetId="0" hidden="1">0.000001</definedName>
    <definedName name="solver_rel1" localSheetId="3" hidden="1">2</definedName>
    <definedName name="solver_rel1" localSheetId="1" hidden="1">2</definedName>
    <definedName name="solver_rel1" localSheetId="0" hidden="1">2</definedName>
    <definedName name="solver_rhs1" localSheetId="3" hidden="1">'INDICAR CÓDIGO DEL ITEM DE PAGO'!#REF!</definedName>
    <definedName name="solver_rhs1" localSheetId="1" hidden="1">POE!$K$336</definedName>
    <definedName name="solver_rhs1" localSheetId="0" hidden="1">RESUMEN_POE!#REF!</definedName>
    <definedName name="solver_scl" localSheetId="3" hidden="1">2</definedName>
    <definedName name="solver_scl" localSheetId="1" hidden="1">2</definedName>
    <definedName name="solver_scl" localSheetId="0" hidden="1">2</definedName>
    <definedName name="solver_sho" localSheetId="3" hidden="1">2</definedName>
    <definedName name="solver_sho" localSheetId="1" hidden="1">2</definedName>
    <definedName name="solver_sho" localSheetId="0" hidden="1">2</definedName>
    <definedName name="solver_tim" localSheetId="3" hidden="1">100</definedName>
    <definedName name="solver_tim" localSheetId="1" hidden="1">100</definedName>
    <definedName name="solver_tim" localSheetId="0" hidden="1">100</definedName>
    <definedName name="solver_tol" localSheetId="3" hidden="1">0.05</definedName>
    <definedName name="solver_tol" localSheetId="1" hidden="1">0.05</definedName>
    <definedName name="solver_tol" localSheetId="0" hidden="1">0.05</definedName>
    <definedName name="solver_typ" localSheetId="3" hidden="1">3</definedName>
    <definedName name="solver_typ" localSheetId="1" hidden="1">3</definedName>
    <definedName name="solver_typ" localSheetId="0" hidden="1">3</definedName>
    <definedName name="solver_val" localSheetId="3"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#REF!</definedName>
    <definedName name="SS_AVG_SIZE" localSheetId="2">#REF!</definedName>
    <definedName name="SS_AVG_SIZE">#REF!</definedName>
    <definedName name="SS_WELDING" localSheetId="2">#REF!</definedName>
    <definedName name="SS_WELDING">#REF!</definedName>
    <definedName name="ssa">[57]Hoja1!$C$25</definedName>
    <definedName name="ssh">[57]Hoja1!$C$24</definedName>
    <definedName name="sss" localSheetId="2">MODULO10.auto_abrir</definedName>
    <definedName name="sss" localSheetId="0">MODULO10.auto_abrir</definedName>
    <definedName name="sss">MODULO10.auto_abrir</definedName>
    <definedName name="SSSS" localSheetId="2">AIU!ERR</definedName>
    <definedName name="SSSS" localSheetId="3">'INDICAR CÓDIGO DEL ITEM DE PAGO'!ERR</definedName>
    <definedName name="SSSS">[6]!ERR</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'[106]PxQ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[54]Hoja1!$F$60</definedName>
    <definedName name="Summary" localSheetId="2">#REF!</definedName>
    <definedName name="Summary" localSheetId="3">#REF!</definedName>
    <definedName name="Summary">#REF!</definedName>
    <definedName name="SUP_ART" localSheetId="2">[47]steel!#REF!</definedName>
    <definedName name="SUP_ART">[47]steel!#REF!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 localSheetId="2">#REF!</definedName>
    <definedName name="SUP_VPR_NA">#REF!</definedName>
    <definedName name="SUPER">[59]Tablas!$H$1:$H$65536</definedName>
    <definedName name="SUPERFICIE" localSheetId="2">#REF!</definedName>
    <definedName name="SUPERFICIE">#REF!</definedName>
    <definedName name="sw" localSheetId="2">AIU!ERR</definedName>
    <definedName name="sw" localSheetId="3">'INDICAR CÓDIGO DEL ITEM DE PAGO'!ERR</definedName>
    <definedName name="sw">[6]!ERR</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0">[22]!absc</definedName>
    <definedName name="t">[22]!absc</definedName>
    <definedName name="t_1" localSheetId="2">Scheduled_Payment+Extra_Payment</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[59]Tablas!$B$1:$B$65536</definedName>
    <definedName name="TABLA" localSheetId="2">#REF!</definedName>
    <definedName name="TABLA" localSheetId="3">#REF!</definedName>
    <definedName name="TABLA">#REF!</definedName>
    <definedName name="tabla1">[107]Hoja3!$B$4:$F$28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[42]EMPRESA!$F$24</definedName>
    <definedName name="TARIFAS" localSheetId="2">[108]TARIFAS!$A$1:$F$52</definedName>
    <definedName name="TARIFAS">[109]TARIFAS!$A$1:$F$52</definedName>
    <definedName name="TarifaSalud">[42]EMPRESA!$F$26</definedName>
    <definedName name="Tasa" localSheetId="2">#REF!</definedName>
    <definedName name="Tasa">#REF!</definedName>
    <definedName name="TASA_DE_CAMBIO" localSheetId="2">#REF!</definedName>
    <definedName name="TASA_DE_CAMBIO">#REF!</definedName>
    <definedName name="Tasa1">'[110]Bases 2A'!$C$20</definedName>
    <definedName name="TasaCCP" localSheetId="2">#REF!</definedName>
    <definedName name="TasaCCP">#REF!</definedName>
    <definedName name="Tax" localSheetId="2">#REF!</definedName>
    <definedName name="Tax">#REF!</definedName>
    <definedName name="TB_EVENTOS_OTS_ANUAL" localSheetId="2">#REF!</definedName>
    <definedName name="TB_EVENTOS_OTS_ANUAL">#REF!</definedName>
    <definedName name="tc">#REF!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[42]EMPRESA!$F$16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AIU!ERR</definedName>
    <definedName name="TER" localSheetId="3">'INDICAR CÓDIGO DEL ITEM DE PAGO'!ERR</definedName>
    <definedName name="TER">[6]!ERR</definedName>
    <definedName name="TERM" localSheetId="2">AIU!ERR</definedName>
    <definedName name="TERM" localSheetId="3">'INDICAR CÓDIGO DEL ITEM DE PAGO'!ERR</definedName>
    <definedName name="TERM">[6]!ERR</definedName>
    <definedName name="TÉRMINOS" localSheetId="2">AIU!ERR</definedName>
    <definedName name="TÉRMINOS" localSheetId="3">'INDICAR CÓDIGO DEL ITEM DE PAGO'!ERR</definedName>
    <definedName name="TÉRMINOS">[6]!ERR</definedName>
    <definedName name="TERR">[26]PRESUPUESTO!$I$7</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[37]BASES!$E$27</definedName>
    <definedName name="TIPO" localSheetId="2">#REF!</definedName>
    <definedName name="TIPO">#REF!</definedName>
    <definedName name="TIPO_GRUPO" localSheetId="2">#REF!</definedName>
    <definedName name="TIPO_GRUPO">#REF!</definedName>
    <definedName name="TipoGC">[94]Tablas!$U$6:$U$15</definedName>
    <definedName name="TipoNeces">[94]Tablas!$Q$6:$Q$8</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#REF!</definedName>
    <definedName name="titu">#REF!</definedName>
    <definedName name="titu2">#REF!</definedName>
    <definedName name="TITULO" localSheetId="3">#REF!</definedName>
    <definedName name="TITULO">#REF!</definedName>
    <definedName name="_xlnm.Print_Titles" localSheetId="1">POE!$2:$12</definedName>
    <definedName name="_xlnm.Print_Titles">#N/A</definedName>
    <definedName name="Títulos_a_imprimir_IM" localSheetId="2">#REF!</definedName>
    <definedName name="Títulos_a_imprimir_IM" localSheetId="3">#REF!</definedName>
    <definedName name="Títulos_a_imprimir_IM">#REF!</definedName>
    <definedName name="tk">'[11]DATOS CONTRATO'!$E$18</definedName>
    <definedName name="TK_1" hidden="1">[23]INST!#REF!</definedName>
    <definedName name="TKSLCI07">[11]EMPRESA!$F$22</definedName>
    <definedName name="tld">[57]Datos!$D$14</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3">#REF!</definedName>
    <definedName name="TOTAL">#REF!</definedName>
    <definedName name="Total_Interest" localSheetId="2">#REF!</definedName>
    <definedName name="Total_Interest">#REF!</definedName>
    <definedName name="Total_Pay">#REF!</definedName>
    <definedName name="Total_Payment" localSheetId="2">Scheduled_Payment+Extra_Payment</definedName>
    <definedName name="Total_Payment" localSheetId="0">Scheduled_Payment+Extra_Payment</definedName>
    <definedName name="Total_Payment">Scheduled_Payment+Extra_Payment</definedName>
    <definedName name="Total_Payment1" localSheetId="2">Scheduled_Payment+Extra_Payment</definedName>
    <definedName name="Total_Payment1" localSheetId="0">Scheduled_Payment+Extra_Payment</definedName>
    <definedName name="Total_Payment1">Scheduled_Payment+Extra_Payment</definedName>
    <definedName name="total1" localSheetId="2">#REF!</definedName>
    <definedName name="total1">#REF!</definedName>
    <definedName name="TotalCesantias">'[42]NOMINA 1'!$N$38</definedName>
    <definedName name="TOTALHH" localSheetId="2">#REF!</definedName>
    <definedName name="TOTALHH">#REF!</definedName>
    <definedName name="TOTALHH1" localSheetId="2">#REF!</definedName>
    <definedName name="TOTALHH1">#REF!</definedName>
    <definedName name="TotalVacaciones">'[42]NOMINA 1'!$N$37</definedName>
    <definedName name="TotAuxAlim">'[11]NOMINA-1'!$E$37</definedName>
    <definedName name="TotAuxAlimentacion">'[42]NOMINA 1'!$E$38</definedName>
    <definedName name="TotAuxCom">'[11]NOMINA-1'!$E$39</definedName>
    <definedName name="TotAuxComi">'[42]NOMINA 1'!$E$40</definedName>
    <definedName name="TotAuxDotacion">'[42]NOMINA 1'!$E$41</definedName>
    <definedName name="TotAuxHab">'[42]NOMINA 1'!$E$37</definedName>
    <definedName name="TotAuxTransporte">'[42]NOMINA 1'!$E$39</definedName>
    <definedName name="TotBasico">'[42]NOMINA 1'!$E$35</definedName>
    <definedName name="TotCom">'[11]NOMINA-1'!$E$41</definedName>
    <definedName name="TotComision">'[42]NOMINA 1'!$E$42</definedName>
    <definedName name="TotExtras">'[42]NOMINA 1'!$E$36</definedName>
    <definedName name="TotIntercesantias">'[42]NOMINA 1'!$N$39</definedName>
    <definedName name="TotPrimaServicios">'[42]NOMINA 1'!$N$36</definedName>
    <definedName name="TotPrimaServicos">'[42]NOMINA 1'!$N$36</definedName>
    <definedName name="TotPrimaVacaciones">'[42]NOMINA 1'!$N$41</definedName>
    <definedName name="TotPrimConv">'[11]NOMINA-1'!$N$39</definedName>
    <definedName name="TotPrimConvencional">'[42]NOMINA 1'!$N$40</definedName>
    <definedName name="TotPrimVac">'[11]NOMINA-1'!$N$40</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'[11]DATOS CONTRATO'!$E$16</definedName>
    <definedName name="TRAT" localSheetId="3">[111]desmonte!$E$48</definedName>
    <definedName name="TRAT">[112]desmonte!$E$48</definedName>
    <definedName name="TREM" localSheetId="2">#REF!</definedName>
    <definedName name="TREM">#REF!</definedName>
    <definedName name="Trenes" localSheetId="2">#REF!</definedName>
    <definedName name="Trenes">#REF!</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[113]Tablas!$B$2</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3">#REF!</definedName>
    <definedName name="TtCD">#REF!</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'[93]CCP,LEYES, Y DEC.'!#REF!</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2">#REF!</definedName>
    <definedName name="U" localSheetId="3">#REF!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3">#REF!</definedName>
    <definedName name="Ubicación">#REF!</definedName>
    <definedName name="UFrm2InUse">1</definedName>
    <definedName name="UI" localSheetId="2"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[13]Tablas!#REF!</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'[114]Lista APU'!$A$3:$D$479</definedName>
    <definedName name="UNITARIO">[115]Unitarios!$A$3:$D$13</definedName>
    <definedName name="Unitarios" localSheetId="2">#REF!</definedName>
    <definedName name="Unitarios" localSheetId="3">#REF!</definedName>
    <definedName name="Unitarios">#REF!</definedName>
    <definedName name="unj" localSheetId="2" hidden="1">[19]INST!#REF!</definedName>
    <definedName name="unj" hidden="1">[19]INST!#REF!</definedName>
    <definedName name="uno" localSheetId="2">AIU!ERR</definedName>
    <definedName name="uno" localSheetId="3">'INDICAR CÓDIGO DEL ITEM DE PAGO'!ERR</definedName>
    <definedName name="uno">[6]!ERR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2">AIU!ERR</definedName>
    <definedName name="uriel" localSheetId="3">'INDICAR CÓDIGO DEL ITEM DE PAGO'!ERR</definedName>
    <definedName name="uriel">[6]!ERR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'[83]1'!$N$42</definedName>
    <definedName name="UTL">[26]otros!$C$4</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3">#REF!</definedName>
    <definedName name="VALDES">#REF!</definedName>
    <definedName name="valor1" localSheetId="2">#REF!</definedName>
    <definedName name="valor1" localSheetId="3">#REF!</definedName>
    <definedName name="valor1">#REF!</definedName>
    <definedName name="valor2" localSheetId="2">#REF!</definedName>
    <definedName name="valor2" localSheetId="3">#REF!</definedName>
    <definedName name="valor2">#REF!</definedName>
    <definedName name="VALOR3" localSheetId="3">#REF!</definedName>
    <definedName name="VALOR3">#REF!</definedName>
    <definedName name="ValorCto">[116]CONTRATO!$E$9</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IF(Loan_Amount*AIU!Interest_Rate*Loan_Years*Loan_Start&gt;0,1,0)</definedName>
    <definedName name="Values_Entered">IF(Loan_Amount*Interest_Rate*Loan_Years*Loan_Start&gt;0,1,0)</definedName>
    <definedName name="Válvulas" localSheetId="2">#REF!</definedName>
    <definedName name="Válvulas">#REF!</definedName>
    <definedName name="Var">[21]Varios.!$E$1:$E$65536</definedName>
    <definedName name="VARIACION1" localSheetId="2">#REF!</definedName>
    <definedName name="VARIACION1">#REF!</definedName>
    <definedName name="Varios" localSheetId="2">#REF!</definedName>
    <definedName name="Varios">#REF!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2">#REF!</definedName>
    <definedName name="VentaAiu" localSheetId="3">#REF!</definedName>
    <definedName name="VentaAiu">#REF!</definedName>
    <definedName name="VEX" localSheetId="2">[13]Tablas!#REF!</definedName>
    <definedName name="VEX">[13]Tablas!#REF!</definedName>
    <definedName name="VEX_ON" localSheetId="2">#REF!</definedName>
    <definedName name="VEX_ON">#REF!</definedName>
    <definedName name="VEX1_1" localSheetId="2">[13]Tablas!#REF!</definedName>
    <definedName name="VEX1_1">[13]Tablas!#REF!</definedName>
    <definedName name="VEX1_1_1" localSheetId="2">[13]Tablas!#REF!</definedName>
    <definedName name="VEX1_1_1">[13]Tablas!#REF!</definedName>
    <definedName name="VEX1_1_2" localSheetId="2">[13]Tablas!#REF!</definedName>
    <definedName name="VEX1_1_2">[13]Tablas!#REF!</definedName>
    <definedName name="VEX1_1_3" localSheetId="2">[13]Tablas!#REF!</definedName>
    <definedName name="VEX1_1_3">[13]Tablas!#REF!</definedName>
    <definedName name="VEX1_1_4" localSheetId="2">[13]Tablas!#REF!</definedName>
    <definedName name="VEX1_1_4">[13]Tablas!#REF!</definedName>
    <definedName name="VEX1_2">[13]Tablas!#REF!</definedName>
    <definedName name="VEX1_3">[13]Tablas!#REF!</definedName>
    <definedName name="vf" localSheetId="2">#REF!</definedName>
    <definedName name="vf">#REF!</definedName>
    <definedName name="VFA" localSheetId="2">[13]Tablas!#REF!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'[79]7422CW00'!#REF!</definedName>
    <definedName name="VFR" localSheetId="2">#REF!</definedName>
    <definedName name="VFR">#REF!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[94]Tablas!$A$6:$A$26</definedName>
    <definedName name="VigenciaDolares" localSheetId="2">#REF!</definedName>
    <definedName name="VigenciaDolares">#REF!</definedName>
    <definedName name="VigenciaPesos" localSheetId="2">#REF!</definedName>
    <definedName name="VigenciaPesos">#REF!</definedName>
    <definedName name="VIGFUTURA">[94]Tablas!$J$6:$J$8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[52]Personalizar!$E$15</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 localSheetId="2">#REF!</definedName>
    <definedName name="vpt">#REF!</definedName>
    <definedName name="VRP" localSheetId="2">[13]Tablas!#REF!</definedName>
    <definedName name="VRP">[13]Tablas!#REF!</definedName>
    <definedName name="VRP_PETROQ" localSheetId="2">#REF!</definedName>
    <definedName name="VRP_PETROQ">#REF!</definedName>
    <definedName name="VRP1_1" localSheetId="2">[13]Tablas!#REF!</definedName>
    <definedName name="VRP1_1">[13]Tablas!#REF!</definedName>
    <definedName name="VRP1_1_1" localSheetId="2">[13]Tablas!#REF!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 localSheetId="2">#REF!</definedName>
    <definedName name="vsp">#REF!</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3">#REF!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'[117]2004'!#REF!</definedName>
    <definedName name="Wcut" localSheetId="2">#REF!</definedName>
    <definedName name="Wcut">#REF!</definedName>
    <definedName name="WD" localSheetId="2">#REF!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3">'[38]Res-Accide-10'!#REF!</definedName>
    <definedName name="WDFSDF">'[38]Res-Accide-10'!#REF!</definedName>
    <definedName name="wedw" localSheetId="2">#REF!</definedName>
    <definedName name="wedw">#REF!</definedName>
    <definedName name="WEFWE" localSheetId="2">'[38]Res-Accide-10'!#REF!</definedName>
    <definedName name="WEFWE" localSheetId="3">'[38]Res-Accide-10'!#REF!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'[38]Res-Accide-10'!#REF!</definedName>
    <definedName name="WILSON">'[38]Res-Accide-10'!#REF!</definedName>
    <definedName name="WQ" localSheetId="2">#REF!</definedName>
    <definedName name="WQ">#REF!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hidden="1">{#N/A,#N/A,TRUE,"T1"}</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3">#REF!</definedName>
    <definedName name="XX">#REF!</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0">[118]!absc</definedName>
    <definedName name="xxxxx">[118]!absc</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 localSheetId="3">#REF!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#REF!</definedName>
    <definedName name="XZS" localSheetId="2" hidden="1">#REF!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0">[27]!absc</definedName>
    <definedName name="Y">[27]!absc</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2">#REF!</definedName>
    <definedName name="YA" localSheetId="3">#REF!</definedName>
    <definedName name="YA">#REF!</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'[119]AISLAMIENTO CATEGORIAS II Y III'!$G$1:$I$65536</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2">#REF!</definedName>
    <definedName name="ZDF" localSheetId="3">#REF!</definedName>
    <definedName name="ZDF">#REF!</definedName>
    <definedName name="ZONA1" localSheetId="2">#REF!</definedName>
    <definedName name="ZONA1">#REF!</definedName>
    <definedName name="ZONA3" localSheetId="2">#REF!</definedName>
    <definedName name="ZONA3">#REF!</definedName>
    <definedName name="ZONA4">#REF!</definedName>
    <definedName name="zx" localSheetId="2">AIU!ERR</definedName>
    <definedName name="zx" localSheetId="3">'INDICAR CÓDIGO DEL ITEM DE PAGO'!ERR</definedName>
    <definedName name="zx">[6]!ERR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'[53]A. P. U.'!#REF!</definedName>
    <definedName name="ZZZZZZZZZZZ">'[53]A. P. U.'!#REF!</definedName>
  </definedNames>
  <calcPr calcId="191028" iterate="1" iterateCount="50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270" l="1"/>
  <c r="AB64" i="265"/>
  <c r="AA314" i="265"/>
  <c r="Y314" i="265"/>
  <c r="W314" i="265"/>
  <c r="U314" i="265"/>
  <c r="S314" i="265"/>
  <c r="Q314" i="265"/>
  <c r="O314" i="265"/>
  <c r="K314" i="265"/>
  <c r="K313" i="265"/>
  <c r="AA302" i="265"/>
  <c r="Y302" i="265"/>
  <c r="W302" i="265"/>
  <c r="U302" i="265"/>
  <c r="S302" i="265"/>
  <c r="Q302" i="265"/>
  <c r="O302" i="265"/>
  <c r="K302" i="265"/>
  <c r="AA299" i="265"/>
  <c r="Y299" i="265"/>
  <c r="W299" i="265"/>
  <c r="U299" i="265"/>
  <c r="S299" i="265"/>
  <c r="Q299" i="265"/>
  <c r="O299" i="265"/>
  <c r="K299" i="265"/>
  <c r="AA300" i="265"/>
  <c r="Y300" i="265"/>
  <c r="W300" i="265"/>
  <c r="U300" i="265"/>
  <c r="S300" i="265"/>
  <c r="Q300" i="265"/>
  <c r="O300" i="265"/>
  <c r="K300" i="265"/>
  <c r="K65" i="265"/>
  <c r="G20" i="270"/>
  <c r="F12" i="270" l="1"/>
  <c r="G23" i="270" l="1"/>
  <c r="K46" i="265"/>
  <c r="K47" i="265"/>
  <c r="K48" i="265"/>
  <c r="K49" i="265"/>
  <c r="K50" i="265"/>
  <c r="K51" i="265"/>
  <c r="K52" i="265"/>
  <c r="K53" i="265"/>
  <c r="K54" i="265"/>
  <c r="K55" i="265"/>
  <c r="K56" i="265"/>
  <c r="K57" i="265"/>
  <c r="K58" i="265"/>
  <c r="K59" i="265"/>
  <c r="K60" i="265"/>
  <c r="K61" i="265"/>
  <c r="K45" i="265"/>
  <c r="K41" i="265"/>
  <c r="K42" i="265"/>
  <c r="AA39" i="265"/>
  <c r="Y39" i="265"/>
  <c r="W39" i="265"/>
  <c r="U39" i="265"/>
  <c r="S39" i="265"/>
  <c r="Q39" i="265"/>
  <c r="O39" i="265"/>
  <c r="K39" i="265"/>
  <c r="AA31" i="265"/>
  <c r="Y31" i="265"/>
  <c r="W31" i="265"/>
  <c r="U31" i="265"/>
  <c r="S31" i="265"/>
  <c r="Q31" i="265"/>
  <c r="O31" i="265"/>
  <c r="K31" i="265"/>
  <c r="AA30" i="265"/>
  <c r="Y30" i="265"/>
  <c r="W30" i="265"/>
  <c r="U30" i="265"/>
  <c r="S30" i="265"/>
  <c r="Q30" i="265"/>
  <c r="O30" i="265"/>
  <c r="K30" i="265"/>
  <c r="I289" i="265"/>
  <c r="K62" i="265" l="1"/>
  <c r="W269" i="265"/>
  <c r="U269" i="265"/>
  <c r="O269" i="265"/>
  <c r="W268" i="265"/>
  <c r="U268" i="265"/>
  <c r="O268" i="265"/>
  <c r="K268" i="265"/>
  <c r="K269" i="265"/>
  <c r="Z36" i="265"/>
  <c r="AA223" i="265" l="1"/>
  <c r="Y223" i="265"/>
  <c r="W223" i="265"/>
  <c r="U223" i="265"/>
  <c r="S223" i="265"/>
  <c r="Q223" i="265"/>
  <c r="O223" i="265"/>
  <c r="K223" i="265"/>
  <c r="AA35" i="265" l="1"/>
  <c r="Y35" i="265"/>
  <c r="W35" i="265"/>
  <c r="U35" i="265"/>
  <c r="S35" i="265"/>
  <c r="Q35" i="265"/>
  <c r="O35" i="265"/>
  <c r="K35" i="265"/>
  <c r="AA36" i="265" l="1"/>
  <c r="AA26" i="265"/>
  <c r="S26" i="265"/>
  <c r="K27" i="265" l="1"/>
  <c r="K28" i="265"/>
  <c r="K29" i="265"/>
  <c r="K32" i="265"/>
  <c r="K33" i="265"/>
  <c r="K34" i="265"/>
  <c r="K36" i="265"/>
  <c r="K26" i="265"/>
  <c r="K327" i="265" l="1"/>
  <c r="F35" i="270"/>
  <c r="AA254" i="265" l="1"/>
  <c r="Y254" i="265"/>
  <c r="W254" i="265"/>
  <c r="U254" i="265"/>
  <c r="S254" i="265"/>
  <c r="Q254" i="265"/>
  <c r="O254" i="265"/>
  <c r="K254" i="265"/>
  <c r="AA315" i="265" l="1"/>
  <c r="AA310" i="265"/>
  <c r="AA309" i="265"/>
  <c r="AA308" i="265"/>
  <c r="AA307" i="265"/>
  <c r="AA304" i="265"/>
  <c r="AA303" i="265"/>
  <c r="AA296" i="265"/>
  <c r="AA295" i="265"/>
  <c r="AA294" i="265"/>
  <c r="AA293" i="265"/>
  <c r="AA292" i="265"/>
  <c r="AA291" i="265"/>
  <c r="AA290" i="265"/>
  <c r="AA289" i="265"/>
  <c r="AA286" i="265"/>
  <c r="AA287" i="265" s="1"/>
  <c r="AA283" i="265"/>
  <c r="AA282" i="265"/>
  <c r="AA281" i="265"/>
  <c r="AA280" i="265"/>
  <c r="AA279" i="265"/>
  <c r="AA276" i="265"/>
  <c r="AA275" i="265"/>
  <c r="AA274" i="265"/>
  <c r="AA273" i="265"/>
  <c r="AA270" i="265"/>
  <c r="AA267" i="265"/>
  <c r="AA266" i="265"/>
  <c r="AA265" i="265"/>
  <c r="AA264" i="265"/>
  <c r="AA263" i="265"/>
  <c r="AA261" i="265"/>
  <c r="AA260" i="265"/>
  <c r="AA259" i="265"/>
  <c r="AA255" i="265"/>
  <c r="AA256" i="265" s="1"/>
  <c r="AA251" i="265"/>
  <c r="AA250" i="265"/>
  <c r="AA248" i="265"/>
  <c r="AA247" i="265"/>
  <c r="AA245" i="265"/>
  <c r="AA244" i="265"/>
  <c r="AA240" i="265"/>
  <c r="AA239" i="265"/>
  <c r="AA238" i="265"/>
  <c r="AA237" i="265"/>
  <c r="AA236" i="265"/>
  <c r="AA235" i="265"/>
  <c r="AA234" i="265"/>
  <c r="AA233" i="265"/>
  <c r="AA230" i="265"/>
  <c r="AA231" i="265" s="1"/>
  <c r="AA227" i="265"/>
  <c r="AA228" i="265" s="1"/>
  <c r="AA224" i="265"/>
  <c r="AA221" i="265"/>
  <c r="AA220" i="265"/>
  <c r="AA219" i="265"/>
  <c r="AA217" i="265"/>
  <c r="AA213" i="265"/>
  <c r="AA212" i="265"/>
  <c r="AA211" i="265"/>
  <c r="AA210" i="265"/>
  <c r="AA209" i="265"/>
  <c r="AA208" i="265"/>
  <c r="AA207" i="265"/>
  <c r="AA206" i="265"/>
  <c r="AA205" i="265"/>
  <c r="AA204" i="265"/>
  <c r="AA203" i="265"/>
  <c r="AA200" i="265"/>
  <c r="AA199" i="265"/>
  <c r="AA198" i="265"/>
  <c r="AA197" i="265"/>
  <c r="AA196" i="265"/>
  <c r="AA195" i="265"/>
  <c r="AA194" i="265"/>
  <c r="AA193" i="265"/>
  <c r="AA192" i="265"/>
  <c r="AA191" i="265"/>
  <c r="AA190" i="265"/>
  <c r="AA189" i="265"/>
  <c r="AA188" i="265"/>
  <c r="AA187" i="265"/>
  <c r="AA183" i="265"/>
  <c r="AA182" i="265"/>
  <c r="AA181" i="265"/>
  <c r="AA180" i="265"/>
  <c r="AA178" i="265"/>
  <c r="AA177" i="265"/>
  <c r="AA176" i="265"/>
  <c r="AA175" i="265"/>
  <c r="AA174" i="265"/>
  <c r="AA173" i="265"/>
  <c r="AA172" i="265"/>
  <c r="AA170" i="265"/>
  <c r="AA169" i="265"/>
  <c r="AA168" i="265"/>
  <c r="AA167" i="265"/>
  <c r="AA166" i="265"/>
  <c r="AA164" i="265"/>
  <c r="AA163" i="265"/>
  <c r="AA162" i="265"/>
  <c r="AA160" i="265"/>
  <c r="AA159" i="265"/>
  <c r="AA158" i="265"/>
  <c r="AA157" i="265"/>
  <c r="AA156" i="265"/>
  <c r="AA155" i="265"/>
  <c r="AA154" i="265"/>
  <c r="AA153" i="265"/>
  <c r="AA152" i="265"/>
  <c r="AA151" i="265"/>
  <c r="AA149" i="265"/>
  <c r="AA148" i="265"/>
  <c r="AA147" i="265"/>
  <c r="AA145" i="265"/>
  <c r="AA144" i="265"/>
  <c r="AA143" i="265"/>
  <c r="AA142" i="265"/>
  <c r="AA140" i="265"/>
  <c r="AA139" i="265"/>
  <c r="AA138" i="265"/>
  <c r="AA137" i="265"/>
  <c r="AA136" i="265"/>
  <c r="AA135" i="265"/>
  <c r="AA134" i="265"/>
  <c r="AA133" i="265"/>
  <c r="AA132" i="265"/>
  <c r="AA131" i="265"/>
  <c r="AA130" i="265"/>
  <c r="AA129" i="265"/>
  <c r="AA128" i="265"/>
  <c r="AA124" i="265"/>
  <c r="AA123" i="265"/>
  <c r="AA122" i="265"/>
  <c r="AA121" i="265"/>
  <c r="AA119" i="265"/>
  <c r="AA118" i="265"/>
  <c r="AA117" i="265"/>
  <c r="AA116" i="265"/>
  <c r="AA115" i="265"/>
  <c r="AA114" i="265"/>
  <c r="AA113" i="265"/>
  <c r="AA112" i="265"/>
  <c r="AA111" i="265"/>
  <c r="AA110" i="265"/>
  <c r="AA109" i="265"/>
  <c r="AA108" i="265"/>
  <c r="AA107" i="265"/>
  <c r="AA105" i="265"/>
  <c r="AA104" i="265"/>
  <c r="AA103" i="265"/>
  <c r="AA102" i="265"/>
  <c r="AA101" i="265"/>
  <c r="AA100" i="265"/>
  <c r="AA99" i="265"/>
  <c r="AA98" i="265"/>
  <c r="AA97" i="265"/>
  <c r="AA96" i="265"/>
  <c r="AA95" i="265"/>
  <c r="AA94" i="265"/>
  <c r="AA93" i="265"/>
  <c r="AA92" i="265"/>
  <c r="AA91" i="265"/>
  <c r="AA90" i="265"/>
  <c r="AA89" i="265"/>
  <c r="AA88" i="265"/>
  <c r="AA87" i="265"/>
  <c r="AA86" i="265"/>
  <c r="AA85" i="265"/>
  <c r="AA84" i="265"/>
  <c r="AA82" i="265"/>
  <c r="AA81" i="265"/>
  <c r="AA80" i="265"/>
  <c r="AA79" i="265"/>
  <c r="AA78" i="265"/>
  <c r="AA77" i="265"/>
  <c r="AA76" i="265"/>
  <c r="AA75" i="265"/>
  <c r="AA74" i="265"/>
  <c r="AA73" i="265"/>
  <c r="AA72" i="265"/>
  <c r="AA70" i="265"/>
  <c r="AA71" i="265"/>
  <c r="AA66" i="265"/>
  <c r="AA64" i="265"/>
  <c r="AA61" i="265"/>
  <c r="AA53" i="265"/>
  <c r="AA40" i="265"/>
  <c r="AA43" i="265" s="1"/>
  <c r="AA34" i="265"/>
  <c r="AA33" i="265"/>
  <c r="AA32" i="265"/>
  <c r="AA29" i="265"/>
  <c r="AA28" i="265"/>
  <c r="AA27" i="265"/>
  <c r="AA23" i="265"/>
  <c r="AA22" i="265"/>
  <c r="AA21" i="265"/>
  <c r="AA20" i="265"/>
  <c r="AA19" i="265"/>
  <c r="AA16" i="265"/>
  <c r="AA15" i="265"/>
  <c r="Y315" i="265"/>
  <c r="Y310" i="265"/>
  <c r="Y309" i="265"/>
  <c r="Y308" i="265"/>
  <c r="Y307" i="265"/>
  <c r="Y304" i="265"/>
  <c r="Y303" i="265"/>
  <c r="Y296" i="265"/>
  <c r="Y295" i="265"/>
  <c r="Y294" i="265"/>
  <c r="Y293" i="265"/>
  <c r="Y292" i="265"/>
  <c r="Y291" i="265"/>
  <c r="Y290" i="265"/>
  <c r="Y289" i="265"/>
  <c r="Y286" i="265"/>
  <c r="Y287" i="265" s="1"/>
  <c r="Y283" i="265"/>
  <c r="Y282" i="265"/>
  <c r="Y281" i="265"/>
  <c r="Y280" i="265"/>
  <c r="Y279" i="265"/>
  <c r="Y276" i="265"/>
  <c r="Y275" i="265"/>
  <c r="Y274" i="265"/>
  <c r="Y273" i="265"/>
  <c r="Y270" i="265"/>
  <c r="Y267" i="265"/>
  <c r="Y266" i="265"/>
  <c r="Y265" i="265"/>
  <c r="Y264" i="265"/>
  <c r="Y263" i="265"/>
  <c r="Y261" i="265"/>
  <c r="Y260" i="265"/>
  <c r="Y259" i="265"/>
  <c r="Y255" i="265"/>
  <c r="Y256" i="265" s="1"/>
  <c r="Y251" i="265"/>
  <c r="Y250" i="265"/>
  <c r="Y248" i="265"/>
  <c r="Y247" i="265"/>
  <c r="Y245" i="265"/>
  <c r="Y244" i="265"/>
  <c r="Y240" i="265"/>
  <c r="Y239" i="265"/>
  <c r="Y238" i="265"/>
  <c r="Y237" i="265"/>
  <c r="Y236" i="265"/>
  <c r="Y235" i="265"/>
  <c r="Y234" i="265"/>
  <c r="Y233" i="265"/>
  <c r="Y230" i="265"/>
  <c r="Y231" i="265" s="1"/>
  <c r="Y227" i="265"/>
  <c r="Y228" i="265" s="1"/>
  <c r="Y224" i="265"/>
  <c r="Y221" i="265"/>
  <c r="Y220" i="265"/>
  <c r="Y219" i="265"/>
  <c r="Y217" i="265"/>
  <c r="Y213" i="265"/>
  <c r="Y212" i="265"/>
  <c r="Y211" i="265"/>
  <c r="Y210" i="265"/>
  <c r="Y209" i="265"/>
  <c r="Y208" i="265"/>
  <c r="Y207" i="265"/>
  <c r="Y206" i="265"/>
  <c r="Y205" i="265"/>
  <c r="Y204" i="265"/>
  <c r="Y203" i="265"/>
  <c r="Y200" i="265"/>
  <c r="Y199" i="265"/>
  <c r="Y198" i="265"/>
  <c r="Y197" i="265"/>
  <c r="Y196" i="265"/>
  <c r="Y195" i="265"/>
  <c r="Y194" i="265"/>
  <c r="Y193" i="265"/>
  <c r="Y192" i="265"/>
  <c r="Y191" i="265"/>
  <c r="Y190" i="265"/>
  <c r="Y189" i="265"/>
  <c r="Y188" i="265"/>
  <c r="Y187" i="265"/>
  <c r="Y183" i="265"/>
  <c r="Y182" i="265"/>
  <c r="Y181" i="265"/>
  <c r="Y180" i="265"/>
  <c r="Y178" i="265"/>
  <c r="Y177" i="265"/>
  <c r="Y176" i="265"/>
  <c r="Y175" i="265"/>
  <c r="Y174" i="265"/>
  <c r="Y173" i="265"/>
  <c r="Y172" i="265"/>
  <c r="Y170" i="265"/>
  <c r="Y169" i="265"/>
  <c r="Y168" i="265"/>
  <c r="Y167" i="265"/>
  <c r="Y166" i="265"/>
  <c r="Y164" i="265"/>
  <c r="Y163" i="265"/>
  <c r="Y162" i="265"/>
  <c r="Y160" i="265"/>
  <c r="Y159" i="265"/>
  <c r="Y158" i="265"/>
  <c r="Y157" i="265"/>
  <c r="Y156" i="265"/>
  <c r="Y155" i="265"/>
  <c r="Y154" i="265"/>
  <c r="Y153" i="265"/>
  <c r="Y152" i="265"/>
  <c r="Y151" i="265"/>
  <c r="Y149" i="265"/>
  <c r="Y148" i="265"/>
  <c r="Y147" i="265"/>
  <c r="Y145" i="265"/>
  <c r="Y144" i="265"/>
  <c r="Y143" i="265"/>
  <c r="Y142" i="265"/>
  <c r="Y140" i="265"/>
  <c r="Y139" i="265"/>
  <c r="Y138" i="265"/>
  <c r="Y137" i="265"/>
  <c r="Y136" i="265"/>
  <c r="Y135" i="265"/>
  <c r="Y134" i="265"/>
  <c r="Y133" i="265"/>
  <c r="Y132" i="265"/>
  <c r="Y131" i="265"/>
  <c r="Y130" i="265"/>
  <c r="Y129" i="265"/>
  <c r="Y128" i="265"/>
  <c r="Y124" i="265"/>
  <c r="Y123" i="265"/>
  <c r="Y122" i="265"/>
  <c r="Y121" i="265"/>
  <c r="Y119" i="265"/>
  <c r="Y118" i="265"/>
  <c r="Y117" i="265"/>
  <c r="Y116" i="265"/>
  <c r="Y115" i="265"/>
  <c r="Y114" i="265"/>
  <c r="Y113" i="265"/>
  <c r="Y112" i="265"/>
  <c r="Y111" i="265"/>
  <c r="Y110" i="265"/>
  <c r="Y109" i="265"/>
  <c r="Y108" i="265"/>
  <c r="Y107" i="265"/>
  <c r="Y105" i="265"/>
  <c r="Y104" i="265"/>
  <c r="Y103" i="265"/>
  <c r="Y102" i="265"/>
  <c r="Y101" i="265"/>
  <c r="Y100" i="265"/>
  <c r="Y99" i="265"/>
  <c r="Y98" i="265"/>
  <c r="Y97" i="265"/>
  <c r="Y96" i="265"/>
  <c r="Y95" i="265"/>
  <c r="Y94" i="265"/>
  <c r="Y93" i="265"/>
  <c r="Y92" i="265"/>
  <c r="Y91" i="265"/>
  <c r="Y90" i="265"/>
  <c r="Y89" i="265"/>
  <c r="Y88" i="265"/>
  <c r="Y87" i="265"/>
  <c r="Y86" i="265"/>
  <c r="Y85" i="265"/>
  <c r="Y84" i="265"/>
  <c r="Y82" i="265"/>
  <c r="Y81" i="265"/>
  <c r="Y80" i="265"/>
  <c r="Y79" i="265"/>
  <c r="Y78" i="265"/>
  <c r="Y77" i="265"/>
  <c r="Y76" i="265"/>
  <c r="Y75" i="265"/>
  <c r="Y74" i="265"/>
  <c r="Y73" i="265"/>
  <c r="Y72" i="265"/>
  <c r="Y70" i="265"/>
  <c r="Y71" i="265"/>
  <c r="Y66" i="265"/>
  <c r="Y64" i="265"/>
  <c r="Y61" i="265"/>
  <c r="Y53" i="265"/>
  <c r="Y40" i="265"/>
  <c r="Y43" i="265" s="1"/>
  <c r="Y34" i="265"/>
  <c r="Y33" i="265"/>
  <c r="Y32" i="265"/>
  <c r="Y29" i="265"/>
  <c r="Y28" i="265"/>
  <c r="Y27" i="265"/>
  <c r="Y23" i="265"/>
  <c r="Y22" i="265"/>
  <c r="Y21" i="265"/>
  <c r="Y20" i="265"/>
  <c r="Y19" i="265"/>
  <c r="Y16" i="265"/>
  <c r="Y15" i="265"/>
  <c r="W315" i="265"/>
  <c r="W310" i="265"/>
  <c r="W309" i="265"/>
  <c r="W308" i="265"/>
  <c r="W307" i="265"/>
  <c r="W304" i="265"/>
  <c r="W303" i="265"/>
  <c r="W296" i="265"/>
  <c r="W295" i="265"/>
  <c r="W294" i="265"/>
  <c r="W293" i="265"/>
  <c r="W292" i="265"/>
  <c r="W291" i="265"/>
  <c r="W290" i="265"/>
  <c r="W289" i="265"/>
  <c r="W286" i="265"/>
  <c r="W287" i="265" s="1"/>
  <c r="W283" i="265"/>
  <c r="W282" i="265"/>
  <c r="W281" i="265"/>
  <c r="W280" i="265"/>
  <c r="W279" i="265"/>
  <c r="W276" i="265"/>
  <c r="W275" i="265"/>
  <c r="W274" i="265"/>
  <c r="W273" i="265"/>
  <c r="W270" i="265"/>
  <c r="W267" i="265"/>
  <c r="W266" i="265"/>
  <c r="W265" i="265"/>
  <c r="W264" i="265"/>
  <c r="W263" i="265"/>
  <c r="W261" i="265"/>
  <c r="W260" i="265"/>
  <c r="W259" i="265"/>
  <c r="W255" i="265"/>
  <c r="W256" i="265" s="1"/>
  <c r="W251" i="265"/>
  <c r="W250" i="265"/>
  <c r="W248" i="265"/>
  <c r="W247" i="265"/>
  <c r="W245" i="265"/>
  <c r="W244" i="265"/>
  <c r="W240" i="265"/>
  <c r="W239" i="265"/>
  <c r="W238" i="265"/>
  <c r="W237" i="265"/>
  <c r="W236" i="265"/>
  <c r="W235" i="265"/>
  <c r="W234" i="265"/>
  <c r="W233" i="265"/>
  <c r="W230" i="265"/>
  <c r="W231" i="265" s="1"/>
  <c r="W227" i="265"/>
  <c r="W228" i="265" s="1"/>
  <c r="W224" i="265"/>
  <c r="W221" i="265"/>
  <c r="W220" i="265"/>
  <c r="W219" i="265"/>
  <c r="W217" i="265"/>
  <c r="W213" i="265"/>
  <c r="W212" i="265"/>
  <c r="W211" i="265"/>
  <c r="W210" i="265"/>
  <c r="W209" i="265"/>
  <c r="W208" i="265"/>
  <c r="W207" i="265"/>
  <c r="W206" i="265"/>
  <c r="W205" i="265"/>
  <c r="W204" i="265"/>
  <c r="W203" i="265"/>
  <c r="W200" i="265"/>
  <c r="W199" i="265"/>
  <c r="W198" i="265"/>
  <c r="W197" i="265"/>
  <c r="W196" i="265"/>
  <c r="W195" i="265"/>
  <c r="W194" i="265"/>
  <c r="W193" i="265"/>
  <c r="W192" i="265"/>
  <c r="W191" i="265"/>
  <c r="W190" i="265"/>
  <c r="W189" i="265"/>
  <c r="W188" i="265"/>
  <c r="W187" i="265"/>
  <c r="W183" i="265"/>
  <c r="W182" i="265"/>
  <c r="W181" i="265"/>
  <c r="W180" i="265"/>
  <c r="W178" i="265"/>
  <c r="W177" i="265"/>
  <c r="W176" i="265"/>
  <c r="W175" i="265"/>
  <c r="W174" i="265"/>
  <c r="W173" i="265"/>
  <c r="W172" i="265"/>
  <c r="W170" i="265"/>
  <c r="W169" i="265"/>
  <c r="W168" i="265"/>
  <c r="W167" i="265"/>
  <c r="W166" i="265"/>
  <c r="W164" i="265"/>
  <c r="W163" i="265"/>
  <c r="W162" i="265"/>
  <c r="W160" i="265"/>
  <c r="W159" i="265"/>
  <c r="W158" i="265"/>
  <c r="W157" i="265"/>
  <c r="W156" i="265"/>
  <c r="W155" i="265"/>
  <c r="W154" i="265"/>
  <c r="W153" i="265"/>
  <c r="W152" i="265"/>
  <c r="W151" i="265"/>
  <c r="W149" i="265"/>
  <c r="W148" i="265"/>
  <c r="W147" i="265"/>
  <c r="W145" i="265"/>
  <c r="W144" i="265"/>
  <c r="W143" i="265"/>
  <c r="W142" i="265"/>
  <c r="W140" i="265"/>
  <c r="W139" i="265"/>
  <c r="W138" i="265"/>
  <c r="W137" i="265"/>
  <c r="W136" i="265"/>
  <c r="W135" i="265"/>
  <c r="W134" i="265"/>
  <c r="W133" i="265"/>
  <c r="W132" i="265"/>
  <c r="W131" i="265"/>
  <c r="W130" i="265"/>
  <c r="W129" i="265"/>
  <c r="W128" i="265"/>
  <c r="W124" i="265"/>
  <c r="W123" i="265"/>
  <c r="W122" i="265"/>
  <c r="W121" i="265"/>
  <c r="W119" i="265"/>
  <c r="W118" i="265"/>
  <c r="W117" i="265"/>
  <c r="W116" i="265"/>
  <c r="W115" i="265"/>
  <c r="W114" i="265"/>
  <c r="W113" i="265"/>
  <c r="W112" i="265"/>
  <c r="W111" i="265"/>
  <c r="W110" i="265"/>
  <c r="W109" i="265"/>
  <c r="W108" i="265"/>
  <c r="W107" i="265"/>
  <c r="W105" i="265"/>
  <c r="W104" i="265"/>
  <c r="W103" i="265"/>
  <c r="W102" i="265"/>
  <c r="W101" i="265"/>
  <c r="W100" i="265"/>
  <c r="W99" i="265"/>
  <c r="W98" i="265"/>
  <c r="W97" i="265"/>
  <c r="W96" i="265"/>
  <c r="W95" i="265"/>
  <c r="W94" i="265"/>
  <c r="W93" i="265"/>
  <c r="W92" i="265"/>
  <c r="W91" i="265"/>
  <c r="W90" i="265"/>
  <c r="W89" i="265"/>
  <c r="W88" i="265"/>
  <c r="W87" i="265"/>
  <c r="W86" i="265"/>
  <c r="W85" i="265"/>
  <c r="W84" i="265"/>
  <c r="W82" i="265"/>
  <c r="W81" i="265"/>
  <c r="W80" i="265"/>
  <c r="W79" i="265"/>
  <c r="W78" i="265"/>
  <c r="W77" i="265"/>
  <c r="W76" i="265"/>
  <c r="W75" i="265"/>
  <c r="W74" i="265"/>
  <c r="W73" i="265"/>
  <c r="W72" i="265"/>
  <c r="W70" i="265"/>
  <c r="W71" i="265"/>
  <c r="W66" i="265"/>
  <c r="W64" i="265"/>
  <c r="W61" i="265"/>
  <c r="W53" i="265"/>
  <c r="W40" i="265"/>
  <c r="W43" i="265" s="1"/>
  <c r="W34" i="265"/>
  <c r="W33" i="265"/>
  <c r="W32" i="265"/>
  <c r="W29" i="265"/>
  <c r="W28" i="265"/>
  <c r="W27" i="265"/>
  <c r="W23" i="265"/>
  <c r="W22" i="265"/>
  <c r="W21" i="265"/>
  <c r="W20" i="265"/>
  <c r="W19" i="265"/>
  <c r="W16" i="265"/>
  <c r="W15" i="265"/>
  <c r="U315" i="265"/>
  <c r="U310" i="265"/>
  <c r="U309" i="265"/>
  <c r="U308" i="265"/>
  <c r="U307" i="265"/>
  <c r="U304" i="265"/>
  <c r="U303" i="265"/>
  <c r="U296" i="265"/>
  <c r="U295" i="265"/>
  <c r="U294" i="265"/>
  <c r="U293" i="265"/>
  <c r="U292" i="265"/>
  <c r="U291" i="265"/>
  <c r="U290" i="265"/>
  <c r="U289" i="265"/>
  <c r="U286" i="265"/>
  <c r="U287" i="265" s="1"/>
  <c r="U283" i="265"/>
  <c r="U282" i="265"/>
  <c r="U281" i="265"/>
  <c r="U280" i="265"/>
  <c r="U279" i="265"/>
  <c r="U276" i="265"/>
  <c r="U275" i="265"/>
  <c r="U274" i="265"/>
  <c r="U273" i="265"/>
  <c r="U270" i="265"/>
  <c r="U267" i="265"/>
  <c r="U266" i="265"/>
  <c r="U265" i="265"/>
  <c r="U264" i="265"/>
  <c r="U263" i="265"/>
  <c r="U261" i="265"/>
  <c r="U260" i="265"/>
  <c r="U259" i="265"/>
  <c r="U255" i="265"/>
  <c r="U256" i="265" s="1"/>
  <c r="U251" i="265"/>
  <c r="U250" i="265"/>
  <c r="U248" i="265"/>
  <c r="U247" i="265"/>
  <c r="U245" i="265"/>
  <c r="U244" i="265"/>
  <c r="U240" i="265"/>
  <c r="U239" i="265"/>
  <c r="U238" i="265"/>
  <c r="U237" i="265"/>
  <c r="U236" i="265"/>
  <c r="U235" i="265"/>
  <c r="U234" i="265"/>
  <c r="U233" i="265"/>
  <c r="U230" i="265"/>
  <c r="U231" i="265" s="1"/>
  <c r="U227" i="265"/>
  <c r="U228" i="265" s="1"/>
  <c r="U224" i="265"/>
  <c r="U221" i="265"/>
  <c r="U220" i="265"/>
  <c r="U219" i="265"/>
  <c r="U217" i="265"/>
  <c r="U213" i="265"/>
  <c r="U212" i="265"/>
  <c r="U211" i="265"/>
  <c r="U210" i="265"/>
  <c r="U209" i="265"/>
  <c r="U208" i="265"/>
  <c r="U207" i="265"/>
  <c r="U206" i="265"/>
  <c r="U205" i="265"/>
  <c r="U204" i="265"/>
  <c r="U203" i="265"/>
  <c r="U200" i="265"/>
  <c r="U199" i="265"/>
  <c r="U198" i="265"/>
  <c r="U197" i="265"/>
  <c r="U196" i="265"/>
  <c r="U195" i="265"/>
  <c r="U194" i="265"/>
  <c r="U193" i="265"/>
  <c r="U192" i="265"/>
  <c r="U191" i="265"/>
  <c r="U190" i="265"/>
  <c r="U189" i="265"/>
  <c r="U188" i="265"/>
  <c r="U187" i="265"/>
  <c r="U183" i="265"/>
  <c r="U182" i="265"/>
  <c r="U181" i="265"/>
  <c r="U180" i="265"/>
  <c r="U178" i="265"/>
  <c r="U177" i="265"/>
  <c r="U176" i="265"/>
  <c r="U175" i="265"/>
  <c r="U174" i="265"/>
  <c r="U173" i="265"/>
  <c r="U172" i="265"/>
  <c r="U170" i="265"/>
  <c r="U169" i="265"/>
  <c r="U168" i="265"/>
  <c r="U167" i="265"/>
  <c r="U166" i="265"/>
  <c r="U164" i="265"/>
  <c r="U163" i="265"/>
  <c r="U162" i="265"/>
  <c r="U160" i="265"/>
  <c r="U159" i="265"/>
  <c r="U158" i="265"/>
  <c r="U157" i="265"/>
  <c r="U156" i="265"/>
  <c r="U155" i="265"/>
  <c r="U154" i="265"/>
  <c r="U153" i="265"/>
  <c r="U152" i="265"/>
  <c r="U151" i="265"/>
  <c r="U149" i="265"/>
  <c r="U148" i="265"/>
  <c r="U147" i="265"/>
  <c r="U145" i="265"/>
  <c r="U144" i="265"/>
  <c r="U143" i="265"/>
  <c r="U142" i="265"/>
  <c r="U140" i="265"/>
  <c r="U139" i="265"/>
  <c r="U138" i="265"/>
  <c r="U137" i="265"/>
  <c r="U136" i="265"/>
  <c r="U135" i="265"/>
  <c r="U134" i="265"/>
  <c r="U133" i="265"/>
  <c r="U132" i="265"/>
  <c r="U131" i="265"/>
  <c r="U130" i="265"/>
  <c r="U129" i="265"/>
  <c r="U128" i="265"/>
  <c r="U124" i="265"/>
  <c r="U123" i="265"/>
  <c r="U122" i="265"/>
  <c r="U121" i="265"/>
  <c r="U119" i="265"/>
  <c r="U118" i="265"/>
  <c r="U117" i="265"/>
  <c r="U116" i="265"/>
  <c r="U115" i="265"/>
  <c r="U114" i="265"/>
  <c r="U113" i="265"/>
  <c r="U112" i="265"/>
  <c r="U111" i="265"/>
  <c r="U110" i="265"/>
  <c r="U109" i="265"/>
  <c r="U108" i="265"/>
  <c r="U107" i="265"/>
  <c r="U105" i="265"/>
  <c r="U104" i="265"/>
  <c r="U103" i="265"/>
  <c r="U102" i="265"/>
  <c r="U101" i="265"/>
  <c r="U100" i="265"/>
  <c r="U99" i="265"/>
  <c r="U98" i="265"/>
  <c r="U97" i="265"/>
  <c r="U96" i="265"/>
  <c r="U95" i="265"/>
  <c r="U94" i="265"/>
  <c r="U93" i="265"/>
  <c r="U92" i="265"/>
  <c r="U91" i="265"/>
  <c r="U90" i="265"/>
  <c r="U89" i="265"/>
  <c r="U88" i="265"/>
  <c r="U87" i="265"/>
  <c r="U86" i="265"/>
  <c r="U85" i="265"/>
  <c r="U84" i="265"/>
  <c r="U82" i="265"/>
  <c r="U81" i="265"/>
  <c r="U80" i="265"/>
  <c r="U79" i="265"/>
  <c r="U78" i="265"/>
  <c r="U77" i="265"/>
  <c r="U76" i="265"/>
  <c r="U75" i="265"/>
  <c r="U74" i="265"/>
  <c r="U73" i="265"/>
  <c r="U72" i="265"/>
  <c r="U70" i="265"/>
  <c r="U71" i="265"/>
  <c r="U66" i="265"/>
  <c r="U64" i="265"/>
  <c r="U61" i="265"/>
  <c r="U53" i="265"/>
  <c r="U40" i="265"/>
  <c r="U43" i="265" s="1"/>
  <c r="U34" i="265"/>
  <c r="U33" i="265"/>
  <c r="U32" i="265"/>
  <c r="U29" i="265"/>
  <c r="U28" i="265"/>
  <c r="U27" i="265"/>
  <c r="U23" i="265"/>
  <c r="U22" i="265"/>
  <c r="U21" i="265"/>
  <c r="U20" i="265"/>
  <c r="U19" i="265"/>
  <c r="U16" i="265"/>
  <c r="U15" i="265"/>
  <c r="S315" i="265"/>
  <c r="S310" i="265"/>
  <c r="S309" i="265"/>
  <c r="S308" i="265"/>
  <c r="S307" i="265"/>
  <c r="S304" i="265"/>
  <c r="S303" i="265"/>
  <c r="S296" i="265"/>
  <c r="S295" i="265"/>
  <c r="S294" i="265"/>
  <c r="S293" i="265"/>
  <c r="S292" i="265"/>
  <c r="S291" i="265"/>
  <c r="S290" i="265"/>
  <c r="S289" i="265"/>
  <c r="S286" i="265"/>
  <c r="S287" i="265" s="1"/>
  <c r="S283" i="265"/>
  <c r="S282" i="265"/>
  <c r="S281" i="265"/>
  <c r="S280" i="265"/>
  <c r="S279" i="265"/>
  <c r="S276" i="265"/>
  <c r="S275" i="265"/>
  <c r="S274" i="265"/>
  <c r="S273" i="265"/>
  <c r="S270" i="265"/>
  <c r="S267" i="265"/>
  <c r="S266" i="265"/>
  <c r="S265" i="265"/>
  <c r="S264" i="265"/>
  <c r="S263" i="265"/>
  <c r="S261" i="265"/>
  <c r="S260" i="265"/>
  <c r="S259" i="265"/>
  <c r="S255" i="265"/>
  <c r="S256" i="265" s="1"/>
  <c r="S251" i="265"/>
  <c r="S250" i="265"/>
  <c r="S248" i="265"/>
  <c r="S247" i="265"/>
  <c r="S245" i="265"/>
  <c r="S244" i="265"/>
  <c r="S240" i="265"/>
  <c r="S239" i="265"/>
  <c r="S238" i="265"/>
  <c r="S237" i="265"/>
  <c r="S236" i="265"/>
  <c r="S235" i="265"/>
  <c r="S234" i="265"/>
  <c r="S233" i="265"/>
  <c r="S230" i="265"/>
  <c r="S231" i="265" s="1"/>
  <c r="S227" i="265"/>
  <c r="S228" i="265" s="1"/>
  <c r="S224" i="265"/>
  <c r="S221" i="265"/>
  <c r="S220" i="265"/>
  <c r="S219" i="265"/>
  <c r="S217" i="265"/>
  <c r="S213" i="265"/>
  <c r="S212" i="265"/>
  <c r="S211" i="265"/>
  <c r="S210" i="265"/>
  <c r="S209" i="265"/>
  <c r="S208" i="265"/>
  <c r="S207" i="265"/>
  <c r="S206" i="265"/>
  <c r="S205" i="265"/>
  <c r="S204" i="265"/>
  <c r="S203" i="265"/>
  <c r="S200" i="265"/>
  <c r="S199" i="265"/>
  <c r="S198" i="265"/>
  <c r="S197" i="265"/>
  <c r="S196" i="265"/>
  <c r="S195" i="265"/>
  <c r="S194" i="265"/>
  <c r="S193" i="265"/>
  <c r="S192" i="265"/>
  <c r="S191" i="265"/>
  <c r="S190" i="265"/>
  <c r="S189" i="265"/>
  <c r="S188" i="265"/>
  <c r="S187" i="265"/>
  <c r="S183" i="265"/>
  <c r="S182" i="265"/>
  <c r="S181" i="265"/>
  <c r="S180" i="265"/>
  <c r="S178" i="265"/>
  <c r="S177" i="265"/>
  <c r="S176" i="265"/>
  <c r="S175" i="265"/>
  <c r="S174" i="265"/>
  <c r="S173" i="265"/>
  <c r="S172" i="265"/>
  <c r="S170" i="265"/>
  <c r="S169" i="265"/>
  <c r="S168" i="265"/>
  <c r="S167" i="265"/>
  <c r="S166" i="265"/>
  <c r="S164" i="265"/>
  <c r="S163" i="265"/>
  <c r="S162" i="265"/>
  <c r="S160" i="265"/>
  <c r="S159" i="265"/>
  <c r="S158" i="265"/>
  <c r="S157" i="265"/>
  <c r="S156" i="265"/>
  <c r="S155" i="265"/>
  <c r="S154" i="265"/>
  <c r="S153" i="265"/>
  <c r="S152" i="265"/>
  <c r="S151" i="265"/>
  <c r="S149" i="265"/>
  <c r="S148" i="265"/>
  <c r="S147" i="265"/>
  <c r="S145" i="265"/>
  <c r="S144" i="265"/>
  <c r="S143" i="265"/>
  <c r="S142" i="265"/>
  <c r="S140" i="265"/>
  <c r="S139" i="265"/>
  <c r="S138" i="265"/>
  <c r="S137" i="265"/>
  <c r="S136" i="265"/>
  <c r="S135" i="265"/>
  <c r="S134" i="265"/>
  <c r="S133" i="265"/>
  <c r="S132" i="265"/>
  <c r="S131" i="265"/>
  <c r="S130" i="265"/>
  <c r="S129" i="265"/>
  <c r="S128" i="265"/>
  <c r="S124" i="265"/>
  <c r="S123" i="265"/>
  <c r="S122" i="265"/>
  <c r="S121" i="265"/>
  <c r="S119" i="265"/>
  <c r="S118" i="265"/>
  <c r="S117" i="265"/>
  <c r="S116" i="265"/>
  <c r="S115" i="265"/>
  <c r="S114" i="265"/>
  <c r="S113" i="265"/>
  <c r="S112" i="265"/>
  <c r="S111" i="265"/>
  <c r="S110" i="265"/>
  <c r="S109" i="265"/>
  <c r="S108" i="265"/>
  <c r="S107" i="265"/>
  <c r="S105" i="265"/>
  <c r="S104" i="265"/>
  <c r="S103" i="265"/>
  <c r="S102" i="265"/>
  <c r="S101" i="265"/>
  <c r="S100" i="265"/>
  <c r="S99" i="265"/>
  <c r="S98" i="265"/>
  <c r="S97" i="265"/>
  <c r="S96" i="265"/>
  <c r="S95" i="265"/>
  <c r="S94" i="265"/>
  <c r="S93" i="265"/>
  <c r="S92" i="265"/>
  <c r="S91" i="265"/>
  <c r="S90" i="265"/>
  <c r="S89" i="265"/>
  <c r="S88" i="265"/>
  <c r="S87" i="265"/>
  <c r="S86" i="265"/>
  <c r="S85" i="265"/>
  <c r="S84" i="265"/>
  <c r="S82" i="265"/>
  <c r="S81" i="265"/>
  <c r="S80" i="265"/>
  <c r="S79" i="265"/>
  <c r="S78" i="265"/>
  <c r="S77" i="265"/>
  <c r="S76" i="265"/>
  <c r="S75" i="265"/>
  <c r="S74" i="265"/>
  <c r="S73" i="265"/>
  <c r="S72" i="265"/>
  <c r="S70" i="265"/>
  <c r="S71" i="265"/>
  <c r="S66" i="265"/>
  <c r="S64" i="265"/>
  <c r="S61" i="265"/>
  <c r="S53" i="265"/>
  <c r="S40" i="265"/>
  <c r="S34" i="265"/>
  <c r="S33" i="265"/>
  <c r="S32" i="265"/>
  <c r="S29" i="265"/>
  <c r="S28" i="265"/>
  <c r="S27" i="265"/>
  <c r="S23" i="265"/>
  <c r="S22" i="265"/>
  <c r="S21" i="265"/>
  <c r="S20" i="265"/>
  <c r="S19" i="265"/>
  <c r="S16" i="265"/>
  <c r="S15" i="265"/>
  <c r="Q315" i="265"/>
  <c r="Q310" i="265"/>
  <c r="Q309" i="265"/>
  <c r="Q308" i="265"/>
  <c r="Q307" i="265"/>
  <c r="Q304" i="265"/>
  <c r="Q303" i="265"/>
  <c r="Q296" i="265"/>
  <c r="Q295" i="265"/>
  <c r="Q294" i="265"/>
  <c r="Q293" i="265"/>
  <c r="Q292" i="265"/>
  <c r="Q291" i="265"/>
  <c r="Q290" i="265"/>
  <c r="Q289" i="265"/>
  <c r="Q286" i="265"/>
  <c r="Q287" i="265" s="1"/>
  <c r="Q283" i="265"/>
  <c r="Q282" i="265"/>
  <c r="Q281" i="265"/>
  <c r="Q280" i="265"/>
  <c r="Q279" i="265"/>
  <c r="Q276" i="265"/>
  <c r="Q275" i="265"/>
  <c r="Q274" i="265"/>
  <c r="Q273" i="265"/>
  <c r="Q270" i="265"/>
  <c r="Q267" i="265"/>
  <c r="Q266" i="265"/>
  <c r="Q265" i="265"/>
  <c r="Q264" i="265"/>
  <c r="Q263" i="265"/>
  <c r="Q261" i="265"/>
  <c r="Q260" i="265"/>
  <c r="Q259" i="265"/>
  <c r="Q255" i="265"/>
  <c r="Q256" i="265" s="1"/>
  <c r="Q251" i="265"/>
  <c r="Q250" i="265"/>
  <c r="Q248" i="265"/>
  <c r="Q247" i="265"/>
  <c r="Q245" i="265"/>
  <c r="Q244" i="265"/>
  <c r="Q240" i="265"/>
  <c r="Q239" i="265"/>
  <c r="Q238" i="265"/>
  <c r="Q237" i="265"/>
  <c r="Q236" i="265"/>
  <c r="Q235" i="265"/>
  <c r="Q234" i="265"/>
  <c r="Q233" i="265"/>
  <c r="Q230" i="265"/>
  <c r="Q231" i="265" s="1"/>
  <c r="Q227" i="265"/>
  <c r="Q228" i="265" s="1"/>
  <c r="Q224" i="265"/>
  <c r="Q221" i="265"/>
  <c r="Q220" i="265"/>
  <c r="Q219" i="265"/>
  <c r="Q217" i="265"/>
  <c r="Q213" i="265"/>
  <c r="Q212" i="265"/>
  <c r="Q211" i="265"/>
  <c r="Q210" i="265"/>
  <c r="Q209" i="265"/>
  <c r="Q208" i="265"/>
  <c r="Q207" i="265"/>
  <c r="Q206" i="265"/>
  <c r="Q205" i="265"/>
  <c r="Q204" i="265"/>
  <c r="Q203" i="265"/>
  <c r="Q200" i="265"/>
  <c r="Q199" i="265"/>
  <c r="Q198" i="265"/>
  <c r="Q197" i="265"/>
  <c r="Q196" i="265"/>
  <c r="Q195" i="265"/>
  <c r="Q194" i="265"/>
  <c r="Q193" i="265"/>
  <c r="Q192" i="265"/>
  <c r="Q191" i="265"/>
  <c r="Q190" i="265"/>
  <c r="Q189" i="265"/>
  <c r="Q188" i="265"/>
  <c r="Q187" i="265"/>
  <c r="Q183" i="265"/>
  <c r="Q182" i="265"/>
  <c r="Q181" i="265"/>
  <c r="Q180" i="265"/>
  <c r="Q178" i="265"/>
  <c r="Q177" i="265"/>
  <c r="Q176" i="265"/>
  <c r="Q175" i="265"/>
  <c r="Q174" i="265"/>
  <c r="Q173" i="265"/>
  <c r="Q172" i="265"/>
  <c r="Q170" i="265"/>
  <c r="Q169" i="265"/>
  <c r="Q168" i="265"/>
  <c r="Q167" i="265"/>
  <c r="Q166" i="265"/>
  <c r="Q164" i="265"/>
  <c r="Q163" i="265"/>
  <c r="Q162" i="265"/>
  <c r="Q160" i="265"/>
  <c r="Q159" i="265"/>
  <c r="Q158" i="265"/>
  <c r="Q157" i="265"/>
  <c r="Q156" i="265"/>
  <c r="Q155" i="265"/>
  <c r="Q154" i="265"/>
  <c r="Q153" i="265"/>
  <c r="Q152" i="265"/>
  <c r="Q151" i="265"/>
  <c r="Q149" i="265"/>
  <c r="Q148" i="265"/>
  <c r="Q147" i="265"/>
  <c r="Q145" i="265"/>
  <c r="Q144" i="265"/>
  <c r="Q143" i="265"/>
  <c r="Q142" i="265"/>
  <c r="Q140" i="265"/>
  <c r="Q139" i="265"/>
  <c r="Q138" i="265"/>
  <c r="Q137" i="265"/>
  <c r="Q136" i="265"/>
  <c r="Q135" i="265"/>
  <c r="Q134" i="265"/>
  <c r="Q133" i="265"/>
  <c r="Q132" i="265"/>
  <c r="Q131" i="265"/>
  <c r="Q130" i="265"/>
  <c r="Q129" i="265"/>
  <c r="Q128" i="265"/>
  <c r="Q124" i="265"/>
  <c r="Q123" i="265"/>
  <c r="Q122" i="265"/>
  <c r="Q121" i="265"/>
  <c r="Q119" i="265"/>
  <c r="Q118" i="265"/>
  <c r="Q117" i="265"/>
  <c r="Q116" i="265"/>
  <c r="Q115" i="265"/>
  <c r="Q114" i="265"/>
  <c r="Q113" i="265"/>
  <c r="Q112" i="265"/>
  <c r="Q111" i="265"/>
  <c r="Q110" i="265"/>
  <c r="Q109" i="265"/>
  <c r="Q108" i="265"/>
  <c r="Q107" i="265"/>
  <c r="Q105" i="265"/>
  <c r="Q104" i="265"/>
  <c r="Q103" i="265"/>
  <c r="Q102" i="265"/>
  <c r="Q101" i="265"/>
  <c r="Q100" i="265"/>
  <c r="Q99" i="265"/>
  <c r="Q98" i="265"/>
  <c r="Q97" i="265"/>
  <c r="Q96" i="265"/>
  <c r="Q95" i="265"/>
  <c r="Q94" i="265"/>
  <c r="Q93" i="265"/>
  <c r="Q92" i="265"/>
  <c r="Q91" i="265"/>
  <c r="Q90" i="265"/>
  <c r="Q89" i="265"/>
  <c r="Q88" i="265"/>
  <c r="Q87" i="265"/>
  <c r="Q86" i="265"/>
  <c r="Q85" i="265"/>
  <c r="Q84" i="265"/>
  <c r="Q82" i="265"/>
  <c r="Q81" i="265"/>
  <c r="Q80" i="265"/>
  <c r="Q79" i="265"/>
  <c r="Q78" i="265"/>
  <c r="Q77" i="265"/>
  <c r="Q76" i="265"/>
  <c r="Q75" i="265"/>
  <c r="Q74" i="265"/>
  <c r="Q73" i="265"/>
  <c r="Q72" i="265"/>
  <c r="Q70" i="265"/>
  <c r="Q71" i="265"/>
  <c r="Q66" i="265"/>
  <c r="Q64" i="265"/>
  <c r="Q61" i="265"/>
  <c r="Q53" i="265"/>
  <c r="Q40" i="265"/>
  <c r="Q43" i="265" s="1"/>
  <c r="Q34" i="265"/>
  <c r="Q33" i="265"/>
  <c r="Q32" i="265"/>
  <c r="Q29" i="265"/>
  <c r="Q28" i="265"/>
  <c r="Q27" i="265"/>
  <c r="Q23" i="265"/>
  <c r="Q22" i="265"/>
  <c r="Q21" i="265"/>
  <c r="Q20" i="265"/>
  <c r="Q19" i="265"/>
  <c r="Q16" i="265"/>
  <c r="Q15" i="265"/>
  <c r="O315" i="265"/>
  <c r="O310" i="265"/>
  <c r="O309" i="265"/>
  <c r="O308" i="265"/>
  <c r="O307" i="265"/>
  <c r="O304" i="265"/>
  <c r="O303" i="265"/>
  <c r="O296" i="265"/>
  <c r="O295" i="265"/>
  <c r="O294" i="265"/>
  <c r="O293" i="265"/>
  <c r="O292" i="265"/>
  <c r="O291" i="265"/>
  <c r="O290" i="265"/>
  <c r="O289" i="265"/>
  <c r="O286" i="265"/>
  <c r="O287" i="265" s="1"/>
  <c r="O283" i="265"/>
  <c r="O282" i="265"/>
  <c r="O281" i="265"/>
  <c r="O280" i="265"/>
  <c r="O279" i="265"/>
  <c r="O276" i="265"/>
  <c r="O275" i="265"/>
  <c r="O274" i="265"/>
  <c r="O273" i="265"/>
  <c r="O270" i="265"/>
  <c r="O267" i="265"/>
  <c r="O266" i="265"/>
  <c r="O265" i="265"/>
  <c r="O264" i="265"/>
  <c r="O263" i="265"/>
  <c r="O261" i="265"/>
  <c r="O260" i="265"/>
  <c r="O259" i="265"/>
  <c r="O255" i="265"/>
  <c r="O256" i="265" s="1"/>
  <c r="O251" i="265"/>
  <c r="O250" i="265"/>
  <c r="O248" i="265"/>
  <c r="O247" i="265"/>
  <c r="O245" i="265"/>
  <c r="O244" i="265"/>
  <c r="O240" i="265"/>
  <c r="O239" i="265"/>
  <c r="O238" i="265"/>
  <c r="O237" i="265"/>
  <c r="O236" i="265"/>
  <c r="O235" i="265"/>
  <c r="O234" i="265"/>
  <c r="O233" i="265"/>
  <c r="O230" i="265"/>
  <c r="O231" i="265" s="1"/>
  <c r="O227" i="265"/>
  <c r="O228" i="265" s="1"/>
  <c r="O224" i="265"/>
  <c r="O221" i="265"/>
  <c r="O220" i="265"/>
  <c r="O219" i="265"/>
  <c r="O217" i="265"/>
  <c r="O213" i="265"/>
  <c r="O212" i="265"/>
  <c r="O211" i="265"/>
  <c r="O210" i="265"/>
  <c r="O209" i="265"/>
  <c r="O208" i="265"/>
  <c r="O207" i="265"/>
  <c r="O206" i="265"/>
  <c r="O205" i="265"/>
  <c r="O204" i="265"/>
  <c r="O203" i="265"/>
  <c r="O200" i="265"/>
  <c r="O199" i="265"/>
  <c r="O198" i="265"/>
  <c r="O197" i="265"/>
  <c r="O196" i="265"/>
  <c r="O195" i="265"/>
  <c r="O194" i="265"/>
  <c r="O193" i="265"/>
  <c r="O192" i="265"/>
  <c r="O191" i="265"/>
  <c r="O190" i="265"/>
  <c r="O189" i="265"/>
  <c r="O188" i="265"/>
  <c r="O187" i="265"/>
  <c r="O183" i="265"/>
  <c r="O182" i="265"/>
  <c r="O181" i="265"/>
  <c r="O180" i="265"/>
  <c r="O178" i="265"/>
  <c r="O177" i="265"/>
  <c r="O176" i="265"/>
  <c r="O175" i="265"/>
  <c r="O174" i="265"/>
  <c r="O173" i="265"/>
  <c r="O172" i="265"/>
  <c r="O170" i="265"/>
  <c r="O169" i="265"/>
  <c r="O168" i="265"/>
  <c r="O167" i="265"/>
  <c r="O166" i="265"/>
  <c r="O164" i="265"/>
  <c r="O163" i="265"/>
  <c r="O162" i="265"/>
  <c r="O160" i="265"/>
  <c r="O159" i="265"/>
  <c r="O158" i="265"/>
  <c r="O157" i="265"/>
  <c r="O156" i="265"/>
  <c r="O155" i="265"/>
  <c r="O154" i="265"/>
  <c r="O153" i="265"/>
  <c r="O152" i="265"/>
  <c r="O151" i="265"/>
  <c r="O149" i="265"/>
  <c r="O148" i="265"/>
  <c r="O147" i="265"/>
  <c r="O145" i="265"/>
  <c r="O144" i="265"/>
  <c r="O143" i="265"/>
  <c r="O142" i="265"/>
  <c r="O140" i="265"/>
  <c r="O139" i="265"/>
  <c r="O138" i="265"/>
  <c r="O137" i="265"/>
  <c r="O136" i="265"/>
  <c r="O135" i="265"/>
  <c r="O134" i="265"/>
  <c r="O133" i="265"/>
  <c r="O132" i="265"/>
  <c r="O131" i="265"/>
  <c r="O130" i="265"/>
  <c r="O129" i="265"/>
  <c r="O128" i="265"/>
  <c r="O124" i="265"/>
  <c r="O123" i="265"/>
  <c r="O122" i="265"/>
  <c r="O121" i="265"/>
  <c r="O119" i="265"/>
  <c r="O118" i="265"/>
  <c r="O117" i="265"/>
  <c r="O116" i="265"/>
  <c r="O115" i="265"/>
  <c r="O114" i="265"/>
  <c r="O113" i="265"/>
  <c r="O112" i="265"/>
  <c r="O111" i="265"/>
  <c r="O110" i="265"/>
  <c r="O109" i="265"/>
  <c r="O108" i="265"/>
  <c r="O107" i="265"/>
  <c r="O105" i="265"/>
  <c r="O104" i="265"/>
  <c r="O103" i="265"/>
  <c r="O102" i="265"/>
  <c r="O101" i="265"/>
  <c r="O100" i="265"/>
  <c r="O99" i="265"/>
  <c r="O98" i="265"/>
  <c r="O97" i="265"/>
  <c r="O96" i="265"/>
  <c r="O95" i="265"/>
  <c r="O94" i="265"/>
  <c r="O93" i="265"/>
  <c r="O92" i="265"/>
  <c r="O91" i="265"/>
  <c r="O90" i="265"/>
  <c r="O89" i="265"/>
  <c r="O88" i="265"/>
  <c r="O87" i="265"/>
  <c r="O86" i="265"/>
  <c r="O85" i="265"/>
  <c r="O84" i="265"/>
  <c r="O82" i="265"/>
  <c r="O81" i="265"/>
  <c r="O80" i="265"/>
  <c r="O79" i="265"/>
  <c r="O78" i="265"/>
  <c r="O77" i="265"/>
  <c r="O76" i="265"/>
  <c r="O75" i="265"/>
  <c r="O74" i="265"/>
  <c r="O73" i="265"/>
  <c r="O72" i="265"/>
  <c r="O70" i="265"/>
  <c r="O71" i="265"/>
  <c r="O66" i="265"/>
  <c r="O64" i="265"/>
  <c r="O61" i="265"/>
  <c r="O53" i="265"/>
  <c r="O40" i="265"/>
  <c r="O43" i="265" s="1"/>
  <c r="O34" i="265"/>
  <c r="O33" i="265"/>
  <c r="O32" i="265"/>
  <c r="O29" i="265"/>
  <c r="O28" i="265"/>
  <c r="O27" i="265"/>
  <c r="O23" i="265"/>
  <c r="O22" i="265"/>
  <c r="O21" i="265"/>
  <c r="O20" i="265"/>
  <c r="O19" i="265"/>
  <c r="O16" i="265"/>
  <c r="O15" i="265"/>
  <c r="AA14" i="265"/>
  <c r="Y14" i="265"/>
  <c r="W14" i="265"/>
  <c r="U14" i="265"/>
  <c r="S14" i="265"/>
  <c r="Q14" i="265"/>
  <c r="O14" i="265"/>
  <c r="O186" i="265"/>
  <c r="O179" i="265"/>
  <c r="O171" i="265"/>
  <c r="O165" i="265"/>
  <c r="O161" i="265"/>
  <c r="O150" i="265"/>
  <c r="O146" i="265"/>
  <c r="O141" i="265"/>
  <c r="S37" i="265" l="1"/>
  <c r="W37" i="265"/>
  <c r="AA37" i="265"/>
  <c r="Q37" i="265"/>
  <c r="U37" i="265"/>
  <c r="Y37" i="265"/>
  <c r="Q297" i="265"/>
  <c r="S297" i="265"/>
  <c r="U297" i="265"/>
  <c r="W297" i="265"/>
  <c r="Y297" i="265"/>
  <c r="AA297" i="265"/>
  <c r="S43" i="265"/>
  <c r="O37" i="265"/>
  <c r="Q17" i="265"/>
  <c r="U17" i="265"/>
  <c r="Y17" i="265"/>
  <c r="O17" i="265"/>
  <c r="O24" i="265"/>
  <c r="O62" i="265"/>
  <c r="O67" i="265"/>
  <c r="O125" i="265"/>
  <c r="O241" i="265"/>
  <c r="O252" i="265"/>
  <c r="O277" i="265"/>
  <c r="O284" i="265"/>
  <c r="O305" i="265"/>
  <c r="O311" i="265"/>
  <c r="O316" i="265"/>
  <c r="Q24" i="265"/>
  <c r="Q62" i="265"/>
  <c r="Q67" i="265"/>
  <c r="Q125" i="265"/>
  <c r="Q184" i="265"/>
  <c r="Q225" i="265"/>
  <c r="Q241" i="265"/>
  <c r="Q252" i="265"/>
  <c r="Q271" i="265"/>
  <c r="Q277" i="265"/>
  <c r="Q284" i="265"/>
  <c r="Q305" i="265"/>
  <c r="Q311" i="265"/>
  <c r="Q316" i="265"/>
  <c r="S24" i="265"/>
  <c r="S62" i="265"/>
  <c r="S67" i="265"/>
  <c r="S125" i="265"/>
  <c r="S184" i="265"/>
  <c r="S214" i="265"/>
  <c r="S241" i="265"/>
  <c r="S252" i="265"/>
  <c r="S277" i="265"/>
  <c r="S284" i="265"/>
  <c r="S305" i="265"/>
  <c r="S311" i="265"/>
  <c r="S316" i="265"/>
  <c r="U24" i="265"/>
  <c r="U62" i="265"/>
  <c r="U67" i="265"/>
  <c r="U125" i="265"/>
  <c r="U184" i="265"/>
  <c r="U225" i="265"/>
  <c r="U241" i="265"/>
  <c r="U252" i="265"/>
  <c r="U277" i="265"/>
  <c r="U284" i="265"/>
  <c r="U305" i="265"/>
  <c r="U311" i="265"/>
  <c r="U316" i="265"/>
  <c r="W24" i="265"/>
  <c r="W62" i="265"/>
  <c r="W67" i="265"/>
  <c r="W125" i="265"/>
  <c r="W184" i="265"/>
  <c r="W201" i="265"/>
  <c r="W241" i="265"/>
  <c r="W252" i="265"/>
  <c r="W277" i="265"/>
  <c r="W284" i="265"/>
  <c r="W305" i="265"/>
  <c r="W311" i="265"/>
  <c r="W316" i="265"/>
  <c r="Y24" i="265"/>
  <c r="Y62" i="265"/>
  <c r="Y67" i="265"/>
  <c r="Y125" i="265"/>
  <c r="Y184" i="265"/>
  <c r="Y241" i="265"/>
  <c r="Y252" i="265"/>
  <c r="Y271" i="265"/>
  <c r="Y277" i="265"/>
  <c r="Y284" i="265"/>
  <c r="Y305" i="265"/>
  <c r="Y311" i="265"/>
  <c r="Y316" i="265"/>
  <c r="AA24" i="265"/>
  <c r="AA62" i="265"/>
  <c r="AA67" i="265"/>
  <c r="AA125" i="265"/>
  <c r="AA184" i="265"/>
  <c r="AA201" i="265"/>
  <c r="AA214" i="265"/>
  <c r="AA241" i="265"/>
  <c r="AA252" i="265"/>
  <c r="AA277" i="265"/>
  <c r="AA284" i="265"/>
  <c r="AA305" i="265"/>
  <c r="AA311" i="265"/>
  <c r="AA316" i="265"/>
  <c r="AA17" i="265"/>
  <c r="S201" i="265"/>
  <c r="U271" i="265"/>
  <c r="W214" i="265"/>
  <c r="Y225" i="265"/>
  <c r="S17" i="265"/>
  <c r="W17" i="265"/>
  <c r="O184" i="265"/>
  <c r="O201" i="265"/>
  <c r="O225" i="265"/>
  <c r="O271" i="265"/>
  <c r="Q201" i="265"/>
  <c r="Q214" i="265"/>
  <c r="S225" i="265"/>
  <c r="S271" i="265"/>
  <c r="U201" i="265"/>
  <c r="U214" i="265"/>
  <c r="W225" i="265"/>
  <c r="W271" i="265"/>
  <c r="Y201" i="265"/>
  <c r="Y214" i="265"/>
  <c r="AA225" i="265"/>
  <c r="AA271" i="265"/>
  <c r="O214" i="265"/>
  <c r="O297" i="265"/>
  <c r="AA317" i="265" l="1"/>
  <c r="Y317" i="265"/>
  <c r="U317" i="265"/>
  <c r="Q317" i="265"/>
  <c r="O317" i="265"/>
  <c r="W317" i="265"/>
  <c r="S317" i="265"/>
  <c r="G37" i="271"/>
  <c r="G39" i="270"/>
  <c r="C38" i="270"/>
  <c r="G38" i="270" s="1"/>
  <c r="C37" i="270"/>
  <c r="G37" i="270" s="1"/>
  <c r="C36" i="270"/>
  <c r="G36" i="270" s="1"/>
  <c r="C35" i="270"/>
  <c r="G35" i="270" s="1"/>
  <c r="G34" i="270"/>
  <c r="C33" i="270"/>
  <c r="G33" i="270" s="1"/>
  <c r="F28" i="270"/>
  <c r="G27" i="270"/>
  <c r="G26" i="270"/>
  <c r="G25" i="270"/>
  <c r="G24" i="270"/>
  <c r="G22" i="270"/>
  <c r="G21" i="270"/>
  <c r="G19" i="270"/>
  <c r="G18" i="270"/>
  <c r="L12" i="270"/>
  <c r="G12" i="270"/>
  <c r="H12" i="270" s="1"/>
  <c r="N11" i="270"/>
  <c r="M11" i="270"/>
  <c r="L11" i="270"/>
  <c r="L10" i="270"/>
  <c r="J328" i="265"/>
  <c r="K328" i="265"/>
  <c r="J322" i="265"/>
  <c r="J321" i="265"/>
  <c r="J320" i="265"/>
  <c r="K310" i="265"/>
  <c r="K309" i="265"/>
  <c r="K308" i="265"/>
  <c r="K307" i="265"/>
  <c r="K315" i="265"/>
  <c r="K294" i="265"/>
  <c r="K293" i="265"/>
  <c r="K292" i="265"/>
  <c r="K291" i="265"/>
  <c r="K283" i="265"/>
  <c r="K282" i="265"/>
  <c r="K281" i="265"/>
  <c r="K280" i="265"/>
  <c r="K276" i="265"/>
  <c r="K274" i="265"/>
  <c r="K266" i="265"/>
  <c r="K265" i="265"/>
  <c r="K250" i="265"/>
  <c r="K247" i="265"/>
  <c r="K248" i="265"/>
  <c r="K239" i="265"/>
  <c r="K238" i="265"/>
  <c r="K237" i="265"/>
  <c r="K224" i="265"/>
  <c r="K221" i="265"/>
  <c r="K220" i="265"/>
  <c r="K219" i="265"/>
  <c r="K217" i="265"/>
  <c r="K213" i="265"/>
  <c r="K212" i="265"/>
  <c r="K211" i="265"/>
  <c r="K210" i="265"/>
  <c r="K209" i="265"/>
  <c r="K208" i="265"/>
  <c r="K207" i="265"/>
  <c r="K206" i="265"/>
  <c r="K205" i="265"/>
  <c r="K196" i="265"/>
  <c r="K195" i="265"/>
  <c r="K194" i="265"/>
  <c r="K156" i="265"/>
  <c r="K155" i="265"/>
  <c r="K154" i="265"/>
  <c r="K153" i="265"/>
  <c r="K152" i="265"/>
  <c r="K159" i="265"/>
  <c r="K158" i="265"/>
  <c r="K157" i="265"/>
  <c r="K145" i="265"/>
  <c r="K144" i="265"/>
  <c r="K140" i="265"/>
  <c r="K139" i="265"/>
  <c r="K138" i="265"/>
  <c r="K137" i="265"/>
  <c r="K136" i="265"/>
  <c r="K135" i="265"/>
  <c r="K134" i="265"/>
  <c r="K133" i="265"/>
  <c r="K132" i="265"/>
  <c r="K131" i="265"/>
  <c r="K130" i="265"/>
  <c r="K129" i="265"/>
  <c r="K116" i="265"/>
  <c r="K115" i="265"/>
  <c r="K114" i="265"/>
  <c r="K113" i="265"/>
  <c r="K112" i="265"/>
  <c r="K111" i="265"/>
  <c r="K110" i="265"/>
  <c r="K109" i="265"/>
  <c r="K86" i="265"/>
  <c r="K95" i="265"/>
  <c r="K94" i="265"/>
  <c r="K93" i="265"/>
  <c r="K92" i="265"/>
  <c r="K91" i="265"/>
  <c r="K90" i="265"/>
  <c r="K89" i="265"/>
  <c r="K88" i="265"/>
  <c r="K87" i="265"/>
  <c r="K85" i="265"/>
  <c r="K84" i="265"/>
  <c r="K80" i="265"/>
  <c r="K79" i="265"/>
  <c r="K78" i="265"/>
  <c r="K77" i="265"/>
  <c r="K76" i="265"/>
  <c r="K64" i="265"/>
  <c r="K316" i="265" l="1"/>
  <c r="G28" i="270"/>
  <c r="G29" i="270" s="1"/>
  <c r="G44" i="270"/>
  <c r="K311" i="265"/>
  <c r="K187" i="265"/>
  <c r="K192" i="265"/>
  <c r="K193" i="265"/>
  <c r="K197" i="265"/>
  <c r="K198" i="265"/>
  <c r="K199" i="265"/>
  <c r="K200" i="265"/>
  <c r="K189" i="265"/>
  <c r="K190" i="265"/>
  <c r="K188" i="265" l="1"/>
  <c r="K191" i="265"/>
  <c r="K201" i="265" l="1"/>
  <c r="K142" i="265" l="1"/>
  <c r="K164" i="265" l="1"/>
  <c r="K183" i="265" l="1"/>
  <c r="K182" i="265"/>
  <c r="K181" i="265"/>
  <c r="K180" i="265"/>
  <c r="K178" i="265"/>
  <c r="K177" i="265"/>
  <c r="K176" i="265"/>
  <c r="K175" i="265"/>
  <c r="K174" i="265"/>
  <c r="K173" i="265"/>
  <c r="K172" i="265"/>
  <c r="K170" i="265"/>
  <c r="K169" i="265"/>
  <c r="K168" i="265"/>
  <c r="K167" i="265"/>
  <c r="K166" i="265"/>
  <c r="K163" i="265"/>
  <c r="K162" i="265"/>
  <c r="K151" i="265"/>
  <c r="K149" i="265"/>
  <c r="K148" i="265"/>
  <c r="K147" i="265"/>
  <c r="K128" i="265"/>
  <c r="K143" i="265"/>
  <c r="K160" i="265" l="1"/>
  <c r="K184" i="265" l="1"/>
  <c r="K108" i="265" l="1"/>
  <c r="K40" i="265" l="1"/>
  <c r="K43" i="265" s="1"/>
  <c r="K304" i="265" l="1"/>
  <c r="K103" i="265" l="1"/>
  <c r="K122" i="265"/>
  <c r="K123" i="265"/>
  <c r="K124" i="265"/>
  <c r="K21" i="265" l="1"/>
  <c r="K23" i="265"/>
  <c r="K22" i="265"/>
  <c r="K20" i="265"/>
  <c r="K233" i="265"/>
  <c r="K251" i="265" l="1"/>
  <c r="K244" i="265"/>
  <c r="K289" i="265"/>
  <c r="K290" i="265"/>
  <c r="K286" i="265"/>
  <c r="K245" i="265"/>
  <c r="K227" i="265"/>
  <c r="K228" i="265" s="1"/>
  <c r="K117" i="265"/>
  <c r="K287" i="265" l="1"/>
  <c r="K252" i="265"/>
  <c r="K295" i="265"/>
  <c r="K97" i="265"/>
  <c r="K101" i="265"/>
  <c r="K71" i="265"/>
  <c r="K104" i="265"/>
  <c r="K100" i="265"/>
  <c r="K72" i="265"/>
  <c r="K70" i="265"/>
  <c r="K75" i="265"/>
  <c r="K73" i="265"/>
  <c r="K82" i="265"/>
  <c r="K81" i="265"/>
  <c r="K74" i="265"/>
  <c r="K102" i="265"/>
  <c r="K99" i="265"/>
  <c r="K37" i="265" l="1"/>
  <c r="K303" i="265"/>
  <c r="K305" i="265" l="1"/>
  <c r="K203" i="265"/>
  <c r="K204" i="265"/>
  <c r="K19" i="265" l="1"/>
  <c r="K24" i="265" s="1"/>
  <c r="K15" i="265" l="1"/>
  <c r="K16" i="265"/>
  <c r="K275" i="265" l="1"/>
  <c r="K273" i="265"/>
  <c r="K240" i="265"/>
  <c r="K236" i="265"/>
  <c r="K235" i="265"/>
  <c r="K234" i="265"/>
  <c r="K230" i="265"/>
  <c r="K231" i="265" s="1"/>
  <c r="K296" i="265"/>
  <c r="K297" i="265" s="1"/>
  <c r="K255" i="265"/>
  <c r="K256" i="265" s="1"/>
  <c r="K270" i="265"/>
  <c r="K267" i="265"/>
  <c r="K264" i="265"/>
  <c r="K263" i="265"/>
  <c r="K261" i="265"/>
  <c r="K260" i="265"/>
  <c r="K259" i="265"/>
  <c r="K225" i="265"/>
  <c r="K121" i="265"/>
  <c r="K119" i="265"/>
  <c r="K118" i="265"/>
  <c r="K107" i="265"/>
  <c r="K214" i="265"/>
  <c r="K66" i="265"/>
  <c r="K67" i="265" s="1"/>
  <c r="K98" i="265"/>
  <c r="K271" i="265" l="1"/>
  <c r="K105" i="265"/>
  <c r="K241" i="265"/>
  <c r="K277" i="265"/>
  <c r="K279" i="265"/>
  <c r="K284" i="265" s="1"/>
  <c r="K96" i="265"/>
  <c r="K125" i="265" l="1"/>
  <c r="K14" i="265"/>
  <c r="K17" i="265" l="1"/>
  <c r="K317" i="265"/>
  <c r="G48" i="270"/>
  <c r="G52" i="270" s="1"/>
  <c r="G53" i="270" s="1"/>
  <c r="K320" i="265" l="1"/>
  <c r="K321" i="265"/>
  <c r="K322" i="265" s="1"/>
  <c r="G51" i="270"/>
  <c r="H4" i="270" l="1"/>
  <c r="H6" i="270" s="1"/>
  <c r="H14" i="270" s="1"/>
  <c r="I14" i="270" s="1"/>
  <c r="H13" i="270" l="1"/>
  <c r="H10" i="270"/>
  <c r="H8" i="270"/>
  <c r="H11" i="270"/>
  <c r="H9" i="270"/>
  <c r="H7" i="270"/>
  <c r="G6" i="270" l="1"/>
  <c r="G8" i="270"/>
  <c r="G9" i="270"/>
  <c r="G10" i="270"/>
  <c r="G11" i="270"/>
  <c r="G13" i="270"/>
  <c r="G14" i="270" l="1"/>
  <c r="C14" i="270" s="1"/>
  <c r="G46" i="270"/>
  <c r="F46" i="270" s="1"/>
  <c r="F50" i="270" s="1"/>
  <c r="K334" i="265" s="1"/>
  <c r="K338" i="265" s="1"/>
  <c r="G50" i="270" l="1"/>
  <c r="J319" i="265"/>
  <c r="K319" i="265" s="1"/>
  <c r="G54" i="270" l="1"/>
  <c r="G56" i="270" s="1"/>
  <c r="J46" i="270"/>
  <c r="J323" i="265"/>
  <c r="K323" i="265" l="1"/>
  <c r="K324" i="265" s="1"/>
  <c r="K330" i="265"/>
  <c r="N317" i="26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tc={47D7E6F3-5E92-47D3-A18A-D7BF75E7C883}</author>
  </authors>
  <commentList>
    <comment ref="G4" authorId="0" shapeId="0" xr:uid="{47D7E6F3-5E92-47D3-A18A-D7BF75E7C883}">
      <text>
        <t xml:space="preserve">[Threaded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@Esteban David Martinez Guerrero </t>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<sst xmlns="http://schemas.openxmlformats.org/spreadsheetml/2006/main" count="977" uniqueCount="622">
  <si>
    <t xml:space="preserve">Formulario 1 - Propuesta económica  - Licitación de obra pública de infraestructura social </t>
  </si>
  <si>
    <t>Código</t>
  </si>
  <si>
    <t>CCE-EICP-FM-116</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</si>
  <si>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</si>
  <si>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</si>
  <si>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</si>
  <si>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</si>
  <si>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</si>
  <si>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DESCRIPCIÓN</t>
  </si>
  <si>
    <t>VALOR UNITARIO</t>
  </si>
  <si>
    <t xml:space="preserve">VALOR TOTAL                                </t>
  </si>
  <si>
    <t>X</t>
  </si>
  <si>
    <t>ACTIVIDADES PRELIMINARES</t>
  </si>
  <si>
    <t>MOVIMIENTO DE TIERRAS</t>
  </si>
  <si>
    <t>CIMENTACIÓN</t>
  </si>
  <si>
    <t>REFUERZO</t>
  </si>
  <si>
    <t>ESTRUCTURAS EN CONCRETO</t>
  </si>
  <si>
    <t>ESTRUCTURA METÁLICA</t>
  </si>
  <si>
    <t>REDES HIDRÁULICAS, SANITARIAS Y AGUAS DE RECOLECCIÓN</t>
  </si>
  <si>
    <t>INSTALACIONES ELÉCTRICAS E ILUMINACIÓN</t>
  </si>
  <si>
    <t>REDES ESPECIALES</t>
  </si>
  <si>
    <t>MAMPOSTERÍA</t>
  </si>
  <si>
    <t>CUBIERTA Y CIELO RASO</t>
  </si>
  <si>
    <t>PAÑETES</t>
  </si>
  <si>
    <t>ENCHAPES</t>
  </si>
  <si>
    <t>BASES Y PISOS</t>
  </si>
  <si>
    <t>CARPINTERÍA METALICA Y DE ALUMINIO</t>
  </si>
  <si>
    <t>CERRADURAS</t>
  </si>
  <si>
    <t>DOTACIÓN DE BAÑOS, GRIFERÍAS Y ACCESORIOS</t>
  </si>
  <si>
    <t>PINTURAS</t>
  </si>
  <si>
    <t>VIDRIOS Y ESPEJOS</t>
  </si>
  <si>
    <t>EQUIPOS Y OTROS</t>
  </si>
  <si>
    <t>CERRAMIENTO Y OBRAS EXTERIORES</t>
  </si>
  <si>
    <t>ACONDICIONAMIENTO ACÚSTICO</t>
  </si>
  <si>
    <t>VENTILACION MECANICA Y AA</t>
  </si>
  <si>
    <t>ASEO GENERAL</t>
  </si>
  <si>
    <t>SUBTOTAL COSTO DIRECTO OBRA</t>
  </si>
  <si>
    <t>Versión</t>
  </si>
  <si>
    <t>PRESUPUESTO OFICIAL - MC-LP-005-2024 - MARGARITA HURTADO</t>
  </si>
  <si>
    <t xml:space="preserve">ESPECIFICACIONES </t>
  </si>
  <si>
    <t>UND.</t>
  </si>
  <si>
    <t>CANTIDAD</t>
  </si>
  <si>
    <t>BIBLIOTECA</t>
  </si>
  <si>
    <t>TEATRINO</t>
  </si>
  <si>
    <t>EXTERIORES</t>
  </si>
  <si>
    <t>CASA DE LA CULTURA</t>
  </si>
  <si>
    <t>EDIFICIO ADMINISTRATIVO</t>
  </si>
  <si>
    <t>ELECTRICO</t>
  </si>
  <si>
    <t>CUBIERTA</t>
  </si>
  <si>
    <t>GENERAL</t>
  </si>
  <si>
    <t>PARTICULAR</t>
  </si>
  <si>
    <t>CANT.</t>
  </si>
  <si>
    <t>VR. PARCIAL</t>
  </si>
  <si>
    <t>CERRAMIENTO PROVISIONAL EN TELA VERDE H=2.20 m, Incluye postes en madera rolliza y/o guadua, polisombra verde y todos los elementos, materiales y mano de obra requeridos para su correcta ejecución</t>
  </si>
  <si>
    <t>m</t>
  </si>
  <si>
    <t>LOCALIZACIÓN TRAZADO Y REPLANTEO CON COMISION TOPOGRÁFICA</t>
  </si>
  <si>
    <t>m2</t>
  </si>
  <si>
    <t>1.16</t>
  </si>
  <si>
    <t xml:space="preserve">DESMONTE DE CIELO RASO (Indiferente tipo y dimensión), Incluye elementos necesarios para la ejecución de la labor, implementos para trabajos en altura, retiro de soportes y anclajes, cargue, retiro, disposición de escombros a sitio aprobado por la autoridad ambiental. </t>
  </si>
  <si>
    <t>Subtotal</t>
  </si>
  <si>
    <t>2.9</t>
  </si>
  <si>
    <t>Excavación manual en material común h.&lt;=2,00m. Incluye entibado en ambos costados, cargue, retiro, disposición de escombros a sitio aprobado por la autoridad ambiental.</t>
  </si>
  <si>
    <t>m3</t>
  </si>
  <si>
    <t>2.10</t>
  </si>
  <si>
    <t>RELLENO DE BASE GRANULAR NORMA INVIAS 330 SEGÚN RECOMENDACIÓN SUELOS</t>
  </si>
  <si>
    <t>2.11</t>
  </si>
  <si>
    <t>RELLENO DE SUB BASE GRANULAR NORMA INVIAS 320 SEGÚN RECOMENDACIÓN SUELOS</t>
  </si>
  <si>
    <t>2.12</t>
  </si>
  <si>
    <t>RELLENO EN PEDRAPLEN DE REMPLAZO (RAJON) SEGÚN RECOMENDACIÓN SUELOS</t>
  </si>
  <si>
    <t>2.13</t>
  </si>
  <si>
    <t>SUMISTRO E INSTALACION DE GEOTEXTIL TIPO TEJIDO T 2400</t>
  </si>
  <si>
    <t>3.1</t>
  </si>
  <si>
    <t>SOLADO DE LIMPIEZA e=0.05 m concreto f'c = 2000 psi, según recomendación estudio de suelos y plano estructural</t>
  </si>
  <si>
    <t>3.2</t>
  </si>
  <si>
    <t>CONCRETO CICLÓPEO (Según recomendación de estudio de suelos y diseño de cimentación), Incluye, mano de obra, herramienta, suministro de concreto y demás materiales necesarios para la realización de la actividad</t>
  </si>
  <si>
    <t>3.3</t>
  </si>
  <si>
    <t>ZAPATAS EN CONCRETO, f'c = 4000 PSI (Según recomendación de estudio de suelos y diseño de cimentación, no incluye acero de refuerzo), Incluye, formaleta, mano de obra, herramienta, suministro de concreto y demás materiales necesarios para la realización de la actividad</t>
  </si>
  <si>
    <t>3.4</t>
  </si>
  <si>
    <t>VIGA DE AMARRE EN CONCRETO, f'c = 4000 PSI (Según recomendación de estudio de suelos y diseño de cimentación, no incluye acero de refuerzo), Incluye formaleta, mano de obra, herramienta, suministro de concreto y demás materiales necesarios para la realización de la actividad. Incluye construcción de muesca para apoyo de placa de contrapiso según planos.</t>
  </si>
  <si>
    <t>3.5</t>
  </si>
  <si>
    <t xml:space="preserve">CORTE EN PLACA PARA DILATACIONES DE PISO, con máquina cortadora y disco diamantado h.=1/3 espesor de la placa de contrapiso / entrepiso Pf.&gt;4,1&lt;=7,0 cm. </t>
  </si>
  <si>
    <t>3.6</t>
  </si>
  <si>
    <t xml:space="preserve">SUMINISTRO Y APLICACIÓN DE SELLANTE ELÁSTICO DE POLIURETANO DE ALTA RESISTENCIA QUÍMICA para juntas de dilatación de medidas Pf.&gt;4,1&lt;=10,0 mm a.&gt;6,1&lt;=10,0 mm, tipo Sikaflex Pro-3 WF de SIKA o equivalente de igual calidad o superior. Incluye limpieza en seco de las caras laterales de contacto, y perfil cilíndrico de espuma de polietileno de célula cerrada ø.=5/8" (16,0 mm) para limitar la profundidad a rellenar, tipo SikaRod de SIKA o equivalente. </t>
  </si>
  <si>
    <t>3.9</t>
  </si>
  <si>
    <t xml:space="preserve">VIGAS DE AMARRE EN CONCRETO, f'c = 3.000 PSI (Según recomendación de estudio de suelos y diseño de cimentación, no incluye acero de refuerzo), Incluye, formaleta, mano de obra, herramienta, suministro de concreto y demás materiales necesarios para la realización de la actividad.  </t>
  </si>
  <si>
    <t>3.10</t>
  </si>
  <si>
    <t>Dados, columnas y pedestales  en concreto (resistencia 4000 psi)</t>
  </si>
  <si>
    <t>3.11</t>
  </si>
  <si>
    <t>Pilote d=30 cm concreto tremie de 4000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 no incluye acero de refuerzo.</t>
  </si>
  <si>
    <t>3.12</t>
  </si>
  <si>
    <t>Pilote d=40 cm concreto tremie de 4000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 no incluye acero de refuerzo.</t>
  </si>
  <si>
    <t>3.13</t>
  </si>
  <si>
    <t>Descabece de pilotes con martillo percutor, incluye cargue y retiro de sobrantes.</t>
  </si>
  <si>
    <t>4.1</t>
  </si>
  <si>
    <t>Suministro e instalación de acero de refuerzo 60.000 PSI (Desperdicio incluido en el valor del APU)</t>
  </si>
  <si>
    <t>kg</t>
  </si>
  <si>
    <t>4.2</t>
  </si>
  <si>
    <t>SUMINISTRO E INSTALACIÓN DE REFUERZO EN MALLA ELECTROSOLDADA (Desperdicio incluido en el valor del APU)</t>
  </si>
  <si>
    <t>4.3</t>
  </si>
  <si>
    <t xml:space="preserve">ANCLAJES PARA VARILLA CON DIÁMETROS DE 5/8" ó SUPERIORES, longitud de anclaje según planos, incluye perforaciones, acero de anclaje, epóxico y todos los elementos y materiales necesarios para su ejecución. </t>
  </si>
  <si>
    <t>u</t>
  </si>
  <si>
    <t>4.4</t>
  </si>
  <si>
    <t xml:space="preserve">ANCLAJES PARA VARILLA CON DIÁMETROS 1/2" ó INFERIORES, longitud de anclaje según planos, incluye perforaciones, acero de anclaje, epóxico y todos los elementos y materiales necesarios para su ejecución. </t>
  </si>
  <si>
    <t>5.1</t>
  </si>
  <si>
    <t>PLACA DE CONTRAPISO EN CONCRETO REFORZADO, f'c = 4000 PSI, según diseño de cimentación y diseño estructural, incluye formaleta, juntas de construcción y de dilatación ubicadas según detalle constructivo, mano de obra, herramienta, suministro de concreto y demás materiales necesarios para la realización de la actividad</t>
  </si>
  <si>
    <t>5.2</t>
  </si>
  <si>
    <t xml:space="preserve">COLUMNA DE CONCRETO REFORZADO f'c = 4000 PSI, dimensiones según diseño, incluye formaleta metálica acabado liso, mano de obra, herramienta, suministro de concreto y demás materiales necesarios para la realización de la actividad. </t>
  </si>
  <si>
    <t>5.3</t>
  </si>
  <si>
    <t xml:space="preserve">VIGAS DE CORONACIÓN EN CONCRETO REFORZADO f'c = 4000 PSI, dimensiones según diseño, incluye formaleta, mano de obra, herramienta, suministro de concreto y demás materiales necesarios para la realización de la actividad. </t>
  </si>
  <si>
    <t>5.4</t>
  </si>
  <si>
    <t xml:space="preserve">PLACA MACIZA DE ENTREPISO EN CONCRETO REFORZADO f'c = 4000 PSI (e=0.15) Según diseños, dimensiones y detalles según diseño, incluye formaleta, mano de obra, herramienta, suministro de concreto y demás materiales necesarios para la realización de la actividad. </t>
  </si>
  <si>
    <t>5.5</t>
  </si>
  <si>
    <t xml:space="preserve">PLACA MACIZA DE ENTREPISO EN CONCRETO REFORZADO f'c = 4000 PSI (e=0.10) Según diseños, dimensiones y detalles según diseño, incluye formaleta, mano de obra, herramienta, suministro de concreto y demás materiales necesarios para la realización de la actividad. </t>
  </si>
  <si>
    <t>5.8</t>
  </si>
  <si>
    <t xml:space="preserve">PUENTE DE ADHERENCIA de concreto fresco a concreto endurecido con producto de adhesión epóxica de alto rendimiento, resistente a la humedad, con adherencia a superficies húmedas, forma barrera de vapor, alta resistencia mecánica, libre de solventes, mezcla resultado de dos componentes, tipo Sikadur-32 Hi-Mod LPL de SIKA o equivalente de igual calidad o superior. Incluye preparación de la superficie (limpieza y abusardado en caso de requerirse), suministro y aplicación. </t>
  </si>
  <si>
    <t>5.9</t>
  </si>
  <si>
    <t>MÉNSULA EN CONCRETO F´C=28 MPA, sección: lg=70 cm; h(variable) de 15 a 30 cm, forma trapezoidal según diseño.</t>
  </si>
  <si>
    <t>5,10</t>
  </si>
  <si>
    <t xml:space="preserve">VIGA AÉREA INCLINADA EN CONCRETO REFORZADO f'c = 4000 PSI, dimensiones según diseño, incluye formaleta, mano de obra, herramienta, suministro de concreto y demás materiales necesarios para la realización de la actividad. </t>
  </si>
  <si>
    <t>5.11</t>
  </si>
  <si>
    <t>PLACA RAMPA ACCESO PISO 2 EN CONCRETO REFORZADO f´c=28 Mpa (4000 PSI), escobiado espesor 0,12 m Según diseños, dimensiones y detalles según diseño, incluye formaleta, mano de obra, herramienta, suministro de concreto y demás materiales necesarios para la realización de la actividad.</t>
  </si>
  <si>
    <t xml:space="preserve">CONCRETO IMPERMEABILIZADO 4000 PSI, Incluye formaleta, cinta PVC, Pasamuros, y demás accesorios necesarios para el desarrollo del proyecto. </t>
  </si>
  <si>
    <t xml:space="preserve">PLACA DE CONTRAPISO EN CONCRETO REFORZADO E IMPERMEABILIZADO PARA TANQUE f´c=28 Mpa (4000 PSI), según diseño de cimentación y diseño estructural, incluye aditivo, formaleta, juntas de construcción y de dilatación ubicadas según detalle constructivo, mano de obra, herramienta, suministro de concreto y demás materiales necesarios para la realización de la actividad. No incluye acero de refuerzo. </t>
  </si>
  <si>
    <t xml:space="preserve">CINTA PVC (A=0.15) PARA SELLO DE JUNTAS CONCRETO - Para un adecuado sello de los concretos de piso y muros de tanques de almacenamiento de agua en la longitud de la base de los muros indicada en los planos. </t>
  </si>
  <si>
    <t xml:space="preserve">BORDILLO PARA VENTANAS EN CONCRETO PULIDO f'c = 3000 PSI, E = 0.10 m H = 0.15 m, detalles según diseño. </t>
  </si>
  <si>
    <t>POYO EN CONCRETO REFORZADO.</t>
  </si>
  <si>
    <t xml:space="preserve">ESCALERA ÁREA EN CONCRETO REFORZADO f´c=28 Mpa (4000 PSI), formaleta tablero liso aglomerado e.=19 mm tipo Formaleta T de TABLEMAC, con bordes achaflanados, según diseño. NO incluye aceros ni mallas electrosoldadas. </t>
  </si>
  <si>
    <t>PLACA MACIZA AÉREA EN CONCRETO REFORZADO f´c=28 Mpa (4000 PSI) para tapa de tanque, dimensiones y detalles según diseño, incluye formaleta, mano de obra, herramienta, suministro de concreto y demás materiales necesarios para la realización de la actividad. No incluye refuerzo.</t>
  </si>
  <si>
    <t>5.21</t>
  </si>
  <si>
    <t>PLACA DE CONTRAPISO EN CONCRETO REFORZADO,  f´c=3000 PSI; e=0.10, según diseño de cimentación y diseño estructural, incluye formaleta, juntas de construcción y de dilatación ubicadas según detalle constructivo, mano de obra, herramienta, suministro de concreto y demás materiales necesarios para la realización de la actividad</t>
  </si>
  <si>
    <t>ESTRUCTURA METÁLICA (PARA CUBIERTA Y COLUMNAS), SEGÚN DISEÑO ESTRUCTURAL. ASTM A653 SS- GR 50, incluye instalación de anclajes embebidos, pernos, soldadura, templetes, contravientos, pintura anticorrosiva, acabado según arquitectura, equipos y todo elemento necesario para la correcta instalación.</t>
  </si>
  <si>
    <t>6.2</t>
  </si>
  <si>
    <t> </t>
  </si>
  <si>
    <t>ESCALERA METÁLICA EN ACERO estructural A572 grado 50 (alto=3.12; ancho=3.5 aprox. remitirse a los planos de detalle) 18 pasos de 1.30x0.28, según diseño. Incluye baranda, pasamanos, estructura de soporte, anclajes y todos los accesorios necesarios para su correcta instalación y funcionamiento. </t>
  </si>
  <si>
    <t>Mantenimiento estructura metálica existente (barandas, vigas, columnas, cerchas, parales, etc), consistente en el retiro de oxido, aplicación de anticorrosivo y pintura de acabado (esmalte sintético alquídico a base de aceite en tres (3) capas aplicadas con pistola sobre la totalidad de las caras del elemento) incluye preparación de superficie y diluyente. implementos para trabajos en altura.</t>
  </si>
  <si>
    <t>REDES SANITARIAS</t>
  </si>
  <si>
    <t>7.1.1</t>
  </si>
  <si>
    <t>PUNTO SANITARIO PVC-S  ø 2" (Incluye 1.5 m  tubería desde la salida hasta la red + accesorios y todo lo necesario para su instalación)</t>
  </si>
  <si>
    <t>7.1.3</t>
  </si>
  <si>
    <t>PUNTO SANITARIO PVCS ø 4" (Incluye 1,5 m de tubería desde la salida hasta la red +accesorios  y todo lo necesario para su instalación)</t>
  </si>
  <si>
    <t>7.1.6</t>
  </si>
  <si>
    <t>SUMINISTRO E INSTALACIÓN DE TUBERÍA SANITARIA PVC-S ø 4" (conexión hacia la acometida y cajas + incluye accesorios y todo lo necesario para su instalación)</t>
  </si>
  <si>
    <t>7.1.4</t>
  </si>
  <si>
    <t>SUMINISTRO E INSTALACIÓN DE TUBERÍA SANITARIA PVC-S ø 2" (Incluye accesorios y todo lo necesario para su instalación)</t>
  </si>
  <si>
    <t>7.1.7</t>
  </si>
  <si>
    <t>SUMINISTRO E INSTALACIÓN DE SIFONES DE PISO 2" (incluye rejillas metálicas de piso y todos los materiales necesarios para su correcta instalación)</t>
  </si>
  <si>
    <t>7.1.9</t>
  </si>
  <si>
    <t>SUMINISTRO E INSTALACIÓN DE SIFON DE PISO 4" (incluye rejillas metálicas de piso y todos los materiales necesarios para su correcta instalación)</t>
  </si>
  <si>
    <t>SUMINISTRO E INSTALACIÓN DE TUBERÍA SANITARIA PVC-S ø 6" (conexión hacia la acometida y cajas + incluye accesorios y todo lo necesario para su instalación)</t>
  </si>
  <si>
    <t>7.1.2</t>
  </si>
  <si>
    <t>PUNTO Sanitario HVAC EN PVC-P 1"</t>
  </si>
  <si>
    <t>7.3.16</t>
  </si>
  <si>
    <t>CAJAS DE INSPECCIÓN DE 0.80*0.80 m (ver ubicación en planos). Incluye marco y tapa de fundición de 90 x 90 cm, herramienta, mano de obra y demás materiales necesarios para su correcta instalación.</t>
  </si>
  <si>
    <t>7.3.17</t>
  </si>
  <si>
    <t>CARCAMO en concreto 2000 psi de 30 cm x 15 cm.  Incluye suministro, herramienta, mano de obra y demás materiales necesarios para su correcta instalación.</t>
  </si>
  <si>
    <t>7.4.26</t>
  </si>
  <si>
    <t>SOPORTE TIPO PERA  2"</t>
  </si>
  <si>
    <t>7.4.28</t>
  </si>
  <si>
    <t>SOPORTE TIPO PERA  4"</t>
  </si>
  <si>
    <t>7.4.34</t>
  </si>
  <si>
    <t>SOPORTE TIPO PERA  6"</t>
  </si>
  <si>
    <t>REDES HIDRÁULICAS (EXCAVACIONES, RELLENOS, REDES Y PUNTOS)</t>
  </si>
  <si>
    <t>7.2.1</t>
  </si>
  <si>
    <t>SUMINISTRO E INSTALACIÓN DE ACOMETIDA PVC-P 3/4" RDE 11 (400 psi). Comprende desde punto de salida del medidor hasta la conexión a la red principal. Incluye todos los accesorios (válvulas de corte, caja de medidor, medidor + tubería + accesorios) y materiales necesarios para su instalación.</t>
  </si>
  <si>
    <t>7.2.5</t>
  </si>
  <si>
    <t>SUMINISTRO E INSTALACIÓN DE TUBERÍA PVC-P 1" RDE 13.5 (Incluye todos los accesorios y materiales necesarios para su instalación)</t>
  </si>
  <si>
    <t>7.2.4</t>
  </si>
  <si>
    <t>SUMINISTRO E INSTALACIÓN DE TUBERÍA PVC-P 3/4" RDE 11 (Incluye todos los accesorios y materiales necesarios para su instalación)</t>
  </si>
  <si>
    <t>7.2.12</t>
  </si>
  <si>
    <t>SUMINISTRO E INSTALACIÓN DE TUBERÍA PVC-P 1/2" RDE 9 (Incluye todos los accesorios y materiales necesarios para su instalación)</t>
  </si>
  <si>
    <t>PUNTO DE AGUA FRÍA 1/2" (instalado subterráneo y/o a nivel y/o en alturas hasta 10,00 m. Incluye cámara de aire, 1,5 m de tubería, accesorios, complementarios, regatas y resanes).</t>
  </si>
  <si>
    <t>7.2.14</t>
  </si>
  <si>
    <t>PUNTO DE AGUA FRÍA 1" (instalado subterráneo y/o a nivel y/o en alturas hasta 10,00 m. Incluye cámara de aire, 1,5 m de tubería, accesorios, complementarios, regatas y resanes).</t>
  </si>
  <si>
    <t>7.2.18</t>
  </si>
  <si>
    <t>SUMINISTRO E INSTALACIÓN DE VÁLVULA ó REGISTRO RED WHITE 3/4" 200 psi (Incluye todos los accesorios y materiales necesarios para su instalación)</t>
  </si>
  <si>
    <t>7.2.31</t>
  </si>
  <si>
    <t>PUNTO DE AGUA FRÍA 1/2" HVAC (instalado subterráneo y/o a nivel y/o en alturas hasta 10,00 m. Incluye cámara de aire, 1,5 m de tubería, accesorios, complementarios, regatas y resanes).</t>
  </si>
  <si>
    <t>7.2.13</t>
  </si>
  <si>
    <t>PUNTO DE AGUA FRÍA 3/4" (instalado subterráneo y/o a nivel y/o en alturas hasta 10,00 m. Incluye cámara de aire, 1,5 m de tubería, accesorios, complementarios, regatas y resanes).</t>
  </si>
  <si>
    <t>7.2.33</t>
  </si>
  <si>
    <t>Prueba de presión y de flujo</t>
  </si>
  <si>
    <t>7.2.6</t>
  </si>
  <si>
    <t>SUMINISTRO E INSTALACIÓN DE TUBERÍA PVC-P 1-1/4" RDE 21 (Incluye todos los accesorios y materiales necesarios para su instalación)</t>
  </si>
  <si>
    <t>7.2.7</t>
  </si>
  <si>
    <t>SUMINISTRO E INSTALACIÓN DE TUBERÍA PVC-P 1-1/2" RDE 21 (Incluye todos los accesorios y materiales necesarios para su instalación)</t>
  </si>
  <si>
    <t>7.2.21</t>
  </si>
  <si>
    <t>SUMINISTRO E INSTALACIÓN DE VÁLVULA ó REGISTRO RED WHITE R/W 1-1/2" (Incluye todos los accesorios y materiales necesarios para su instalación)</t>
  </si>
  <si>
    <t>7.2.22</t>
  </si>
  <si>
    <t>SUMINISTRO E INSTALACIÓN DE VÁLVULA ó REGISTRO RED WHITE R/W 2" (Incluye todos los accesorios y materiales necesarios para su instalación)</t>
  </si>
  <si>
    <t>7.2.38</t>
  </si>
  <si>
    <t>By-pass red agua potable incluye registros de corte, uniones universales y cheque</t>
  </si>
  <si>
    <t>7.2.8</t>
  </si>
  <si>
    <t>SUMINISTRO E INSTALACIÓN DE TUBERÍA PVC-P 2" RDE 21 (Incluye todos los accesorios y materiales necesarios para su instalación)</t>
  </si>
  <si>
    <t>7.2.16</t>
  </si>
  <si>
    <t>PUNTO DE AGUA FRÍA 1-1/2" (instalado subterráneo y/o a nivel y/o en alturas hasta 10,00 m. Incluye cámara de aire, 1,5 m de tubería, accesorios, complementarios, regatas y resanes).</t>
  </si>
  <si>
    <t>7.2.19</t>
  </si>
  <si>
    <t>SUMINISTRO E INSTALACIÓN DE VÁLVULA ó REGISTRO RED WHITE R/W 1" (Incluye todos los accesorios y materiales necesarios para su instalación)</t>
  </si>
  <si>
    <t>7.2.17</t>
  </si>
  <si>
    <t>SUMINISTRO E INSTALACIÓN DE VÁLVULA ó REGISTRO RED WHITE R/W 1/2" (Incluye todos los accesorios y materiales necesarios para su instalación)</t>
  </si>
  <si>
    <t>7.2.43</t>
  </si>
  <si>
    <t>Drenaje cuarto de bombas y tanque de almacenamiento</t>
  </si>
  <si>
    <t>7.2.44</t>
  </si>
  <si>
    <t>Suministro de equipo de bombeo de agua potable son dos equipos, principal y suplencia de 3 HP, incluye tanque hidroacumulador y tableros de control. Así como conexiones tanque bombas y bombas red en el cuarto de bombas</t>
  </si>
  <si>
    <t>7.2.45</t>
  </si>
  <si>
    <t>Suministro de equipo de bombeo sumergible 2 HP, incluye tableros de control, así como conexiones de la bomba</t>
  </si>
  <si>
    <t>7.4</t>
  </si>
  <si>
    <t>RED CONTRAINCENDIO</t>
  </si>
  <si>
    <t>7.4.13A</t>
  </si>
  <si>
    <t>TUBERIA EN ACERO NEGRO  SCH 10 DE 1-1/2"</t>
  </si>
  <si>
    <t>7.4.14</t>
  </si>
  <si>
    <t>TUBERIA EN ACERO NEGRO  SCH 10 DE 2"</t>
  </si>
  <si>
    <t>7.4.15</t>
  </si>
  <si>
    <t>TUBERIA EN ACERO NEGRO  SCH 10 DE 2 1/2"</t>
  </si>
  <si>
    <t>7.4.21A</t>
  </si>
  <si>
    <t>ACCESORIOS RANURADOS 1-1/2" Incluye coupling</t>
  </si>
  <si>
    <t>7.4.21</t>
  </si>
  <si>
    <t>ACCESORIOS RANURADOS 2" Incluye coupling</t>
  </si>
  <si>
    <t>7.4.20</t>
  </si>
  <si>
    <t>ACCESORIOS RANURADOS 2-1/2" Incluye coupling</t>
  </si>
  <si>
    <t>7.4.29</t>
  </si>
  <si>
    <t xml:space="preserve">SUMINISTRO E INSTALACION GABINETE CLASE II, INCLUYE DOTACIÓN </t>
  </si>
  <si>
    <t>7.4.35</t>
  </si>
  <si>
    <t>SUMINISTRO E INSTALACIÓN DE EXTINTORES MUTIPROPÓSITO CAPACIDAD 10LIB - (incluye soporte)</t>
  </si>
  <si>
    <t>7.4.36</t>
  </si>
  <si>
    <t>EXTINTORES CO2 5 LB</t>
  </si>
  <si>
    <t>7.4.37</t>
  </si>
  <si>
    <t>CABEZAL DE PRUEBA</t>
  </si>
  <si>
    <t>7.4.38</t>
  </si>
  <si>
    <t>TUBERIA C-900 DE 4" Incluye atraques y restrictores)</t>
  </si>
  <si>
    <t>7.4.39</t>
  </si>
  <si>
    <t>TRANSICIÓN C-900 A ACERO NEGRO DE 4"</t>
  </si>
  <si>
    <t>7.4.40</t>
  </si>
  <si>
    <t>SUMINISTRO E INSTALACIÓN DE EQUIPO DE BOMBEO ELECTRICO LISTADO Y CERTIFICADO CON EQUIPO JOCKEY Y TABLEROS DE CONTROL 100GPM@140 PSI DE 25 HP Y 10GPM@150PSI DE 3 HP</t>
  </si>
  <si>
    <t>TRÁMITES Y DERECHOS DE CONEXIÓN</t>
  </si>
  <si>
    <t>7.5.1</t>
  </si>
  <si>
    <t>TRÁMITE DISPONIBILIDAD DE SERVICIOS</t>
  </si>
  <si>
    <t>7.5.2</t>
  </si>
  <si>
    <t>TRÁMITE DE TPO</t>
  </si>
  <si>
    <t>7.5.3</t>
  </si>
  <si>
    <t>TRÁMITE DE CONEXIONES DOMICILIARIAS</t>
  </si>
  <si>
    <t>7.5.4</t>
  </si>
  <si>
    <t>TRÁMITE DE CONEXIONES DEFINITIVAS DE ACUEDUCTO</t>
  </si>
  <si>
    <t>SUBESTACIÓN Y TABLEROS</t>
  </si>
  <si>
    <t>8.1.1</t>
  </si>
  <si>
    <t>Ensayos y pruebas de transformador trifásica tipo poste de 75 kva siemens , incluye entrega de protocolo actualizado. (en caso de sea requerido por el operador de red), incluye desmonte, traslado a laboratorio, y reinstalación Servicios de desconexión, desmontaje del  transformador del poste, dónde se encuentra instalado, transporte hasta el laboratorio en la Ciudad de Cali, cargues y descargues y Viceversa, una vez concluidas las Pruebas Eléctricas de Laboratorio.</t>
  </si>
  <si>
    <t>8.1.2</t>
  </si>
  <si>
    <t>Suminsitro e instalación de bajante para acometida en poste en tuberia IMC de 6" para acometida, SPT y tubo IMC de 2" para RCI</t>
  </si>
  <si>
    <t>8.1.3</t>
  </si>
  <si>
    <t>Suministro e instalación de acometida trifásica prolongación de acometida desde transformador a tab. general de distribución TGD, en cable de CU 3No350 MCM + 250MCM+1No2/0 AWG desnudo, incluye terminales de ponchar, conectores tubulares, cinta aislante auto fundente, cinta aislante negra, termoencogible de amarillo, azul, rojo y blanco., conexión en las dos puntas.</t>
  </si>
  <si>
    <t>8.1.4</t>
  </si>
  <si>
    <t xml:space="preserve">Tablero grupo de medida en baja tensión  medida semi- directa uso exterior, lámina galvanizada calibre 16, acabado final en pintura electrostática rall7032 tipo poliéster, techo de protección, acabado anti corrosión según norma del operador de red EPSA incluye,  un (1) medidor, un (1) bloque de pruebas,  un (1) interruptor de 3x200 A regulable de 40KA 208 V, una (1) bandeja para la instalación del medidor electrónico, (3) transformadores de corriente </t>
  </si>
  <si>
    <t>8.1.5</t>
  </si>
  <si>
    <t>Dos (2) cajas para medida de la red contra incendios  uso exterior, lámina galvanizada calibre 16, acabado final en pintura electrostática rall7032 tipo poliéster, techo de protección, acabado anti corrosión según norma del operador de red epsa para medida en poste incluye  un (1) medidor, un (1) bloque de pruebas,  un (1) interruptor magnético de 3x125 solo ajuste magnético de 40ka 208 v, una (1) bandeja para la instalación del medidor electrónico, (3) transformadores de corriente</t>
  </si>
  <si>
    <t>8.1.6</t>
  </si>
  <si>
    <t>Suminsitro e instalación de TABLERO TRANSFERENCIA TIPO MOTORIZADA PARA DE BOMBAS DE INCENDIO PARA BOMBA RCI DE 25 HP Tablero construido en lámina Galvanizada calibre 16,  y acabado final  en pintura electrostática rall 7032 tipo poliéster.Dimensiones 1,60x0,80x0,5 m;  Contiene los siguientes elementos: Dos (2) interruptor  magnético de 3x160  de 600-1400A TMA ABB. Dos (2) mandos motorizados. Una (1) tarjeta de control Lovato. Elementos de control auxiliar. Todos estos elementos debidamente montados dentro del tablero  según especificaciones suministradas por el cliente.</t>
  </si>
  <si>
    <t>8.1.7</t>
  </si>
  <si>
    <t>Suministro y montaje de Cajas de inspección CAJA DE PASO-TIPO 2 O CAJA DE GIRO-TIPO 1  (Norma codigo SB 851 )  Incluye excavación, concreto, mortero, recebo compactado, ladrillo tolete recocido, grava, drenaje, herraje, marco, tapa, terminales tipo campana, pañete y demás accesorios necesarios para su adecuada instalación.</t>
  </si>
  <si>
    <t>8.1.8</t>
  </si>
  <si>
    <t xml:space="preserve">Suministro de materiales y mano de obra para canalización en baja tensión, incluye excavación y retiro material sobrante, arena de peña, banda plástica de señalización, compactación de material. Norma técnica SB 200 EPSA canalización, incluye dos(2) tubos TDP de 6”, terminal tipo campana, cinta plástica roja y amarilla </t>
  </si>
  <si>
    <t>8.1.9</t>
  </si>
  <si>
    <t>Mano de obra para descableado e instalación de acometida trifásica  en cable de CU 3NO350 MCM + 250MCM+1NO2/O AWG desnudo. Descableado : Desde caja de inspección  hasta transferencia Instalación: Desde caja de inspección hasta celda de medida, incluye terminales de ponchar conexión y descableado, cableado y conexión,</t>
  </si>
  <si>
    <t>8.1.10</t>
  </si>
  <si>
    <t>Mantenimiento de planta electrica planta electrica con cabina insonora de 82 Kw, standby marca  PowerGen diesel, instaladad en la ciudad de Buenaventura, incluye: Cambio de combustible, Cambio de aceite, Cambio de filtros (aire, combustible y aceite), inspección y carga de baterias, inspección y prueba de arranque remoto, desplazamiento tecnico especializado a la ciudad de Buenaventura, cambio de aceite y remplazo de combustible. Se deben realizar pruebas de funcionamiento</t>
  </si>
  <si>
    <t>glb</t>
  </si>
  <si>
    <t>8.1.11</t>
  </si>
  <si>
    <t>Mantenimiento de UPS de 3 Kva</t>
  </si>
  <si>
    <t>8.1.12</t>
  </si>
  <si>
    <t>Suministro e instalación de barraje premoldeado para Baja Tension Sumergible para baja tensión 500A 6 puertos tapa negra</t>
  </si>
  <si>
    <t>8.1.13</t>
  </si>
  <si>
    <t>Terminación de montaje de estructura para transformador, incluye grapas de conexión, cable acsr, fusibles</t>
  </si>
  <si>
    <t>gl</t>
  </si>
  <si>
    <t>ACOMETIDAS INTERNAS BAJA TENSIÓN RCI Y BOMBAS DE SUMINISTRO</t>
  </si>
  <si>
    <t>8.2.1</t>
  </si>
  <si>
    <t>Suministro e instalación de acometida en cable de cobre 3F# 2+1N #2+1T #6AWG,  incluye termoencogible, terminales de ponchar, cinta y demás accesorios para su correcto funcionamiento, incluye conexión en los dos extremos. Entre transformador y transferencia RCI - Entre planta eléctrica y transferencia RCI</t>
  </si>
  <si>
    <t>8.2.2</t>
  </si>
  <si>
    <t>Suministro e instalación de acometida en cable de cobre 2F# 6+1N #6 + 1T #8AWG,  incluye termoencogible, terminales de ponchar, cinta y demás accesorios para su correcto funcionamiento, incluye conexión en los dos extremos. Alimentación bombas de suministro</t>
  </si>
  <si>
    <t>8.2.3</t>
  </si>
  <si>
    <t>Suministro de materiales y mano de obra para Instalación de tuberia conduit IMC de 2"; instalación embebida (incluye cajas de paso, curvas, uniones, curvas, uniones,  regatas, resanes, conductor de continuidad y demás elementos consumibles para su correcta instalacióny demas elémentos consumibles para su correcta instalación).</t>
  </si>
  <si>
    <t>8.2.4</t>
  </si>
  <si>
    <t>Suministro e instalación de coraza metalica de 1 1/4" con terminales rectos o curvos según necesidad</t>
  </si>
  <si>
    <t>REDES EXTERIORES EN BAJA TENSIÓN</t>
  </si>
  <si>
    <t>8.3.1</t>
  </si>
  <si>
    <t>Suministro e instalación de tubo TDP 2"  PVC tipo pesado, incluye terminal tipo campana para conexión, accesorios y demás elementos para su correcta instalación</t>
  </si>
  <si>
    <t>8.3.2</t>
  </si>
  <si>
    <t>Suministro de materiales y mano de obra para canalización en baja tensión, incluye excavación y retiro de material sobrante, arena de peña, banda plástica de señalización, compactación de material. Norma técnica Operador de Red canalización para zona verde o equivalente del operador de red de la zona.</t>
  </si>
  <si>
    <t>8.3.3</t>
  </si>
  <si>
    <t>ILUMINACIÓN</t>
  </si>
  <si>
    <t>8.4.1</t>
  </si>
  <si>
    <t>Suministro de materiales y mano de obra para Instalación de salida de iluminación en techo a la vista; (incluye tomacorriente  normal  15A 120V 1F+N+T, cableado en cable de cobre  3x12 AWG LSZH, conductor de continuidad en alambre desnudo N° 12 AWG, tubería EMT de 3/4"  con accesorios, cajas de paso, conectores para empalme, soportería necesaria, perfiles riel chanel donde se requiera, grapas, pernos de anclaje, abrazaderas y demás elementos consumibles para su correcta instalación).</t>
  </si>
  <si>
    <t>8.4.2</t>
  </si>
  <si>
    <t>Suministro e instalación de Luminaria backlight stil led 30x120cm, chip dimerizable, 0-10V, 100.000 hrs de vida útil. 40w. De acuerdo a especificaciones del diseño de iluminación Incluye cable encauchetado y clavija para conexión, incluye desmonte de luminaria dañada</t>
  </si>
  <si>
    <t>8.4.3</t>
  </si>
  <si>
    <t>Suministro e instalación de Bala Led Downlight 30 cm 24W Flujo Luminoso minimo de  1600 Lúmenes Temperatura De Color 4000K Voltaje De Operación 120 V Vida Util De 40.000 Horas, incluye desmonte de luminaria dañada</t>
  </si>
  <si>
    <t>8.4.4</t>
  </si>
  <si>
    <t>Suministro e instalación de luminaria de emergencia LED para instalación en pared, mínimo 2x100 lúmenes,  IP20, mínimo 180 minutos de autonomía, incluye desmonte de luminaria dañada</t>
  </si>
  <si>
    <t>8.4.5</t>
  </si>
  <si>
    <t>Suministro e instalación de aviso de salida  emergencia led rectangular 120-130v , 2 años de garantía</t>
  </si>
  <si>
    <t>8.4.6</t>
  </si>
  <si>
    <t>Mantenimiento de luminarias incluye limpieza y ajuste de conexiones</t>
  </si>
  <si>
    <t>8.4.7</t>
  </si>
  <si>
    <t>Mantenimiento de ventiladores de techo</t>
  </si>
  <si>
    <t>8.4.8</t>
  </si>
  <si>
    <t>Mantenimiento de instalaciones electricas edificio biblioteca,  ajuste de conexiónes, identicacion de salidas y marcación de salidas para tomacorrientes con acrilico fondo negro, letras blancas, suministro de tornillos para ajustar tapa de tableros</t>
  </si>
  <si>
    <t>8.4.9</t>
  </si>
  <si>
    <t>Suministro e instalación de tapa para tablero de 24 circuitos tipo comercial compatible con el tablero existente</t>
  </si>
  <si>
    <t>8.4.10</t>
  </si>
  <si>
    <t>Instalación de luminaria tipo panel LED de 60x60</t>
  </si>
  <si>
    <t>ILUMINACIÓN EXTERIOR</t>
  </si>
  <si>
    <t>8.5.1</t>
  </si>
  <si>
    <t xml:space="preserve">Suministro de materiales y mano de obra para instalación de salida para interruptor sencillo; (incluye interruptor, cableado en cable  2x12 AWG LSZH, conductor de continuidad, tubería conduit PVC empotrada en muro hasta altura h=0.9m, tubería EMT de 3/4" en techo a la vista, accesorios de tubería, regatas, resanes, cajas de paso, conectores para empalme, soportería necesaria, perfiles riel chanel donde se requiera, grapas, pernos de anclaje, abrazaderas, regatas y demás elementos consumibles para su correcta instalación).  Altura de instalación h=0.9 m  </t>
  </si>
  <si>
    <t>8.5.2</t>
  </si>
  <si>
    <t xml:space="preserve">Suministro de materiales y mano de obra para nstalación de salida para interruptor doble; (incluye interruptor, cableado en cable  3x12 AWG, tubería conduit PVC empotrada empotrada en muro hasta altura h=0.9m  y  tubería EMT de 3/4" en techo a la vista,  regatas, resanes, cajas de paso, conectores para empalme, soportería necesaria, perfiles riel chanel donde se requiera, grapas, pernos de anclaje, abrazaderas y demás elementos consumibles para su correcta instalación). Altura de instalación h=0.9 m  </t>
  </si>
  <si>
    <t>8.5.3</t>
  </si>
  <si>
    <t>Suministro e instalacion de luminaria tipo proyector LED de 70W, Flujo Luminoso mínimo 5600 lumenes, temperatura de color 6500K, angulo de apertura 120°,  vida útil minimo de 30.000 Horas, tensión 120 -240 V. Incluye cable encauchetado y clavija para conexión, chazos de anclaje y demas elementos necesarios para su correcta instalación.</t>
  </si>
  <si>
    <t>SISTEMA DE PUESTA A TIERRA</t>
  </si>
  <si>
    <t>8.6.1</t>
  </si>
  <si>
    <t>suministro e instalación de cable conductor Cu desnudo Nº 2/0 AWG, incluye excavación, mínimo 60 cm</t>
  </si>
  <si>
    <t>8.6.2</t>
  </si>
  <si>
    <t>Suministro y aplicación de soldadura exotérmica de 115 g, incluye mecha y chispero.</t>
  </si>
  <si>
    <t>8.6.3</t>
  </si>
  <si>
    <t>suministro y montaje de electrodo varilla 100% cobre de 2,4 m x 5/8", incluye excavación y retiro de material</t>
  </si>
  <si>
    <t>8.6.4</t>
  </si>
  <si>
    <t>suministro e instalación de caja de inspección de 30x30cm con marco y tapa, de acuerdo con norma del operador de red</t>
  </si>
  <si>
    <t>8.6.5</t>
  </si>
  <si>
    <t>Suministro e instalación de tratamiento artificial</t>
  </si>
  <si>
    <t>APANTALLAMIENTO</t>
  </si>
  <si>
    <t/>
  </si>
  <si>
    <t>8.7.1</t>
  </si>
  <si>
    <t>suministro e instalación de cable conductor Cu desnudo nº 1/0 AWG, incluye excavación, mínimo 60 cm</t>
  </si>
  <si>
    <t>8.7.2</t>
  </si>
  <si>
    <t>8.7.3</t>
  </si>
  <si>
    <t>8.7.4</t>
  </si>
  <si>
    <t>8.7.5</t>
  </si>
  <si>
    <t>Mano de obra para el desmonte, traslado y reinstalación de terminal de captación instaladas actualmente en casa de cultura, biblioteca y edificio administratico, se deben instalar en la para membrana arquitectonica, debe contemplar personal competente para trabajo en alturas</t>
  </si>
  <si>
    <t>8.7.6</t>
  </si>
  <si>
    <t>suministro y montaje de anillo superior para sistema de captación en alambrón de aluminio desnudo 8 mm de diámetro, incluye accesorios de conexión y soportes</t>
  </si>
  <si>
    <t>8.7.7</t>
  </si>
  <si>
    <t>suministro e instalación de caja plástica para empalme SIPRA, IP 65 incluye caja plástica, conector bimetálico, platina en cobre, conector de cobre, accesorios de fijación y demás consumibles para su correcta instalación</t>
  </si>
  <si>
    <t>CERTIFICACIONES Y TRAMITES</t>
  </si>
  <si>
    <t>8.8.1</t>
  </si>
  <si>
    <t xml:space="preserve">Certificación RETIE para subestación tipo poste de 75 kVA, alimentadores, uso final para instalaciones electricas de Biblioteca y edificio administrativo, expedido por organismo acreditado ante  la ONAC. </t>
  </si>
  <si>
    <t>8.8.2</t>
  </si>
  <si>
    <t>Certificación RETILAP expedido por organismo acreditado ante  la ONAC para el sistema de iluminación del edificio Biblioteca y edificio administrativo</t>
  </si>
  <si>
    <t>8.8.3</t>
  </si>
  <si>
    <t xml:space="preserve">Ajuste al diseño eléctrico de acuerdo con las condiciones de conexión definitivas asigandas por el operador de red de acuerdo con la factibilidad actualizada, incluye: elaboración de informe, diagnóstico del sistema de apantallamiento, y demás cálculos establecidos en el artículo 10.1 del RETIE, la entidad entrega un pre diseño eléctrico que incluye un plano con distribución de circuitos, cuadro de cargas, cálculo de regulación. los demás cálculos que se requieran los debe completar el contratista, debe entregar memorias y planos firmados. </t>
  </si>
  <si>
    <t>8.8.4</t>
  </si>
  <si>
    <t>Trámites ante el operador de red, incluye solicitar las condiciones de servicio para la conexión del proyecto, presentación del proyecto ante el operado de red y aprobación del proyecto, conexión.</t>
  </si>
  <si>
    <t xml:space="preserve">CABLEADO ESTRUCTURADO </t>
  </si>
  <si>
    <t>CABLEADO ESTRUCTURADO (SALIDAS, REDES, CANALETAS INCLUYE ACCESORIOS Y APARATOS ESPECIALES)</t>
  </si>
  <si>
    <t>9.1.1</t>
  </si>
  <si>
    <t>Suministro e instalación de salida para  datos  CAT 6a,  Jack CAT 6A, faceplate y caja 2X4 sobreponer  40MM fondo blanca  y certificación del punto</t>
  </si>
  <si>
    <t>9.1.2</t>
  </si>
  <si>
    <t>Suministro e instalación de cable UTP CAT 6A LSZH</t>
  </si>
  <si>
    <t>9.1.3</t>
  </si>
  <si>
    <t>Suministro e instalación de patch panel de 24  puertos CAT 6A, incluye 24  JACKS</t>
  </si>
  <si>
    <t>9.1.4</t>
  </si>
  <si>
    <t>Suministro e instalación de Swicth 48  puertos 10/100/1000</t>
  </si>
  <si>
    <t>9.1.5</t>
  </si>
  <si>
    <t>Suministro e instalación de Patch Cord de 1 m CAT 6A, LSZH</t>
  </si>
  <si>
    <t>9.1.6</t>
  </si>
  <si>
    <t>Suministro e instalación de gabinete de pared de nueve unidades 9U, color negro,  puerta en vidrio con perforaciones perimetrales, puertas laterales removibles, salida para ventilador, incluye ventilador y multitoma horizontal de una RU, de mínimo 5 salidas dobles. Incluye anclaje a la pared, un (1) Organizador Horizontal Formato 19" de 85 x 80 mm con tapa en PVC de 2 RU, una (1) Bandeja Sencilla Ventilada Formato 19" Profundidad 30CM de 1 RU</t>
  </si>
  <si>
    <t>9.1.7</t>
  </si>
  <si>
    <t>Suministro e instalación de UPS bifasica de 6KVA, online doble conversión salida 220V AC, chasis externo para banco de baterias, kit de baterias autonomia 10 minutos,  conexión bornera, incluye cable encauchetado 4x8 AWG para entrada y salida</t>
  </si>
  <si>
    <t>9.1.8</t>
  </si>
  <si>
    <t>SUMINISTRO E INSTALACIÓN DE ACCES POINT DE USO INTERIOR (300Mbps Acces point inalámbrico , atheros, 2T2R, 2.4GHz, 802.11n/g/b, Poe pasivo soportado, Boton QSS push, AP/Cliente/Puente/Repetidor，Multi- SSID, WMM, Ping Wachdog, con 2 antenas desmontables de 4 DB)</t>
  </si>
  <si>
    <t>9.1.9</t>
  </si>
  <si>
    <t>Suministro de materiales y mano de obra para Instalación de tubería conduit EMT de 3/4"; (incluye cajas de paso, curvas, uniones, soportería necesaria, perfiles riel chanel donde se requiera, grapas, pernos de anclaje, abrazaderas, conductor de continuidad y demás elementos consumibles para su correcta instalación).</t>
  </si>
  <si>
    <t>9.1.12</t>
  </si>
  <si>
    <t xml:space="preserve">SUMINISTRO E INSTALACIÓN DE BANDEJA TIPO MALLA DE 54X300 mm </t>
  </si>
  <si>
    <t>9.1.13</t>
  </si>
  <si>
    <t xml:space="preserve">SUMINISTRO E INSTALACIÓN DE BANDEJA TIPO MALLA DE 54X200 mm </t>
  </si>
  <si>
    <t>9.1.14</t>
  </si>
  <si>
    <t xml:space="preserve">SUMINISTRO E INSTALACIÓN DE BANDEJA TIPO MALLA DE 54X150 mm </t>
  </si>
  <si>
    <t>9.1.15</t>
  </si>
  <si>
    <t>Suministro e instalacion de canaleta plastica de 100x45 incluye curvas, uniones, tes y demas accesorios de instalación</t>
  </si>
  <si>
    <t>9.1.16</t>
  </si>
  <si>
    <t>Limpieza de rack de comunicaciones, swicth, patch panel, verificación y mapeo de puntos de red (18 puntos) en Biblioteca</t>
  </si>
  <si>
    <t>MAMPOSTERÍA EN BLOQUE N°5, Incluye suministro e instalación, grafil doble cada 3ra hilada, mortero de pega 1:3, herramienta, mano de obra y demás materiales necesarios para su correcta instalación.</t>
  </si>
  <si>
    <t>Reparaciones de muros no estructurales, incluye desmonte de elementos de recubrimiento, reposición de estructura de muros , revisión de plomos y niveles, cambio de lana mineral de vidrio, reposición de estructura interior en canal de acero galvanizado sección 30mm x 90mm y las láminas de fribrocemento e=10mm en ambas caras con masilla y cinta de refuerzo para junta, acabado en pintura vinílica tipo 1 para exteriores  tipo koraza color blanco, hacia caras vistas únicamente, 3 manos.</t>
  </si>
  <si>
    <t>MURO EN SISTEMA LIVIANO, TIPO FIBROCEMENTO 6 mm, A DOS CARAS, incluye estructura metálica, cinta malla, filos, esquineros, carteras, y demás elementos necesarios para su correcto funcionamiento.</t>
  </si>
  <si>
    <t>Muro en ladrillo tolete común e=0.12, incluye mortero de pega.</t>
  </si>
  <si>
    <t>Sistema drywall fibrocemento doble cara STC 53 Perfiles base 9 (e=90mm) c/0,61 m, relleno central en fibra vidrio o lana roca (d&gt;=10 KG / m3); membrana acústica Cal 3mm y placa e=12mm en cada cara para conformación de vanos puertas auditorio, Según especificación DT1 - STC 53 en el plano de Acondicionamiento acústico AC-09</t>
  </si>
  <si>
    <t>Mantenimiento y reparaciones de muros no estructurales en sistema liviano , incluye desmonte de elementos de recubrimiento, reposición de estructura de muros , revisión de plomos y niveles, y las láminas de fribrocemento resistentes a la humedad en ambas caras con masilla y cinta de refuerzo para junta, acabado en pintura vinílica tipo 1.</t>
  </si>
  <si>
    <t>COLUMNETAS EN CONCRETO REFORZADO f'c = 3500 PSI, dimensiones y forma según diseño, incluye formaleta, mano de obra, herramienta, suministro de concreto y demás materiales necesarios para la realización de la actividad</t>
  </si>
  <si>
    <t>VIGUETAS EN CONCRETO REFORZADO f'c = 3500 PSI, dimensiones según diseño, incluye formaleta, mano de obra, herramienta, suministro de concreto y demás materiales necesarios para la realización de la actividad.</t>
  </si>
  <si>
    <t>Dintel  en concreto arquitectónico reforzado a la vista f´c.3500 psi dimensiones:0,15 mts x 0,15 mts.</t>
  </si>
  <si>
    <t>Suministro e instalación de elementos arquitectónicos exteriores en sistema liviano, tipo fibrocemento resistente a la humedad e=10 mm, a una cara, incluye estructura metálica, cinta malla, filos, esquineros, carteras, una base de vinilo tipo I, y demás elementos necesarios para su correcto funcionamiento. Incluye andamios y elementos para trabajos en alturas</t>
  </si>
  <si>
    <t>10.20</t>
  </si>
  <si>
    <t>ELEMENTOS DE CUBIERTA</t>
  </si>
  <si>
    <t>11.1.5</t>
  </si>
  <si>
    <t>CANAL DE RECUPERACION DE AGUAS LLUVIAS INLCUYE CAJAS, TUBERIA DREN (SEGÚN DISEÑO)</t>
  </si>
  <si>
    <t>11.2.1</t>
  </si>
  <si>
    <t>CUBIERTA EN TEJA TERMOACÚSTICA TIPO SANDWICH DE DOS CAPAS EN LAMINA GALVANIZADA CALIBRE 26 CON AISLAMIENTO TÉRMICO Y ACÚSTICO EN POLIURETANO DE ALTA DENSIDAD, e = 2.5 cm, lamina inferior y superior con acabado en color a definir. incluye caballetes, remates perimetrales, amarres y todos los accesorios necesarios para su instalación</t>
  </si>
  <si>
    <t>11.2.6</t>
  </si>
  <si>
    <t>Reparación de goteras. Sello para impermeabilización de cubierta con sikaflex 1A Cure Plus Sellador Poliuretano Elástico Sin Burbujas Blanco 300ml o equivalente de la misma calidad o superior. Incluye elementos para trabajos en altura.</t>
  </si>
  <si>
    <t>11.2.7</t>
  </si>
  <si>
    <t>CUBIERTA FABRICADA EN MEMBRANA PES/PVC TIPO II PARA CUBIERTAS, DE CARACTERÍSTICAS IMPERMEABLES, PARA GENERAR SOMBRA EN CONDICIONES DE ALTA HUMEDAD Y TEMPERATURA,  ACORDE A LAS CARGAS QUE SERÁ SOMETIDA, INCLUYE TENSORES, HERRAJES, ACCESORIOS DE INSTALACIÓN Y TODOS LOS ELEMENTOS NECESARIOS PARA SU CORRECTO FUNCIONAMIENTO.</t>
  </si>
  <si>
    <t>CIELO RASO</t>
  </si>
  <si>
    <t>11.3.3</t>
  </si>
  <si>
    <t xml:space="preserve">REPARACIÓN CIELO RASO EN PVC (ancho entre 25 a 30 cm e=10 mm), incluye desmonte y sustitución de láminas deterioradas, verificación y ajustes a la estructura de soporte en caso de requerirse. </t>
  </si>
  <si>
    <t>11.3.4</t>
  </si>
  <si>
    <t>CIELO RASO EN LÁMINAS DE PVC (ancho entre 25 a 30 cm e=10 mm), con acabado liso, con estructura en ángulos, omegas y viguetas galvanizadas en cal. 26, estructura anclada muros y estructura con chazo de expansión o con tiros. Incluye suministro, instalación e implementos para trabajos en altura.</t>
  </si>
  <si>
    <t>PAÑETE LISO EN MORTERO 1:3, incluye filos, dilataciones, carteras de vanos, puertas y ventanas y medidas inferiores a un metro, incluye todos los demás materiales y elementos necesarios para su correcta aplicación</t>
  </si>
  <si>
    <t>ENCHAPE DE PARED EN CERÁMICA BLANCO (O A DEFINIR) GRAN FORMATO RECTANGULAR (Dimensión mínima 25 cm X 35 cm) PARA USO INSTITUCIONAL CON SUPERFICIE ESMALTADO. Incluye pegante tipo Pegacor o Alfa Listo Plus, boquilla blanca</t>
  </si>
  <si>
    <t>ENCHAPE DE PISO PORCELANATO BEIGE (O A DEFINIR) GRAN FORMATO (Dimensión mínima 50 cm X 50 cm) PARA USO INSTITUCIONAL CON SUPERFICIE ESMALTADO. Trafico pesado, incluye pegante tipo Pegacor o Alfa Listo Plus, boquilla blanca.</t>
  </si>
  <si>
    <t xml:space="preserve">GUARDA ESCOBA EN TABLETA CERÁMICA H = 10 cm, incluye material, mano de obra, remate superior, win en aluminio en las esquinas, herramienta y demás materiales necesarios para la correcta instalación </t>
  </si>
  <si>
    <t>Suministro e instalación de piso en listones machihembrados de madera Sapan (o equivalente) inmunizada al vacío, e = 0,018 m y ancho útil 0,10 m; sobre doble entramado de listones en Sapan (o equivalente) de 0,04 x 0,04 m ubicados sobre cojines de caucho de alta densidad e = 0,02 m, sobre membrana acústica e = 0.003 m (base asfáltica con polímeros, elastómeros y fibra de vidrio), con relleno de frescasa de baja densidad entre el entramado; incluye acabado con fondo acrílico minicomponente de un alto contenido en sólidos y terminación en poliuretano 100% de dos componentes en base acuosa semi mate; incluye todos elementos, materiales, equipos y mano de obra requerida para su correcta instalación y funcionamiento</t>
  </si>
  <si>
    <t>Guarda escoba en madera Sapan (o similar) inmunizada al vacío, e = 0,018 m y ancho útil 0,10 m, con acabado con fondo acrílico minicomponente de un alto contenido en sólidos y terminación en poliuretano 100% de dos componentes en base acuosa semi mate; incluye todos elementos, materiales, equipos y mano de obra requerida para su correcta instalación y funcionamiento</t>
  </si>
  <si>
    <t>GUARDAESCOBA EN PORCELANATO BEIGE (A DEFINIR) GRAN FORMATO  H = 10 cm, incluye pegante tipo Pegacor o Alfa Listo Plus o similar, boquilla blanca., mano de obra, remate superior, win en aluminio en las esquinas, herramienta y demás materiales necesarios para la correcta instalación.</t>
  </si>
  <si>
    <t>14.10</t>
  </si>
  <si>
    <t xml:space="preserve">ALISTADO DE PISO EN MORTERO 1:4, ESPESOR 4 CM, para allanar pisos auditorios y recibir piso técnico; allanar graderías balcones y todos los elementos y materiales necesarios para su correcta instalación </t>
  </si>
  <si>
    <t>14.11</t>
  </si>
  <si>
    <t xml:space="preserve">Suministro e instalación de bocapuerta en granito pulido, incluye dilatación en bronce. </t>
  </si>
  <si>
    <t>14.12</t>
  </si>
  <si>
    <t>Guardaescobas media caña fudida en sitio, en granito color beige según muestra micrograno dim:0,10 mts x 0,10 mts incluye emboquillada, pulida, brillada y dilatación plástica.</t>
  </si>
  <si>
    <t xml:space="preserve">CARPINTERÍA METALICA </t>
  </si>
  <si>
    <t>OTROS ELEMENTOS METÁLICOS</t>
  </si>
  <si>
    <t>Suministro e instalación de Baranda de 0,90m de altura. Con pasamanos tubo redondo de 2", con soporte lateral metálico para pasamanos tubular  Ø=1/8" soldado a pasamanos y anclado a muro mediante tornillos metálicos, con anclaje chazo expansivo o similar de 1/4". Todos los elementos con tratamiento anticorrosivo y pintura poliuretano alifático (para exteriores) color negro.</t>
  </si>
  <si>
    <t>15.7</t>
  </si>
  <si>
    <t>BARANDA DE ESCALERA 01 - TIPO A Suministro e instalación de Baranda de 0,90m de altura. Con pasamanos tubo redondo de 2" en aluminio liso, con tubos horizontales de seguridad tubo redondo de 3/8" en aluminio liso, con parales verticales tubo redondo de 2" en aluminio liso, con anclaje de tubos horizontales de seguridad redondo de 3/4" soldado a parales, con platinas de anclaje a piso y anclaje chazo metálico a muro o piso con chazo expansivo o similar 1/4". Todos los elementos con tratamiento anticorrosivo y pintura poliuretano alifático (para exteriores) color negro. (ver detalle de escaleras)</t>
  </si>
  <si>
    <t>VENTANAS EN ALUMINIO</t>
  </si>
  <si>
    <t>15.2.4</t>
  </si>
  <si>
    <t>Suministro e instalación rejilla metálica tipo persiana para ventilación 1.20 x 0.60. Incluye marco, anclajes</t>
  </si>
  <si>
    <t>15.2.6</t>
  </si>
  <si>
    <t xml:space="preserve">Suministro e instalación de ventanería tradicional corrediza serie 3825 Plus Alúmina ó Similar de igual calidad o superior con cuerpo fijo. Perfilería en aluminio crudo color natural. Vidrio templado 5mm. </t>
  </si>
  <si>
    <t>PUERTAS METALICAS</t>
  </si>
  <si>
    <t>15.3.4</t>
  </si>
  <si>
    <t>División y puertas entamboradas para cabina de sanitarios y orinales en de acero inoxidable 304 cal.20 satinado, anclado a pared, con estructura interior en polímero inyectado de alta densidad  tipo línea institucional o equivalente de igual calidad o superior, instalado con anclajes tipo, según diseño. Incluye suministro, montaje.</t>
  </si>
  <si>
    <t>15.3.5</t>
  </si>
  <si>
    <t>MARCO Y PUERTA TIPO PERSIANA en lámina CR. cal.18, según especificaciones técnicas; incluye manijas, bisagras tipo pistón, soldaduras y demás perfiles según diseño, el cargue del marco con grouting f'c=3000 PSI, anclaje tipo pata de gallina fabricado en ángulo y complementarios, anticorrosivo aplicado en dos (2) capas. Incluye pintura electrostática negro semi mate, rejilla con elementos metalicos para persiana 40 x 5 mm, cada 4 cm . Incluye cerradura de seguridad y manija en varilla cuadrada de 1/2´´. Tipo P-08</t>
  </si>
  <si>
    <t>CERRADURA MANIJA LIZA PARA ENTRADA CAPRI CROMADO MATE, incluye tres llaves, montaje, accesorios, materiales, mano de obra, herramientas y todos los elementos necesarios para su correcta instalación y funcionamiento</t>
  </si>
  <si>
    <t>CERRADURA CERROJO SENCILLO 170 MULTIPUNTO CROMADO MATE YALE, STANLEY O SCHLAGE, incluye tres llaves, montaje, accesorios, materiales, mano de obra, herramientas y todos los elementos necesarios para su correcta instalación y funcionamiento.</t>
  </si>
  <si>
    <t>18.1</t>
  </si>
  <si>
    <t>APARATOS SANITARIOS</t>
  </si>
  <si>
    <t>18.1.1</t>
  </si>
  <si>
    <t>SUMINISTRO E INSTALACION DE SANITARIO DE TANQUE PARA NIÑOS LINEA INFANTIL COLOR (incluye accesorios, tapa y asiento, almacenamiento 6 L.) Incluye transporte, material, mano de obra, herramienta y demás materiales necesarios para la correcta instalación y funcionamiento.</t>
  </si>
  <si>
    <t>18.1.2</t>
  </si>
  <si>
    <t>SUMINISTRO E INSTALACIÓN SANITARIO ELONGADO DE TANQUE PARA PERSONAS CON MOVILIDAD REDUCIDA. Incluye transporte, material, tapa, asiento, mano de obra, herramienta y demás materiales necesarios para la correcta instalación y funcionamiento.</t>
  </si>
  <si>
    <t>18.1.6</t>
  </si>
  <si>
    <t>SUMINISTRO E INSTALACIÓN DE LAVAMANOS DE COLGAR, SEMIPEDESTAL TIPO INSTITUCIONAL Incluye transporte, material, mano de obra, herramienta y demás materiales necesarios para la correcta instalación y funcionamiento.</t>
  </si>
  <si>
    <t>18.3</t>
  </si>
  <si>
    <t>ACCESORIOS</t>
  </si>
  <si>
    <t>18.3.1</t>
  </si>
  <si>
    <t>BARRA DE SEGURIDAD ABATIBLE EN "U" EN ACERO INOXIDABLE + BARRA FIJA 50 cm, en baños para PMR incluye anclajes, materiales, mano de obra, herramienta y demás necesarios para la correcta instalación.</t>
  </si>
  <si>
    <t>18.3.2</t>
  </si>
  <si>
    <t xml:space="preserve">SUMINISTRO E INSTALACION Gabinete para toallas de papel de sobreponer a la pared en acero inoxidable, para 450 toallas plegadas en C o 600 múltifold. </t>
  </si>
  <si>
    <t>18.3.3</t>
  </si>
  <si>
    <t>SUMINISTRO E INSTALACIÓN DE DISPENSADOR DE PAPEL HIGIÉNICO EN ACERO INOXIDABLE, acabado satinado, incluye llave, anclajes, mano de obra, herramienta y todos los materiales y accesorios necesarios para su correcta instalación y funcionamiento</t>
  </si>
  <si>
    <t>18.3.4</t>
  </si>
  <si>
    <t>SUMINISTRO E INSTALACIÓN DE CAMBIADOR DE PAÑALES HORIZONTAL DE PARED, capacidad en peso: 25 kg, dimensiones 84 cm x 54 cm x 10 cm color gris, incluye mano de obra, herramienta y demás materiales necesarios para la correcta instalación.</t>
  </si>
  <si>
    <t>18.3.5</t>
  </si>
  <si>
    <t>Papelera para modulo sanitario anclada a la división sanitaria durante el proceso de armado o anclada al muro dim: 0,40 mts x 0,31 mts x 0,13 mts en lámina de acero inoxidable SAE 304, Acabado satinado prelijado N.4, con soporte para bolsa plástica, capacidad 14,5 LTS. Incluye elementos de sujeción y anclaje.</t>
  </si>
  <si>
    <t>18.3.6</t>
  </si>
  <si>
    <t>SUMINISTRO E INSTALACIÓN DE DISPENSADOR DE JABÓN LÍQUIDO EN ACERO INOXIDABLE 1000 Ml de 20x13 cm</t>
  </si>
  <si>
    <t>18.3.7</t>
  </si>
  <si>
    <t>SUMINISTRO E INSTALACIÓN DE TAPA PLÁSTICA PARA REGISTRO 20*20 cms. Incluye material, mano de obra, herramienta y demás materiales necesarios para la correcta instalación.</t>
  </si>
  <si>
    <t>18.3.8</t>
  </si>
  <si>
    <t>Suministro e instalación de pasamanos de 1.5 m de longitud, conformados por bolillos de Pino de sección circular diámetro 0.04 m, acabado con poliuretano 100% de dos componentes en base acuosa semi mate, montados sobre dos soportes de acero (según diseño), con acabado en pintura base Wash Primer y pintura en esmalte color a escoger, anclados a la pared mediante chazos expansivos de seguridad de 1/2"; incluye todos elementos, materiales, equipos y mano de obra requerida para su correcta instalación</t>
  </si>
  <si>
    <t>APLICACIÓN ESTUCO PLASTICO; para muros interiores y exteriores, incluye filos, dilataciones y alturas menores a 1.00 m; incluye todos elementos, materiales, equipos y mano de obra requerida para su correcta ejecución</t>
  </si>
  <si>
    <t>APLICACIÓN DE DOS CAPAS DE PINTURA VINILO EXTERIOR TIPO KORAZA DOBLE VIDA 10 AÑOS; para muros interiores y exteriores color a definir, incluye filos, cortes, dilataciones y alturas menores a 1.00 m; incluye todos elementos, materiales, equipos y mano de obra requerida para su correcta ejecución</t>
  </si>
  <si>
    <t>APLICACIÓN DE DOS CAPAS de hidrofugo para fachadas, incluye todos elementos, materiales, equipos y mano de obra requerida para su correcta ejecución.</t>
  </si>
  <si>
    <t>Mantenimiento pintura interior. Incluye limpieza y/o lijado (donde a criterio de la interventoria se requiera), y tres capas de vinilo tipo I.</t>
  </si>
  <si>
    <t>SUMINISTRO E INSTALACIÓN DE ESPEJO EN VIDRIO CRUDO DE 4 MM BISELADO, con marco en perfil cuadrado de aluminio colocado en la parte posterior en todo su contorno, fijado a muro con chazos arriba y abajo, incluye material, mano de obra, herramienta y demás materiales necesarios para su correcta instalación</t>
  </si>
  <si>
    <t>SUMINISTRO E INSTALACIÓN DE ESPEJO PARA BAÑO DE PERSONAS CON MOVILIDAD REDUCIDA EN VIDRIO CRUDO DE 4 mm BISELADO, con marco en perfil cuadrado inclinado de aluminio colocado en la parte posterior en todo su contorno, fijado a muro con chazos arriba y abajo, incluye material, mano de obra, herramienta y demás materiales necesarios para su correcta instalación</t>
  </si>
  <si>
    <t>Suministro e instalación de espejo cristal 4 mm con marco en madera Sapan o similar 0.04 m x 0.02 m por todo su contorno (según diseño), acabado con poliuretano 100% de dos componentes en base acuosa semi mate, con ranura en la mitad de la sección, en la cual reposa la lámina de espejo, incluye icopor para amortiguación contra la pared, anclaje a muro con chazos de 1 1/2; incluye todos elementos, materiales, equipos y mano de obra requerida para su correcta instalación</t>
  </si>
  <si>
    <t>Suministro e instalción película adhesiva Sandblass Frosted tipo frost para vidrio.</t>
  </si>
  <si>
    <t>SUSTITUCIÓN VIDRIO QUEBRADO SENCILLO. Vidrio laminado 6+4 (Cool lite ST 150 04 mm + PVB 0.38 micras + incoloro de de 6 mm), sellado con silicona sintética incolora. Incluye retirar vidrio existente.</t>
  </si>
  <si>
    <t>Suministro e instalación de plataforma elevadora vertical para PMR, para una diferencia de altura de 3.1 y dos paradas. Capacidad de 320 kg, cabina en acero inoxidable, entrada libre de 90 cm * 200 cm, sin puerta interior.</t>
  </si>
  <si>
    <t>BORDILLO EN CONCRETO (dimensiones: base 20 cm alto 35 cm), Incluye concreto, refuerzo, formaleta, mano de obra, herramientas y demás materiales necesarios para la realización de la actividad.</t>
  </si>
  <si>
    <t>BANCA EN CONCRETO PREFABRICADA ó FUNDIDA EN SITIO ACORDE A DISEÑOS, parte externa concreto a la vista incluye, perfilación del terreno, base granular compactada, concreto 3.000 PSI, refuerzo, formaleta, mano de obra, herramienta y demás necesarios para la correcta instalación</t>
  </si>
  <si>
    <t>22.10</t>
  </si>
  <si>
    <t>CERRAMIENTO CON PUERTA EN MALLA ESLABONADA GALVANIZADA, estructura tubular h= 2.10 m, Incluye eslabones, cerrojo de manija, puerta de 2,40 de ancho dos hojas, portacandado para la puerta, materiales, mano de obra, herramienta y demás materiales necesarios para la correcta instalación.</t>
  </si>
  <si>
    <t>22.15</t>
  </si>
  <si>
    <t xml:space="preserve">PISO EN CONCRETO ESTAMPADO </t>
  </si>
  <si>
    <t>22.16</t>
  </si>
  <si>
    <t>Cobertura vegetal del terreno con herbácea suelda con suelda (Commelina Diffusa) o especies nativas de la zona, sembrando cuatro plántulas por m2 o recomendación del agrónomo de la Alcaldía y supervisando su crecimiento y cobertura de la superficie por aprox. un (1) mes, que deberá ser programado hacia el final de las obras. Incluye plántulas nativas (a definir en su momento), plantación, tierra negra y abono</t>
  </si>
  <si>
    <t>22.17</t>
  </si>
  <si>
    <t>PATERA (SOBRECIMIENTO) EN CONCRETO para confinamiento de jardineras en el terreno (dimensiones: base 20cm alto 35cm), Incluye concreto, refuerzo, manto impermeabilizante, formaleta, mano de obra, herramientas y demás materiales necesarios para la realización de la actividad</t>
  </si>
  <si>
    <t>22.18</t>
  </si>
  <si>
    <t>Adecuación de cárcamo - Realce de bordes del cárcamo en concreto de 2.500 psi, no incluye aceros de refuerzo.</t>
  </si>
  <si>
    <t>22.19</t>
  </si>
  <si>
    <t>Rejilla en ángulo para cárcamo ancho variable fabricada en ángulos de acero de 3/4"x1/8" tanto para el marco como para los elementos horizontales, conformando módulos de 1,00x0,35 m</t>
  </si>
  <si>
    <t>SEÑALIZACION</t>
  </si>
  <si>
    <t>23.2</t>
  </si>
  <si>
    <t>SUMINISTRO E INSTALACIÓN GRUPO DE AVISOS DE SEÑALIZACIÓN E INFORMACIÓN elaborados en acrílico cristal Cal. 2 mm, soportados con cuatro (4) distanciadores pequeños en aluminio</t>
  </si>
  <si>
    <t>SUMINISTRO E INSTALACIÓN DE PANELES ACÚSTICOS EN TELA, dimensiones 1 m X 0,66 m, incluye tela dos capas, listones en madera de 0,03 x 0,03, relleno en lana de vidrio y/o lana de roca , tapa posterior en cartón corrugado, anclajes y demás elementos para su correcta elaboración e instalación.</t>
  </si>
  <si>
    <t>Suministro e instalación de páneles acústicos acabado tipo arquitectónico. Abosortor y resonador. Muros con acabado en madera en laminado o melamina HR con perforaciones. Material fonoabsorbente 1". Estructura de soporte a pared + alineación.</t>
  </si>
  <si>
    <t>Suministro e instalación de páneles acústicos acabado tipo arquitectónico. Resonador para muros y/o techo con acabado en madera en laminado o melamina HR con perforaciones. Area y Modulación se definen en sitio. Material fonoabsorbente 1". Estructura de soporte a techo.</t>
  </si>
  <si>
    <t>SUSTITUCIÓN DE EQUIPO DE AIRE ACONDICIONADOS (Mini Split inverter 18000 BTU 220V) refrigerante R- 410A, incluye desmonte del equipo existente, disposición, suministro e instalación del nuevo equipo. </t>
  </si>
  <si>
    <t>Mantenimiento equipos de aire acondicionado tipo minisplit desde 18000 BTU  a 24000 BTU. Incluye reemplazo de piezas, anclajes, mangueras, cambio de refrigerante y todos los accesorios necesarios para su correcta instalación y funcionamiento.</t>
  </si>
  <si>
    <t>Suministro e instalación de sistema de aire acondicionado tipo mini split con capacidad de 18,000 BTU, incluye unidad evaporada, unidad condensadora, tuberia de refrigeraciòn y tuberia elèctrica emt, desague o bombas de condensados de ser necesario, instalaciones electricas de fuerza y control desde tablero de distribuciòn hasta evapaoradora y condensadora, soporteria, aislamientos, accesorios y demàs elementos adicionales necesarios para su correcto funcionamiento.</t>
  </si>
  <si>
    <t xml:space="preserve">u </t>
  </si>
  <si>
    <t>Suministro e instalación de sistema de aire acondicionado tipo mini split con capacidad de 24,000 BTU, incluye unidad evaporada, unidad condensadora, tuberia de refrigeraciòn y tuberia elèctrica emt, desague o bombas de condensados de ser necesario, instalaciones electricas de fuerza y control desde tablero de distribuciòn hasta evapaoradora y condensadora, soporteria, aislamientos, accesorios y demàs elementos adicionales necesarios para su correcto funcionamiento.</t>
  </si>
  <si>
    <t>Aseo general de obra</t>
  </si>
  <si>
    <t>Aseo sencillo de zonas exteriores, mediante lavado con agua a presión (hidrolavadora) e implementación de detergente biodegradable y gratas (cepillos) y escobas de nylon, y ejecutando cualquier otra actividad necesaria para garantizar la entrega en total limpieza de la zona. Incluye implementos para trabajos en altura. El pago por m2 será medido en la superficie limpiada tanto en muros, como en pisos y techos.</t>
  </si>
  <si>
    <t>Limpieza de muros y plataforma existentes con hidrolavadora retirando materiales adheridos a la superficie. Incluye aseo de las areas intervenidas e implementos para trabajos en altura.</t>
  </si>
  <si>
    <t xml:space="preserve">SUBTOTAL OBRAS </t>
  </si>
  <si>
    <t>ADMINISTRACIÓN</t>
  </si>
  <si>
    <t xml:space="preserve">IMPREVISTO
</t>
  </si>
  <si>
    <t xml:space="preserve">UTILIDAD
</t>
  </si>
  <si>
    <t>IVA SOBRE LA UTILIDAD</t>
  </si>
  <si>
    <t>SUBTOTAL COSTOS INDIRECTOS</t>
  </si>
  <si>
    <t>VALOR TOTAL OBRA</t>
  </si>
  <si>
    <t>INGENIERIA DE DETALLE</t>
  </si>
  <si>
    <t xml:space="preserve">IVA </t>
  </si>
  <si>
    <t>SUBTOTAL INGENIERIA DE DETALLE</t>
  </si>
  <si>
    <t>VALOR TOTAL (OBRA + INGENIERIA DE DETALLE)</t>
  </si>
  <si>
    <r>
      <rPr>
        <b/>
        <sz val="11"/>
        <rFont val="Arial"/>
        <family val="2"/>
      </rPr>
      <t xml:space="preserve">NOTA 1: </t>
    </r>
    <r>
      <rPr>
        <sz val="11"/>
        <rFont val="Arial"/>
        <family val="2"/>
      </rPr>
      <t xml:space="preserve"> Se debe tener en cuenta que el PRECIO UNITARIO NO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</si>
  <si>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</si>
  <si>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</si>
  <si>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</si>
  <si>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</si>
  <si>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color rgb="FF000000"/>
        <rFont val="Arial"/>
      </rPr>
      <t>NOTA 3:</t>
    </r>
    <r>
      <rPr>
        <sz val="11"/>
        <color rgb="FF000000"/>
        <rFont val="Arial"/>
      </rPr>
      <t xml:space="preserve"> El A.I.U y su discriminación deben estar en porcentaje (%)., los porcentajes de Imprevistos y Utilidad se toman con relación a historicos del Ministerio.</t>
    </r>
  </si>
  <si>
    <t>I=</t>
  </si>
  <si>
    <t>UTILIDAD</t>
  </si>
  <si>
    <t>U=</t>
  </si>
  <si>
    <t>IVA=</t>
  </si>
  <si>
    <t>TOTAL A.I.U</t>
  </si>
  <si>
    <t>A.I.U.=</t>
  </si>
  <si>
    <t>PRESUPUESTO TERMINACION CONSTRUCCION CUBIERTA CENTRO CULTURAL MARGARITA HURTADO</t>
  </si>
  <si>
    <t>ANALISIS DEL AIU</t>
  </si>
  <si>
    <t>COSTO DEL CTTO</t>
  </si>
  <si>
    <t>IMPUESTOS Y PÓLIZAS</t>
  </si>
  <si>
    <t xml:space="preserve">COSTO </t>
  </si>
  <si>
    <t xml:space="preserve">Retefuente </t>
  </si>
  <si>
    <t xml:space="preserve">Contribución especial </t>
  </si>
  <si>
    <t>Transacciones financieras (4 x 1000)</t>
  </si>
  <si>
    <t>Rete ICA 6.9/1000</t>
  </si>
  <si>
    <t>FIC</t>
  </si>
  <si>
    <t>Estampilla Pro Universidades Públicas (DE IMPUTACIÓN NACIONAL).</t>
  </si>
  <si>
    <t>Administración fiducia 1 SMMLV por mes de duración</t>
  </si>
  <si>
    <t>Pólizas</t>
  </si>
  <si>
    <t>PORCENTAJE IMPUESTOS  Y OTROS SOBRE CONTRATO</t>
  </si>
  <si>
    <t>UN</t>
  </si>
  <si>
    <t>DEDICACION %</t>
  </si>
  <si>
    <t>Cantidad Y/O Turnos</t>
  </si>
  <si>
    <t>Plazo (mes)</t>
  </si>
  <si>
    <t>VALOR BRUTO</t>
  </si>
  <si>
    <t>VALOR NETO</t>
  </si>
  <si>
    <t>PERSONAL</t>
  </si>
  <si>
    <t>DIRECTOR DE OBRA</t>
  </si>
  <si>
    <t>mes</t>
  </si>
  <si>
    <t>RESIDENTE DE OBRA</t>
  </si>
  <si>
    <t>TRABAJADOR SOCIAL</t>
  </si>
  <si>
    <t>TOPOGRAFO</t>
  </si>
  <si>
    <t>INGENIERO HIDROSANITARIO Y RCI</t>
  </si>
  <si>
    <t>INGENIERO GEOTECNISTA</t>
  </si>
  <si>
    <t>INGENIERO ESTRUCTURAL</t>
  </si>
  <si>
    <t>INGENIERO ELÉCTRICO - ELECTRONICO</t>
  </si>
  <si>
    <t>PROFESIONAL DE SSTMA</t>
  </si>
  <si>
    <t>ALMACENISTA</t>
  </si>
  <si>
    <t>VIGILANCIA ARMADA (3 TURNOS)</t>
  </si>
  <si>
    <t>GASTOS GENERALES</t>
  </si>
  <si>
    <t>PAPELERÍA, FOTOCOPIAS Y EQUIPOS</t>
  </si>
  <si>
    <t>ADECUACION ESPACIO PARA ALMACÉN, MUEBLES, BAÑOS (INCLUYE RETIRO AL FINALIZAR LA OBRA)</t>
  </si>
  <si>
    <t>IMPLEMENTACIÓN PLAN AMBIENTAL Y SEGURIDAD INDUSTRIAL - Elementos de seguridad Industrial, incluye trabajo de alturas, señalizacion y proteccion de zonas de trabajo</t>
  </si>
  <si>
    <t>ENSAYOS DE LABORATORIO (incluiye pueba de tintas, concretos, aceros, ferroscan)</t>
  </si>
  <si>
    <t>SERVICIOS PÚBLICOS</t>
  </si>
  <si>
    <t>IMPLEMENTACIÓN PLAN DE MANEJO DE TRANSITO - Elementos de seguridad Industrial, señalizacion y proteccion de zonas de trabajo</t>
  </si>
  <si>
    <t>VALLA INFORMATIVA DEL PROYECTO (2,00 X3,00MTS) BANNER CON OJALETES CON ESTRUCTURA METALICA DE  SOPORTE</t>
  </si>
  <si>
    <t>TOTAL ADMINISTRACIÓN</t>
  </si>
  <si>
    <t xml:space="preserve">COSTO DIRECTO </t>
  </si>
  <si>
    <t>IMPREVISTOS</t>
  </si>
  <si>
    <t>IVA SOBRE UTILIDAD</t>
  </si>
  <si>
    <t>COSTO INDIRECTO</t>
  </si>
  <si>
    <t>VALOR TOTAL</t>
  </si>
  <si>
    <t xml:space="preserve">Formulario 1 - Propuesta económica  -  Licitación de obra pública de infraestructura  social </t>
  </si>
  <si>
    <t>[La Entidad podrá utilizar este Formato para la presentación de los análisis de Precios Unitarios del Contratista en la oportunidad prevista en el numeral 8.1. del Documento Base]</t>
  </si>
  <si>
    <t>MINISTERIO DE CULTURA</t>
  </si>
  <si>
    <t>VERSIÓN</t>
  </si>
  <si>
    <t>LP-XXXXX</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</si>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</sst>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0">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6" formatCode="_-&quot;$&quot;* #,##0.00_-;\-&quot;$&quot;* #,##0.00_-;_-&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_-* #,##0.00\ &quot;Pts&quot;_-;\-* #,##0.00\ &quot;Pts&quot;_-;_-* &quot;-&quot;??\ &quot;Pts&quot;_-;_-@_-"/>
    <numFmt numFmtId="178" formatCode="#,##0.0000"/>
    <numFmt numFmtId="179" formatCode="0#.00\ \L\t"/>
    <numFmt numFmtId="180" formatCode="_([$$-240A]\ * #,##0.00_);_([$$-240A]\ * \(#,##0.00\);_([$$-240A]\ * &quot;-&quot;??_);_(@_)"/>
    <numFmt numFmtId="181" formatCode="_-* #,##0.00\ [$€]_-;\-* #,##0.00\ [$€]_-;_-* &quot;-&quot;??\ [$€]_-;_-@_-"/>
    <numFmt numFmtId="182" formatCode="_ * #,##0_ ;_ * \-#,##0_ ;_ * &quot;-&quot;??_ ;_ @_ "/>
    <numFmt numFmtId="183" formatCode="_-[$$-240A]\ * #,##0.00_ ;_-[$$-240A]\ * \-#,##0.00\ ;_-[$$-240A]\ * &quot;-&quot;??_ ;_-@_ "/>
    <numFmt numFmtId="184" formatCode="_-[$$-240A]* #,##0.00_-;\-[$$-240A]* #,##0.00_-;_-[$$-240A]* &quot;-&quot;??_-;_-@_-"/>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_-[$$-240A]\ * #,##0.00_-;\-[$$-240A]\ * #,##0.00_-;_-[$$-240A]\ * &quot;-&quot;??_-;_-@_-"/>
    <numFmt numFmtId="202" formatCode="[$$-240A]\ #,##0.00;\-[$$-240A]\ #,##0.00"/>
    <numFmt numFmtId="203" formatCode="_-[$$-240A]\ * #,##0.0000_-;\-[$$-240A]\ * #,##0.0000_-;_-[$$-240A]\ * &quot;-&quot;??_-;_-@_-"/>
    <numFmt numFmtId="204" formatCode="_-[$$-240A]\ * #,##0.0000_-;\-[$$-240A]\ * #,##0.0000_-;_-[$$-240A]\ * &quot;-&quot;????_-;_-@_-"/>
    <numFmt numFmtId="205" formatCode="0.0000%"/>
    <numFmt numFmtId="206" formatCode="0.000000"/>
    <numFmt numFmtId="207" formatCode="0.00000%"/>
    <numFmt numFmtId="208" formatCode="0.000%"/>
    <numFmt numFmtId="209" formatCode="_-[$$-2C0A]\ * #,##0.00_-;\-[$$-2C0A]\ * #,##0.00_-;_-[$$-2C0A]\ * &quot;-&quot;??_-;_-@_-"/>
    <numFmt numFmtId="210" formatCode="_-* #,##0.00_-;\-* #,##0.00_-;_-* &quot;-&quot;??_-;_-@"/>
    <numFmt numFmtId="211" formatCode="0.0"/>
  </numFmts>
  <fonts count="8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1"/>
      <color rgb="FF0070C0"/>
      <name val="Arial"/>
      <family val="2"/>
    </font>
    <font>
      <b/>
      <sz val="12"/>
      <name val="Arial Narrow"/>
      <family val="2"/>
    </font>
    <font>
      <sz val="11"/>
      <color rgb="FFFF0000"/>
      <name val="Calibri"/>
      <family val="2"/>
      <scheme val="minor"/>
    </font>
    <font>
      <sz val="10"/>
      <color theme="1"/>
      <name val="Arial"/>
      <family val="2"/>
    </font>
    <font>
      <sz val="10"/>
      <color theme="0" tint="-0.14999847407452621"/>
      <name val="Arial"/>
      <family val="2"/>
    </font>
    <font>
      <sz val="11"/>
      <color theme="0" tint="-0.14999847407452621"/>
      <name val="Arial"/>
      <family val="2"/>
    </font>
    <font>
      <b/>
      <sz val="12"/>
      <name val="Arial"/>
      <family val="2"/>
    </font>
    <font>
      <b/>
      <sz val="14"/>
      <name val="Arial"/>
      <family val="2"/>
    </font>
    <font>
      <b/>
      <sz val="10"/>
      <color theme="1"/>
      <name val="Arial"/>
      <family val="2"/>
    </font>
    <font>
      <sz val="11"/>
      <color theme="1"/>
      <name val="Calibri"/>
      <family val="2"/>
    </font>
    <font>
      <b/>
      <sz val="11"/>
      <color rgb="FFFF0000"/>
      <name val="Calibri"/>
      <family val="2"/>
    </font>
    <font>
      <sz val="11"/>
      <color rgb="FFFF0000"/>
      <name val="Calibri"/>
      <family val="2"/>
    </font>
    <font>
      <sz val="11"/>
      <name val="Calibri"/>
      <family val="2"/>
    </font>
    <font>
      <sz val="11"/>
      <color rgb="FFFF0000"/>
      <name val="Arial Narrow"/>
      <family val="2"/>
    </font>
    <font>
      <sz val="11"/>
      <color theme="1"/>
      <name val="Arial Narrow"/>
      <family val="2"/>
    </font>
    <font>
      <b/>
      <sz val="9"/>
      <color theme="1"/>
      <name val="Arial"/>
      <family val="2"/>
    </font>
    <font>
      <b/>
      <sz val="10"/>
      <color theme="2"/>
      <name val="Arial"/>
      <family val="2"/>
    </font>
    <font>
      <b/>
      <sz val="11"/>
      <color theme="0"/>
      <name val="Arial"/>
      <family val="2"/>
    </font>
    <font>
      <sz val="10"/>
      <color theme="0"/>
      <name val="Arial"/>
      <family val="2"/>
    </font>
    <font>
      <sz val="10"/>
      <name val="Arial"/>
      <family val="2"/>
    </font>
    <font>
      <sz val="11"/>
      <color theme="0" tint="-0.34998626667073579"/>
      <name val="Calibri"/>
      <family val="2"/>
      <scheme val="minor"/>
    </font>
    <font>
      <b/>
      <sz val="10"/>
      <color theme="0" tint="-0.34998626667073579"/>
      <name val="Arial"/>
      <family val="2"/>
    </font>
    <font>
      <sz val="11"/>
      <color theme="0" tint="-0.34998626667073579"/>
      <name val="Calibri"/>
      <family val="2"/>
    </font>
    <font>
      <b/>
      <sz val="11"/>
      <color rgb="FF000000"/>
      <name val="Arial"/>
    </font>
    <font>
      <sz val="11"/>
      <color rgb="FF000000"/>
      <name val="Arial"/>
    </font>
    <font>
      <sz val="11"/>
      <color rgb="FF000000"/>
      <name val="Calibri"/>
      <family val="2"/>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8D8D8"/>
        <bgColor rgb="FFD8D8D8"/>
      </patternFill>
    </fill>
    <fill>
      <patternFill patternType="solid">
        <fgColor theme="5" tint="0.79998168889431442"/>
        <bgColor indexed="64"/>
      </patternFill>
    </fill>
    <fill>
      <patternFill patternType="solid">
        <fgColor rgb="FFFFFFFF"/>
        <bgColor rgb="FFFFFFFF"/>
      </patternFill>
    </fill>
    <fill>
      <patternFill patternType="solid">
        <fgColor theme="3" tint="-0.499984740745262"/>
        <bgColor indexed="64"/>
      </patternFill>
    </fill>
    <fill>
      <patternFill patternType="solid">
        <fgColor theme="0" tint="-4.9989318521683403E-2"/>
        <bgColor indexed="64"/>
      </patternFill>
    </fill>
    <fill>
      <patternFill patternType="solid">
        <fgColor theme="1" tint="0.499984740745262"/>
        <bgColor indexed="64"/>
      </patternFill>
    </fill>
  </fills>
  <borders count="15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thin">
        <color indexed="64"/>
      </right>
      <top style="hair">
        <color indexed="64"/>
      </top>
      <bottom style="hair">
        <color indexed="64"/>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medium">
        <color rgb="FF000000"/>
      </top>
      <bottom style="hair">
        <color rgb="FF000000"/>
      </bottom>
      <diagonal/>
    </border>
    <border>
      <left/>
      <right style="thin">
        <color rgb="FF000000"/>
      </right>
      <top style="medium">
        <color rgb="FF000000"/>
      </top>
      <bottom style="hair">
        <color rgb="FF000000"/>
      </bottom>
      <diagonal/>
    </border>
    <border>
      <left style="thin">
        <color rgb="FF000000"/>
      </left>
      <right style="thin">
        <color rgb="FF000000"/>
      </right>
      <top style="medium">
        <color rgb="FF000000"/>
      </top>
      <bottom style="hair">
        <color rgb="FF000000"/>
      </bottom>
      <diagonal/>
    </border>
    <border>
      <left style="thin">
        <color rgb="FF000000"/>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medium">
        <color rgb="FF000000"/>
      </right>
      <top style="medium">
        <color rgb="FF000000"/>
      </top>
      <bottom style="hair">
        <color rgb="FF000000"/>
      </bottom>
      <diagonal/>
    </border>
    <border>
      <left style="medium">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style="hair">
        <color rgb="FF000000"/>
      </top>
      <bottom style="hair">
        <color rgb="FF000000"/>
      </bottom>
      <diagonal/>
    </border>
    <border>
      <left/>
      <right style="medium">
        <color rgb="FF000000"/>
      </right>
      <top style="hair">
        <color rgb="FF000000"/>
      </top>
      <bottom style="hair">
        <color rgb="FF000000"/>
      </bottom>
      <diagonal/>
    </border>
    <border>
      <left style="medium">
        <color rgb="FF000000"/>
      </left>
      <right style="medium">
        <color rgb="FF000000"/>
      </right>
      <top style="hair">
        <color rgb="FF000000"/>
      </top>
      <bottom style="hair">
        <color rgb="FF000000"/>
      </bottom>
      <diagonal/>
    </border>
    <border>
      <left style="medium">
        <color rgb="FF000000"/>
      </left>
      <right/>
      <top style="hair">
        <color rgb="FF000000"/>
      </top>
      <bottom style="medium">
        <color rgb="FF000000"/>
      </bottom>
      <diagonal/>
    </border>
    <border>
      <left/>
      <right style="thin">
        <color rgb="FF000000"/>
      </right>
      <top style="hair">
        <color rgb="FF000000"/>
      </top>
      <bottom style="medium">
        <color rgb="FF000000"/>
      </bottom>
      <diagonal/>
    </border>
    <border>
      <left style="thin">
        <color rgb="FF000000"/>
      </left>
      <right style="thin">
        <color rgb="FF000000"/>
      </right>
      <top style="hair">
        <color rgb="FF000000"/>
      </top>
      <bottom style="medium">
        <color rgb="FF000000"/>
      </bottom>
      <diagonal/>
    </border>
    <border>
      <left style="thin">
        <color rgb="FF000000"/>
      </left>
      <right/>
      <top style="hair">
        <color rgb="FF000000"/>
      </top>
      <bottom style="medium">
        <color rgb="FF000000"/>
      </bottom>
      <diagonal/>
    </border>
    <border>
      <left/>
      <right style="medium">
        <color rgb="FF000000"/>
      </right>
      <top style="hair">
        <color rgb="FF000000"/>
      </top>
      <bottom style="medium">
        <color rgb="FF000000"/>
      </bottom>
      <diagonal/>
    </border>
    <border>
      <left style="medium">
        <color rgb="FF000000"/>
      </left>
      <right style="medium">
        <color rgb="FF000000"/>
      </right>
      <top style="hair">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hair">
        <color rgb="FF000000"/>
      </top>
      <bottom style="hair">
        <color rgb="FF000000"/>
      </bottom>
      <diagonal/>
    </border>
    <border>
      <left style="medium">
        <color rgb="FF000000"/>
      </left>
      <right style="thin">
        <color rgb="FF000000"/>
      </right>
      <top style="hair">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bottom style="hair">
        <color rgb="FF000000"/>
      </bottom>
      <diagonal/>
    </border>
    <border>
      <left style="thin">
        <color rgb="FF000000"/>
      </left>
      <right style="thin">
        <color rgb="FF000000"/>
      </right>
      <top/>
      <bottom style="hair">
        <color rgb="FF000000"/>
      </bottom>
      <diagonal/>
    </border>
    <border>
      <left style="thin">
        <color rgb="FF000000"/>
      </left>
      <right/>
      <top/>
      <bottom style="hair">
        <color rgb="FF000000"/>
      </bottom>
      <diagonal/>
    </border>
    <border>
      <left/>
      <right/>
      <top/>
      <bottom style="hair">
        <color rgb="FF000000"/>
      </bottom>
      <diagonal/>
    </border>
    <border>
      <left/>
      <right style="thin">
        <color rgb="FF000000"/>
      </right>
      <top/>
      <bottom style="hair">
        <color rgb="FF000000"/>
      </bottom>
      <diagonal/>
    </border>
    <border>
      <left style="medium">
        <color rgb="FF000000"/>
      </left>
      <right style="medium">
        <color rgb="FF000000"/>
      </right>
      <top/>
      <bottom style="hair">
        <color rgb="FF000000"/>
      </bottom>
      <diagonal/>
    </border>
    <border>
      <left style="medium">
        <color rgb="FF000000"/>
      </left>
      <right style="thin">
        <color rgb="FF000000"/>
      </right>
      <top style="hair">
        <color rgb="FF000000"/>
      </top>
      <bottom style="hair">
        <color rgb="FF000000"/>
      </bottom>
      <diagonal/>
    </border>
    <border>
      <left/>
      <right/>
      <top style="hair">
        <color rgb="FF000000"/>
      </top>
      <bottom style="hair">
        <color rgb="FF000000"/>
      </bottom>
      <diagonal/>
    </border>
    <border>
      <left style="medium">
        <color rgb="FF000000"/>
      </left>
      <right style="thin">
        <color rgb="FF000000"/>
      </right>
      <top style="hair">
        <color rgb="FF000000"/>
      </top>
      <bottom/>
      <diagonal/>
    </border>
    <border>
      <left style="thin">
        <color rgb="FF000000"/>
      </left>
      <right/>
      <top style="hair">
        <color rgb="FF000000"/>
      </top>
      <bottom/>
      <diagonal/>
    </border>
    <border>
      <left/>
      <right/>
      <top style="hair">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style="medium">
        <color rgb="FF000000"/>
      </top>
      <bottom style="hair">
        <color rgb="FF000000"/>
      </bottom>
      <diagonal/>
    </border>
    <border>
      <left style="medium">
        <color rgb="FF000000"/>
      </left>
      <right/>
      <top style="hair">
        <color rgb="FF000000"/>
      </top>
      <bottom/>
      <diagonal/>
    </border>
    <border>
      <left/>
      <right/>
      <top style="hair">
        <color rgb="FF000000"/>
      </top>
      <bottom/>
      <diagonal/>
    </border>
    <border>
      <left/>
      <right style="medium">
        <color rgb="FF000000"/>
      </right>
      <top style="hair">
        <color rgb="FF000000"/>
      </top>
      <bottom/>
      <diagonal/>
    </border>
    <border>
      <left style="medium">
        <color rgb="FF000000"/>
      </left>
      <right style="medium">
        <color rgb="FF000000"/>
      </right>
      <top style="hair">
        <color rgb="FF000000"/>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hair">
        <color auto="1"/>
      </top>
      <bottom style="hair">
        <color auto="1"/>
      </bottom>
      <diagonal/>
    </border>
    <border>
      <left style="thin">
        <color indexed="64"/>
      </left>
      <right style="hair">
        <color indexed="64"/>
      </right>
      <top style="medium">
        <color indexed="64"/>
      </top>
      <bottom style="thin">
        <color indexed="64"/>
      </bottom>
      <diagonal/>
    </border>
    <border>
      <left style="thin">
        <color indexed="64"/>
      </left>
      <right style="thin">
        <color indexed="64"/>
      </right>
      <top style="thin">
        <color indexed="64"/>
      </top>
      <bottom style="thin">
        <color rgb="FF000000"/>
      </bottom>
      <diagonal/>
    </border>
    <border>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medium">
        <color rgb="FF000000"/>
      </left>
      <right style="thin">
        <color rgb="FF000000"/>
      </right>
      <top/>
      <bottom/>
      <diagonal/>
    </border>
    <border>
      <left style="medium">
        <color rgb="FF000000"/>
      </left>
      <right style="thin">
        <color rgb="FF000000"/>
      </right>
      <top style="medium">
        <color rgb="FF000000"/>
      </top>
      <bottom style="hair">
        <color rgb="FF000000"/>
      </bottom>
      <diagonal/>
    </border>
    <border>
      <left style="thin">
        <color indexed="64"/>
      </left>
      <right style="medium">
        <color indexed="64"/>
      </right>
      <top style="medium">
        <color indexed="64"/>
      </top>
      <bottom style="thin">
        <color rgb="FF000000"/>
      </bottom>
      <diagonal/>
    </border>
    <border>
      <left style="thin">
        <color indexed="64"/>
      </left>
      <right style="medium">
        <color indexed="64"/>
      </right>
      <top/>
      <bottom style="thin">
        <color rgb="FF000000"/>
      </bottom>
      <diagonal/>
    </border>
  </borders>
  <cellStyleXfs count="268">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28" fillId="0" borderId="0">
      <alignment vertical="top"/>
    </xf>
    <xf numFmtId="181" fontId="8" fillId="0" borderId="0" applyFont="0" applyFill="0" applyBorder="0" applyAlignment="0" applyProtection="0"/>
    <xf numFmtId="0" fontId="19" fillId="3" borderId="0" applyNumberFormat="0" applyBorder="0" applyAlignment="0" applyProtection="0"/>
    <xf numFmtId="174" fontId="7" fillId="0" borderId="0" applyFont="0" applyFill="0" applyBorder="0" applyAlignment="0" applyProtection="0"/>
    <xf numFmtId="2" fontId="9" fillId="0" borderId="4" applyFont="0" applyBorder="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4" fontId="8" fillId="0" borderId="0" applyFont="0" applyFill="0" applyBorder="0" applyAlignment="0" applyProtection="0"/>
    <xf numFmtId="170" fontId="8" fillId="0" borderId="0" applyFont="0" applyFill="0" applyBorder="0" applyAlignment="0" applyProtection="0"/>
    <xf numFmtId="178"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8" fontId="8" fillId="0" borderId="0" applyFont="0" applyFill="0" applyBorder="0" applyAlignment="0" applyProtection="0"/>
    <xf numFmtId="175" fontId="8" fillId="0" borderId="0" applyFont="0" applyFill="0" applyBorder="0" applyAlignment="0" applyProtection="0"/>
    <xf numFmtId="170" fontId="11" fillId="0" borderId="0" applyFont="0" applyFill="0" applyBorder="0" applyAlignment="0" applyProtection="0"/>
    <xf numFmtId="175" fontId="8" fillId="0" borderId="0" applyFont="0" applyFill="0" applyBorder="0" applyAlignment="0" applyProtection="0"/>
    <xf numFmtId="170" fontId="8" fillId="0" borderId="0" applyFont="0" applyFill="0" applyBorder="0" applyAlignment="0" applyProtection="0"/>
    <xf numFmtId="170" fontId="29" fillId="0" borderId="0" applyFont="0" applyFill="0" applyBorder="0" applyAlignment="0" applyProtection="0"/>
    <xf numFmtId="174"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9" fontId="8" fillId="0" borderId="0" applyFont="0" applyFill="0" applyBorder="0" applyAlignment="0" applyProtection="0"/>
    <xf numFmtId="169" fontId="11" fillId="0" borderId="0" applyFont="0" applyFill="0" applyBorder="0" applyAlignment="0" applyProtection="0"/>
    <xf numFmtId="171" fontId="8" fillId="0" borderId="0" applyFont="0" applyFill="0" applyBorder="0" applyAlignment="0" applyProtection="0"/>
    <xf numFmtId="177" fontId="8" fillId="0" borderId="0" applyFont="0" applyFill="0" applyBorder="0" applyAlignment="0" applyProtection="0"/>
    <xf numFmtId="44" fontId="8" fillId="0" borderId="0" applyFont="0" applyFill="0" applyBorder="0" applyAlignment="0" applyProtection="0"/>
    <xf numFmtId="177"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1"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8" fillId="0" borderId="0"/>
    <xf numFmtId="0" fontId="8" fillId="0" borderId="0"/>
    <xf numFmtId="0" fontId="29"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30" fillId="0" borderId="0"/>
    <xf numFmtId="0" fontId="30" fillId="0" borderId="0"/>
    <xf numFmtId="0" fontId="8" fillId="0" borderId="0"/>
    <xf numFmtId="0" fontId="8" fillId="0" borderId="0"/>
    <xf numFmtId="0" fontId="8" fillId="0" borderId="0"/>
    <xf numFmtId="0" fontId="8" fillId="23" borderId="5" applyNumberFormat="0" applyFont="0" applyAlignment="0" applyProtection="0"/>
    <xf numFmtId="9" fontId="11" fillId="0" borderId="0" applyFont="0" applyFill="0" applyBorder="0" applyAlignment="0" applyProtection="0"/>
    <xf numFmtId="9" fontId="7" fillId="0" borderId="0" applyFont="0" applyFill="0" applyBorder="0" applyAlignment="0" applyProtection="0"/>
    <xf numFmtId="9" fontId="30" fillId="0" borderId="0" applyFont="0" applyFill="0" applyBorder="0" applyAlignment="0" applyProtection="0"/>
    <xf numFmtId="9" fontId="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0" fontId="27" fillId="0" borderId="10" applyNumberFormat="0" applyFill="0" applyAlignment="0" applyProtection="0"/>
    <xf numFmtId="0" fontId="27" fillId="0" borderId="10" applyNumberFormat="0" applyFill="0" applyAlignment="0" applyProtection="0"/>
    <xf numFmtId="174" fontId="31" fillId="0" borderId="0" applyFont="0" applyFill="0" applyBorder="0" applyAlignment="0" applyProtection="0"/>
    <xf numFmtId="0" fontId="7" fillId="0" borderId="0"/>
    <xf numFmtId="9" fontId="31" fillId="0" borderId="0" applyFont="0" applyFill="0" applyBorder="0" applyAlignment="0" applyProtection="0"/>
    <xf numFmtId="0" fontId="7" fillId="0" borderId="0"/>
    <xf numFmtId="177" fontId="7" fillId="0" borderId="0" applyFont="0" applyFill="0" applyBorder="0" applyAlignment="0" applyProtection="0"/>
    <xf numFmtId="0" fontId="6" fillId="0" borderId="0"/>
    <xf numFmtId="0" fontId="7" fillId="0" borderId="0"/>
    <xf numFmtId="0" fontId="7" fillId="0" borderId="0"/>
    <xf numFmtId="0" fontId="5" fillId="0" borderId="0"/>
    <xf numFmtId="43" fontId="5" fillId="0" borderId="0" applyFont="0" applyFill="0" applyBorder="0" applyAlignment="0" applyProtection="0"/>
    <xf numFmtId="0" fontId="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7" fillId="0" borderId="0"/>
    <xf numFmtId="0" fontId="15" fillId="17" borderId="2" applyNumberFormat="0" applyAlignment="0" applyProtection="0"/>
    <xf numFmtId="0" fontId="16" fillId="0" borderId="3" applyNumberFormat="0" applyFill="0" applyAlignment="0" applyProtection="0"/>
    <xf numFmtId="185" fontId="9" fillId="0" borderId="49">
      <alignment horizontal="right"/>
    </xf>
    <xf numFmtId="185" fontId="9" fillId="0" borderId="49">
      <alignment horizontal="right"/>
    </xf>
    <xf numFmtId="2" fontId="9" fillId="0" borderId="0"/>
    <xf numFmtId="2" fontId="9" fillId="0" borderId="0"/>
    <xf numFmtId="2" fontId="9" fillId="0" borderId="0"/>
    <xf numFmtId="186" fontId="9" fillId="0" borderId="0"/>
    <xf numFmtId="186" fontId="9" fillId="0" borderId="0"/>
    <xf numFmtId="186" fontId="9" fillId="0" borderId="0"/>
    <xf numFmtId="187" fontId="10" fillId="0" borderId="0"/>
    <xf numFmtId="187" fontId="10" fillId="0" borderId="0"/>
    <xf numFmtId="187" fontId="10" fillId="0" borderId="0"/>
    <xf numFmtId="185" fontId="9" fillId="0" borderId="49">
      <alignment horizontal="right"/>
    </xf>
    <xf numFmtId="188" fontId="7" fillId="0" borderId="0">
      <protection locked="0"/>
    </xf>
    <xf numFmtId="3" fontId="36" fillId="0" borderId="0" applyFont="0" applyFill="0" applyBorder="0" applyAlignment="0" applyProtection="0"/>
    <xf numFmtId="189" fontId="7" fillId="0" borderId="0">
      <protection locked="0"/>
    </xf>
    <xf numFmtId="190" fontId="36" fillId="0" borderId="0" applyFont="0" applyFill="0" applyBorder="0" applyAlignment="0" applyProtection="0"/>
    <xf numFmtId="191" fontId="7" fillId="0" borderId="0">
      <protection locked="0"/>
    </xf>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192" fontId="37" fillId="0" borderId="0">
      <protection locked="0"/>
    </xf>
    <xf numFmtId="192" fontId="37" fillId="0" borderId="0">
      <protection locked="0"/>
    </xf>
    <xf numFmtId="192" fontId="37" fillId="0" borderId="0">
      <protection locked="0"/>
    </xf>
    <xf numFmtId="192" fontId="37" fillId="0" borderId="0">
      <protection locked="0"/>
    </xf>
    <xf numFmtId="192" fontId="37" fillId="0" borderId="0">
      <protection locked="0"/>
    </xf>
    <xf numFmtId="192" fontId="37" fillId="0" borderId="0">
      <protection locked="0"/>
    </xf>
    <xf numFmtId="192" fontId="37" fillId="0" borderId="0">
      <protection locked="0"/>
    </xf>
    <xf numFmtId="193" fontId="7"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4" fontId="7" fillId="0" borderId="0">
      <protection locked="0"/>
    </xf>
    <xf numFmtId="194" fontId="7" fillId="0" borderId="0">
      <protection locked="0"/>
    </xf>
    <xf numFmtId="0" fontId="19" fillId="3" borderId="0" applyNumberFormat="0" applyBorder="0" applyAlignment="0" applyProtection="0"/>
    <xf numFmtId="195" fontId="9" fillId="0" borderId="0">
      <alignment horizontal="right"/>
    </xf>
    <xf numFmtId="195" fontId="9" fillId="0" borderId="0">
      <alignment horizontal="right"/>
    </xf>
    <xf numFmtId="195" fontId="9" fillId="0" borderId="0">
      <alignment horizontal="right"/>
    </xf>
    <xf numFmtId="196" fontId="9" fillId="0" borderId="0" applyFont="0" applyFill="0" applyBorder="0" applyAlignment="0">
      <alignment horizontal="center"/>
    </xf>
    <xf numFmtId="196" fontId="9" fillId="0" borderId="0" applyFont="0" applyFill="0" applyBorder="0" applyAlignment="0">
      <alignment horizontal="center"/>
    </xf>
    <xf numFmtId="2" fontId="9" fillId="0" borderId="4" applyFont="0" applyBorder="0"/>
    <xf numFmtId="170" fontId="11"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97" fontId="9" fillId="0" borderId="0">
      <alignment horizontal="right"/>
    </xf>
    <xf numFmtId="197" fontId="9" fillId="0" borderId="0">
      <alignment horizontal="right"/>
    </xf>
    <xf numFmtId="197" fontId="9" fillId="0" borderId="0">
      <alignment horizontal="right"/>
    </xf>
    <xf numFmtId="198" fontId="7" fillId="0" borderId="0" applyFont="0" applyFill="0" applyBorder="0" applyAlignment="0" applyProtection="0"/>
    <xf numFmtId="198" fontId="7" fillId="0" borderId="0" applyFont="0" applyFill="0" applyBorder="0" applyAlignment="0" applyProtection="0"/>
    <xf numFmtId="166" fontId="7" fillId="0" borderId="0" applyFont="0" applyFill="0" applyBorder="0" applyAlignment="0" applyProtection="0"/>
    <xf numFmtId="169"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66" fontId="7" fillId="0" borderId="0" applyFont="0" applyFill="0" applyBorder="0" applyAlignment="0" applyProtection="0"/>
    <xf numFmtId="169" fontId="11" fillId="0" borderId="0" applyFont="0" applyFill="0" applyBorder="0" applyAlignment="0" applyProtection="0"/>
    <xf numFmtId="190" fontId="41" fillId="0" borderId="0" applyFont="0" applyFill="0" applyBorder="0" applyAlignment="0" applyProtection="0"/>
    <xf numFmtId="0" fontId="20" fillId="22" borderId="0" applyNumberFormat="0" applyBorder="0" applyAlignment="0" applyProtection="0"/>
    <xf numFmtId="199" fontId="9" fillId="0" borderId="0" applyFont="0" applyFill="0" applyBorder="0" applyAlignment="0">
      <alignment horizontal="center"/>
    </xf>
    <xf numFmtId="199" fontId="9" fillId="0" borderId="0" applyFont="0" applyFill="0" applyBorder="0" applyAlignment="0">
      <alignment horizontal="center"/>
    </xf>
    <xf numFmtId="0" fontId="7" fillId="0" borderId="0"/>
    <xf numFmtId="0" fontId="7" fillId="0" borderId="0"/>
    <xf numFmtId="0" fontId="40" fillId="0" borderId="0"/>
    <xf numFmtId="0" fontId="4" fillId="0" borderId="0"/>
    <xf numFmtId="0" fontId="40" fillId="0" borderId="0"/>
    <xf numFmtId="0" fontId="7" fillId="0" borderId="0"/>
    <xf numFmtId="0" fontId="7" fillId="0" borderId="0"/>
    <xf numFmtId="0" fontId="7" fillId="0" borderId="0"/>
    <xf numFmtId="0" fontId="7" fillId="0" borderId="0"/>
    <xf numFmtId="0" fontId="42" fillId="0" borderId="0"/>
    <xf numFmtId="0" fontId="7" fillId="0" borderId="0"/>
    <xf numFmtId="0" fontId="7" fillId="23" borderId="5" applyNumberFormat="0" applyFont="0" applyAlignment="0" applyProtection="0"/>
    <xf numFmtId="200" fontId="7" fillId="0" borderId="0">
      <protection locked="0"/>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0" fontId="43" fillId="0" borderId="0">
      <alignment vertical="top"/>
    </xf>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194" fontId="7" fillId="0" borderId="54">
      <protection locked="0"/>
    </xf>
    <xf numFmtId="0" fontId="47" fillId="0" borderId="0"/>
    <xf numFmtId="0" fontId="48" fillId="0" borderId="0" applyNumberFormat="0" applyFill="0" applyBorder="0" applyAlignment="0" applyProtection="0">
      <alignment vertical="top"/>
      <protection locked="0"/>
    </xf>
    <xf numFmtId="0" fontId="7" fillId="0" borderId="0"/>
    <xf numFmtId="0" fontId="3" fillId="0" borderId="0"/>
    <xf numFmtId="43" fontId="68" fillId="0" borderId="0" applyFont="0" applyFill="0" applyBorder="0" applyAlignment="0" applyProtection="0"/>
    <xf numFmtId="9" fontId="7" fillId="0" borderId="0" applyFont="0" applyFill="0" applyBorder="0" applyAlignment="0" applyProtection="0"/>
    <xf numFmtId="170" fontId="3" fillId="0" borderId="0" applyFont="0" applyFill="0" applyBorder="0" applyAlignment="0" applyProtection="0"/>
    <xf numFmtId="177" fontId="7" fillId="0" borderId="0" applyFont="0" applyFill="0" applyBorder="0" applyAlignment="0" applyProtection="0"/>
    <xf numFmtId="165" fontId="2" fillId="0" borderId="0" applyFont="0" applyFill="0" applyBorder="0" applyAlignment="0" applyProtection="0"/>
    <xf numFmtId="165" fontId="78" fillId="0" borderId="0" applyFont="0" applyFill="0" applyBorder="0" applyAlignment="0" applyProtection="0"/>
    <xf numFmtId="0" fontId="1" fillId="0" borderId="0"/>
    <xf numFmtId="169" fontId="1" fillId="0" borderId="0" applyFont="0" applyFill="0" applyBorder="0" applyAlignment="0" applyProtection="0"/>
    <xf numFmtId="164" fontId="1" fillId="0" borderId="0" applyFont="0" applyFill="0" applyBorder="0" applyAlignment="0" applyProtection="0"/>
  </cellStyleXfs>
  <cellXfs count="643">
    <xf numFmtId="0" fontId="0" fillId="0" borderId="0" xfId="0"/>
    <xf numFmtId="0" fontId="32" fillId="0" borderId="0" xfId="89" applyFont="1"/>
    <xf numFmtId="0" fontId="32" fillId="0" borderId="0" xfId="89" applyFont="1" applyAlignment="1">
      <alignment horizontal="center"/>
    </xf>
    <xf numFmtId="0" fontId="34" fillId="0" borderId="0" xfId="90" applyFont="1"/>
    <xf numFmtId="0" fontId="35" fillId="0" borderId="0" xfId="89" applyFont="1"/>
    <xf numFmtId="0" fontId="35" fillId="0" borderId="0" xfId="89" applyFont="1" applyAlignment="1">
      <alignment horizontal="center"/>
    </xf>
    <xf numFmtId="0" fontId="35" fillId="0" borderId="38" xfId="89" applyFont="1" applyBorder="1"/>
    <xf numFmtId="0" fontId="35" fillId="0" borderId="39" xfId="89" applyFont="1" applyBorder="1"/>
    <xf numFmtId="0" fontId="35" fillId="0" borderId="36" xfId="89" applyFont="1" applyBorder="1"/>
    <xf numFmtId="0" fontId="35" fillId="0" borderId="37" xfId="89" applyFont="1" applyBorder="1"/>
    <xf numFmtId="0" fontId="35" fillId="0" borderId="0" xfId="90" applyFont="1"/>
    <xf numFmtId="0" fontId="35" fillId="0" borderId="36" xfId="90" applyFont="1" applyBorder="1"/>
    <xf numFmtId="0" fontId="32" fillId="0" borderId="36" xfId="89" applyFont="1" applyBorder="1"/>
    <xf numFmtId="0" fontId="33" fillId="0" borderId="0" xfId="0" applyFont="1"/>
    <xf numFmtId="0" fontId="35" fillId="25" borderId="0" xfId="89" applyFont="1" applyFill="1"/>
    <xf numFmtId="0" fontId="32" fillId="25" borderId="0" xfId="89" applyFont="1" applyFill="1"/>
    <xf numFmtId="0" fontId="35" fillId="25" borderId="37" xfId="89" applyFont="1" applyFill="1" applyBorder="1"/>
    <xf numFmtId="0" fontId="49" fillId="0" borderId="0" xfId="89" applyFont="1"/>
    <xf numFmtId="0" fontId="33" fillId="0" borderId="38" xfId="0" applyFont="1" applyBorder="1"/>
    <xf numFmtId="0" fontId="33" fillId="0" borderId="81" xfId="0" applyFont="1" applyBorder="1"/>
    <xf numFmtId="0" fontId="33" fillId="0" borderId="36" xfId="0" applyFont="1" applyBorder="1"/>
    <xf numFmtId="0" fontId="33" fillId="0" borderId="37" xfId="0" applyFont="1" applyBorder="1"/>
    <xf numFmtId="0" fontId="35" fillId="0" borderId="37" xfId="0" applyFont="1" applyBorder="1" applyAlignment="1">
      <alignment horizontal="center" wrapText="1"/>
    </xf>
    <xf numFmtId="0" fontId="46" fillId="0" borderId="37" xfId="255" applyFont="1" applyBorder="1" applyAlignment="1">
      <alignment horizontal="center" vertical="center"/>
    </xf>
    <xf numFmtId="0" fontId="46" fillId="0" borderId="37" xfId="0" applyFont="1" applyBorder="1" applyAlignment="1">
      <alignment horizontal="center" vertical="center"/>
    </xf>
    <xf numFmtId="0" fontId="46" fillId="0" borderId="37" xfId="0" applyFont="1" applyBorder="1" applyAlignment="1">
      <alignment vertical="center"/>
    </xf>
    <xf numFmtId="1" fontId="46" fillId="0" borderId="37" xfId="0" applyNumberFormat="1" applyFont="1" applyBorder="1" applyAlignment="1">
      <alignment horizontal="center" vertical="center"/>
    </xf>
    <xf numFmtId="0" fontId="46" fillId="0" borderId="37" xfId="0" applyFont="1" applyBorder="1" applyAlignment="1">
      <alignment horizontal="center"/>
    </xf>
    <xf numFmtId="0" fontId="45" fillId="0" borderId="37" xfId="0" applyFont="1" applyBorder="1" applyAlignment="1" applyProtection="1">
      <alignment horizontal="center"/>
      <protection locked="0"/>
    </xf>
    <xf numFmtId="0" fontId="45" fillId="0" borderId="37" xfId="0" applyFont="1" applyBorder="1" applyAlignment="1">
      <alignment horizontal="center" vertical="center"/>
    </xf>
    <xf numFmtId="4" fontId="33" fillId="0" borderId="37" xfId="0" applyNumberFormat="1" applyFont="1" applyBorder="1" applyAlignment="1">
      <alignment horizontal="center" vertical="center"/>
    </xf>
    <xf numFmtId="0" fontId="45" fillId="0" borderId="37" xfId="0" applyFont="1" applyBorder="1" applyAlignment="1">
      <alignment horizontal="left" vertical="center"/>
    </xf>
    <xf numFmtId="0" fontId="45" fillId="0" borderId="37" xfId="0" applyFont="1" applyBorder="1" applyAlignment="1">
      <alignment horizontal="center"/>
    </xf>
    <xf numFmtId="174" fontId="33" fillId="0" borderId="37" xfId="34" applyFont="1" applyFill="1" applyBorder="1"/>
    <xf numFmtId="174" fontId="33" fillId="0" borderId="37" xfId="0" applyNumberFormat="1" applyFont="1" applyBorder="1"/>
    <xf numFmtId="0" fontId="45" fillId="0" borderId="37" xfId="0" applyFont="1" applyBorder="1" applyAlignment="1">
      <alignment horizontal="center" wrapText="1"/>
    </xf>
    <xf numFmtId="174" fontId="33" fillId="0" borderId="37" xfId="34" applyFont="1" applyFill="1" applyBorder="1" applyAlignment="1">
      <alignment horizontal="center" wrapText="1"/>
    </xf>
    <xf numFmtId="167" fontId="33" fillId="0" borderId="37" xfId="0" applyNumberFormat="1" applyFont="1" applyBorder="1"/>
    <xf numFmtId="43" fontId="33" fillId="0" borderId="37" xfId="34" applyNumberFormat="1" applyFont="1" applyFill="1" applyBorder="1"/>
    <xf numFmtId="43" fontId="33" fillId="0" borderId="37" xfId="0" applyNumberFormat="1" applyFont="1" applyBorder="1"/>
    <xf numFmtId="0" fontId="34" fillId="0" borderId="37" xfId="0" applyFont="1" applyBorder="1"/>
    <xf numFmtId="0" fontId="33" fillId="0" borderId="37" xfId="0" applyFont="1" applyBorder="1" applyAlignment="1">
      <alignment horizontal="center"/>
    </xf>
    <xf numFmtId="0" fontId="44" fillId="0" borderId="37" xfId="0" applyFont="1" applyBorder="1" applyAlignment="1">
      <alignment wrapText="1"/>
    </xf>
    <xf numFmtId="0" fontId="35" fillId="0" borderId="37" xfId="0" applyFont="1" applyBorder="1" applyAlignment="1">
      <alignment horizontal="right"/>
    </xf>
    <xf numFmtId="0" fontId="33" fillId="0" borderId="82" xfId="0" applyFont="1" applyBorder="1"/>
    <xf numFmtId="0" fontId="33" fillId="0" borderId="83" xfId="0" applyFont="1" applyBorder="1"/>
    <xf numFmtId="0" fontId="33" fillId="0" borderId="84" xfId="0" applyFont="1" applyBorder="1"/>
    <xf numFmtId="0" fontId="52" fillId="0" borderId="0" xfId="0" applyFont="1"/>
    <xf numFmtId="0" fontId="52" fillId="0" borderId="63" xfId="0" applyFont="1" applyBorder="1" applyAlignment="1">
      <alignment horizontal="center"/>
    </xf>
    <xf numFmtId="0" fontId="54" fillId="0" borderId="55" xfId="0" applyFont="1" applyBorder="1" applyAlignment="1">
      <alignment horizontal="center"/>
    </xf>
    <xf numFmtId="0" fontId="52" fillId="0" borderId="55" xfId="0" applyFont="1" applyBorder="1" applyAlignment="1">
      <alignment vertical="center"/>
    </xf>
    <xf numFmtId="0" fontId="52" fillId="0" borderId="74" xfId="0" applyFont="1" applyBorder="1" applyAlignment="1">
      <alignment vertical="center"/>
    </xf>
    <xf numFmtId="0" fontId="52" fillId="0" borderId="60" xfId="0" applyFont="1" applyBorder="1" applyAlignment="1">
      <alignment horizontal="center"/>
    </xf>
    <xf numFmtId="0" fontId="52" fillId="0" borderId="59" xfId="0" applyFont="1" applyBorder="1" applyAlignment="1">
      <alignment horizontal="right" vertical="center"/>
    </xf>
    <xf numFmtId="0" fontId="52" fillId="0" borderId="29" xfId="0" applyFont="1" applyBorder="1" applyAlignment="1">
      <alignment horizontal="center" vertical="center"/>
    </xf>
    <xf numFmtId="0" fontId="52" fillId="0" borderId="35" xfId="0" applyFont="1" applyBorder="1" applyAlignment="1">
      <alignment horizontal="center" vertical="center"/>
    </xf>
    <xf numFmtId="0" fontId="52" fillId="0" borderId="11" xfId="0" applyFont="1" applyBorder="1" applyAlignment="1">
      <alignment horizontal="center"/>
    </xf>
    <xf numFmtId="0" fontId="52" fillId="0" borderId="0" xfId="0" applyFont="1" applyAlignment="1">
      <alignment horizontal="right" vertical="center"/>
    </xf>
    <xf numFmtId="1" fontId="52" fillId="0" borderId="18" xfId="0" applyNumberFormat="1" applyFont="1" applyBorder="1" applyAlignment="1">
      <alignment horizontal="center" vertical="center"/>
    </xf>
    <xf numFmtId="1" fontId="52" fillId="0" borderId="30" xfId="0" applyNumberFormat="1" applyFont="1" applyBorder="1" applyAlignment="1">
      <alignment horizontal="center" vertical="center"/>
    </xf>
    <xf numFmtId="1" fontId="52" fillId="0" borderId="12" xfId="0" applyNumberFormat="1" applyFont="1" applyBorder="1" applyAlignment="1">
      <alignment horizontal="center" vertical="center"/>
    </xf>
    <xf numFmtId="0" fontId="52" fillId="0" borderId="73" xfId="0" applyFont="1" applyBorder="1" applyAlignment="1">
      <alignment horizontal="left"/>
    </xf>
    <xf numFmtId="0" fontId="52" fillId="0" borderId="56" xfId="0" applyFont="1" applyBorder="1" applyAlignment="1">
      <alignment horizontal="center"/>
    </xf>
    <xf numFmtId="0" fontId="52" fillId="0" borderId="72" xfId="0" applyFont="1" applyBorder="1" applyAlignment="1">
      <alignment horizontal="center"/>
    </xf>
    <xf numFmtId="0" fontId="52" fillId="0" borderId="27" xfId="0" applyFont="1" applyBorder="1"/>
    <xf numFmtId="0" fontId="52" fillId="0" borderId="31" xfId="0" applyFont="1" applyBorder="1"/>
    <xf numFmtId="0" fontId="52" fillId="0" borderId="70" xfId="0" applyFont="1" applyBorder="1"/>
    <xf numFmtId="0" fontId="52" fillId="0" borderId="60" xfId="0" applyFont="1" applyBorder="1"/>
    <xf numFmtId="0" fontId="52" fillId="0" borderId="59" xfId="0" applyFont="1" applyBorder="1"/>
    <xf numFmtId="0" fontId="52" fillId="0" borderId="58" xfId="0" applyFont="1" applyBorder="1"/>
    <xf numFmtId="0" fontId="52" fillId="0" borderId="11" xfId="0" applyFont="1" applyBorder="1"/>
    <xf numFmtId="0" fontId="52" fillId="0" borderId="12" xfId="0" applyFont="1" applyBorder="1"/>
    <xf numFmtId="0" fontId="54" fillId="24" borderId="71" xfId="0" applyFont="1" applyFill="1" applyBorder="1" applyAlignment="1">
      <alignment horizontal="center" vertical="center"/>
    </xf>
    <xf numFmtId="0" fontId="52" fillId="24" borderId="69" xfId="0" applyFont="1" applyFill="1" applyBorder="1" applyAlignment="1">
      <alignment horizontal="center" vertical="center"/>
    </xf>
    <xf numFmtId="4" fontId="52" fillId="24" borderId="69" xfId="0" applyNumberFormat="1" applyFont="1" applyFill="1" applyBorder="1" applyAlignment="1">
      <alignment horizontal="center" vertical="center"/>
    </xf>
    <xf numFmtId="0" fontId="54" fillId="24" borderId="29" xfId="0" applyFont="1" applyFill="1" applyBorder="1" applyAlignment="1">
      <alignment horizontal="center"/>
    </xf>
    <xf numFmtId="0" fontId="54" fillId="24" borderId="35" xfId="0" applyFont="1" applyFill="1" applyBorder="1" applyAlignment="1">
      <alignment horizontal="center"/>
    </xf>
    <xf numFmtId="174" fontId="52" fillId="0" borderId="18" xfId="34" applyFont="1" applyBorder="1"/>
    <xf numFmtId="174" fontId="52" fillId="0" borderId="30" xfId="34" applyFont="1" applyBorder="1"/>
    <xf numFmtId="0" fontId="52" fillId="0" borderId="63" xfId="0" applyFont="1" applyBorder="1"/>
    <xf numFmtId="0" fontId="52" fillId="0" borderId="55" xfId="0" applyFont="1" applyBorder="1"/>
    <xf numFmtId="0" fontId="52" fillId="0" borderId="65" xfId="0" applyFont="1" applyBorder="1"/>
    <xf numFmtId="0" fontId="52" fillId="0" borderId="66" xfId="0" applyFont="1" applyBorder="1"/>
    <xf numFmtId="174" fontId="52" fillId="0" borderId="64" xfId="34" applyFont="1" applyBorder="1"/>
    <xf numFmtId="174" fontId="52" fillId="0" borderId="61" xfId="0" applyNumberFormat="1" applyFont="1" applyBorder="1"/>
    <xf numFmtId="2" fontId="52" fillId="0" borderId="18" xfId="0" applyNumberFormat="1" applyFont="1" applyBorder="1"/>
    <xf numFmtId="0" fontId="52" fillId="0" borderId="20" xfId="0" applyFont="1" applyBorder="1"/>
    <xf numFmtId="174" fontId="52" fillId="0" borderId="42" xfId="34" applyFont="1" applyBorder="1"/>
    <xf numFmtId="174" fontId="52" fillId="0" borderId="61" xfId="34" applyFont="1" applyBorder="1"/>
    <xf numFmtId="0" fontId="54" fillId="24" borderId="29" xfId="0" applyFont="1" applyFill="1" applyBorder="1"/>
    <xf numFmtId="2" fontId="52" fillId="0" borderId="18" xfId="0" applyNumberFormat="1" applyFont="1" applyBorder="1" applyAlignment="1">
      <alignment horizontal="center"/>
    </xf>
    <xf numFmtId="2" fontId="52" fillId="0" borderId="22" xfId="0" applyNumberFormat="1" applyFont="1" applyBorder="1" applyAlignment="1">
      <alignment horizontal="center"/>
    </xf>
    <xf numFmtId="0" fontId="52" fillId="0" borderId="64" xfId="0" applyFont="1" applyBorder="1"/>
    <xf numFmtId="0" fontId="52" fillId="0" borderId="14" xfId="0" applyFont="1" applyBorder="1"/>
    <xf numFmtId="174" fontId="52" fillId="0" borderId="40" xfId="34" applyFont="1" applyBorder="1"/>
    <xf numFmtId="0" fontId="54" fillId="24" borderId="16" xfId="0" applyFont="1" applyFill="1" applyBorder="1" applyAlignment="1">
      <alignment horizontal="center" wrapText="1"/>
    </xf>
    <xf numFmtId="0" fontId="54" fillId="24" borderId="29" xfId="0" applyFont="1" applyFill="1" applyBorder="1" applyAlignment="1">
      <alignment horizontal="center" wrapText="1"/>
    </xf>
    <xf numFmtId="0" fontId="54" fillId="24" borderId="35" xfId="0" applyFont="1" applyFill="1" applyBorder="1" applyAlignment="1">
      <alignment horizontal="center" wrapText="1"/>
    </xf>
    <xf numFmtId="0" fontId="52" fillId="0" borderId="21" xfId="0" applyFont="1" applyBorder="1" applyAlignment="1">
      <alignment horizontal="left"/>
    </xf>
    <xf numFmtId="0" fontId="52" fillId="0" borderId="22" xfId="0" applyFont="1" applyBorder="1" applyAlignment="1">
      <alignment horizontal="left"/>
    </xf>
    <xf numFmtId="174" fontId="52" fillId="0" borderId="18" xfId="34" applyFont="1" applyBorder="1" applyAlignment="1">
      <alignment horizontal="center"/>
    </xf>
    <xf numFmtId="0" fontId="52" fillId="0" borderId="22" xfId="95" applyNumberFormat="1" applyFont="1" applyBorder="1" applyAlignment="1">
      <alignment horizontal="center"/>
    </xf>
    <xf numFmtId="167" fontId="52" fillId="0" borderId="25" xfId="0" applyNumberFormat="1" applyFont="1" applyBorder="1" applyAlignment="1">
      <alignment horizontal="center" wrapText="1"/>
    </xf>
    <xf numFmtId="174" fontId="52" fillId="0" borderId="47" xfId="34" applyFont="1" applyBorder="1" applyAlignment="1">
      <alignment horizontal="center" wrapText="1"/>
    </xf>
    <xf numFmtId="167" fontId="52" fillId="24" borderId="61" xfId="0" applyNumberFormat="1" applyFont="1" applyFill="1" applyBorder="1"/>
    <xf numFmtId="43" fontId="52" fillId="0" borderId="22" xfId="34" applyNumberFormat="1" applyFont="1" applyBorder="1"/>
    <xf numFmtId="9" fontId="52" fillId="0" borderId="23" xfId="95" applyFont="1" applyBorder="1"/>
    <xf numFmtId="9" fontId="52" fillId="0" borderId="18" xfId="95" applyFont="1" applyBorder="1" applyAlignment="1">
      <alignment horizontal="center"/>
    </xf>
    <xf numFmtId="43" fontId="52" fillId="0" borderId="30" xfId="34" applyNumberFormat="1" applyFont="1" applyBorder="1"/>
    <xf numFmtId="43" fontId="52" fillId="0" borderId="31" xfId="34" applyNumberFormat="1" applyFont="1" applyBorder="1"/>
    <xf numFmtId="9" fontId="52" fillId="0" borderId="28" xfId="95" applyFont="1" applyBorder="1"/>
    <xf numFmtId="43" fontId="52" fillId="0" borderId="61" xfId="0" applyNumberFormat="1" applyFont="1" applyBorder="1"/>
    <xf numFmtId="43" fontId="52" fillId="24" borderId="61" xfId="0" applyNumberFormat="1" applyFont="1" applyFill="1" applyBorder="1"/>
    <xf numFmtId="0" fontId="52" fillId="0" borderId="56" xfId="0" applyFont="1" applyBorder="1"/>
    <xf numFmtId="0" fontId="52" fillId="0" borderId="0" xfId="0" applyFont="1" applyAlignment="1">
      <alignment horizontal="center"/>
    </xf>
    <xf numFmtId="0" fontId="52" fillId="0" borderId="12" xfId="0" applyFont="1" applyBorder="1" applyAlignment="1">
      <alignment horizontal="center"/>
    </xf>
    <xf numFmtId="0" fontId="54" fillId="0" borderId="21" xfId="0" applyFont="1" applyBorder="1"/>
    <xf numFmtId="0" fontId="52" fillId="0" borderId="22" xfId="0" applyFont="1" applyBorder="1"/>
    <xf numFmtId="0" fontId="52" fillId="0" borderId="57" xfId="0" applyFont="1" applyBorder="1"/>
    <xf numFmtId="0" fontId="54" fillId="0" borderId="11" xfId="0" applyFont="1" applyBorder="1" applyAlignment="1">
      <alignment horizontal="left"/>
    </xf>
    <xf numFmtId="0" fontId="52" fillId="0" borderId="0" xfId="0" applyFont="1" applyAlignment="1">
      <alignment horizontal="left"/>
    </xf>
    <xf numFmtId="0" fontId="52" fillId="0" borderId="11" xfId="0" applyFont="1" applyBorder="1" applyAlignment="1">
      <alignment horizontal="left"/>
    </xf>
    <xf numFmtId="0" fontId="50" fillId="0" borderId="0" xfId="0" applyFont="1"/>
    <xf numFmtId="0" fontId="51" fillId="0" borderId="0" xfId="0" applyFont="1"/>
    <xf numFmtId="0" fontId="54" fillId="0" borderId="20" xfId="126" applyFont="1" applyBorder="1" applyAlignment="1">
      <alignment horizontal="center" vertical="center" wrapText="1"/>
    </xf>
    <xf numFmtId="0" fontId="54" fillId="24" borderId="41" xfId="73" applyFont="1" applyFill="1" applyBorder="1" applyAlignment="1">
      <alignment vertical="center"/>
    </xf>
    <xf numFmtId="0" fontId="54" fillId="24" borderId="43" xfId="73" applyFont="1" applyFill="1" applyBorder="1" applyAlignment="1">
      <alignment vertical="center"/>
    </xf>
    <xf numFmtId="0" fontId="54" fillId="24" borderId="44" xfId="73" applyFont="1" applyFill="1" applyBorder="1" applyAlignment="1">
      <alignment vertical="center"/>
    </xf>
    <xf numFmtId="0" fontId="52" fillId="0" borderId="52" xfId="73" applyFont="1" applyBorder="1" applyAlignment="1">
      <alignment horizontal="center" vertical="center"/>
    </xf>
    <xf numFmtId="0" fontId="52" fillId="0" borderId="18" xfId="74" applyFont="1" applyBorder="1" applyAlignment="1">
      <alignment horizontal="center" vertical="center"/>
    </xf>
    <xf numFmtId="4" fontId="52" fillId="0" borderId="18" xfId="39" applyNumberFormat="1" applyFont="1" applyBorder="1" applyAlignment="1">
      <alignment vertical="center" wrapText="1"/>
    </xf>
    <xf numFmtId="168" fontId="52" fillId="0" borderId="18" xfId="62" applyNumberFormat="1" applyFont="1" applyBorder="1" applyAlignment="1">
      <alignment horizontal="right" vertical="center" wrapText="1"/>
    </xf>
    <xf numFmtId="0" fontId="52" fillId="0" borderId="13" xfId="73" applyFont="1" applyBorder="1" applyAlignment="1">
      <alignment horizontal="left" vertical="center"/>
    </xf>
    <xf numFmtId="0" fontId="52" fillId="0" borderId="14" xfId="74" applyFont="1" applyBorder="1" applyAlignment="1">
      <alignment horizontal="center" vertical="center"/>
    </xf>
    <xf numFmtId="0" fontId="52" fillId="0" borderId="14" xfId="74" applyFont="1" applyBorder="1" applyAlignment="1">
      <alignment horizontal="left" vertical="center" wrapText="1"/>
    </xf>
    <xf numFmtId="168" fontId="52" fillId="0" borderId="24" xfId="62" applyNumberFormat="1" applyFont="1" applyBorder="1" applyAlignment="1">
      <alignment horizontal="right" vertical="center" wrapText="1"/>
    </xf>
    <xf numFmtId="0" fontId="52" fillId="0" borderId="18" xfId="135" applyFont="1" applyBorder="1" applyAlignment="1">
      <alignment horizontal="center" vertical="center"/>
    </xf>
    <xf numFmtId="0" fontId="52" fillId="0" borderId="14" xfId="89" applyFont="1" applyBorder="1"/>
    <xf numFmtId="0" fontId="52" fillId="0" borderId="14" xfId="89" applyFont="1" applyBorder="1" applyAlignment="1">
      <alignment horizontal="center"/>
    </xf>
    <xf numFmtId="0" fontId="52" fillId="0" borderId="18" xfId="73" applyFont="1" applyBorder="1" applyAlignment="1">
      <alignment horizontal="center" vertical="center"/>
    </xf>
    <xf numFmtId="0" fontId="52" fillId="0" borderId="18" xfId="126" applyFont="1" applyBorder="1" applyAlignment="1">
      <alignment horizontal="center" vertical="center"/>
    </xf>
    <xf numFmtId="0" fontId="52" fillId="0" borderId="18" xfId="135" applyFont="1" applyBorder="1" applyAlignment="1">
      <alignment horizontal="left" vertical="center" wrapText="1"/>
    </xf>
    <xf numFmtId="0" fontId="52" fillId="0" borderId="51" xfId="73" applyFont="1" applyBorder="1" applyAlignment="1">
      <alignment horizontal="left" vertical="center"/>
    </xf>
    <xf numFmtId="0" fontId="52" fillId="0" borderId="0" xfId="73" applyFont="1" applyAlignment="1">
      <alignment horizontal="center" vertical="center"/>
    </xf>
    <xf numFmtId="0" fontId="52" fillId="0" borderId="0" xfId="73" applyFont="1" applyAlignment="1">
      <alignment horizontal="left" vertical="center" wrapText="1"/>
    </xf>
    <xf numFmtId="168" fontId="52" fillId="0" borderId="45" xfId="62" applyNumberFormat="1" applyFont="1" applyBorder="1" applyAlignment="1">
      <alignment horizontal="right" vertical="center" wrapText="1"/>
    </xf>
    <xf numFmtId="0" fontId="52" fillId="0" borderId="33" xfId="73" applyFont="1" applyBorder="1" applyAlignment="1">
      <alignment horizontal="center" vertical="center"/>
    </xf>
    <xf numFmtId="2" fontId="52" fillId="0" borderId="14" xfId="73" applyNumberFormat="1" applyFont="1" applyBorder="1" applyAlignment="1">
      <alignment horizontal="center" vertical="center"/>
    </xf>
    <xf numFmtId="0" fontId="52" fillId="0" borderId="14" xfId="73" applyFont="1" applyBorder="1" applyAlignment="1">
      <alignment horizontal="left" vertical="center"/>
    </xf>
    <xf numFmtId="0" fontId="52" fillId="0" borderId="14" xfId="73" applyFont="1" applyBorder="1" applyAlignment="1">
      <alignment horizontal="center" vertical="center"/>
    </xf>
    <xf numFmtId="0" fontId="52" fillId="0" borderId="14" xfId="73" applyFont="1" applyBorder="1" applyAlignment="1">
      <alignment horizontal="left" vertical="center" wrapText="1"/>
    </xf>
    <xf numFmtId="49" fontId="54" fillId="0" borderId="0" xfId="131" applyNumberFormat="1" applyFont="1" applyAlignment="1">
      <alignment horizontal="right" vertical="center"/>
    </xf>
    <xf numFmtId="183" fontId="54" fillId="0" borderId="0" xfId="131" applyNumberFormat="1" applyFont="1" applyAlignment="1">
      <alignment vertical="center"/>
    </xf>
    <xf numFmtId="0" fontId="52" fillId="0" borderId="0" xfId="128" applyFont="1"/>
    <xf numFmtId="0" fontId="52" fillId="0" borderId="0" xfId="128" applyFont="1" applyAlignment="1">
      <alignment horizontal="center"/>
    </xf>
    <xf numFmtId="0" fontId="52" fillId="0" borderId="0" xfId="126" applyFont="1" applyAlignment="1">
      <alignment horizontal="center" vertical="center"/>
    </xf>
    <xf numFmtId="180" fontId="54" fillId="0" borderId="30" xfId="129" applyNumberFormat="1" applyFont="1" applyBorder="1" applyAlignment="1">
      <alignment vertical="center"/>
    </xf>
    <xf numFmtId="0" fontId="52" fillId="0" borderId="0" xfId="128" applyFont="1" applyAlignment="1">
      <alignment horizontal="center" vertical="center" wrapText="1"/>
    </xf>
    <xf numFmtId="2" fontId="52" fillId="0" borderId="0" xfId="128" applyNumberFormat="1" applyFont="1"/>
    <xf numFmtId="180" fontId="52" fillId="0" borderId="0" xfId="129" applyNumberFormat="1" applyFont="1"/>
    <xf numFmtId="39" fontId="54" fillId="0" borderId="0" xfId="129" applyNumberFormat="1" applyFont="1" applyAlignment="1">
      <alignment vertical="center"/>
    </xf>
    <xf numFmtId="0" fontId="54" fillId="0" borderId="34" xfId="79" applyFont="1" applyBorder="1" applyAlignment="1">
      <alignment vertical="center"/>
    </xf>
    <xf numFmtId="183" fontId="54" fillId="26" borderId="47" xfId="60" applyNumberFormat="1" applyFont="1" applyFill="1" applyBorder="1" applyAlignment="1">
      <alignment horizontal="center" vertical="center"/>
    </xf>
    <xf numFmtId="183" fontId="54" fillId="26" borderId="18" xfId="60" applyNumberFormat="1" applyFont="1" applyFill="1" applyBorder="1" applyAlignment="1">
      <alignment horizontal="center" vertical="center"/>
    </xf>
    <xf numFmtId="0" fontId="9" fillId="0" borderId="86" xfId="0" applyFont="1" applyBorder="1" applyAlignment="1">
      <alignment horizontal="left" vertical="center"/>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2" fillId="0" borderId="63" xfId="0" applyFont="1" applyBorder="1" applyAlignment="1">
      <alignment vertical="center" wrapText="1"/>
    </xf>
    <xf numFmtId="0" fontId="52" fillId="0" borderId="55" xfId="0" applyFont="1" applyBorder="1" applyAlignment="1">
      <alignment vertical="center" wrapText="1"/>
    </xf>
    <xf numFmtId="0" fontId="52" fillId="0" borderId="65" xfId="0" applyFont="1" applyBorder="1" applyAlignment="1">
      <alignment vertical="center" wrapText="1"/>
    </xf>
    <xf numFmtId="0" fontId="52" fillId="0" borderId="11" xfId="0" applyFont="1" applyBorder="1" applyAlignment="1">
      <alignment vertical="center" wrapText="1"/>
    </xf>
    <xf numFmtId="0" fontId="52" fillId="0" borderId="0" xfId="0" applyFont="1" applyAlignment="1">
      <alignment vertical="center" wrapText="1"/>
    </xf>
    <xf numFmtId="0" fontId="52" fillId="0" borderId="45" xfId="0" applyFont="1" applyBorder="1" applyAlignment="1">
      <alignment vertical="center" wrapText="1"/>
    </xf>
    <xf numFmtId="0" fontId="52" fillId="0" borderId="14" xfId="0" applyFont="1" applyBorder="1" applyAlignment="1">
      <alignment vertical="center" wrapText="1"/>
    </xf>
    <xf numFmtId="0" fontId="52" fillId="0" borderId="24" xfId="0" applyFont="1" applyBorder="1" applyAlignment="1">
      <alignment vertical="center" wrapText="1"/>
    </xf>
    <xf numFmtId="0" fontId="52" fillId="0" borderId="13" xfId="0" applyFont="1" applyBorder="1" applyAlignment="1">
      <alignment vertical="center" wrapText="1"/>
    </xf>
    <xf numFmtId="0" fontId="35" fillId="25" borderId="87" xfId="89" applyFont="1" applyFill="1" applyBorder="1"/>
    <xf numFmtId="0" fontId="35" fillId="0" borderId="87" xfId="89" applyFont="1" applyBorder="1"/>
    <xf numFmtId="0" fontId="54" fillId="0" borderId="0" xfId="0" applyFont="1" applyAlignment="1">
      <alignment horizontal="center"/>
    </xf>
    <xf numFmtId="0" fontId="54" fillId="24" borderId="46" xfId="0" applyFont="1" applyFill="1" applyBorder="1" applyAlignment="1">
      <alignment horizontal="center"/>
    </xf>
    <xf numFmtId="0" fontId="54" fillId="0" borderId="59" xfId="0" applyFont="1" applyBorder="1" applyAlignment="1">
      <alignment horizontal="center"/>
    </xf>
    <xf numFmtId="0" fontId="54" fillId="24" borderId="16" xfId="0" applyFont="1" applyFill="1" applyBorder="1" applyAlignment="1">
      <alignment horizontal="center"/>
    </xf>
    <xf numFmtId="0" fontId="54" fillId="24" borderId="17" xfId="0" applyFont="1" applyFill="1" applyBorder="1" applyAlignment="1">
      <alignment horizontal="center" wrapText="1"/>
    </xf>
    <xf numFmtId="0" fontId="52" fillId="0" borderId="22" xfId="0" applyFont="1" applyBorder="1" applyAlignment="1">
      <alignment horizontal="center"/>
    </xf>
    <xf numFmtId="0" fontId="35" fillId="0" borderId="81" xfId="89" applyFont="1" applyBorder="1"/>
    <xf numFmtId="0" fontId="35" fillId="0" borderId="81" xfId="89" applyFont="1" applyBorder="1" applyAlignment="1">
      <alignment horizontal="center"/>
    </xf>
    <xf numFmtId="0" fontId="35" fillId="0" borderId="82" xfId="90" applyFont="1" applyBorder="1"/>
    <xf numFmtId="0" fontId="35" fillId="0" borderId="83" xfId="89" applyFont="1" applyBorder="1"/>
    <xf numFmtId="0" fontId="35" fillId="0" borderId="83" xfId="89" applyFont="1" applyBorder="1" applyAlignment="1">
      <alignment horizontal="center"/>
    </xf>
    <xf numFmtId="182" fontId="35" fillId="0" borderId="83" xfId="34" applyNumberFormat="1" applyFont="1" applyBorder="1"/>
    <xf numFmtId="0" fontId="33" fillId="0" borderId="39" xfId="0" applyFont="1" applyBorder="1"/>
    <xf numFmtId="0" fontId="9" fillId="0" borderId="85" xfId="0" applyFont="1" applyBorder="1" applyAlignment="1">
      <alignment horizontal="left" vertical="center"/>
    </xf>
    <xf numFmtId="0" fontId="54" fillId="24" borderId="43" xfId="73" applyFont="1" applyFill="1" applyBorder="1" applyAlignment="1">
      <alignment horizontal="center" vertical="center"/>
    </xf>
    <xf numFmtId="0" fontId="52" fillId="0" borderId="18" xfId="74" applyFont="1" applyBorder="1" applyAlignment="1">
      <alignment horizontal="center" vertical="center" wrapText="1"/>
    </xf>
    <xf numFmtId="49" fontId="54" fillId="0" borderId="0" xfId="131" applyNumberFormat="1" applyFont="1" applyAlignment="1">
      <alignment horizontal="center" vertical="center"/>
    </xf>
    <xf numFmtId="4" fontId="52" fillId="0" borderId="18" xfId="74" applyNumberFormat="1" applyFont="1" applyBorder="1" applyAlignment="1">
      <alignment horizontal="center" vertical="center" wrapText="1"/>
    </xf>
    <xf numFmtId="201" fontId="52" fillId="0" borderId="18" xfId="74" applyNumberFormat="1" applyFont="1" applyBorder="1" applyAlignment="1">
      <alignment horizontal="left" vertical="center" wrapText="1"/>
    </xf>
    <xf numFmtId="201" fontId="52" fillId="0" borderId="47" xfId="62" applyNumberFormat="1" applyFont="1" applyBorder="1" applyAlignment="1">
      <alignment horizontal="right" vertical="center" wrapText="1"/>
    </xf>
    <xf numFmtId="201" fontId="52" fillId="0" borderId="24" xfId="62" applyNumberFormat="1" applyFont="1" applyBorder="1" applyAlignment="1">
      <alignment horizontal="right" vertical="center" wrapText="1"/>
    </xf>
    <xf numFmtId="0" fontId="52" fillId="0" borderId="18" xfId="74" applyFont="1" applyBorder="1" applyAlignment="1">
      <alignment horizontal="justify" vertical="center" wrapText="1"/>
    </xf>
    <xf numFmtId="0" fontId="54" fillId="0" borderId="18" xfId="73" applyFont="1" applyBorder="1" applyAlignment="1">
      <alignment horizontal="center" vertical="center"/>
    </xf>
    <xf numFmtId="0" fontId="54" fillId="0" borderId="18" xfId="74" applyFont="1" applyBorder="1" applyAlignment="1">
      <alignment horizontal="justify" vertical="center" wrapText="1"/>
    </xf>
    <xf numFmtId="201" fontId="59" fillId="28" borderId="25" xfId="38" applyNumberFormat="1" applyFont="1" applyFill="1" applyBorder="1" applyAlignment="1" applyProtection="1">
      <alignment horizontal="center" vertical="center"/>
    </xf>
    <xf numFmtId="201" fontId="54" fillId="24" borderId="44" xfId="73" applyNumberFormat="1" applyFont="1" applyFill="1" applyBorder="1" applyAlignment="1">
      <alignment vertical="center"/>
    </xf>
    <xf numFmtId="9" fontId="54" fillId="26" borderId="18" xfId="95" applyFont="1" applyFill="1" applyBorder="1" applyAlignment="1">
      <alignment horizontal="center" vertical="center"/>
    </xf>
    <xf numFmtId="0" fontId="35" fillId="0" borderId="0" xfId="90" applyFont="1" applyAlignment="1">
      <alignment vertical="center"/>
    </xf>
    <xf numFmtId="0" fontId="35" fillId="0" borderId="36" xfId="90" applyFont="1" applyBorder="1" applyAlignment="1">
      <alignment vertical="center"/>
    </xf>
    <xf numFmtId="0" fontId="34" fillId="0" borderId="0" xfId="90" applyFont="1" applyAlignment="1">
      <alignment vertical="center"/>
    </xf>
    <xf numFmtId="0" fontId="33" fillId="0" borderId="0" xfId="90" applyFont="1" applyAlignment="1">
      <alignment vertical="center"/>
    </xf>
    <xf numFmtId="0" fontId="35" fillId="0" borderId="0" xfId="89" applyFont="1" applyAlignment="1">
      <alignment vertical="center"/>
    </xf>
    <xf numFmtId="0" fontId="35" fillId="0" borderId="36" xfId="89" applyFont="1" applyBorder="1" applyAlignment="1">
      <alignment vertical="center"/>
    </xf>
    <xf numFmtId="0" fontId="32" fillId="0" borderId="0" xfId="89" applyFont="1" applyAlignment="1">
      <alignment vertical="center"/>
    </xf>
    <xf numFmtId="10" fontId="52" fillId="27" borderId="30" xfId="95" applyNumberFormat="1" applyFont="1" applyFill="1" applyBorder="1" applyAlignment="1">
      <alignment horizontal="center" vertical="center"/>
    </xf>
    <xf numFmtId="202" fontId="35" fillId="0" borderId="0" xfId="90" applyNumberFormat="1" applyFont="1" applyAlignment="1">
      <alignment vertical="center"/>
    </xf>
    <xf numFmtId="202" fontId="35" fillId="0" borderId="37" xfId="90" applyNumberFormat="1" applyFont="1" applyBorder="1"/>
    <xf numFmtId="203" fontId="35" fillId="0" borderId="0" xfId="89" applyNumberFormat="1" applyFont="1" applyAlignment="1">
      <alignment vertical="center"/>
    </xf>
    <xf numFmtId="201" fontId="35" fillId="0" borderId="0" xfId="89" applyNumberFormat="1" applyFont="1" applyAlignment="1">
      <alignment vertical="center"/>
    </xf>
    <xf numFmtId="10" fontId="35" fillId="0" borderId="0" xfId="89" applyNumberFormat="1" applyFont="1"/>
    <xf numFmtId="0" fontId="60" fillId="0" borderId="0" xfId="89" applyFont="1" applyAlignment="1">
      <alignment horizontal="center"/>
    </xf>
    <xf numFmtId="203" fontId="60" fillId="0" borderId="0" xfId="89" applyNumberFormat="1" applyFont="1" applyAlignment="1">
      <alignment horizontal="center" vertical="center"/>
    </xf>
    <xf numFmtId="201" fontId="60" fillId="0" borderId="0" xfId="89" applyNumberFormat="1" applyFont="1" applyAlignment="1">
      <alignment horizontal="center" vertical="center"/>
    </xf>
    <xf numFmtId="204" fontId="32" fillId="0" borderId="0" xfId="89" applyNumberFormat="1" applyFont="1" applyAlignment="1">
      <alignment vertical="center"/>
    </xf>
    <xf numFmtId="203" fontId="35" fillId="0" borderId="0" xfId="90" applyNumberFormat="1" applyFont="1" applyAlignment="1">
      <alignment vertical="center"/>
    </xf>
    <xf numFmtId="201" fontId="35" fillId="0" borderId="0" xfId="90" applyNumberFormat="1" applyFont="1" applyAlignment="1">
      <alignment vertical="center"/>
    </xf>
    <xf numFmtId="202" fontId="35" fillId="0" borderId="0" xfId="90" applyNumberFormat="1" applyFont="1"/>
    <xf numFmtId="4" fontId="54" fillId="24" borderId="43" xfId="73" applyNumberFormat="1" applyFont="1" applyFill="1" applyBorder="1" applyAlignment="1">
      <alignment vertical="center"/>
    </xf>
    <xf numFmtId="0" fontId="60" fillId="0" borderId="0" xfId="89" applyFont="1"/>
    <xf numFmtId="0" fontId="60" fillId="0" borderId="36" xfId="89" applyFont="1" applyBorder="1"/>
    <xf numFmtId="0" fontId="54" fillId="0" borderId="52" xfId="73" applyFont="1" applyBorder="1" applyAlignment="1">
      <alignment horizontal="center" vertical="center"/>
    </xf>
    <xf numFmtId="4" fontId="54" fillId="0" borderId="18" xfId="74" applyNumberFormat="1" applyFont="1" applyBorder="1" applyAlignment="1">
      <alignment horizontal="center" vertical="center" wrapText="1"/>
    </xf>
    <xf numFmtId="201" fontId="54" fillId="0" borderId="47" xfId="62" applyNumberFormat="1" applyFont="1" applyBorder="1" applyAlignment="1">
      <alignment horizontal="right" vertical="center" wrapText="1"/>
    </xf>
    <xf numFmtId="204" fontId="49" fillId="0" borderId="0" xfId="89" applyNumberFormat="1" applyFont="1" applyAlignment="1">
      <alignment vertical="center"/>
    </xf>
    <xf numFmtId="4" fontId="52" fillId="0" borderId="18" xfId="39" applyNumberFormat="1" applyFont="1" applyBorder="1" applyAlignment="1">
      <alignment horizontal="center" vertical="center" wrapText="1"/>
    </xf>
    <xf numFmtId="205" fontId="63" fillId="28" borderId="23" xfId="128" applyNumberFormat="1" applyFont="1" applyFill="1" applyBorder="1" applyAlignment="1">
      <alignment horizontal="center" vertical="center"/>
    </xf>
    <xf numFmtId="180" fontId="54" fillId="28" borderId="30" xfId="129" applyNumberFormat="1" applyFont="1" applyFill="1" applyBorder="1" applyAlignment="1" applyProtection="1">
      <alignment vertical="center"/>
    </xf>
    <xf numFmtId="10" fontId="54" fillId="0" borderId="23" xfId="128" applyNumberFormat="1" applyFont="1" applyBorder="1" applyAlignment="1">
      <alignment horizontal="center" vertical="center" wrapText="1"/>
    </xf>
    <xf numFmtId="180" fontId="54" fillId="0" borderId="30" xfId="129" applyNumberFormat="1" applyFont="1" applyBorder="1" applyAlignment="1" applyProtection="1">
      <alignment vertical="center"/>
    </xf>
    <xf numFmtId="10" fontId="52" fillId="0" borderId="23" xfId="128" applyNumberFormat="1" applyFont="1" applyBorder="1" applyAlignment="1">
      <alignment horizontal="center" vertical="center" wrapText="1"/>
    </xf>
    <xf numFmtId="180" fontId="52" fillId="0" borderId="47" xfId="129" applyNumberFormat="1" applyFont="1" applyBorder="1" applyAlignment="1" applyProtection="1">
      <alignment vertical="center"/>
    </xf>
    <xf numFmtId="205" fontId="64" fillId="28" borderId="23" xfId="128" applyNumberFormat="1" applyFont="1" applyFill="1" applyBorder="1" applyAlignment="1">
      <alignment horizontal="center" vertical="center"/>
    </xf>
    <xf numFmtId="0" fontId="52" fillId="0" borderId="0" xfId="128" applyFont="1" applyAlignment="1">
      <alignment vertical="center"/>
    </xf>
    <xf numFmtId="0" fontId="52" fillId="0" borderId="0" xfId="128" applyFont="1" applyAlignment="1">
      <alignment horizontal="center" vertical="center"/>
    </xf>
    <xf numFmtId="206" fontId="52" fillId="0" borderId="0" xfId="128" applyNumberFormat="1" applyFont="1" applyAlignment="1">
      <alignment vertical="center"/>
    </xf>
    <xf numFmtId="180" fontId="52" fillId="0" borderId="0" xfId="129" applyNumberFormat="1" applyFont="1" applyAlignment="1">
      <alignment vertical="center"/>
    </xf>
    <xf numFmtId="205" fontId="64" fillId="0" borderId="23" xfId="128" applyNumberFormat="1" applyFont="1" applyBorder="1" applyAlignment="1">
      <alignment horizontal="center" vertical="center"/>
    </xf>
    <xf numFmtId="0" fontId="65" fillId="24" borderId="28" xfId="128" applyFont="1" applyFill="1" applyBorder="1" applyAlignment="1">
      <alignment vertical="center"/>
    </xf>
    <xf numFmtId="184" fontId="65" fillId="24" borderId="70" xfId="135" applyNumberFormat="1" applyFont="1" applyFill="1" applyBorder="1" applyAlignment="1">
      <alignment vertical="center"/>
    </xf>
    <xf numFmtId="0" fontId="3" fillId="0" borderId="0" xfId="258"/>
    <xf numFmtId="180" fontId="70" fillId="30" borderId="0" xfId="259" applyNumberFormat="1" applyFont="1" applyFill="1" applyBorder="1" applyAlignment="1">
      <alignment horizontal="left" vertical="center"/>
    </xf>
    <xf numFmtId="180" fontId="70" fillId="30" borderId="0" xfId="259" applyNumberFormat="1" applyFont="1" applyFill="1" applyBorder="1" applyAlignment="1">
      <alignment vertical="center"/>
    </xf>
    <xf numFmtId="180" fontId="71" fillId="0" borderId="0" xfId="259" applyNumberFormat="1" applyFont="1" applyFill="1" applyBorder="1" applyAlignment="1">
      <alignment horizontal="left" vertical="center"/>
    </xf>
    <xf numFmtId="10" fontId="71" fillId="0" borderId="0" xfId="260" applyNumberFormat="1" applyFont="1" applyFill="1" applyBorder="1" applyAlignment="1">
      <alignment horizontal="center" vertical="center"/>
    </xf>
    <xf numFmtId="170" fontId="72" fillId="0" borderId="0" xfId="261" applyFont="1" applyBorder="1" applyAlignment="1">
      <alignment horizontal="left" vertical="center"/>
    </xf>
    <xf numFmtId="170" fontId="73" fillId="0" borderId="0" xfId="261" applyFont="1" applyBorder="1" applyAlignment="1">
      <alignment horizontal="left" vertical="center"/>
    </xf>
    <xf numFmtId="201" fontId="3" fillId="0" borderId="0" xfId="258" applyNumberFormat="1"/>
    <xf numFmtId="170" fontId="73" fillId="26" borderId="0" xfId="261" applyFont="1" applyFill="1" applyBorder="1" applyAlignment="1">
      <alignment horizontal="left" vertical="center"/>
    </xf>
    <xf numFmtId="43" fontId="3" fillId="0" borderId="0" xfId="258" applyNumberFormat="1"/>
    <xf numFmtId="0" fontId="61" fillId="0" borderId="0" xfId="258" applyFont="1"/>
    <xf numFmtId="209" fontId="68" fillId="0" borderId="0" xfId="258" applyNumberFormat="1" applyFont="1" applyAlignment="1">
      <alignment vertical="center"/>
    </xf>
    <xf numFmtId="201" fontId="68" fillId="0" borderId="0" xfId="95" applyNumberFormat="1" applyFont="1" applyAlignment="1">
      <alignment vertical="center"/>
    </xf>
    <xf numFmtId="210" fontId="68" fillId="0" borderId="0" xfId="258" applyNumberFormat="1" applyFont="1"/>
    <xf numFmtId="209" fontId="68" fillId="0" borderId="0" xfId="258" applyNumberFormat="1" applyFont="1"/>
    <xf numFmtId="0" fontId="54" fillId="0" borderId="141" xfId="73" applyFont="1" applyBorder="1" applyAlignment="1">
      <alignment vertical="center"/>
    </xf>
    <xf numFmtId="0" fontId="54" fillId="0" borderId="144" xfId="73" applyFont="1" applyBorder="1" applyAlignment="1">
      <alignment vertical="center"/>
    </xf>
    <xf numFmtId="0" fontId="54" fillId="0" borderId="146" xfId="73" applyFont="1" applyBorder="1" applyAlignment="1">
      <alignment horizontal="left" vertical="center"/>
    </xf>
    <xf numFmtId="0" fontId="54" fillId="0" borderId="147" xfId="73" applyFont="1" applyBorder="1" applyAlignment="1">
      <alignment horizontal="right" vertical="center"/>
    </xf>
    <xf numFmtId="0" fontId="54" fillId="0" borderId="148" xfId="73" applyFont="1" applyBorder="1" applyAlignment="1">
      <alignment horizontal="right" vertical="center"/>
    </xf>
    <xf numFmtId="201" fontId="54" fillId="0" borderId="149" xfId="73" applyNumberFormat="1" applyFont="1" applyBorder="1" applyAlignment="1">
      <alignment vertical="center"/>
    </xf>
    <xf numFmtId="201" fontId="52" fillId="0" borderId="143" xfId="38" applyNumberFormat="1" applyFont="1" applyFill="1" applyBorder="1" applyAlignment="1" applyProtection="1">
      <alignment horizontal="center" vertical="center"/>
    </xf>
    <xf numFmtId="201" fontId="52" fillId="0" borderId="88" xfId="38" applyNumberFormat="1" applyFont="1" applyFill="1" applyBorder="1" applyAlignment="1" applyProtection="1">
      <alignment horizontal="center" vertical="center"/>
    </xf>
    <xf numFmtId="0" fontId="52" fillId="0" borderId="142" xfId="73" applyFont="1" applyBorder="1" applyAlignment="1">
      <alignment horizontal="center" vertical="center"/>
    </xf>
    <xf numFmtId="0" fontId="52" fillId="0" borderId="142" xfId="73" applyFont="1" applyBorder="1" applyAlignment="1">
      <alignment vertical="center"/>
    </xf>
    <xf numFmtId="0" fontId="52" fillId="0" borderId="145" xfId="73" applyFont="1" applyBorder="1" applyAlignment="1">
      <alignment horizontal="center" vertical="center"/>
    </xf>
    <xf numFmtId="0" fontId="52" fillId="0" borderId="145" xfId="73" applyFont="1" applyBorder="1" applyAlignment="1">
      <alignment vertical="center"/>
    </xf>
    <xf numFmtId="0" fontId="54" fillId="0" borderId="147" xfId="73" applyFont="1" applyBorder="1" applyAlignment="1">
      <alignment horizontal="left" vertical="center"/>
    </xf>
    <xf numFmtId="209" fontId="35" fillId="0" borderId="0" xfId="90" applyNumberFormat="1" applyFont="1" applyAlignment="1">
      <alignment vertical="center"/>
    </xf>
    <xf numFmtId="201" fontId="35" fillId="0" borderId="0" xfId="90" applyNumberFormat="1" applyFont="1"/>
    <xf numFmtId="2" fontId="9" fillId="33" borderId="150" xfId="38" applyNumberFormat="1" applyFont="1" applyFill="1" applyBorder="1" applyAlignment="1" applyProtection="1">
      <alignment horizontal="center" vertical="center" wrapText="1"/>
      <protection locked="0"/>
    </xf>
    <xf numFmtId="2" fontId="77" fillId="34" borderId="25" xfId="38" applyNumberFormat="1" applyFont="1" applyFill="1" applyBorder="1" applyAlignment="1" applyProtection="1">
      <alignment horizontal="center" vertical="center"/>
      <protection locked="0"/>
    </xf>
    <xf numFmtId="184" fontId="77" fillId="34" borderId="25" xfId="262" applyNumberFormat="1" applyFont="1" applyFill="1" applyBorder="1" applyAlignment="1" applyProtection="1">
      <alignment horizontal="center" vertical="center"/>
      <protection locked="0"/>
    </xf>
    <xf numFmtId="165" fontId="35" fillId="0" borderId="0" xfId="264" applyFont="1"/>
    <xf numFmtId="10" fontId="52" fillId="0" borderId="17" xfId="128" applyNumberFormat="1" applyFont="1" applyBorder="1" applyAlignment="1">
      <alignment horizontal="center" vertical="center" wrapText="1"/>
    </xf>
    <xf numFmtId="0" fontId="52" fillId="0" borderId="18" xfId="135" applyFont="1" applyBorder="1" applyAlignment="1">
      <alignment horizontal="justify" vertical="center" wrapText="1"/>
    </xf>
    <xf numFmtId="0" fontId="52" fillId="0" borderId="18" xfId="135" applyFont="1" applyBorder="1" applyAlignment="1">
      <alignment horizontal="center" vertical="center" wrapText="1"/>
    </xf>
    <xf numFmtId="4" fontId="52" fillId="0" borderId="18" xfId="135" applyNumberFormat="1" applyFont="1" applyBorder="1" applyAlignment="1">
      <alignment horizontal="center" vertical="center" wrapText="1"/>
    </xf>
    <xf numFmtId="201" fontId="52" fillId="0" borderId="18" xfId="135" applyNumberFormat="1" applyFont="1" applyBorder="1" applyAlignment="1">
      <alignment horizontal="left" vertical="center" wrapText="1"/>
    </xf>
    <xf numFmtId="0" fontId="54" fillId="0" borderId="18" xfId="135" applyFont="1" applyBorder="1" applyAlignment="1">
      <alignment horizontal="center" vertical="center"/>
    </xf>
    <xf numFmtId="0" fontId="54" fillId="0" borderId="18" xfId="135" applyFont="1" applyBorder="1" applyAlignment="1">
      <alignment horizontal="justify" vertical="center" wrapText="1"/>
    </xf>
    <xf numFmtId="0" fontId="54" fillId="0" borderId="18" xfId="135" applyFont="1" applyBorder="1" applyAlignment="1">
      <alignment horizontal="center" vertical="center" wrapText="1"/>
    </xf>
    <xf numFmtId="4" fontId="54" fillId="0" borderId="18" xfId="135" applyNumberFormat="1" applyFont="1" applyBorder="1" applyAlignment="1">
      <alignment horizontal="center" vertical="center" wrapText="1"/>
    </xf>
    <xf numFmtId="201" fontId="54" fillId="0" borderId="18" xfId="135" applyNumberFormat="1" applyFont="1" applyBorder="1" applyAlignment="1">
      <alignment horizontal="left" vertical="center" wrapText="1"/>
    </xf>
    <xf numFmtId="201" fontId="52" fillId="0" borderId="47" xfId="62" applyNumberFormat="1" applyFont="1" applyFill="1" applyBorder="1" applyAlignment="1">
      <alignment horizontal="right" vertical="center" wrapText="1"/>
    </xf>
    <xf numFmtId="43" fontId="7" fillId="0" borderId="0" xfId="263" applyNumberFormat="1" applyFont="1" applyFill="1" applyBorder="1" applyAlignment="1">
      <alignment horizontal="center" vertical="center"/>
    </xf>
    <xf numFmtId="43" fontId="52" fillId="0" borderId="0" xfId="263" applyNumberFormat="1" applyFont="1" applyFill="1" applyBorder="1" applyAlignment="1">
      <alignment horizontal="center" vertical="center"/>
    </xf>
    <xf numFmtId="43" fontId="7" fillId="0" borderId="0" xfId="0" applyNumberFormat="1" applyFont="1" applyAlignment="1">
      <alignment horizontal="center" vertical="center"/>
    </xf>
    <xf numFmtId="209" fontId="52" fillId="0" borderId="0" xfId="0" applyNumberFormat="1" applyFont="1" applyAlignment="1">
      <alignment horizontal="center" vertical="center"/>
    </xf>
    <xf numFmtId="43" fontId="52" fillId="0" borderId="0" xfId="0" applyNumberFormat="1" applyFont="1" applyAlignment="1">
      <alignment vertical="center"/>
    </xf>
    <xf numFmtId="209" fontId="54" fillId="0" borderId="0" xfId="0" applyNumberFormat="1" applyFont="1" applyAlignment="1">
      <alignment vertical="center"/>
    </xf>
    <xf numFmtId="209" fontId="54" fillId="0" borderId="0" xfId="0" applyNumberFormat="1" applyFont="1" applyAlignment="1">
      <alignment horizontal="center" vertical="center"/>
    </xf>
    <xf numFmtId="43" fontId="77" fillId="34" borderId="151" xfId="0" applyNumberFormat="1" applyFont="1" applyFill="1" applyBorder="1" applyAlignment="1">
      <alignment vertical="center"/>
    </xf>
    <xf numFmtId="201" fontId="76" fillId="34" borderId="26" xfId="73" applyNumberFormat="1" applyFont="1" applyFill="1" applyBorder="1" applyAlignment="1">
      <alignment vertical="center"/>
    </xf>
    <xf numFmtId="0" fontId="79" fillId="0" borderId="0" xfId="258" applyFont="1"/>
    <xf numFmtId="201" fontId="79" fillId="0" borderId="0" xfId="258" applyNumberFormat="1" applyFont="1"/>
    <xf numFmtId="207" fontId="79" fillId="0" borderId="0" xfId="95" applyNumberFormat="1" applyFont="1" applyBorder="1"/>
    <xf numFmtId="201" fontId="80" fillId="29" borderId="0" xfId="258" applyNumberFormat="1" applyFont="1" applyFill="1" applyAlignment="1">
      <alignment horizontal="center" vertical="center"/>
    </xf>
    <xf numFmtId="205" fontId="81" fillId="0" borderId="0" xfId="95" applyNumberFormat="1" applyFont="1" applyBorder="1"/>
    <xf numFmtId="202" fontId="77" fillId="34" borderId="151" xfId="0" applyNumberFormat="1" applyFont="1" applyFill="1" applyBorder="1" applyAlignment="1">
      <alignment vertical="center"/>
    </xf>
    <xf numFmtId="209" fontId="35" fillId="0" borderId="0" xfId="89" applyNumberFormat="1" applyFont="1"/>
    <xf numFmtId="209" fontId="35" fillId="0" borderId="39" xfId="89" applyNumberFormat="1" applyFont="1" applyBorder="1"/>
    <xf numFmtId="209" fontId="35" fillId="0" borderId="37" xfId="89" applyNumberFormat="1" applyFont="1" applyBorder="1"/>
    <xf numFmtId="209" fontId="35" fillId="25" borderId="37" xfId="89" applyNumberFormat="1" applyFont="1" applyFill="1" applyBorder="1"/>
    <xf numFmtId="209" fontId="32" fillId="0" borderId="37" xfId="89" applyNumberFormat="1" applyFont="1" applyBorder="1"/>
    <xf numFmtId="209" fontId="60" fillId="0" borderId="37" xfId="89" applyNumberFormat="1" applyFont="1" applyBorder="1"/>
    <xf numFmtId="209" fontId="35" fillId="0" borderId="0" xfId="90" applyNumberFormat="1" applyFont="1"/>
    <xf numFmtId="209" fontId="35" fillId="0" borderId="37" xfId="90" applyNumberFormat="1" applyFont="1" applyBorder="1"/>
    <xf numFmtId="209" fontId="35" fillId="0" borderId="37" xfId="90" applyNumberFormat="1" applyFont="1" applyBorder="1" applyAlignment="1">
      <alignment vertical="center"/>
    </xf>
    <xf numFmtId="209" fontId="35" fillId="0" borderId="37" xfId="89" applyNumberFormat="1" applyFont="1" applyBorder="1" applyAlignment="1">
      <alignment vertical="center"/>
    </xf>
    <xf numFmtId="209" fontId="35" fillId="0" borderId="84" xfId="89" applyNumberFormat="1" applyFont="1" applyBorder="1"/>
    <xf numFmtId="209" fontId="32" fillId="0" borderId="0" xfId="89" applyNumberFormat="1" applyFont="1"/>
    <xf numFmtId="201" fontId="52" fillId="25" borderId="18" xfId="135" applyNumberFormat="1" applyFont="1" applyFill="1" applyBorder="1" applyAlignment="1">
      <alignment horizontal="left" vertical="center" wrapText="1"/>
    </xf>
    <xf numFmtId="209" fontId="32" fillId="0" borderId="0" xfId="89" applyNumberFormat="1" applyFont="1" applyAlignment="1">
      <alignment horizontal="center" vertical="center"/>
    </xf>
    <xf numFmtId="209" fontId="32" fillId="0" borderId="0" xfId="89" applyNumberFormat="1" applyFont="1" applyAlignment="1">
      <alignment horizontal="center"/>
    </xf>
    <xf numFmtId="209" fontId="60" fillId="0" borderId="0" xfId="89" applyNumberFormat="1" applyFont="1" applyAlignment="1">
      <alignment horizontal="center" vertical="center"/>
    </xf>
    <xf numFmtId="209" fontId="35" fillId="0" borderId="0" xfId="89" applyNumberFormat="1" applyFont="1" applyAlignment="1">
      <alignment horizontal="center" vertical="center"/>
    </xf>
    <xf numFmtId="209" fontId="35" fillId="0" borderId="0" xfId="89" applyNumberFormat="1" applyFont="1" applyAlignment="1">
      <alignment vertical="center"/>
    </xf>
    <xf numFmtId="209" fontId="60" fillId="0" borderId="0" xfId="89" applyNumberFormat="1" applyFont="1" applyAlignment="1">
      <alignment vertical="center"/>
    </xf>
    <xf numFmtId="209" fontId="34" fillId="0" borderId="0" xfId="90" applyNumberFormat="1" applyFont="1" applyAlignment="1">
      <alignment horizontal="center" vertical="center"/>
    </xf>
    <xf numFmtId="209" fontId="34" fillId="0" borderId="0" xfId="90" applyNumberFormat="1" applyFont="1" applyAlignment="1">
      <alignment horizontal="center"/>
    </xf>
    <xf numFmtId="209" fontId="33" fillId="0" borderId="0" xfId="90" applyNumberFormat="1" applyFont="1" applyAlignment="1">
      <alignment horizontal="center" vertical="center"/>
    </xf>
    <xf numFmtId="209" fontId="35" fillId="25" borderId="0" xfId="89" applyNumberFormat="1" applyFont="1" applyFill="1"/>
    <xf numFmtId="209" fontId="60" fillId="0" borderId="0" xfId="89" applyNumberFormat="1" applyFont="1"/>
    <xf numFmtId="0" fontId="52" fillId="0" borderId="23" xfId="0" applyFont="1" applyBorder="1" applyAlignment="1">
      <alignment vertical="center"/>
    </xf>
    <xf numFmtId="0" fontId="52" fillId="0" borderId="23" xfId="0" applyFont="1" applyBorder="1" applyAlignment="1">
      <alignment vertical="center" wrapText="1"/>
    </xf>
    <xf numFmtId="0" fontId="52" fillId="0" borderId="152" xfId="135" applyFont="1" applyBorder="1" applyAlignment="1">
      <alignment horizontal="center" vertical="center" wrapText="1"/>
    </xf>
    <xf numFmtId="4" fontId="52" fillId="0" borderId="152" xfId="135" applyNumberFormat="1" applyFont="1" applyBorder="1" applyAlignment="1">
      <alignment horizontal="center" vertical="center" wrapText="1"/>
    </xf>
    <xf numFmtId="201" fontId="52" fillId="0" borderId="152" xfId="135" applyNumberFormat="1" applyFont="1" applyBorder="1" applyAlignment="1">
      <alignment horizontal="left" vertical="center" wrapText="1"/>
    </xf>
    <xf numFmtId="0" fontId="52" fillId="0" borderId="153" xfId="0" applyFont="1" applyBorder="1" applyAlignment="1">
      <alignment horizontal="center" vertical="center" wrapText="1"/>
    </xf>
    <xf numFmtId="4" fontId="52" fillId="0" borderId="154" xfId="135" applyNumberFormat="1" applyFont="1" applyBorder="1" applyAlignment="1">
      <alignment horizontal="center" vertical="center" wrapText="1"/>
    </xf>
    <xf numFmtId="201" fontId="52" fillId="0" borderId="154" xfId="135" applyNumberFormat="1" applyFont="1" applyBorder="1" applyAlignment="1">
      <alignment horizontal="left" vertical="center" wrapText="1"/>
    </xf>
    <xf numFmtId="0" fontId="52" fillId="0" borderId="18" xfId="0" applyFont="1" applyBorder="1" applyAlignment="1">
      <alignment horizontal="center" vertical="center"/>
    </xf>
    <xf numFmtId="180" fontId="69" fillId="0" borderId="0" xfId="259" applyNumberFormat="1" applyFont="1" applyFill="1" applyBorder="1" applyAlignment="1">
      <alignment horizontal="left" vertical="center"/>
    </xf>
    <xf numFmtId="49" fontId="52" fillId="0" borderId="18" xfId="135" applyNumberFormat="1" applyFont="1" applyBorder="1" applyAlignment="1">
      <alignment horizontal="center" vertical="center"/>
    </xf>
    <xf numFmtId="211" fontId="54" fillId="0" borderId="18" xfId="73" applyNumberFormat="1" applyFont="1" applyBorder="1" applyAlignment="1">
      <alignment horizontal="center" vertical="center"/>
    </xf>
    <xf numFmtId="211" fontId="52" fillId="0" borderId="18" xfId="135" applyNumberFormat="1" applyFont="1" applyBorder="1" applyAlignment="1">
      <alignment horizontal="center" vertical="center"/>
    </xf>
    <xf numFmtId="2" fontId="52" fillId="0" borderId="18" xfId="135" applyNumberFormat="1" applyFont="1" applyBorder="1" applyAlignment="1">
      <alignment horizontal="center" vertical="center"/>
    </xf>
    <xf numFmtId="0" fontId="3" fillId="0" borderId="0" xfId="258" applyProtection="1">
      <protection hidden="1"/>
    </xf>
    <xf numFmtId="0" fontId="67" fillId="29" borderId="90" xfId="258" applyFont="1" applyFill="1" applyBorder="1" applyAlignment="1" applyProtection="1">
      <alignment horizontal="center" vertical="center" wrapText="1"/>
      <protection hidden="1"/>
    </xf>
    <xf numFmtId="0" fontId="67" fillId="29" borderId="91" xfId="258" applyFont="1" applyFill="1" applyBorder="1" applyAlignment="1" applyProtection="1">
      <alignment horizontal="center" vertical="center" wrapText="1"/>
      <protection hidden="1"/>
    </xf>
    <xf numFmtId="49" fontId="67" fillId="29" borderId="91" xfId="258" applyNumberFormat="1" applyFont="1" applyFill="1" applyBorder="1" applyAlignment="1" applyProtection="1">
      <alignment horizontal="center" vertical="center" wrapText="1"/>
      <protection hidden="1"/>
    </xf>
    <xf numFmtId="4" fontId="67" fillId="29" borderId="92" xfId="258" applyNumberFormat="1" applyFont="1" applyFill="1" applyBorder="1" applyAlignment="1" applyProtection="1">
      <alignment horizontal="center" vertical="center" wrapText="1"/>
      <protection hidden="1"/>
    </xf>
    <xf numFmtId="4" fontId="67" fillId="29" borderId="117" xfId="258" applyNumberFormat="1" applyFont="1" applyFill="1" applyBorder="1" applyAlignment="1" applyProtection="1">
      <alignment horizontal="center" vertical="center" wrapText="1"/>
      <protection hidden="1"/>
    </xf>
    <xf numFmtId="0" fontId="67" fillId="0" borderId="90" xfId="258" applyFont="1" applyBorder="1" applyAlignment="1" applyProtection="1">
      <alignment horizontal="left" vertical="center"/>
      <protection hidden="1"/>
    </xf>
    <xf numFmtId="0" fontId="67" fillId="0" borderId="94" xfId="258" applyFont="1" applyBorder="1" applyAlignment="1" applyProtection="1">
      <alignment horizontal="left" vertical="center"/>
      <protection hidden="1"/>
    </xf>
    <xf numFmtId="0" fontId="67" fillId="0" borderId="95" xfId="258" applyFont="1" applyBorder="1" applyAlignment="1" applyProtection="1">
      <alignment horizontal="center" vertical="center"/>
      <protection hidden="1"/>
    </xf>
    <xf numFmtId="0" fontId="67" fillId="0" borderId="96" xfId="258" applyFont="1" applyBorder="1" applyAlignment="1" applyProtection="1">
      <alignment horizontal="center" vertical="center"/>
      <protection hidden="1"/>
    </xf>
    <xf numFmtId="0" fontId="62" fillId="0" borderId="92" xfId="258" applyFont="1" applyBorder="1" applyAlignment="1" applyProtection="1">
      <alignment vertical="center"/>
      <protection hidden="1"/>
    </xf>
    <xf numFmtId="4" fontId="67" fillId="0" borderId="155" xfId="258" applyNumberFormat="1" applyFont="1" applyBorder="1" applyAlignment="1" applyProtection="1">
      <alignment horizontal="center" vertical="center" wrapText="1"/>
      <protection hidden="1"/>
    </xf>
    <xf numFmtId="0" fontId="62" fillId="0" borderId="97" xfId="258" applyFont="1" applyBorder="1" applyAlignment="1" applyProtection="1">
      <alignment vertical="center" wrapText="1"/>
      <protection hidden="1"/>
    </xf>
    <xf numFmtId="0" fontId="62" fillId="0" borderId="98" xfId="258" applyFont="1" applyBorder="1" applyAlignment="1" applyProtection="1">
      <alignment vertical="center" wrapText="1"/>
      <protection hidden="1"/>
    </xf>
    <xf numFmtId="10" fontId="68" fillId="0" borderId="99" xfId="258" applyNumberFormat="1" applyFont="1" applyBorder="1" applyAlignment="1" applyProtection="1">
      <alignment horizontal="center" vertical="center"/>
      <protection hidden="1"/>
    </xf>
    <xf numFmtId="10" fontId="68" fillId="0" borderId="100" xfId="258" applyNumberFormat="1" applyFont="1" applyBorder="1" applyAlignment="1" applyProtection="1">
      <alignment horizontal="center" vertical="center"/>
      <protection hidden="1"/>
    </xf>
    <xf numFmtId="170" fontId="62" fillId="0" borderId="101" xfId="258" applyNumberFormat="1" applyFont="1" applyBorder="1" applyAlignment="1" applyProtection="1">
      <alignment vertical="center"/>
      <protection hidden="1"/>
    </xf>
    <xf numFmtId="201" fontId="62" fillId="0" borderId="156" xfId="258" applyNumberFormat="1" applyFont="1" applyBorder="1" applyAlignment="1" applyProtection="1">
      <alignment vertical="center"/>
      <protection hidden="1"/>
    </xf>
    <xf numFmtId="0" fontId="62" fillId="0" borderId="103" xfId="258" applyFont="1" applyBorder="1" applyAlignment="1" applyProtection="1">
      <alignment vertical="center" wrapText="1"/>
      <protection hidden="1"/>
    </xf>
    <xf numFmtId="0" fontId="62" fillId="0" borderId="104" xfId="258" applyFont="1" applyBorder="1" applyAlignment="1" applyProtection="1">
      <alignment vertical="center" wrapText="1"/>
      <protection hidden="1"/>
    </xf>
    <xf numFmtId="10" fontId="68" fillId="0" borderId="105" xfId="258" applyNumberFormat="1" applyFont="1" applyBorder="1" applyAlignment="1" applyProtection="1">
      <alignment horizontal="center" vertical="center"/>
      <protection hidden="1"/>
    </xf>
    <xf numFmtId="10" fontId="68" fillId="0" borderId="106" xfId="258" applyNumberFormat="1" applyFont="1" applyBorder="1" applyAlignment="1" applyProtection="1">
      <alignment horizontal="center" vertical="center"/>
      <protection hidden="1"/>
    </xf>
    <xf numFmtId="170" fontId="62" fillId="0" borderId="107" xfId="258" applyNumberFormat="1" applyFont="1" applyBorder="1" applyAlignment="1" applyProtection="1">
      <alignment vertical="center"/>
      <protection hidden="1"/>
    </xf>
    <xf numFmtId="201" fontId="62" fillId="0" borderId="129" xfId="258" applyNumberFormat="1" applyFont="1" applyBorder="1" applyAlignment="1" applyProtection="1">
      <alignment vertical="center"/>
      <protection hidden="1"/>
    </xf>
    <xf numFmtId="2" fontId="68" fillId="0" borderId="105" xfId="258" applyNumberFormat="1" applyFont="1" applyBorder="1" applyAlignment="1" applyProtection="1">
      <alignment horizontal="center" vertical="center"/>
      <protection hidden="1"/>
    </xf>
    <xf numFmtId="2" fontId="68" fillId="0" borderId="106" xfId="258" applyNumberFormat="1" applyFont="1" applyBorder="1" applyAlignment="1" applyProtection="1">
      <alignment horizontal="center" vertical="center"/>
      <protection hidden="1"/>
    </xf>
    <xf numFmtId="0" fontId="67" fillId="29" borderId="109" xfId="258" applyFont="1" applyFill="1" applyBorder="1" applyAlignment="1" applyProtection="1">
      <alignment vertical="center" wrapText="1"/>
      <protection hidden="1"/>
    </xf>
    <xf numFmtId="0" fontId="67" fillId="29" borderId="110" xfId="258" applyFont="1" applyFill="1" applyBorder="1" applyAlignment="1" applyProtection="1">
      <alignment vertical="center" wrapText="1"/>
      <protection hidden="1"/>
    </xf>
    <xf numFmtId="208" fontId="68" fillId="29" borderId="111" xfId="258" applyNumberFormat="1" applyFont="1" applyFill="1" applyBorder="1" applyAlignment="1" applyProtection="1">
      <alignment horizontal="center" vertical="center"/>
      <protection hidden="1"/>
    </xf>
    <xf numFmtId="10" fontId="68" fillId="29" borderId="112" xfId="258" applyNumberFormat="1" applyFont="1" applyFill="1" applyBorder="1" applyAlignment="1" applyProtection="1">
      <alignment horizontal="center" vertical="center"/>
      <protection hidden="1"/>
    </xf>
    <xf numFmtId="9" fontId="67" fillId="29" borderId="113" xfId="258" applyNumberFormat="1" applyFont="1" applyFill="1" applyBorder="1" applyAlignment="1" applyProtection="1">
      <alignment horizontal="center" vertical="center"/>
      <protection hidden="1"/>
    </xf>
    <xf numFmtId="201" fontId="67" fillId="29" borderId="119" xfId="258" applyNumberFormat="1" applyFont="1" applyFill="1" applyBorder="1" applyAlignment="1" applyProtection="1">
      <alignment horizontal="center" vertical="center"/>
      <protection hidden="1"/>
    </xf>
    <xf numFmtId="0" fontId="62" fillId="0" borderId="115" xfId="258" applyFont="1" applyBorder="1" applyAlignment="1" applyProtection="1">
      <alignment vertical="center" wrapText="1"/>
      <protection hidden="1"/>
    </xf>
    <xf numFmtId="0" fontId="62" fillId="0" borderId="0" xfId="258" applyFont="1" applyAlignment="1" applyProtection="1">
      <alignment vertical="center" wrapText="1"/>
      <protection hidden="1"/>
    </xf>
    <xf numFmtId="0" fontId="62" fillId="0" borderId="0" xfId="258" applyFont="1" applyAlignment="1" applyProtection="1">
      <alignment vertical="center"/>
      <protection hidden="1"/>
    </xf>
    <xf numFmtId="2" fontId="62" fillId="0" borderId="0" xfId="258" applyNumberFormat="1" applyFont="1" applyAlignment="1" applyProtection="1">
      <alignment vertical="center"/>
      <protection hidden="1"/>
    </xf>
    <xf numFmtId="4" fontId="67" fillId="0" borderId="0" xfId="258" applyNumberFormat="1" applyFont="1" applyAlignment="1" applyProtection="1">
      <alignment vertical="center" wrapText="1"/>
      <protection hidden="1"/>
    </xf>
    <xf numFmtId="0" fontId="67" fillId="29" borderId="117" xfId="258" applyFont="1" applyFill="1" applyBorder="1" applyAlignment="1" applyProtection="1">
      <alignment horizontal="center" vertical="center" wrapText="1"/>
      <protection hidden="1"/>
    </xf>
    <xf numFmtId="49" fontId="67" fillId="29" borderId="94" xfId="258" applyNumberFormat="1" applyFont="1" applyFill="1" applyBorder="1" applyAlignment="1" applyProtection="1">
      <alignment horizontal="center" vertical="center" wrapText="1"/>
      <protection hidden="1"/>
    </xf>
    <xf numFmtId="4" fontId="67" fillId="29" borderId="91" xfId="258" applyNumberFormat="1" applyFont="1" applyFill="1" applyBorder="1" applyAlignment="1" applyProtection="1">
      <alignment horizontal="center" vertical="center" wrapText="1"/>
      <protection hidden="1"/>
    </xf>
    <xf numFmtId="4" fontId="67" fillId="29" borderId="93" xfId="258" applyNumberFormat="1" applyFont="1" applyFill="1" applyBorder="1" applyAlignment="1" applyProtection="1">
      <alignment horizontal="center" vertical="center" wrapText="1"/>
      <protection hidden="1"/>
    </xf>
    <xf numFmtId="0" fontId="67" fillId="0" borderId="115" xfId="258" applyFont="1" applyBorder="1" applyAlignment="1" applyProtection="1">
      <alignment vertical="center" wrapText="1"/>
      <protection hidden="1"/>
    </xf>
    <xf numFmtId="0" fontId="67" fillId="0" borderId="0" xfId="258" applyFont="1" applyAlignment="1" applyProtection="1">
      <alignment vertical="center" wrapText="1"/>
      <protection hidden="1"/>
    </xf>
    <xf numFmtId="0" fontId="62" fillId="0" borderId="116" xfId="258" applyFont="1" applyBorder="1" applyAlignment="1" applyProtection="1">
      <alignment vertical="center"/>
      <protection hidden="1"/>
    </xf>
    <xf numFmtId="0" fontId="62" fillId="0" borderId="105" xfId="258" applyFont="1" applyBorder="1" applyAlignment="1" applyProtection="1">
      <alignment horizontal="center" vertical="center" wrapText="1"/>
      <protection hidden="1"/>
    </xf>
    <xf numFmtId="201" fontId="62" fillId="0" borderId="118" xfId="258" applyNumberFormat="1" applyFont="1" applyBorder="1" applyAlignment="1" applyProtection="1">
      <alignment vertical="center"/>
      <protection hidden="1"/>
    </xf>
    <xf numFmtId="201" fontId="62" fillId="0" borderId="108" xfId="258" applyNumberFormat="1" applyFont="1" applyBorder="1" applyAlignment="1" applyProtection="1">
      <alignment vertical="center"/>
      <protection hidden="1"/>
    </xf>
    <xf numFmtId="0" fontId="67" fillId="29" borderId="119" xfId="258" applyFont="1" applyFill="1" applyBorder="1" applyAlignment="1" applyProtection="1">
      <alignment horizontal="left" vertical="center" wrapText="1"/>
      <protection hidden="1"/>
    </xf>
    <xf numFmtId="0" fontId="67" fillId="29" borderId="110" xfId="258" applyFont="1" applyFill="1" applyBorder="1" applyAlignment="1" applyProtection="1">
      <alignment horizontal="left" vertical="center" wrapText="1"/>
      <protection hidden="1"/>
    </xf>
    <xf numFmtId="10" fontId="68" fillId="29" borderId="111" xfId="258" applyNumberFormat="1" applyFont="1" applyFill="1" applyBorder="1" applyAlignment="1" applyProtection="1">
      <alignment horizontal="center" vertical="center"/>
      <protection hidden="1"/>
    </xf>
    <xf numFmtId="201" fontId="62" fillId="29" borderId="112" xfId="258" applyNumberFormat="1" applyFont="1" applyFill="1" applyBorder="1" applyAlignment="1" applyProtection="1">
      <alignment vertical="center" wrapText="1"/>
      <protection hidden="1"/>
    </xf>
    <xf numFmtId="201" fontId="67" fillId="29" borderId="114" xfId="258" applyNumberFormat="1" applyFont="1" applyFill="1" applyBorder="1" applyAlignment="1" applyProtection="1">
      <alignment vertical="center" wrapText="1"/>
      <protection hidden="1"/>
    </xf>
    <xf numFmtId="0" fontId="62" fillId="0" borderId="120" xfId="258" applyFont="1" applyBorder="1" applyAlignment="1" applyProtection="1">
      <alignment vertical="center" wrapText="1"/>
      <protection hidden="1"/>
    </xf>
    <xf numFmtId="0" fontId="62" fillId="0" borderId="121" xfId="258" applyFont="1" applyBorder="1" applyAlignment="1" applyProtection="1">
      <alignment vertical="center" wrapText="1"/>
      <protection hidden="1"/>
    </xf>
    <xf numFmtId="0" fontId="62" fillId="0" borderId="121" xfId="258" applyFont="1" applyBorder="1" applyAlignment="1" applyProtection="1">
      <alignment vertical="center"/>
      <protection hidden="1"/>
    </xf>
    <xf numFmtId="0" fontId="62" fillId="0" borderId="122" xfId="258" applyFont="1" applyBorder="1" applyAlignment="1" applyProtection="1">
      <alignment vertical="center"/>
      <protection hidden="1"/>
    </xf>
    <xf numFmtId="0" fontId="67" fillId="0" borderId="90" xfId="258" applyFont="1" applyBorder="1" applyAlignment="1" applyProtection="1">
      <alignment vertical="center" wrapText="1"/>
      <protection hidden="1"/>
    </xf>
    <xf numFmtId="0" fontId="67" fillId="0" borderId="91" xfId="258" applyFont="1" applyBorder="1" applyAlignment="1" applyProtection="1">
      <alignment vertical="center" wrapText="1"/>
      <protection hidden="1"/>
    </xf>
    <xf numFmtId="0" fontId="62" fillId="0" borderId="91" xfId="258" applyFont="1" applyBorder="1" applyAlignment="1" applyProtection="1">
      <alignment vertical="center"/>
      <protection hidden="1"/>
    </xf>
    <xf numFmtId="0" fontId="62" fillId="0" borderId="123" xfId="258" applyFont="1" applyBorder="1" applyAlignment="1" applyProtection="1">
      <alignment horizontal="left" vertical="center" wrapText="1"/>
      <protection hidden="1"/>
    </xf>
    <xf numFmtId="9" fontId="62" fillId="0" borderId="124" xfId="258" applyNumberFormat="1" applyFont="1" applyBorder="1" applyAlignment="1" applyProtection="1">
      <alignment horizontal="center" vertical="center"/>
      <protection hidden="1"/>
    </xf>
    <xf numFmtId="201" fontId="62" fillId="0" borderId="125" xfId="258" applyNumberFormat="1" applyFont="1" applyBorder="1" applyAlignment="1" applyProtection="1">
      <alignment vertical="center"/>
      <protection hidden="1"/>
    </xf>
    <xf numFmtId="201" fontId="62" fillId="0" borderId="128" xfId="258" applyNumberFormat="1" applyFont="1" applyBorder="1" applyAlignment="1" applyProtection="1">
      <alignment vertical="center" wrapText="1"/>
      <protection hidden="1"/>
    </xf>
    <xf numFmtId="0" fontId="62" fillId="0" borderId="129" xfId="258" applyFont="1" applyBorder="1" applyAlignment="1" applyProtection="1">
      <alignment horizontal="left" vertical="center" wrapText="1"/>
      <protection hidden="1"/>
    </xf>
    <xf numFmtId="9" fontId="62" fillId="0" borderId="105" xfId="258" applyNumberFormat="1" applyFont="1" applyBorder="1" applyAlignment="1" applyProtection="1">
      <alignment horizontal="center" vertical="center"/>
      <protection hidden="1"/>
    </xf>
    <xf numFmtId="201" fontId="62" fillId="0" borderId="106" xfId="258" applyNumberFormat="1" applyFont="1" applyBorder="1" applyAlignment="1" applyProtection="1">
      <alignment vertical="center"/>
      <protection hidden="1"/>
    </xf>
    <xf numFmtId="201" fontId="62" fillId="0" borderId="108" xfId="258" applyNumberFormat="1" applyFont="1" applyBorder="1" applyAlignment="1" applyProtection="1">
      <alignment vertical="center" wrapText="1"/>
      <protection hidden="1"/>
    </xf>
    <xf numFmtId="0" fontId="62" fillId="0" borderId="129" xfId="258" applyFont="1" applyBorder="1" applyAlignment="1" applyProtection="1">
      <alignment vertical="center" wrapText="1"/>
      <protection hidden="1"/>
    </xf>
    <xf numFmtId="0" fontId="62" fillId="0" borderId="131" xfId="258" applyFont="1" applyBorder="1" applyAlignment="1" applyProtection="1">
      <alignment vertical="center" wrapText="1"/>
      <protection hidden="1"/>
    </xf>
    <xf numFmtId="201" fontId="62" fillId="0" borderId="132" xfId="258" applyNumberFormat="1" applyFont="1" applyBorder="1" applyAlignment="1" applyProtection="1">
      <alignment vertical="center"/>
      <protection hidden="1"/>
    </xf>
    <xf numFmtId="10" fontId="68" fillId="29" borderId="133" xfId="258" applyNumberFormat="1" applyFont="1" applyFill="1" applyBorder="1" applyAlignment="1" applyProtection="1">
      <alignment horizontal="center" vertical="center"/>
      <protection hidden="1"/>
    </xf>
    <xf numFmtId="10" fontId="68" fillId="29" borderId="110" xfId="258" applyNumberFormat="1" applyFont="1" applyFill="1" applyBorder="1" applyAlignment="1" applyProtection="1">
      <alignment horizontal="center" vertical="center"/>
      <protection hidden="1"/>
    </xf>
    <xf numFmtId="0" fontId="62" fillId="0" borderId="134" xfId="258" applyFont="1" applyBorder="1" applyAlignment="1" applyProtection="1">
      <alignment vertical="center" wrapText="1"/>
      <protection hidden="1"/>
    </xf>
    <xf numFmtId="0" fontId="62" fillId="0" borderId="89" xfId="258" applyFont="1" applyBorder="1" applyAlignment="1" applyProtection="1">
      <alignment vertical="center" wrapText="1"/>
      <protection hidden="1"/>
    </xf>
    <xf numFmtId="0" fontId="62" fillId="0" borderId="89" xfId="258" applyFont="1" applyBorder="1" applyAlignment="1" applyProtection="1">
      <alignment vertical="center"/>
      <protection hidden="1"/>
    </xf>
    <xf numFmtId="0" fontId="62" fillId="0" borderId="135" xfId="258" applyFont="1" applyBorder="1" applyAlignment="1" applyProtection="1">
      <alignment vertical="center"/>
      <protection hidden="1"/>
    </xf>
    <xf numFmtId="0" fontId="67" fillId="29" borderId="90" xfId="258" applyFont="1" applyFill="1" applyBorder="1" applyAlignment="1" applyProtection="1">
      <alignment vertical="center" wrapText="1"/>
      <protection hidden="1"/>
    </xf>
    <xf numFmtId="0" fontId="67" fillId="29" borderId="91" xfId="258" applyFont="1" applyFill="1" applyBorder="1" applyAlignment="1" applyProtection="1">
      <alignment vertical="center" wrapText="1"/>
      <protection hidden="1"/>
    </xf>
    <xf numFmtId="49" fontId="74" fillId="29" borderId="91" xfId="258" applyNumberFormat="1" applyFont="1" applyFill="1" applyBorder="1" applyAlignment="1" applyProtection="1">
      <alignment horizontal="left" vertical="center"/>
      <protection hidden="1"/>
    </xf>
    <xf numFmtId="10" fontId="74" fillId="29" borderId="91" xfId="258" applyNumberFormat="1" applyFont="1" applyFill="1" applyBorder="1" applyAlignment="1" applyProtection="1">
      <alignment horizontal="center" vertical="center" wrapText="1"/>
      <protection hidden="1"/>
    </xf>
    <xf numFmtId="201" fontId="67" fillId="29" borderId="93" xfId="258" applyNumberFormat="1" applyFont="1" applyFill="1" applyBorder="1" applyAlignment="1" applyProtection="1">
      <alignment vertical="center" wrapText="1"/>
      <protection hidden="1"/>
    </xf>
    <xf numFmtId="201" fontId="62" fillId="0" borderId="116" xfId="258" applyNumberFormat="1" applyFont="1" applyBorder="1" applyAlignment="1" applyProtection="1">
      <alignment vertical="center"/>
      <protection hidden="1"/>
    </xf>
    <xf numFmtId="4" fontId="62" fillId="29" borderId="92" xfId="258" applyNumberFormat="1" applyFont="1" applyFill="1" applyBorder="1" applyAlignment="1" applyProtection="1">
      <alignment vertical="center" wrapText="1"/>
      <protection hidden="1"/>
    </xf>
    <xf numFmtId="0" fontId="62" fillId="31" borderId="115" xfId="258" applyFont="1" applyFill="1" applyBorder="1" applyAlignment="1" applyProtection="1">
      <alignment horizontal="left" vertical="center" wrapText="1"/>
      <protection hidden="1"/>
    </xf>
    <xf numFmtId="0" fontId="62" fillId="31" borderId="0" xfId="258" applyFont="1" applyFill="1" applyAlignment="1" applyProtection="1">
      <alignment horizontal="left" vertical="center" wrapText="1"/>
      <protection hidden="1"/>
    </xf>
    <xf numFmtId="0" fontId="67" fillId="31" borderId="0" xfId="258" applyFont="1" applyFill="1" applyAlignment="1" applyProtection="1">
      <alignment horizontal="center" vertical="center"/>
      <protection hidden="1"/>
    </xf>
    <xf numFmtId="4" fontId="62" fillId="0" borderId="0" xfId="258" applyNumberFormat="1" applyFont="1" applyAlignment="1" applyProtection="1">
      <alignment vertical="center"/>
      <protection hidden="1"/>
    </xf>
    <xf numFmtId="0" fontId="67" fillId="0" borderId="97" xfId="258" applyFont="1" applyBorder="1" applyAlignment="1" applyProtection="1">
      <alignment horizontal="left" vertical="center" wrapText="1"/>
      <protection hidden="1"/>
    </xf>
    <xf numFmtId="0" fontId="67" fillId="0" borderId="136" xfId="258" applyFont="1" applyBorder="1" applyAlignment="1" applyProtection="1">
      <alignment horizontal="left" vertical="center" wrapText="1"/>
      <protection hidden="1"/>
    </xf>
    <xf numFmtId="0" fontId="67" fillId="0" borderId="136" xfId="258" applyFont="1" applyBorder="1" applyAlignment="1" applyProtection="1">
      <alignment horizontal="center" vertical="center"/>
      <protection hidden="1"/>
    </xf>
    <xf numFmtId="10" fontId="62" fillId="0" borderId="101" xfId="258" applyNumberFormat="1" applyFont="1" applyBorder="1" applyAlignment="1" applyProtection="1">
      <alignment horizontal="center" vertical="center"/>
      <protection hidden="1"/>
    </xf>
    <xf numFmtId="201" fontId="62" fillId="0" borderId="102" xfId="258" applyNumberFormat="1" applyFont="1" applyBorder="1" applyAlignment="1" applyProtection="1">
      <alignment vertical="center" wrapText="1"/>
      <protection hidden="1"/>
    </xf>
    <xf numFmtId="0" fontId="67" fillId="0" borderId="103" xfId="258" applyFont="1" applyBorder="1" applyAlignment="1" applyProtection="1">
      <alignment horizontal="left" vertical="center" wrapText="1"/>
      <protection hidden="1"/>
    </xf>
    <xf numFmtId="0" fontId="67" fillId="0" borderId="130" xfId="258" applyFont="1" applyBorder="1" applyAlignment="1" applyProtection="1">
      <alignment horizontal="left" vertical="center" wrapText="1"/>
      <protection hidden="1"/>
    </xf>
    <xf numFmtId="0" fontId="67" fillId="0" borderId="130" xfId="258" applyFont="1" applyBorder="1" applyAlignment="1" applyProtection="1">
      <alignment horizontal="center" vertical="center"/>
      <protection hidden="1"/>
    </xf>
    <xf numFmtId="10" fontId="62" fillId="0" borderId="107" xfId="258" applyNumberFormat="1" applyFont="1" applyBorder="1" applyAlignment="1" applyProtection="1">
      <alignment horizontal="center" vertical="center"/>
      <protection hidden="1"/>
    </xf>
    <xf numFmtId="0" fontId="67" fillId="0" borderId="137" xfId="258" applyFont="1" applyBorder="1" applyAlignment="1" applyProtection="1">
      <alignment horizontal="left" vertical="center" wrapText="1"/>
      <protection hidden="1"/>
    </xf>
    <xf numFmtId="0" fontId="67" fillId="0" borderId="138" xfId="258" applyFont="1" applyBorder="1" applyAlignment="1" applyProtection="1">
      <alignment horizontal="left" vertical="center" wrapText="1"/>
      <protection hidden="1"/>
    </xf>
    <xf numFmtId="0" fontId="67" fillId="0" borderId="138" xfId="258" applyFont="1" applyBorder="1" applyAlignment="1" applyProtection="1">
      <alignment horizontal="center" vertical="center"/>
      <protection hidden="1"/>
    </xf>
    <xf numFmtId="10" fontId="62" fillId="0" borderId="139" xfId="258" applyNumberFormat="1" applyFont="1" applyBorder="1" applyAlignment="1" applyProtection="1">
      <alignment horizontal="center" vertical="center"/>
      <protection hidden="1"/>
    </xf>
    <xf numFmtId="201" fontId="62" fillId="0" borderId="140" xfId="258" applyNumberFormat="1" applyFont="1" applyBorder="1" applyAlignment="1" applyProtection="1">
      <alignment vertical="center" wrapText="1"/>
      <protection hidden="1"/>
    </xf>
    <xf numFmtId="0" fontId="67" fillId="29" borderId="90" xfId="258" applyFont="1" applyFill="1" applyBorder="1" applyAlignment="1" applyProtection="1">
      <alignment horizontal="left" vertical="center" wrapText="1"/>
      <protection hidden="1"/>
    </xf>
    <xf numFmtId="0" fontId="67" fillId="29" borderId="91" xfId="258" applyFont="1" applyFill="1" applyBorder="1" applyAlignment="1" applyProtection="1">
      <alignment horizontal="left" vertical="center" wrapText="1"/>
      <protection hidden="1"/>
    </xf>
    <xf numFmtId="0" fontId="67" fillId="29" borderId="91" xfId="258" applyFont="1" applyFill="1" applyBorder="1" applyAlignment="1" applyProtection="1">
      <alignment horizontal="center" vertical="center"/>
      <protection hidden="1"/>
    </xf>
    <xf numFmtId="10" fontId="67" fillId="29" borderId="92" xfId="258" applyNumberFormat="1" applyFont="1" applyFill="1" applyBorder="1" applyAlignment="1" applyProtection="1">
      <alignment horizontal="center" vertical="center"/>
      <protection hidden="1"/>
    </xf>
    <xf numFmtId="0" fontId="67" fillId="0" borderId="90" xfId="258" applyFont="1" applyBorder="1" applyAlignment="1" applyProtection="1">
      <alignment horizontal="left" vertical="center" wrapText="1"/>
      <protection hidden="1"/>
    </xf>
    <xf numFmtId="0" fontId="67" fillId="0" borderId="91" xfId="258" applyFont="1" applyBorder="1" applyAlignment="1" applyProtection="1">
      <alignment horizontal="left" vertical="center" wrapText="1"/>
      <protection hidden="1"/>
    </xf>
    <xf numFmtId="0" fontId="67" fillId="0" borderId="91" xfId="258" applyFont="1" applyBorder="1" applyAlignment="1" applyProtection="1">
      <alignment horizontal="center" vertical="center"/>
      <protection hidden="1"/>
    </xf>
    <xf numFmtId="208" fontId="75" fillId="0" borderId="91" xfId="95" applyNumberFormat="1" applyFont="1" applyBorder="1" applyAlignment="1" applyProtection="1">
      <alignment horizontal="center" vertical="center"/>
      <protection hidden="1"/>
    </xf>
    <xf numFmtId="201" fontId="62" fillId="0" borderId="92" xfId="258" applyNumberFormat="1" applyFont="1" applyBorder="1" applyAlignment="1" applyProtection="1">
      <alignment vertical="center" wrapText="1"/>
      <protection hidden="1"/>
    </xf>
    <xf numFmtId="4" fontId="67" fillId="29" borderId="92" xfId="258" applyNumberFormat="1" applyFont="1" applyFill="1" applyBorder="1" applyAlignment="1" applyProtection="1">
      <alignment vertical="center"/>
      <protection hidden="1"/>
    </xf>
    <xf numFmtId="180" fontId="52" fillId="0" borderId="157" xfId="129" applyNumberFormat="1" applyFont="1" applyBorder="1" applyAlignment="1">
      <alignment vertical="center"/>
    </xf>
    <xf numFmtId="180" fontId="52" fillId="0" borderId="47" xfId="129" applyNumberFormat="1" applyFont="1" applyBorder="1" applyAlignment="1">
      <alignment vertical="center"/>
    </xf>
    <xf numFmtId="180" fontId="52" fillId="0" borderId="158" xfId="129" applyNumberFormat="1" applyFont="1" applyBorder="1" applyAlignment="1">
      <alignment vertical="center"/>
    </xf>
    <xf numFmtId="0" fontId="54" fillId="24" borderId="13" xfId="73" applyFont="1" applyFill="1" applyBorder="1" applyAlignment="1">
      <alignment horizontal="left" vertical="center"/>
    </xf>
    <xf numFmtId="0" fontId="54" fillId="24" borderId="14" xfId="73" applyFont="1" applyFill="1" applyBorder="1" applyAlignment="1">
      <alignment horizontal="left" vertical="center"/>
    </xf>
    <xf numFmtId="0" fontId="54" fillId="24" borderId="15" xfId="73" applyFont="1" applyFill="1" applyBorder="1" applyAlignment="1">
      <alignment horizontal="left" vertical="center"/>
    </xf>
    <xf numFmtId="0" fontId="9" fillId="0" borderId="85" xfId="89" applyFont="1" applyBorder="1" applyAlignment="1">
      <alignment horizontal="center" wrapText="1"/>
    </xf>
    <xf numFmtId="0" fontId="46" fillId="0" borderId="85" xfId="89" applyFont="1" applyBorder="1" applyAlignment="1">
      <alignment horizontal="center" wrapText="1"/>
    </xf>
    <xf numFmtId="0" fontId="54" fillId="0" borderId="0" xfId="130" applyFont="1" applyAlignment="1">
      <alignment horizontal="center" vertical="top"/>
    </xf>
    <xf numFmtId="0" fontId="54" fillId="0" borderId="14" xfId="130" applyFont="1" applyBorder="1" applyAlignment="1">
      <alignment horizontal="center"/>
    </xf>
    <xf numFmtId="0" fontId="52" fillId="27" borderId="52" xfId="89" applyFont="1" applyFill="1" applyBorder="1" applyAlignment="1">
      <alignment horizontal="left" vertical="center" wrapText="1"/>
    </xf>
    <xf numFmtId="0" fontId="52" fillId="27" borderId="25" xfId="89" applyFont="1" applyFill="1" applyBorder="1" applyAlignment="1">
      <alignment horizontal="left" vertical="center" wrapText="1"/>
    </xf>
    <xf numFmtId="0" fontId="52" fillId="27" borderId="47" xfId="89" applyFont="1" applyFill="1" applyBorder="1" applyAlignment="1">
      <alignment horizontal="left" vertical="center" wrapText="1"/>
    </xf>
    <xf numFmtId="0" fontId="52" fillId="27" borderId="33" xfId="89" applyFont="1" applyFill="1" applyBorder="1" applyAlignment="1">
      <alignment horizontal="left" vertical="center" wrapText="1"/>
    </xf>
    <xf numFmtId="0" fontId="52" fillId="27" borderId="18" xfId="89" applyFont="1" applyFill="1" applyBorder="1" applyAlignment="1">
      <alignment horizontal="left" vertical="center" wrapText="1"/>
    </xf>
    <xf numFmtId="0" fontId="52" fillId="27" borderId="30" xfId="89" applyFont="1" applyFill="1" applyBorder="1" applyAlignment="1">
      <alignment horizontal="left" vertical="center" wrapText="1"/>
    </xf>
    <xf numFmtId="0" fontId="52" fillId="26" borderId="21" xfId="89" applyFont="1" applyFill="1" applyBorder="1" applyAlignment="1">
      <alignment horizontal="center" vertical="center" wrapText="1"/>
    </xf>
    <xf numFmtId="0" fontId="52" fillId="26" borderId="22" xfId="89" applyFont="1" applyFill="1" applyBorder="1" applyAlignment="1">
      <alignment horizontal="center" vertical="center" wrapText="1"/>
    </xf>
    <xf numFmtId="0" fontId="52" fillId="26" borderId="57" xfId="89" applyFont="1" applyFill="1" applyBorder="1" applyAlignment="1">
      <alignment horizontal="center" vertical="center" wrapText="1"/>
    </xf>
    <xf numFmtId="4" fontId="54" fillId="25" borderId="29" xfId="73" applyNumberFormat="1" applyFont="1" applyFill="1" applyBorder="1" applyAlignment="1">
      <alignment horizontal="center" vertical="center" wrapText="1"/>
    </xf>
    <xf numFmtId="4" fontId="54" fillId="25" borderId="20" xfId="73" applyNumberFormat="1" applyFont="1" applyFill="1" applyBorder="1" applyAlignment="1">
      <alignment horizontal="center" vertical="center" wrapText="1"/>
    </xf>
    <xf numFmtId="4" fontId="54" fillId="25" borderId="35" xfId="73" applyNumberFormat="1" applyFont="1" applyFill="1" applyBorder="1" applyAlignment="1">
      <alignment horizontal="center" vertical="center" wrapText="1"/>
    </xf>
    <xf numFmtId="4" fontId="54" fillId="25" borderId="42" xfId="73" applyNumberFormat="1" applyFont="1" applyFill="1" applyBorder="1" applyAlignment="1">
      <alignment horizontal="center" vertical="center" wrapText="1"/>
    </xf>
    <xf numFmtId="0" fontId="54" fillId="25" borderId="32" xfId="73" applyFont="1" applyFill="1" applyBorder="1" applyAlignment="1">
      <alignment horizontal="center" vertical="center" wrapText="1"/>
    </xf>
    <xf numFmtId="0" fontId="54" fillId="25" borderId="48" xfId="73" applyFont="1" applyFill="1" applyBorder="1" applyAlignment="1">
      <alignment horizontal="center" vertical="center" wrapText="1"/>
    </xf>
    <xf numFmtId="0" fontId="54" fillId="25" borderId="29" xfId="73" applyFont="1" applyFill="1" applyBorder="1" applyAlignment="1">
      <alignment horizontal="center" vertical="center" wrapText="1"/>
    </xf>
    <xf numFmtId="0" fontId="54" fillId="25" borderId="20" xfId="73" applyFont="1" applyFill="1" applyBorder="1" applyAlignment="1">
      <alignment horizontal="center" vertical="center" wrapText="1"/>
    </xf>
    <xf numFmtId="0" fontId="52" fillId="26" borderId="33" xfId="130" applyFont="1" applyFill="1" applyBorder="1" applyAlignment="1">
      <alignment vertical="center" wrapText="1"/>
    </xf>
    <xf numFmtId="0" fontId="52" fillId="26" borderId="18" xfId="130" applyFont="1" applyFill="1" applyBorder="1" applyAlignment="1">
      <alignment vertical="center" wrapText="1"/>
    </xf>
    <xf numFmtId="0" fontId="54" fillId="24" borderId="41" xfId="73" applyFont="1" applyFill="1" applyBorder="1" applyAlignment="1">
      <alignment horizontal="right" vertical="center"/>
    </xf>
    <xf numFmtId="0" fontId="54" fillId="24" borderId="43" xfId="73" applyFont="1" applyFill="1" applyBorder="1" applyAlignment="1">
      <alignment horizontal="right" vertical="center"/>
    </xf>
    <xf numFmtId="0" fontId="54" fillId="24" borderId="53" xfId="73" applyFont="1" applyFill="1" applyBorder="1" applyAlignment="1">
      <alignment horizontal="right" vertical="center"/>
    </xf>
    <xf numFmtId="3" fontId="54" fillId="26" borderId="25" xfId="130" applyNumberFormat="1" applyFont="1" applyFill="1" applyBorder="1" applyAlignment="1">
      <alignment horizontal="center" vertical="center" wrapText="1"/>
    </xf>
    <xf numFmtId="3" fontId="54" fillId="26" borderId="18" xfId="130" applyNumberFormat="1" applyFont="1" applyFill="1" applyBorder="1" applyAlignment="1">
      <alignment horizontal="center" vertical="center"/>
    </xf>
    <xf numFmtId="0" fontId="52" fillId="0" borderId="16" xfId="79" applyFont="1" applyBorder="1" applyAlignment="1">
      <alignment horizontal="center" vertical="center"/>
    </xf>
    <xf numFmtId="0" fontId="52" fillId="0" borderId="26" xfId="79" applyFont="1" applyBorder="1" applyAlignment="1">
      <alignment horizontal="center" vertical="center"/>
    </xf>
    <xf numFmtId="3" fontId="52" fillId="0" borderId="34" xfId="128" applyNumberFormat="1" applyFont="1" applyBorder="1" applyAlignment="1">
      <alignment vertical="center" wrapText="1"/>
    </xf>
    <xf numFmtId="0" fontId="52" fillId="0" borderId="16" xfId="128" applyFont="1" applyBorder="1" applyAlignment="1">
      <alignment vertical="center" wrapText="1"/>
    </xf>
    <xf numFmtId="0" fontId="52" fillId="25" borderId="20" xfId="130" applyFont="1" applyFill="1" applyBorder="1" applyAlignment="1">
      <alignment horizontal="center" vertical="center" wrapText="1"/>
    </xf>
    <xf numFmtId="0" fontId="52" fillId="25" borderId="42" xfId="130" applyFont="1" applyFill="1" applyBorder="1" applyAlignment="1">
      <alignment horizontal="center" vertical="center" wrapText="1"/>
    </xf>
    <xf numFmtId="0" fontId="83" fillId="26" borderId="33" xfId="130" applyFont="1" applyFill="1" applyBorder="1" applyAlignment="1">
      <alignment vertical="center" wrapText="1"/>
    </xf>
    <xf numFmtId="0" fontId="54" fillId="26" borderId="18" xfId="130" applyFont="1" applyFill="1" applyBorder="1" applyAlignment="1">
      <alignment horizontal="center" vertical="center" wrapText="1"/>
    </xf>
    <xf numFmtId="0" fontId="54" fillId="26" borderId="18" xfId="130" applyFont="1" applyFill="1" applyBorder="1" applyAlignment="1">
      <alignment horizontal="center" vertical="center"/>
    </xf>
    <xf numFmtId="3" fontId="54" fillId="26" borderId="18" xfId="130" applyNumberFormat="1" applyFont="1" applyFill="1" applyBorder="1" applyAlignment="1">
      <alignment horizontal="center" vertical="center" wrapText="1"/>
    </xf>
    <xf numFmtId="0" fontId="54" fillId="0" borderId="29" xfId="126" applyFont="1" applyBorder="1" applyAlignment="1">
      <alignment horizontal="center" vertical="center" wrapText="1"/>
    </xf>
    <xf numFmtId="3" fontId="54" fillId="0" borderId="21" xfId="128" applyNumberFormat="1" applyFont="1" applyBorder="1" applyAlignment="1">
      <alignment vertical="center" wrapText="1"/>
    </xf>
    <xf numFmtId="0" fontId="54" fillId="0" borderId="22" xfId="128" applyFont="1" applyBorder="1" applyAlignment="1">
      <alignment vertical="center"/>
    </xf>
    <xf numFmtId="3" fontId="52" fillId="0" borderId="21" xfId="128" applyNumberFormat="1" applyFont="1" applyBorder="1" applyAlignment="1">
      <alignment vertical="center"/>
    </xf>
    <xf numFmtId="0" fontId="52" fillId="0" borderId="22" xfId="128" applyFont="1" applyBorder="1" applyAlignment="1">
      <alignment vertical="center"/>
    </xf>
    <xf numFmtId="0" fontId="54" fillId="28" borderId="21" xfId="128" applyFont="1" applyFill="1" applyBorder="1" applyAlignment="1">
      <alignment vertical="center"/>
    </xf>
    <xf numFmtId="0" fontId="54" fillId="28" borderId="22" xfId="128" applyFont="1" applyFill="1" applyBorder="1" applyAlignment="1">
      <alignment vertical="center"/>
    </xf>
    <xf numFmtId="0" fontId="65" fillId="24" borderId="27" xfId="128" applyFont="1" applyFill="1" applyBorder="1" applyAlignment="1">
      <alignment vertical="center"/>
    </xf>
    <xf numFmtId="0" fontId="65" fillId="24" borderId="31" xfId="128" applyFont="1" applyFill="1" applyBorder="1" applyAlignment="1">
      <alignment vertical="center"/>
    </xf>
    <xf numFmtId="0" fontId="52" fillId="0" borderId="21" xfId="128" applyFont="1" applyBorder="1" applyAlignment="1">
      <alignment vertical="center"/>
    </xf>
    <xf numFmtId="0" fontId="54" fillId="0" borderId="21" xfId="128" applyFont="1" applyBorder="1" applyAlignment="1">
      <alignment vertical="center"/>
    </xf>
    <xf numFmtId="2" fontId="76" fillId="32" borderId="36" xfId="0" applyNumberFormat="1" applyFont="1" applyFill="1" applyBorder="1" applyAlignment="1">
      <alignment horizontal="center" vertical="center"/>
    </xf>
    <xf numFmtId="2" fontId="76" fillId="32" borderId="0" xfId="0" applyNumberFormat="1" applyFont="1" applyFill="1" applyAlignment="1">
      <alignment horizontal="center" vertical="center"/>
    </xf>
    <xf numFmtId="0" fontId="76" fillId="32" borderId="0" xfId="0" applyFont="1" applyFill="1" applyAlignment="1">
      <alignment horizontal="center" vertical="center"/>
    </xf>
    <xf numFmtId="0" fontId="3" fillId="0" borderId="0" xfId="258" applyAlignment="1" applyProtection="1">
      <alignment horizontal="center"/>
      <protection hidden="1"/>
    </xf>
    <xf numFmtId="0" fontId="3" fillId="0" borderId="89" xfId="258" applyBorder="1" applyAlignment="1" applyProtection="1">
      <alignment horizontal="center"/>
      <protection hidden="1"/>
    </xf>
    <xf numFmtId="0" fontId="62" fillId="0" borderId="106" xfId="258" applyFont="1" applyBorder="1" applyAlignment="1" applyProtection="1">
      <alignment horizontal="center" vertical="center"/>
      <protection hidden="1"/>
    </xf>
    <xf numFmtId="0" fontId="62" fillId="0" borderId="130" xfId="258" applyFont="1" applyBorder="1" applyAlignment="1" applyProtection="1">
      <alignment horizontal="center" vertical="center"/>
      <protection hidden="1"/>
    </xf>
    <xf numFmtId="2" fontId="62" fillId="0" borderId="106" xfId="258" applyNumberFormat="1" applyFont="1" applyBorder="1" applyAlignment="1" applyProtection="1">
      <alignment horizontal="center" vertical="center"/>
      <protection hidden="1"/>
    </xf>
    <xf numFmtId="2" fontId="62" fillId="0" borderId="130" xfId="258" applyNumberFormat="1" applyFont="1" applyBorder="1" applyAlignment="1" applyProtection="1">
      <alignment horizontal="center" vertical="center"/>
      <protection hidden="1"/>
    </xf>
    <xf numFmtId="0" fontId="54" fillId="0" borderId="59" xfId="257" applyFont="1" applyBorder="1" applyAlignment="1" applyProtection="1">
      <alignment horizontal="center" vertical="center" wrapText="1"/>
      <protection hidden="1"/>
    </xf>
    <xf numFmtId="0" fontId="54" fillId="0" borderId="0" xfId="257" applyFont="1" applyAlignment="1" applyProtection="1">
      <alignment horizontal="center" vertical="center" wrapText="1"/>
      <protection hidden="1"/>
    </xf>
    <xf numFmtId="0" fontId="66" fillId="0" borderId="89" xfId="257" applyFont="1" applyBorder="1" applyAlignment="1" applyProtection="1">
      <alignment horizontal="center" vertical="top" wrapText="1"/>
      <protection hidden="1"/>
    </xf>
    <xf numFmtId="49" fontId="67" fillId="29" borderId="96" xfId="258" applyNumberFormat="1" applyFont="1" applyFill="1" applyBorder="1" applyAlignment="1" applyProtection="1">
      <alignment horizontal="center" vertical="center" wrapText="1"/>
      <protection hidden="1"/>
    </xf>
    <xf numFmtId="49" fontId="67" fillId="29" borderId="91" xfId="258" applyNumberFormat="1" applyFont="1" applyFill="1" applyBorder="1" applyAlignment="1" applyProtection="1">
      <alignment horizontal="center" vertical="center" wrapText="1"/>
      <protection hidden="1"/>
    </xf>
    <xf numFmtId="2" fontId="62" fillId="0" borderId="125" xfId="258" applyNumberFormat="1" applyFont="1" applyBorder="1" applyAlignment="1" applyProtection="1">
      <alignment horizontal="center" vertical="center"/>
      <protection hidden="1"/>
    </xf>
    <xf numFmtId="2" fontId="62" fillId="0" borderId="126" xfId="258" applyNumberFormat="1" applyFont="1" applyBorder="1" applyAlignment="1" applyProtection="1">
      <alignment horizontal="center" vertical="center"/>
      <protection hidden="1"/>
    </xf>
    <xf numFmtId="2" fontId="71" fillId="0" borderId="127" xfId="258" applyNumberFormat="1" applyFont="1" applyBorder="1" applyAlignment="1" applyProtection="1">
      <alignment horizontal="center" vertical="center"/>
      <protection hidden="1"/>
    </xf>
    <xf numFmtId="0" fontId="9" fillId="0" borderId="85" xfId="0" applyFont="1" applyBorder="1" applyAlignment="1">
      <alignment horizontal="center" wrapText="1"/>
    </xf>
    <xf numFmtId="0" fontId="46" fillId="0" borderId="85" xfId="0" applyFont="1" applyBorder="1" applyAlignment="1">
      <alignment horizontal="center" wrapText="1"/>
    </xf>
    <xf numFmtId="0" fontId="52" fillId="27" borderId="18" xfId="0" applyFont="1" applyFill="1" applyBorder="1" applyAlignment="1">
      <alignment horizontal="center" vertical="center" wrapText="1"/>
    </xf>
    <xf numFmtId="0" fontId="52" fillId="0" borderId="77" xfId="255" applyFont="1" applyBorder="1" applyAlignment="1">
      <alignment horizontal="center" vertical="center"/>
    </xf>
    <xf numFmtId="0" fontId="52" fillId="0" borderId="49" xfId="255" applyFont="1" applyBorder="1" applyAlignment="1">
      <alignment horizontal="center" vertical="center"/>
    </xf>
    <xf numFmtId="0" fontId="54" fillId="0" borderId="75" xfId="0" applyFont="1" applyBorder="1" applyAlignment="1">
      <alignment horizontal="center"/>
    </xf>
    <xf numFmtId="0" fontId="54" fillId="0" borderId="0" xfId="0" applyFont="1" applyAlignment="1">
      <alignment horizontal="center"/>
    </xf>
    <xf numFmtId="0" fontId="54" fillId="0" borderId="45" xfId="0" applyFont="1" applyBorder="1" applyAlignment="1">
      <alignment horizontal="center"/>
    </xf>
    <xf numFmtId="0" fontId="54" fillId="0" borderId="75" xfId="0" applyFont="1" applyBorder="1" applyAlignment="1">
      <alignment horizontal="center" vertical="center" wrapText="1"/>
    </xf>
    <xf numFmtId="0" fontId="54" fillId="0" borderId="0" xfId="0" applyFont="1" applyAlignment="1">
      <alignment horizontal="center" vertical="center" wrapText="1"/>
    </xf>
    <xf numFmtId="0" fontId="54" fillId="0" borderId="45" xfId="0" applyFont="1" applyBorder="1" applyAlignment="1">
      <alignment horizontal="center" vertical="center" wrapText="1"/>
    </xf>
    <xf numFmtId="0" fontId="54" fillId="0" borderId="41" xfId="0" applyFont="1" applyBorder="1" applyAlignment="1">
      <alignment horizontal="right"/>
    </xf>
    <xf numFmtId="0" fontId="54" fillId="0" borderId="43" xfId="0" applyFont="1" applyBorder="1" applyAlignment="1">
      <alignment horizontal="right"/>
    </xf>
    <xf numFmtId="0" fontId="54" fillId="0" borderId="44" xfId="0" applyFont="1" applyBorder="1" applyAlignment="1">
      <alignment horizontal="right"/>
    </xf>
    <xf numFmtId="0" fontId="54" fillId="24" borderId="46" xfId="0" applyFont="1" applyFill="1" applyBorder="1" applyAlignment="1">
      <alignment horizontal="center"/>
    </xf>
    <xf numFmtId="0" fontId="54" fillId="24" borderId="17" xfId="0" applyFont="1" applyFill="1" applyBorder="1" applyAlignment="1">
      <alignment horizontal="center"/>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54" fillId="0" borderId="60" xfId="0" applyFont="1" applyBorder="1" applyAlignment="1" applyProtection="1">
      <alignment horizontal="center"/>
      <protection locked="0"/>
    </xf>
    <xf numFmtId="0" fontId="54" fillId="0" borderId="59" xfId="0" applyFont="1" applyBorder="1" applyAlignment="1" applyProtection="1">
      <alignment horizontal="center"/>
      <protection locked="0"/>
    </xf>
    <xf numFmtId="0" fontId="54" fillId="0" borderId="58" xfId="0" applyFont="1" applyBorder="1" applyAlignment="1" applyProtection="1">
      <alignment horizontal="center"/>
      <protection locked="0"/>
    </xf>
    <xf numFmtId="0" fontId="52" fillId="0" borderId="19" xfId="0" applyFont="1" applyBorder="1" applyAlignment="1">
      <alignment horizontal="center"/>
    </xf>
    <xf numFmtId="0" fontId="52" fillId="0" borderId="23" xfId="0" applyFont="1" applyBorder="1" applyAlignment="1">
      <alignment horizontal="center"/>
    </xf>
    <xf numFmtId="0" fontId="52" fillId="0" borderId="62" xfId="0" applyFont="1" applyBorder="1" applyAlignment="1">
      <alignment horizontal="center"/>
    </xf>
    <xf numFmtId="0" fontId="52" fillId="0" borderId="28" xfId="0" applyFont="1" applyBorder="1" applyAlignment="1">
      <alignment horizontal="center"/>
    </xf>
    <xf numFmtId="174" fontId="52" fillId="0" borderId="19" xfId="34" applyFont="1" applyBorder="1" applyAlignment="1">
      <alignment horizontal="center"/>
    </xf>
    <xf numFmtId="174" fontId="52" fillId="0" borderId="23" xfId="34" applyFont="1" applyBorder="1" applyAlignment="1">
      <alignment horizontal="center"/>
    </xf>
    <xf numFmtId="0" fontId="52" fillId="24" borderId="27" xfId="0" applyFont="1" applyFill="1" applyBorder="1" applyAlignment="1">
      <alignment horizontal="center" vertical="center"/>
    </xf>
    <xf numFmtId="0" fontId="52" fillId="24" borderId="70" xfId="0" applyFont="1" applyFill="1" applyBorder="1" applyAlignment="1">
      <alignment horizontal="center" vertical="center"/>
    </xf>
    <xf numFmtId="0" fontId="54" fillId="24" borderId="34" xfId="0" applyFont="1" applyFill="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xf>
    <xf numFmtId="0" fontId="54" fillId="0" borderId="60" xfId="0" applyFont="1" applyBorder="1" applyAlignment="1">
      <alignment horizontal="left" vertical="center"/>
    </xf>
    <xf numFmtId="0" fontId="54" fillId="0" borderId="59" xfId="0" applyFont="1" applyBorder="1" applyAlignment="1">
      <alignment horizontal="left" vertical="center"/>
    </xf>
    <xf numFmtId="0" fontId="54" fillId="0" borderId="58" xfId="0" applyFont="1" applyBorder="1" applyAlignment="1">
      <alignment horizontal="left" vertical="center"/>
    </xf>
    <xf numFmtId="0" fontId="54" fillId="0" borderId="11" xfId="0" applyFont="1" applyBorder="1" applyAlignment="1">
      <alignment horizontal="left" vertical="center"/>
    </xf>
    <xf numFmtId="0" fontId="54" fillId="0" borderId="0" xfId="0" applyFont="1" applyAlignment="1">
      <alignment horizontal="left" vertical="center"/>
    </xf>
    <xf numFmtId="0" fontId="54" fillId="0" borderId="12" xfId="0" applyFont="1" applyBorder="1" applyAlignment="1">
      <alignment horizontal="left" vertical="center"/>
    </xf>
    <xf numFmtId="0" fontId="54" fillId="0" borderId="13" xfId="0" applyFont="1" applyBorder="1" applyAlignment="1">
      <alignment horizontal="left" vertical="center"/>
    </xf>
    <xf numFmtId="0" fontId="54" fillId="0" borderId="14" xfId="0" applyFont="1" applyBorder="1" applyAlignment="1">
      <alignment horizontal="left" vertical="center"/>
    </xf>
    <xf numFmtId="0" fontId="54" fillId="0" borderId="15" xfId="0" applyFont="1" applyBorder="1" applyAlignment="1">
      <alignment horizontal="left" vertical="center"/>
    </xf>
    <xf numFmtId="0" fontId="53" fillId="0" borderId="80" xfId="256" applyFont="1" applyBorder="1" applyAlignment="1" applyProtection="1">
      <alignment horizontal="center"/>
    </xf>
    <xf numFmtId="0" fontId="53" fillId="0" borderId="51" xfId="256" applyFont="1" applyBorder="1" applyAlignment="1" applyProtection="1">
      <alignment horizontal="center"/>
    </xf>
    <xf numFmtId="0" fontId="54" fillId="0" borderId="78" xfId="0" applyFont="1" applyBorder="1" applyAlignment="1">
      <alignment horizontal="center"/>
    </xf>
    <xf numFmtId="0" fontId="54" fillId="0" borderId="59" xfId="0" applyFont="1" applyBorder="1" applyAlignment="1">
      <alignment horizontal="center"/>
    </xf>
    <xf numFmtId="0" fontId="54" fillId="0" borderId="79" xfId="0" applyFont="1" applyBorder="1" applyAlignment="1">
      <alignment horizontal="center"/>
    </xf>
    <xf numFmtId="0" fontId="52"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52" fillId="0" borderId="76" xfId="255" applyFont="1" applyBorder="1" applyAlignment="1">
      <alignment horizontal="center" vertical="center"/>
    </xf>
    <xf numFmtId="0" fontId="52" fillId="0" borderId="50" xfId="255" applyFont="1" applyBorder="1" applyAlignment="1">
      <alignment horizontal="center" vertical="center"/>
    </xf>
    <xf numFmtId="0" fontId="52" fillId="0" borderId="78" xfId="255" applyFont="1" applyBorder="1" applyAlignment="1">
      <alignment horizontal="center" vertical="center"/>
    </xf>
    <xf numFmtId="0" fontId="52" fillId="0" borderId="59" xfId="255" applyFont="1" applyBorder="1" applyAlignment="1">
      <alignment horizontal="center" vertical="center"/>
    </xf>
    <xf numFmtId="0" fontId="52" fillId="0" borderId="58" xfId="255" applyFont="1" applyBorder="1" applyAlignment="1">
      <alignment horizontal="center" vertical="center"/>
    </xf>
    <xf numFmtId="0" fontId="52" fillId="0" borderId="68" xfId="255" applyFont="1" applyBorder="1" applyAlignment="1">
      <alignment horizontal="center" vertical="center"/>
    </xf>
    <xf numFmtId="0" fontId="52" fillId="0" borderId="56" xfId="255" applyFont="1" applyBorder="1" applyAlignment="1">
      <alignment horizontal="center" vertical="center"/>
    </xf>
    <xf numFmtId="0" fontId="52" fillId="0" borderId="72" xfId="255" applyFont="1" applyBorder="1" applyAlignment="1">
      <alignment horizontal="center" vertical="center"/>
    </xf>
    <xf numFmtId="0" fontId="52" fillId="0" borderId="66" xfId="255" applyFont="1" applyBorder="1" applyAlignment="1">
      <alignment horizontal="center" vertical="center"/>
    </xf>
    <xf numFmtId="0" fontId="52" fillId="0" borderId="55" xfId="255" applyFont="1" applyBorder="1" applyAlignment="1">
      <alignment horizontal="center" vertical="center"/>
    </xf>
    <xf numFmtId="0" fontId="52" fillId="0" borderId="74" xfId="255" applyFont="1" applyBorder="1" applyAlignment="1">
      <alignment horizontal="center" vertical="center"/>
    </xf>
    <xf numFmtId="0" fontId="52" fillId="0" borderId="68" xfId="0" applyFont="1" applyBorder="1" applyAlignment="1">
      <alignment horizontal="center" vertical="center"/>
    </xf>
    <xf numFmtId="0" fontId="52" fillId="0" borderId="56" xfId="0" applyFont="1" applyBorder="1" applyAlignment="1">
      <alignment horizontal="center" vertical="center"/>
    </xf>
    <xf numFmtId="0" fontId="52" fillId="0" borderId="72" xfId="0" applyFont="1" applyBorder="1" applyAlignment="1">
      <alignment horizontal="center" vertical="center"/>
    </xf>
    <xf numFmtId="0" fontId="54" fillId="24" borderId="16" xfId="0" applyFont="1" applyFill="1" applyBorder="1" applyAlignment="1">
      <alignment horizontal="center"/>
    </xf>
    <xf numFmtId="0" fontId="54" fillId="24" borderId="68" xfId="0" applyFont="1" applyFill="1" applyBorder="1" applyAlignment="1">
      <alignment horizontal="center"/>
    </xf>
    <xf numFmtId="0" fontId="54" fillId="24" borderId="67" xfId="0" applyFont="1" applyFill="1" applyBorder="1" applyAlignment="1">
      <alignment horizontal="center"/>
    </xf>
    <xf numFmtId="0" fontId="52" fillId="24" borderId="31" xfId="0" applyFont="1" applyFill="1" applyBorder="1" applyAlignment="1">
      <alignment horizontal="center" vertical="center"/>
    </xf>
    <xf numFmtId="2" fontId="52" fillId="0" borderId="62" xfId="0" applyNumberFormat="1" applyFont="1" applyBorder="1" applyAlignment="1">
      <alignment horizontal="center"/>
    </xf>
    <xf numFmtId="2" fontId="52" fillId="0" borderId="28" xfId="0" applyNumberFormat="1" applyFont="1" applyBorder="1" applyAlignment="1">
      <alignment horizontal="center"/>
    </xf>
    <xf numFmtId="0" fontId="54" fillId="24" borderId="41" xfId="0" applyFont="1" applyFill="1" applyBorder="1" applyAlignment="1">
      <alignment horizontal="right"/>
    </xf>
    <xf numFmtId="0" fontId="54" fillId="24" borderId="43" xfId="0" applyFont="1" applyFill="1" applyBorder="1" applyAlignment="1">
      <alignment horizontal="right"/>
    </xf>
    <xf numFmtId="0" fontId="54" fillId="24" borderId="44" xfId="0" applyFont="1" applyFill="1" applyBorder="1" applyAlignment="1">
      <alignment horizontal="right"/>
    </xf>
    <xf numFmtId="0" fontId="54" fillId="24" borderId="46" xfId="0" applyFont="1" applyFill="1" applyBorder="1" applyAlignment="1">
      <alignment horizontal="center" wrapText="1"/>
    </xf>
    <xf numFmtId="0" fontId="54" fillId="24" borderId="17" xfId="0" applyFont="1" applyFill="1" applyBorder="1" applyAlignment="1">
      <alignment horizontal="center" wrapText="1"/>
    </xf>
    <xf numFmtId="2" fontId="52" fillId="0" borderId="19" xfId="0" applyNumberFormat="1" applyFont="1" applyBorder="1" applyAlignment="1">
      <alignment horizontal="center"/>
    </xf>
    <xf numFmtId="2" fontId="52" fillId="0" borderId="23" xfId="0" applyNumberFormat="1" applyFont="1" applyBorder="1" applyAlignment="1">
      <alignment horizontal="center"/>
    </xf>
    <xf numFmtId="2" fontId="52" fillId="0" borderId="19" xfId="0" applyNumberFormat="1" applyFont="1" applyBorder="1" applyAlignment="1">
      <alignment horizontal="center" wrapText="1"/>
    </xf>
    <xf numFmtId="2" fontId="52" fillId="0" borderId="23" xfId="0" applyNumberFormat="1" applyFont="1" applyBorder="1" applyAlignment="1">
      <alignment horizontal="center" wrapText="1"/>
    </xf>
    <xf numFmtId="0" fontId="52" fillId="0" borderId="14" xfId="0" applyFont="1" applyBorder="1" applyAlignment="1">
      <alignment horizontal="right"/>
    </xf>
    <xf numFmtId="0" fontId="52" fillId="0" borderId="15" xfId="0" applyFont="1" applyBorder="1" applyAlignment="1">
      <alignment horizontal="right"/>
    </xf>
    <xf numFmtId="0" fontId="52" fillId="0" borderId="13" xfId="0" applyFont="1" applyBorder="1" applyAlignment="1">
      <alignment horizontal="left"/>
    </xf>
    <xf numFmtId="0" fontId="52" fillId="0" borderId="14" xfId="0" applyFont="1" applyBorder="1" applyAlignment="1">
      <alignment horizontal="left"/>
    </xf>
    <xf numFmtId="0" fontId="54" fillId="0" borderId="11" xfId="0" applyFont="1" applyBorder="1" applyAlignment="1">
      <alignment horizontal="right" vertical="center"/>
    </xf>
    <xf numFmtId="0" fontId="54" fillId="0" borderId="0" xfId="0" applyFont="1" applyAlignment="1">
      <alignment horizontal="right" vertical="center"/>
    </xf>
    <xf numFmtId="0" fontId="54" fillId="0" borderId="11" xfId="0" applyFont="1" applyBorder="1" applyAlignment="1">
      <alignment wrapText="1"/>
    </xf>
    <xf numFmtId="0" fontId="54" fillId="0" borderId="0" xfId="0" applyFont="1" applyAlignment="1">
      <alignment wrapText="1"/>
    </xf>
    <xf numFmtId="0" fontId="54" fillId="0" borderId="12" xfId="0" applyFont="1" applyBorder="1" applyAlignment="1">
      <alignment wrapText="1"/>
    </xf>
    <xf numFmtId="0" fontId="52" fillId="0" borderId="21" xfId="0" applyFont="1" applyBorder="1" applyAlignment="1">
      <alignment horizontal="center"/>
    </xf>
    <xf numFmtId="0" fontId="52" fillId="0" borderId="22" xfId="0" applyFont="1" applyBorder="1" applyAlignment="1">
      <alignment horizontal="center"/>
    </xf>
    <xf numFmtId="0" fontId="52" fillId="0" borderId="57" xfId="0" applyFont="1" applyBorder="1" applyAlignment="1">
      <alignment horizontal="center"/>
    </xf>
    <xf numFmtId="43" fontId="52" fillId="0" borderId="19" xfId="34" applyNumberFormat="1" applyFont="1" applyBorder="1" applyAlignment="1">
      <alignment horizontal="center"/>
    </xf>
    <xf numFmtId="43" fontId="52" fillId="0" borderId="23" xfId="34" applyNumberFormat="1" applyFont="1" applyBorder="1" applyAlignment="1">
      <alignment horizontal="center"/>
    </xf>
    <xf numFmtId="43" fontId="52" fillId="0" borderId="62" xfId="34" applyNumberFormat="1" applyFont="1" applyBorder="1" applyAlignment="1">
      <alignment horizontal="center"/>
    </xf>
    <xf numFmtId="43" fontId="52" fillId="0" borderId="28" xfId="34" applyNumberFormat="1" applyFont="1" applyBorder="1" applyAlignment="1">
      <alignment horizontal="center"/>
    </xf>
    <xf numFmtId="10" fontId="84" fillId="0" borderId="105" xfId="0" applyNumberFormat="1" applyFont="1" applyFill="1" applyBorder="1" applyAlignment="1"/>
    <xf numFmtId="0" fontId="84" fillId="0" borderId="130" xfId="0" applyFont="1" applyFill="1" applyBorder="1" applyAlignment="1"/>
    <xf numFmtId="0" fontId="84" fillId="0" borderId="106" xfId="0" applyFont="1" applyFill="1" applyBorder="1" applyAlignment="1"/>
    <xf numFmtId="10" fontId="84" fillId="0" borderId="124" xfId="0" applyNumberFormat="1" applyFont="1" applyFill="1" applyBorder="1" applyAlignment="1"/>
    <xf numFmtId="0" fontId="84" fillId="0" borderId="126" xfId="0" applyFont="1" applyFill="1" applyBorder="1" applyAlignment="1"/>
    <xf numFmtId="0" fontId="84" fillId="0" borderId="125" xfId="0" applyFont="1" applyFill="1" applyBorder="1" applyAlignment="1"/>
    <xf numFmtId="0" fontId="52" fillId="0" borderId="18" xfId="135" applyFont="1" applyFill="1" applyBorder="1" applyAlignment="1">
      <alignment horizontal="justify" vertical="center" wrapText="1"/>
    </xf>
    <xf numFmtId="0" fontId="71" fillId="0" borderId="94" xfId="258" applyFont="1" applyBorder="1" applyAlignment="1" applyProtection="1">
      <protection hidden="1"/>
    </xf>
    <xf numFmtId="0" fontId="71" fillId="0" borderId="104" xfId="258" applyFont="1" applyBorder="1" applyAlignment="1" applyProtection="1">
      <protection hidden="1"/>
    </xf>
    <xf numFmtId="2" fontId="71" fillId="0" borderId="104" xfId="258" applyNumberFormat="1" applyFont="1" applyBorder="1" applyAlignment="1" applyProtection="1">
      <protection hidden="1"/>
    </xf>
    <xf numFmtId="0" fontId="52" fillId="0" borderId="21" xfId="0" applyFont="1" applyBorder="1" applyAlignment="1"/>
    <xf numFmtId="0" fontId="52" fillId="0" borderId="22" xfId="0" applyFont="1" applyBorder="1" applyAlignment="1"/>
    <xf numFmtId="0" fontId="52" fillId="0" borderId="23" xfId="0" applyFont="1" applyBorder="1" applyAlignment="1"/>
    <xf numFmtId="0" fontId="52" fillId="0" borderId="19" xfId="0" applyFont="1" applyBorder="1" applyAlignment="1"/>
    <xf numFmtId="0" fontId="52" fillId="0" borderId="27" xfId="0" applyFont="1" applyBorder="1" applyAlignment="1"/>
    <xf numFmtId="0" fontId="52" fillId="0" borderId="31" xfId="0" applyFont="1" applyBorder="1" applyAlignment="1"/>
    <xf numFmtId="0" fontId="52" fillId="0" borderId="28" xfId="0" applyFont="1" applyBorder="1" applyAlignment="1"/>
    <xf numFmtId="0" fontId="52" fillId="0" borderId="62" xfId="0" applyFont="1" applyBorder="1" applyAlignment="1"/>
  </cellXfs>
  <cellStyles count="26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28" xfId="259" xr:uid="{82AD7280-9E22-4006-893B-925B55E44AFC}"/>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77 2" xfId="261" xr:uid="{7504DA60-3902-4832-AA02-EB356D873982}"/>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64" builtinId="4"/>
    <cellStyle name="Moneda [0] 6 2" xfId="267" xr:uid="{F49298A7-3C99-4378-A52F-E1378091CDD9}"/>
    <cellStyle name="Moneda 10 2" xfId="61" xr:uid="{00000000-0005-0000-0000-00008B000000}"/>
    <cellStyle name="Moneda 11" xfId="262" xr:uid="{7BBB3164-4D4B-4697-A659-987F0F6606AC}"/>
    <cellStyle name="Moneda 12" xfId="263" xr:uid="{CEE62956-B154-4BBF-9491-C70265D46EA3}"/>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20 2" xfId="266" xr:uid="{0A5BC071-B616-400C-8BBD-FB89E2FA8AAD}"/>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65" xr:uid="{A7C6B9B8-41CF-4354-95B7-A082A16EB90C}"/>
    <cellStyle name="Normal 10 2" xfId="258" xr:uid="{069E9D64-65A2-468D-A404-4533DA66C599}"/>
    <cellStyle name="Normal 12 2 2" xfId="257" xr:uid="{A6A1C45A-2B72-4DC5-AAF4-2D172AD5758F}"/>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0" xr:uid="{E9C6E385-BAC2-4940-97D9-C3885D84AE72}"/>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63" Type="http://schemas.openxmlformats.org/officeDocument/2006/relationships/externalLink" Target="externalLinks/externalLink59.xml"/><Relationship Id="rId84" Type="http://schemas.openxmlformats.org/officeDocument/2006/relationships/externalLink" Target="externalLinks/externalLink80.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28" Type="http://schemas.microsoft.com/office/2022/10/relationships/richValueRel" Target="richData/richValueRel.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134" Type="http://schemas.openxmlformats.org/officeDocument/2006/relationships/customXml" Target="../customXml/item1.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theme" Target="theme/theme1.xml"/><Relationship Id="rId129" Type="http://schemas.microsoft.com/office/2017/06/relationships/rdRichValue" Target="richData/rdrichvalue.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0" Type="http://schemas.microsoft.com/office/2017/06/relationships/rdRichValueStructure" Target="richData/rdrichvaluestructure.xml"/><Relationship Id="rId135" Type="http://schemas.openxmlformats.org/officeDocument/2006/relationships/customXml" Target="../customXml/item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styles" Target="styles.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131" Type="http://schemas.microsoft.com/office/2017/06/relationships/rdRichValueTypes" Target="richData/rdRichValueTypes.xml"/><Relationship Id="rId136" Type="http://schemas.openxmlformats.org/officeDocument/2006/relationships/customXml" Target="../customXml/item3.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sharedStrings" Target="sharedStrings.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32" Type="http://schemas.microsoft.com/office/2017/10/relationships/person" Target="persons/person.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sheetMetadata" Target="metadata.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4" Type="http://schemas.openxmlformats.org/officeDocument/2006/relationships/worksheet" Target="worksheets/sheet4.xml"/><Relationship Id="rId9" Type="http://schemas.openxmlformats.org/officeDocument/2006/relationships/externalLink" Target="externalLinks/externalLink5.xml"/><Relationship Id="rId26" Type="http://schemas.openxmlformats.org/officeDocument/2006/relationships/externalLink" Target="externalLinks/externalLink22.xml"/><Relationship Id="rId47" Type="http://schemas.openxmlformats.org/officeDocument/2006/relationships/externalLink" Target="externalLinks/externalLink43.xml"/><Relationship Id="rId68" Type="http://schemas.openxmlformats.org/officeDocument/2006/relationships/externalLink" Target="externalLinks/externalLink64.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33" Type="http://schemas.openxmlformats.org/officeDocument/2006/relationships/calcChain" Target="calcChain.xml"/></Relationships>
</file>

<file path=xl/documenttasks/documenttask1.xml><?xml version="1.0" encoding="utf-8"?>
<Tasks xmlns="http://schemas.microsoft.com/office/tasks/2019/documenttasks">
  <Task id="{CD0DF76F-2C5E-4732-B9EA-EEC80A49FC8E}">
    <Anchor>
      <Comment id="{47D7E6F3-5E92-47D3-A18A-D7BF75E7C883}"/>
    </Anchor>
    <History>
      <Event time="2024-10-25T21:59:52.06" id="{D66656F2-F762-493E-9BD4-5682B7DFFBA7}">
        <Attribution userId="S::cramirezi@mincultura.gov.co::4da3c95f-1fb3-4bad-b6db-3c6e756e18be" userName="Claudia Marcela Ramirez Ibañez" userProvider="AD"/>
        <Anchor>
          <Comment id="{47D7E6F3-5E92-47D3-A18A-D7BF75E7C883}"/>
        </Anchor>
        <Create/>
      </Event>
      <Event time="2024-10-25T21:59:52.06" id="{D156572B-1A79-4BB6-B8C9-273A615FF7C7}">
        <Attribution userId="S::cramirezi@mincultura.gov.co::4da3c95f-1fb3-4bad-b6db-3c6e756e18be" userName="Claudia Marcela Ramirez Ibañez" userProvider="AD"/>
        <Anchor>
          <Comment id="{47D7E6F3-5E92-47D3-A18A-D7BF75E7C883}"/>
        </Anchor>
        <Assign userId="S::emartinezg@mincultura.gov.co::137c49a7-7150-4a2b-92e6-da590e2a3672" userName="Esteban David Martinez Guerrero" userProvider="AD"/>
      </Event>
      <Event time="2024-10-25T21:59:52.06" id="{C3D62897-AE7C-470D-972E-C303039998C3}">
        <Attribution userId="S::cramirezi@mincultura.gov.co::4da3c95f-1fb3-4bad-b6db-3c6e756e18be" userName="Claudia Marcela Ramirez Ibañez" userProvider="AD"/>
        <Anchor>
          <Comment id="{47D7E6F3-5E92-47D3-A18A-D7BF75E7C883}"/>
        </Anchor>
        <SetTitle title="@Esteban David Martinez Guerrero"/>
      </Event>
    </History>
  </Task>
</Task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ORMULARIO%201%20-%20OFERTA%20ECONOMICA%20MARGARITA%20HURTADO.xlsx?EA8F1CC8" TargetMode="External"/><Relationship Id="rId1" Type="http://schemas.openxmlformats.org/officeDocument/2006/relationships/externalLinkPath" Target="file:///\\EA8F1CC8\FORMULARIO%201%20-%20OFERTA%20ECONOMICA%20MARGARITA%20HURTAD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d.docs.live.net/MINCULTURA/24_CESAR%20CONTO/2024.05.15_ajustes_ppto/2024.05.16%20PRESUPUESTO%20FASE%202_ejercicio_m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Aquitania/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6.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Users/arqaa/Desktop/art/art-2023/WIP/IN-HOUSE/Educacion-modelo%20-%20xxxxxxxxxxxxxxxxxxxxxx.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03.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d.docs.live.net/Aquitania/Mis%20documentos/MIKO%20EN%20EJECUCION/NUNCHIA/Cofinanciacion/FICHAS%20Y%20FORMATOS/UNITARIOS%20GENERAL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ivil"/>
      <sheetName val="A_A310"/>
      <sheetName val="A_G105"/>
      <sheetName val="A_G200"/>
      <sheetName val="PS P-514"/>
      <sheetName val="STRSUMM0"/>
      <sheetName val="CURVA S"/>
      <sheetName val="mto.electr."/>
      <sheetName val="Tabla5"/>
      <sheetName val="Com-MEC"/>
      <sheetName val="Curva &quot;S&quot; General"/>
      <sheetName val="steel"/>
      <sheetName val="1. MODELO 60KB"/>
      <sheetName val="civ_roma"/>
      <sheetName val="E21"/>
      <sheetName val="main"/>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BDD Operadores"/>
      <sheetName val="Hoja6"/>
      <sheetName val="Suministros"/>
      <sheetName val="Recursos HH"/>
      <sheetName val="Recursos HE"/>
      <sheetName val="Transporte"/>
      <sheetName val="SC"/>
      <sheetName val="LISTA DE LAS MACROS "/>
      <sheetName val="MI"/>
      <sheetName val="Resumen"/>
      <sheetName val="Proforma Guia"/>
      <sheetName val="BHA"/>
      <sheetName val="PDM RUN"/>
      <sheetName val="DATOS"/>
      <sheetName val="RES GASOL"/>
      <sheetName val="POZOS"/>
      <sheetName val="EQUIPOS CIVILE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ZONAS 1 - 2 - 3"/>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APU 17"/>
      <sheetName val="APU 18"/>
      <sheetName val="APU 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ECONOMICA (proponente"/>
      <sheetName val="FORMULARIO 1 - OFERTA ECONOMICA"/>
    </sheetNames>
    <definedNames>
      <definedName name="ERR" refersTo="#REF!"/>
      <definedName name="Loan_Start" refersTo="#REF!"/>
    </defined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MAT"/>
      <sheetName val="HER"/>
      <sheetName val="PER"/>
      <sheetName val="TRAN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SEGUIM Y REPROG MES 1 (2)"/>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REF"/>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sheetData sheetId="295" refreshError="1"/>
      <sheetData sheetId="296"/>
      <sheetData sheetId="297" refreshError="1"/>
      <sheetData sheetId="298" refreshError="1"/>
      <sheetData sheetId="299" refreshError="1"/>
      <sheetData sheetId="300" refreshError="1"/>
      <sheetData sheetId="301" refreshError="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TO-OBRA CIVIL (2)"/>
      <sheetName val="PTTO-OBRA CIVIL"/>
      <sheetName val="Hoja1"/>
      <sheetName val="APUS"/>
      <sheetName val="especificaciones"/>
      <sheetName val="PTTO-TOTAL"/>
      <sheetName val="INSUMOS"/>
      <sheetName val="CUADRILLA"/>
      <sheetName val="Concretos y Morteros"/>
      <sheetName val="AIU"/>
      <sheetName val="INSUMOS VF"/>
      <sheetName val="PTTO VF"/>
    </sheetNames>
    <sheetDataSet>
      <sheetData sheetId="0" refreshError="1"/>
      <sheetData sheetId="1" refreshError="1"/>
      <sheetData sheetId="2" refreshError="1"/>
      <sheetData sheetId="3"/>
      <sheetData sheetId="4" refreshError="1"/>
      <sheetData sheetId="5"/>
      <sheetData sheetId="6"/>
      <sheetData sheetId="7"/>
      <sheetData sheetId="8" refreshError="1"/>
      <sheetData sheetId="9" refreshError="1"/>
      <sheetData sheetId="10" refreshError="1"/>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1-PREINVERSIÓN"/>
      <sheetName val="2-CADENA DE VALOR"/>
      <sheetName val="3-O&amp;M"/>
      <sheetName val="MEMORIAS1"/>
      <sheetName val="4-PRESUPUESTO MODULOS"/>
      <sheetName val="apus"/>
      <sheetName val="INSUMOS"/>
      <sheetName val="AIU"/>
      <sheetName val="EQUIPO Y TRANSPORTE"/>
      <sheetName val="CONCRETOS Y MORTEROS"/>
      <sheetName val="CUADRILLAS"/>
      <sheetName val="SALARIOS Y PRESTACIONES"/>
      <sheetName val="COSTO INT"/>
      <sheetName val="FACT MULTIP IN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Esteban David Martinez Guerrero" id="{C7320F59-EF5E-46E1-80A5-E3E4C57EB9C2}" userId="emartinezg@mincultura.gov.co" providerId="PeoplePicker"/>
  <person displayName="Claudia Marcela Ramirez Ibañez" id="{0B279255-1BF4-4626-B145-B415116E3D92}" userId="S::cramirezi@mincultura.gov.co::4da3c95f-1fb3-4bad-b6db-3c6e756e18be" providerId="AD"/>
</personList>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4" dT="2024-10-25T21:59:53.15" personId="{0B279255-1BF4-4626-B145-B415116E3D92}" id="{47D7E6F3-5E92-47D3-A18A-D7BF75E7C883}">
    <text xml:space="preserve">@Esteban David Martinez Guerrero </text>
    <mentions>
      <mention mentionpersonId="{C7320F59-EF5E-46E1-80A5-E3E4C57EB9C2}" mentionId="{14506707-911A-42F3-ABA5-338279718E6D}" startIndex="0" length="32"/>
    </mentions>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5" Type="http://schemas.microsoft.com/office/2019/04/relationships/documenttask" Target="../documenttasks/documenttask1.xml"/><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1FBB3-EAD3-43EC-A2D8-633E7018754E}">
  <sheetPr>
    <tabColor rgb="FFFFFF00"/>
  </sheetPr>
  <dimension ref="A1:T39"/>
  <sheetViews>
    <sheetView showGridLines="0" view="pageBreakPreview" zoomScale="70" zoomScaleNormal="100" zoomScaleSheetLayoutView="70" zoomScalePageLayoutView="55" workbookViewId="0">
      <selection activeCell="E37" sqref="E37"/>
    </sheetView>
  </sheetViews>
  <sheetFormatPr defaultColWidth="11.42578125" defaultRowHeight="16.5"/>
  <cols>
    <col min="1" max="2" width="3.42578125" style="1" customWidth="1"/>
    <col min="3" max="3" width="5.140625" style="1" customWidth="1"/>
    <col min="4" max="4" width="15.42578125" style="1" customWidth="1"/>
    <col min="5" max="5" width="73.42578125" style="1" customWidth="1"/>
    <col min="6" max="6" width="23.5703125" style="1" customWidth="1"/>
    <col min="7" max="7" width="30" style="1" customWidth="1"/>
    <col min="8" max="8" width="3.140625" style="1" customWidth="1"/>
    <col min="9" max="9" width="22.85546875" style="1" customWidth="1"/>
    <col min="10" max="10" width="20.85546875" style="4" customWidth="1"/>
    <col min="11" max="11" width="31.42578125" style="217" customWidth="1"/>
    <col min="12" max="12" width="22.85546875" style="218" customWidth="1"/>
    <col min="13" max="13" width="2" style="1" customWidth="1"/>
    <col min="14" max="14" width="22.5703125" style="1" customWidth="1"/>
    <col min="15" max="15" width="21.5703125" style="213" customWidth="1"/>
    <col min="16" max="16" width="19.28515625" style="1" customWidth="1"/>
    <col min="17" max="16384" width="11.42578125" style="1"/>
  </cols>
  <sheetData>
    <row r="1" spans="1:20" ht="17.25" thickBot="1">
      <c r="A1" s="4"/>
      <c r="B1" s="4"/>
      <c r="C1" s="4"/>
      <c r="D1" s="4"/>
      <c r="E1" s="4"/>
      <c r="F1" s="4"/>
      <c r="G1" s="4"/>
      <c r="H1" s="4"/>
      <c r="I1" s="4"/>
    </row>
    <row r="2" spans="1:20" ht="17.25" thickTop="1">
      <c r="A2" s="4"/>
      <c r="B2" s="6"/>
      <c r="C2" s="186"/>
      <c r="D2" s="186"/>
      <c r="E2" s="186"/>
      <c r="F2" s="186"/>
      <c r="G2" s="186"/>
      <c r="H2" s="7"/>
      <c r="I2" s="4"/>
    </row>
    <row r="3" spans="1:20" ht="27" customHeight="1">
      <c r="A3" s="4"/>
      <c r="B3" s="8"/>
      <c r="C3" s="464" t="s">
        <v>0</v>
      </c>
      <c r="D3" s="465"/>
      <c r="E3" s="4"/>
      <c r="F3" s="4"/>
      <c r="G3" s="4"/>
      <c r="H3" s="9"/>
      <c r="I3" s="4"/>
    </row>
    <row r="4" spans="1:20">
      <c r="A4" s="4"/>
      <c r="B4" s="8"/>
      <c r="C4" s="165" t="s">
        <v>1</v>
      </c>
      <c r="D4" s="164" t="s">
        <v>2</v>
      </c>
      <c r="E4" s="4"/>
      <c r="F4" s="4"/>
      <c r="G4" s="4"/>
      <c r="H4" s="9"/>
      <c r="I4" s="4"/>
    </row>
    <row r="5" spans="1:20">
      <c r="A5" s="4"/>
      <c r="B5" s="8"/>
      <c r="C5" s="466"/>
      <c r="D5" s="466"/>
      <c r="E5" s="466"/>
      <c r="F5" s="466"/>
      <c r="G5" s="466"/>
      <c r="H5" s="9"/>
      <c r="I5" s="4"/>
    </row>
    <row r="6" spans="1:20" ht="17.25" thickBot="1">
      <c r="A6" s="4"/>
      <c r="B6" s="8"/>
      <c r="C6" s="467" t="s">
        <v>3</v>
      </c>
      <c r="D6" s="467"/>
      <c r="E6" s="467"/>
      <c r="F6" s="467"/>
      <c r="G6" s="467"/>
      <c r="H6" s="9"/>
      <c r="I6" s="4"/>
    </row>
    <row r="7" spans="1:20" s="15" customFormat="1">
      <c r="A7" s="14"/>
      <c r="B7" s="178"/>
      <c r="C7" s="468" t="s">
        <v>4</v>
      </c>
      <c r="D7" s="469"/>
      <c r="E7" s="469"/>
      <c r="F7" s="469"/>
      <c r="G7" s="470"/>
      <c r="H7" s="16"/>
      <c r="I7" s="4"/>
      <c r="J7" s="4"/>
      <c r="K7" s="217"/>
      <c r="L7" s="218"/>
      <c r="M7" s="1"/>
      <c r="N7" s="1"/>
      <c r="O7" s="213"/>
      <c r="P7" s="1"/>
      <c r="Q7" s="1"/>
      <c r="R7" s="1"/>
      <c r="S7" s="1"/>
    </row>
    <row r="8" spans="1:20" ht="43.5" customHeight="1">
      <c r="A8" s="4"/>
      <c r="B8" s="179"/>
      <c r="C8" s="471"/>
      <c r="D8" s="472"/>
      <c r="E8" s="472"/>
      <c r="F8" s="472"/>
      <c r="G8" s="473"/>
      <c r="H8" s="9"/>
      <c r="I8" s="4"/>
    </row>
    <row r="9" spans="1:20" ht="34.5" customHeight="1">
      <c r="A9" s="4"/>
      <c r="B9" s="179"/>
      <c r="C9" s="474" t="s">
        <v>5</v>
      </c>
      <c r="D9" s="475"/>
      <c r="E9" s="475"/>
      <c r="F9" s="475"/>
      <c r="G9" s="476"/>
      <c r="H9" s="9"/>
      <c r="I9" s="4"/>
    </row>
    <row r="10" spans="1:20" ht="30" customHeight="1" thickBot="1">
      <c r="A10" s="4"/>
      <c r="B10" s="8"/>
      <c r="C10" s="461"/>
      <c r="D10" s="462"/>
      <c r="E10" s="462"/>
      <c r="F10" s="462"/>
      <c r="G10" s="463"/>
      <c r="H10" s="9"/>
      <c r="I10" s="4"/>
    </row>
    <row r="11" spans="1:20" ht="21.75" customHeight="1">
      <c r="A11" s="4"/>
      <c r="B11" s="8"/>
      <c r="C11" s="481" t="s">
        <v>6</v>
      </c>
      <c r="D11" s="483" t="s">
        <v>7</v>
      </c>
      <c r="E11" s="481" t="s">
        <v>8</v>
      </c>
      <c r="F11" s="477" t="s">
        <v>9</v>
      </c>
      <c r="G11" s="479" t="s">
        <v>10</v>
      </c>
      <c r="H11" s="9"/>
      <c r="I11" s="219"/>
    </row>
    <row r="12" spans="1:20" ht="19.5" customHeight="1" thickBot="1">
      <c r="A12" s="4"/>
      <c r="B12" s="8"/>
      <c r="C12" s="482"/>
      <c r="D12" s="484"/>
      <c r="E12" s="482"/>
      <c r="F12" s="478"/>
      <c r="G12" s="480"/>
      <c r="H12" s="9"/>
      <c r="I12" s="220"/>
      <c r="K12" s="221"/>
      <c r="L12" s="222"/>
      <c r="N12" s="221"/>
      <c r="O12" s="222"/>
      <c r="T12" s="1" t="s">
        <v>11</v>
      </c>
    </row>
    <row r="13" spans="1:20" ht="18.75" customHeight="1">
      <c r="A13" s="4"/>
      <c r="B13" s="8"/>
      <c r="C13" s="264"/>
      <c r="D13" s="272">
        <v>1</v>
      </c>
      <c r="E13" s="273" t="s">
        <v>12</v>
      </c>
      <c r="F13" s="273"/>
      <c r="G13" s="270">
        <v>14712645</v>
      </c>
      <c r="H13" s="9"/>
      <c r="I13" s="4"/>
    </row>
    <row r="14" spans="1:20" ht="18.75" customHeight="1">
      <c r="A14" s="4"/>
      <c r="B14" s="8"/>
      <c r="C14" s="265"/>
      <c r="D14" s="274">
        <v>2</v>
      </c>
      <c r="E14" s="275" t="s">
        <v>13</v>
      </c>
      <c r="F14" s="275"/>
      <c r="G14" s="271">
        <v>15632608</v>
      </c>
      <c r="H14" s="9"/>
      <c r="I14" s="218"/>
      <c r="J14" s="218"/>
      <c r="N14" s="217"/>
      <c r="O14" s="223"/>
    </row>
    <row r="15" spans="1:20" ht="18.75" customHeight="1">
      <c r="A15" s="4"/>
      <c r="B15" s="8"/>
      <c r="C15" s="265"/>
      <c r="D15" s="274">
        <v>3</v>
      </c>
      <c r="E15" s="275" t="s">
        <v>14</v>
      </c>
      <c r="F15" s="275"/>
      <c r="G15" s="271">
        <v>864115897</v>
      </c>
      <c r="H15" s="9"/>
      <c r="I15" s="218"/>
      <c r="J15" s="218"/>
      <c r="N15" s="217"/>
      <c r="O15" s="223"/>
    </row>
    <row r="16" spans="1:20" ht="18.75" customHeight="1">
      <c r="A16" s="4"/>
      <c r="B16" s="8"/>
      <c r="C16" s="265"/>
      <c r="D16" s="274">
        <v>4</v>
      </c>
      <c r="E16" s="275" t="s">
        <v>15</v>
      </c>
      <c r="F16" s="275"/>
      <c r="G16" s="271">
        <v>291999888</v>
      </c>
      <c r="H16" s="9"/>
      <c r="I16" s="218"/>
      <c r="J16" s="218"/>
      <c r="N16" s="217"/>
      <c r="O16" s="223"/>
    </row>
    <row r="17" spans="1:15" ht="18.75" customHeight="1">
      <c r="A17" s="4"/>
      <c r="B17" s="8"/>
      <c r="C17" s="265"/>
      <c r="D17" s="274">
        <v>5</v>
      </c>
      <c r="E17" s="275" t="s">
        <v>16</v>
      </c>
      <c r="F17" s="275"/>
      <c r="G17" s="271">
        <v>12103318</v>
      </c>
      <c r="H17" s="9"/>
      <c r="I17" s="218"/>
      <c r="J17" s="218"/>
      <c r="N17" s="217"/>
      <c r="O17" s="223"/>
    </row>
    <row r="18" spans="1:15" ht="18.75" customHeight="1">
      <c r="A18" s="4"/>
      <c r="B18" s="8"/>
      <c r="C18" s="265"/>
      <c r="D18" s="274">
        <v>6</v>
      </c>
      <c r="E18" s="275" t="s">
        <v>17</v>
      </c>
      <c r="F18" s="275"/>
      <c r="G18" s="271">
        <v>2545238297</v>
      </c>
      <c r="H18" s="9"/>
      <c r="I18" s="218"/>
      <c r="J18" s="218"/>
      <c r="N18" s="217"/>
      <c r="O18" s="223"/>
    </row>
    <row r="19" spans="1:15" ht="18.75" customHeight="1">
      <c r="A19" s="4"/>
      <c r="B19" s="8"/>
      <c r="C19" s="265"/>
      <c r="D19" s="274">
        <v>7</v>
      </c>
      <c r="E19" s="275" t="s">
        <v>18</v>
      </c>
      <c r="F19" s="275"/>
      <c r="G19" s="271">
        <v>249256642</v>
      </c>
      <c r="H19" s="9"/>
      <c r="I19" s="218"/>
      <c r="J19" s="218"/>
      <c r="N19" s="217"/>
      <c r="O19" s="223"/>
    </row>
    <row r="20" spans="1:15" ht="18.75" customHeight="1">
      <c r="A20" s="4"/>
      <c r="B20" s="8"/>
      <c r="C20" s="265"/>
      <c r="D20" s="274">
        <v>8</v>
      </c>
      <c r="E20" s="275" t="s">
        <v>19</v>
      </c>
      <c r="F20" s="275"/>
      <c r="G20" s="271">
        <v>210809370</v>
      </c>
      <c r="H20" s="9"/>
      <c r="I20" s="218"/>
      <c r="J20" s="218"/>
      <c r="N20" s="217"/>
      <c r="O20" s="223"/>
    </row>
    <row r="21" spans="1:15" ht="18.75" customHeight="1">
      <c r="A21" s="4"/>
      <c r="B21" s="8"/>
      <c r="C21" s="265"/>
      <c r="D21" s="274">
        <v>9</v>
      </c>
      <c r="E21" s="275" t="s">
        <v>20</v>
      </c>
      <c r="F21" s="275"/>
      <c r="G21" s="271">
        <v>65157010</v>
      </c>
      <c r="H21" s="9"/>
      <c r="I21" s="218"/>
      <c r="J21" s="218"/>
      <c r="N21" s="217"/>
      <c r="O21" s="223"/>
    </row>
    <row r="22" spans="1:15" ht="18.75" customHeight="1">
      <c r="A22" s="4"/>
      <c r="B22" s="8"/>
      <c r="C22" s="265"/>
      <c r="D22" s="274">
        <v>10</v>
      </c>
      <c r="E22" s="275" t="s">
        <v>21</v>
      </c>
      <c r="F22" s="275"/>
      <c r="G22" s="271">
        <v>85645958</v>
      </c>
      <c r="H22" s="9"/>
      <c r="I22" s="218"/>
      <c r="J22" s="218"/>
      <c r="N22" s="217"/>
      <c r="O22" s="223"/>
    </row>
    <row r="23" spans="1:15" ht="18.75" customHeight="1">
      <c r="A23" s="4"/>
      <c r="B23" s="8"/>
      <c r="C23" s="265"/>
      <c r="D23" s="274">
        <v>11</v>
      </c>
      <c r="E23" s="275" t="s">
        <v>22</v>
      </c>
      <c r="F23" s="275"/>
      <c r="G23" s="271">
        <v>913140816</v>
      </c>
      <c r="H23" s="9"/>
      <c r="I23" s="218"/>
      <c r="J23" s="218"/>
      <c r="N23" s="217"/>
      <c r="O23" s="223"/>
    </row>
    <row r="24" spans="1:15" ht="18.75" customHeight="1">
      <c r="A24" s="4"/>
      <c r="B24" s="8"/>
      <c r="C24" s="265"/>
      <c r="D24" s="274">
        <v>12</v>
      </c>
      <c r="E24" s="275" t="s">
        <v>23</v>
      </c>
      <c r="F24" s="275"/>
      <c r="G24" s="271">
        <v>1780380</v>
      </c>
      <c r="H24" s="9"/>
      <c r="I24" s="218"/>
      <c r="J24" s="218"/>
      <c r="N24" s="217"/>
      <c r="O24" s="223"/>
    </row>
    <row r="25" spans="1:15" ht="18.75" customHeight="1">
      <c r="A25" s="4"/>
      <c r="B25" s="8"/>
      <c r="C25" s="265"/>
      <c r="D25" s="274">
        <v>13</v>
      </c>
      <c r="E25" s="275" t="s">
        <v>24</v>
      </c>
      <c r="F25" s="275"/>
      <c r="G25" s="271">
        <v>3150816</v>
      </c>
      <c r="H25" s="9"/>
      <c r="I25" s="218"/>
      <c r="J25" s="218"/>
      <c r="N25" s="217"/>
      <c r="O25" s="223"/>
    </row>
    <row r="26" spans="1:15" ht="18.75" customHeight="1">
      <c r="A26" s="4"/>
      <c r="B26" s="8"/>
      <c r="C26" s="265"/>
      <c r="D26" s="274">
        <v>14</v>
      </c>
      <c r="E26" s="275" t="s">
        <v>25</v>
      </c>
      <c r="F26" s="275"/>
      <c r="G26" s="271">
        <v>47272247</v>
      </c>
      <c r="H26" s="9"/>
      <c r="I26" s="218"/>
      <c r="J26" s="218"/>
      <c r="N26" s="217"/>
      <c r="O26" s="223"/>
    </row>
    <row r="27" spans="1:15" ht="18.75" customHeight="1">
      <c r="A27" s="4"/>
      <c r="B27" s="8"/>
      <c r="C27" s="265"/>
      <c r="D27" s="274">
        <v>15</v>
      </c>
      <c r="E27" s="275" t="s">
        <v>26</v>
      </c>
      <c r="F27" s="275"/>
      <c r="G27" s="271">
        <v>47367356</v>
      </c>
      <c r="H27" s="9"/>
      <c r="I27" s="218"/>
      <c r="J27" s="218"/>
      <c r="N27" s="217"/>
      <c r="O27" s="223"/>
    </row>
    <row r="28" spans="1:15" ht="18.75" customHeight="1">
      <c r="A28" s="4"/>
      <c r="B28" s="8"/>
      <c r="C28" s="265"/>
      <c r="D28" s="274">
        <v>17</v>
      </c>
      <c r="E28" s="275" t="s">
        <v>27</v>
      </c>
      <c r="F28" s="275"/>
      <c r="G28" s="271">
        <v>1250000</v>
      </c>
      <c r="H28" s="9"/>
      <c r="I28" s="218"/>
      <c r="J28" s="218"/>
      <c r="N28" s="217"/>
      <c r="O28" s="223"/>
    </row>
    <row r="29" spans="1:15" ht="18.75" customHeight="1">
      <c r="A29" s="4"/>
      <c r="B29" s="8"/>
      <c r="C29" s="265"/>
      <c r="D29" s="274">
        <v>18</v>
      </c>
      <c r="E29" s="275" t="s">
        <v>28</v>
      </c>
      <c r="F29" s="275"/>
      <c r="G29" s="271">
        <v>16837129</v>
      </c>
      <c r="H29" s="9"/>
      <c r="I29" s="218"/>
      <c r="J29" s="218"/>
      <c r="N29" s="217"/>
      <c r="O29" s="223"/>
    </row>
    <row r="30" spans="1:15" ht="18.75" customHeight="1">
      <c r="A30" s="4"/>
      <c r="B30" s="8"/>
      <c r="C30" s="265"/>
      <c r="D30" s="274">
        <v>19</v>
      </c>
      <c r="E30" s="275" t="s">
        <v>29</v>
      </c>
      <c r="F30" s="275"/>
      <c r="G30" s="271">
        <v>90304505</v>
      </c>
      <c r="H30" s="9"/>
      <c r="I30" s="218"/>
      <c r="J30" s="218"/>
      <c r="N30" s="217"/>
      <c r="O30" s="223"/>
    </row>
    <row r="31" spans="1:15" ht="18.75" customHeight="1">
      <c r="A31" s="4"/>
      <c r="B31" s="8"/>
      <c r="C31" s="265"/>
      <c r="D31" s="274">
        <v>20</v>
      </c>
      <c r="E31" s="275" t="s">
        <v>30</v>
      </c>
      <c r="F31" s="275"/>
      <c r="G31" s="271">
        <v>14968161</v>
      </c>
      <c r="H31" s="9"/>
      <c r="I31" s="218"/>
      <c r="J31" s="218"/>
      <c r="N31" s="217"/>
      <c r="O31" s="223"/>
    </row>
    <row r="32" spans="1:15" ht="18.75" customHeight="1">
      <c r="A32" s="4"/>
      <c r="B32" s="8"/>
      <c r="C32" s="265"/>
      <c r="D32" s="274">
        <v>21</v>
      </c>
      <c r="E32" s="275" t="s">
        <v>31</v>
      </c>
      <c r="F32" s="275"/>
      <c r="G32" s="271">
        <v>79920400</v>
      </c>
      <c r="H32" s="9"/>
      <c r="I32" s="218"/>
      <c r="J32" s="218"/>
      <c r="N32" s="217"/>
      <c r="O32" s="223"/>
    </row>
    <row r="33" spans="1:15" ht="18.75" customHeight="1">
      <c r="A33" s="4"/>
      <c r="B33" s="8"/>
      <c r="C33" s="265"/>
      <c r="D33" s="274">
        <v>22</v>
      </c>
      <c r="E33" s="275" t="s">
        <v>32</v>
      </c>
      <c r="F33" s="275"/>
      <c r="G33" s="271">
        <v>162054425</v>
      </c>
      <c r="H33" s="9"/>
      <c r="I33" s="218"/>
      <c r="J33" s="218"/>
      <c r="N33" s="217"/>
      <c r="O33" s="223"/>
    </row>
    <row r="34" spans="1:15" ht="18.75" customHeight="1">
      <c r="A34" s="4"/>
      <c r="B34" s="8"/>
      <c r="C34" s="265"/>
      <c r="D34" s="274">
        <v>24</v>
      </c>
      <c r="E34" s="275" t="s">
        <v>33</v>
      </c>
      <c r="F34" s="275"/>
      <c r="G34" s="271">
        <v>102728544</v>
      </c>
      <c r="H34" s="9"/>
      <c r="I34" s="218"/>
      <c r="J34" s="218"/>
      <c r="N34" s="217"/>
      <c r="O34" s="223"/>
    </row>
    <row r="35" spans="1:15" ht="18.75" customHeight="1">
      <c r="A35" s="4"/>
      <c r="B35" s="8"/>
      <c r="C35" s="265"/>
      <c r="D35" s="274">
        <v>25</v>
      </c>
      <c r="E35" s="275" t="s">
        <v>34</v>
      </c>
      <c r="F35" s="275"/>
      <c r="G35" s="271">
        <v>46849653</v>
      </c>
      <c r="H35" s="9"/>
      <c r="I35" s="218"/>
      <c r="J35" s="218"/>
      <c r="N35" s="217"/>
      <c r="O35" s="223"/>
    </row>
    <row r="36" spans="1:15" ht="18.75" customHeight="1">
      <c r="A36" s="4"/>
      <c r="B36" s="8"/>
      <c r="C36" s="265"/>
      <c r="D36" s="274">
        <v>26</v>
      </c>
      <c r="E36" s="275" t="s">
        <v>35</v>
      </c>
      <c r="F36" s="275"/>
      <c r="G36" s="271">
        <v>19769002</v>
      </c>
      <c r="H36" s="9"/>
      <c r="I36" s="218"/>
      <c r="J36" s="218"/>
      <c r="N36" s="217"/>
      <c r="O36" s="223"/>
    </row>
    <row r="37" spans="1:15" s="3" customFormat="1" ht="30" customHeight="1" thickBot="1">
      <c r="A37" s="10"/>
      <c r="B37" s="11"/>
      <c r="C37" s="266"/>
      <c r="D37" s="267"/>
      <c r="E37" s="276" t="s">
        <v>36</v>
      </c>
      <c r="F37" s="268"/>
      <c r="G37" s="269">
        <f>SUM(G13:G36)</f>
        <v>5902065067</v>
      </c>
      <c r="H37" s="215"/>
      <c r="I37" s="277"/>
      <c r="J37" s="278"/>
      <c r="K37" s="224"/>
      <c r="L37" s="225"/>
      <c r="O37" s="209"/>
    </row>
    <row r="38" spans="1:15" s="3" customFormat="1">
      <c r="A38" s="10"/>
      <c r="B38" s="11"/>
      <c r="C38" s="151"/>
      <c r="D38" s="151"/>
      <c r="E38" s="151"/>
      <c r="F38" s="151"/>
      <c r="G38" s="1"/>
      <c r="H38" s="216"/>
      <c r="I38" s="226"/>
      <c r="J38" s="10"/>
      <c r="K38" s="224"/>
      <c r="L38" s="225"/>
      <c r="O38" s="209"/>
    </row>
    <row r="39" spans="1:15">
      <c r="A39" s="4"/>
      <c r="B39" s="4"/>
      <c r="C39" s="4"/>
      <c r="D39" s="4"/>
      <c r="E39" s="4"/>
      <c r="F39" s="4"/>
      <c r="G39" s="4"/>
      <c r="H39" s="4"/>
      <c r="I39" s="4"/>
    </row>
  </sheetData>
  <autoFilter ref="A12:T36" xr:uid="{00000000-0001-0000-0000-000000000000}"/>
  <mergeCells count="11">
    <mergeCell ref="F11:F12"/>
    <mergeCell ref="G11:G12"/>
    <mergeCell ref="C11:C12"/>
    <mergeCell ref="D11:D12"/>
    <mergeCell ref="E11:E12"/>
    <mergeCell ref="C10:G10"/>
    <mergeCell ref="C3:D3"/>
    <mergeCell ref="C5:G5"/>
    <mergeCell ref="C6:G6"/>
    <mergeCell ref="C7:G8"/>
    <mergeCell ref="C9:G9"/>
  </mergeCells>
  <pageMargins left="0.11811023622047245" right="0.11811023622047245" top="0.15748031496062992" bottom="0.15748031496062992" header="0.31496062992125984" footer="0.31496062992125984"/>
  <pageSetup scale="44" orientation="portrait" r:id="rId1"/>
  <rowBreaks count="1" manualBreakCount="1">
    <brk id="27" max="16383" man="1"/>
  </rowBreaks>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rgb="FFFFFF00"/>
  </sheetPr>
  <dimension ref="A1:AI341"/>
  <sheetViews>
    <sheetView showGridLines="0" tabSelected="1" view="pageBreakPreview" topLeftCell="A315" zoomScale="80" zoomScaleNormal="100" zoomScaleSheetLayoutView="80" zoomScalePageLayoutView="55" workbookViewId="0">
      <selection activeCell="O330" sqref="N330:O330"/>
    </sheetView>
  </sheetViews>
  <sheetFormatPr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2" customWidth="1"/>
    <col min="9" max="9" width="18.5703125" style="1" customWidth="1"/>
    <col min="10" max="10" width="23.5703125" style="1" customWidth="1"/>
    <col min="11" max="11" width="30" style="1" customWidth="1"/>
    <col min="12" max="12" width="2.42578125" style="320" customWidth="1"/>
    <col min="13" max="13" width="5.7109375" style="320" customWidth="1"/>
    <col min="14" max="14" width="21" style="1" customWidth="1"/>
    <col min="15" max="15" width="24.42578125" style="4" customWidth="1"/>
    <col min="16" max="16" width="19.42578125" style="1" customWidth="1"/>
    <col min="17" max="17" width="23.42578125" style="4" customWidth="1"/>
    <col min="18" max="18" width="12.7109375" style="1" customWidth="1"/>
    <col min="19" max="19" width="24.85546875" style="4" customWidth="1"/>
    <col min="20" max="20" width="12.7109375" style="1" customWidth="1"/>
    <col min="21" max="21" width="23.42578125" style="4" customWidth="1"/>
    <col min="22" max="22" width="12.7109375" style="1" customWidth="1"/>
    <col min="23" max="23" width="24.42578125" style="4" customWidth="1"/>
    <col min="24" max="24" width="12.7109375" style="1" customWidth="1"/>
    <col min="25" max="25" width="24.85546875" style="4" customWidth="1"/>
    <col min="26" max="26" width="12.7109375" style="1" customWidth="1"/>
    <col min="27" max="27" width="26.7109375" style="4" customWidth="1"/>
    <col min="28" max="28" width="21.7109375" style="322" customWidth="1"/>
    <col min="29" max="29" width="23.42578125" style="323" customWidth="1"/>
    <col min="30" max="30" width="21.5703125" style="213" customWidth="1"/>
    <col min="31" max="31" width="19.28515625" style="1" customWidth="1"/>
    <col min="32" max="16384" width="11.42578125" style="1"/>
  </cols>
  <sheetData>
    <row r="1" spans="1:35" ht="17.25" thickBot="1">
      <c r="A1" s="4"/>
      <c r="B1" s="4"/>
      <c r="C1" s="4"/>
      <c r="D1" s="4"/>
      <c r="E1" s="5"/>
      <c r="F1" s="4"/>
      <c r="G1" s="4"/>
      <c r="H1" s="5"/>
      <c r="I1" s="4"/>
      <c r="J1" s="4"/>
      <c r="K1" s="4"/>
      <c r="L1" s="309"/>
      <c r="M1" s="309"/>
      <c r="N1" s="4"/>
      <c r="P1" s="4"/>
      <c r="R1" s="4"/>
      <c r="T1" s="4"/>
      <c r="V1" s="4"/>
      <c r="X1" s="4"/>
      <c r="Z1" s="4"/>
    </row>
    <row r="2" spans="1:35" ht="17.25" thickTop="1">
      <c r="A2" s="4"/>
      <c r="B2" s="6"/>
      <c r="C2" s="186"/>
      <c r="D2" s="186"/>
      <c r="E2" s="187"/>
      <c r="F2" s="186"/>
      <c r="G2" s="186"/>
      <c r="H2" s="187"/>
      <c r="I2" s="186"/>
      <c r="J2" s="186"/>
      <c r="K2" s="186"/>
      <c r="L2" s="310"/>
      <c r="M2" s="309"/>
      <c r="N2" s="4"/>
      <c r="P2" s="4"/>
      <c r="R2" s="4"/>
      <c r="T2" s="4"/>
      <c r="V2" s="4"/>
      <c r="X2" s="4"/>
      <c r="Z2" s="4"/>
    </row>
    <row r="3" spans="1:35" ht="27" customHeight="1">
      <c r="A3" s="4"/>
      <c r="B3" s="8"/>
      <c r="C3" s="464" t="s">
        <v>0</v>
      </c>
      <c r="D3" s="465"/>
      <c r="E3" s="465"/>
      <c r="F3" s="465"/>
      <c r="G3" s="4"/>
      <c r="H3" s="5"/>
      <c r="I3" s="4"/>
      <c r="J3" s="4"/>
      <c r="K3" s="4"/>
      <c r="L3" s="311"/>
      <c r="M3" s="309"/>
      <c r="N3" s="4"/>
      <c r="P3" s="4"/>
      <c r="R3" s="4"/>
      <c r="T3" s="4"/>
      <c r="V3" s="4"/>
      <c r="X3" s="4"/>
      <c r="Z3" s="4"/>
    </row>
    <row r="4" spans="1:35">
      <c r="A4" s="4"/>
      <c r="B4" s="8"/>
      <c r="C4" s="165" t="s">
        <v>1</v>
      </c>
      <c r="D4" s="164" t="s">
        <v>2</v>
      </c>
      <c r="E4" s="165" t="s">
        <v>37</v>
      </c>
      <c r="F4" s="166">
        <v>1</v>
      </c>
      <c r="G4" s="4"/>
      <c r="H4" s="5"/>
      <c r="I4" s="4"/>
      <c r="J4" s="4"/>
      <c r="K4" s="4"/>
      <c r="L4" s="311"/>
      <c r="M4" s="309"/>
      <c r="N4" s="4"/>
      <c r="P4" s="4"/>
      <c r="R4" s="4"/>
      <c r="T4" s="4"/>
      <c r="V4" s="4"/>
      <c r="X4" s="4"/>
      <c r="Z4" s="4"/>
    </row>
    <row r="5" spans="1:35">
      <c r="A5" s="4"/>
      <c r="B5" s="8"/>
      <c r="C5" s="466"/>
      <c r="D5" s="466"/>
      <c r="E5" s="466"/>
      <c r="F5" s="466"/>
      <c r="G5" s="466"/>
      <c r="H5" s="466"/>
      <c r="I5" s="466"/>
      <c r="J5" s="466"/>
      <c r="K5" s="466"/>
      <c r="L5" s="311"/>
      <c r="M5" s="309"/>
      <c r="N5" s="4"/>
      <c r="P5" s="4"/>
      <c r="R5" s="4"/>
      <c r="T5" s="4"/>
      <c r="V5" s="4"/>
      <c r="X5" s="4"/>
      <c r="Z5" s="4"/>
    </row>
    <row r="6" spans="1:35" ht="17.25" thickBot="1">
      <c r="A6" s="4"/>
      <c r="B6" s="8"/>
      <c r="C6" s="467" t="s">
        <v>38</v>
      </c>
      <c r="D6" s="467"/>
      <c r="E6" s="467"/>
      <c r="F6" s="467"/>
      <c r="G6" s="467"/>
      <c r="H6" s="467"/>
      <c r="I6" s="467"/>
      <c r="J6" s="467"/>
      <c r="K6" s="467"/>
      <c r="L6" s="311"/>
      <c r="M6" s="309"/>
      <c r="N6" s="4"/>
      <c r="P6" s="4"/>
      <c r="R6" s="4"/>
      <c r="T6" s="4"/>
      <c r="V6" s="4"/>
      <c r="X6" s="4"/>
      <c r="Z6" s="4"/>
    </row>
    <row r="7" spans="1:35" s="15" customFormat="1">
      <c r="A7" s="14"/>
      <c r="B7" s="178"/>
      <c r="C7" s="468" t="s">
        <v>4</v>
      </c>
      <c r="D7" s="469"/>
      <c r="E7" s="469"/>
      <c r="F7" s="469"/>
      <c r="G7" s="469"/>
      <c r="H7" s="469"/>
      <c r="I7" s="469"/>
      <c r="J7" s="469"/>
      <c r="K7" s="470"/>
      <c r="L7" s="312"/>
      <c r="M7" s="331"/>
      <c r="N7" s="4"/>
      <c r="O7" s="4"/>
      <c r="P7" s="4"/>
      <c r="Q7" s="4"/>
      <c r="R7" s="4"/>
      <c r="S7" s="4"/>
      <c r="T7" s="4"/>
      <c r="U7" s="4"/>
      <c r="V7" s="4"/>
      <c r="W7" s="4"/>
      <c r="X7" s="4"/>
      <c r="Y7" s="4"/>
      <c r="Z7" s="4"/>
      <c r="AA7" s="4"/>
      <c r="AB7" s="322"/>
      <c r="AC7" s="323"/>
      <c r="AD7" s="213"/>
      <c r="AE7" s="1"/>
      <c r="AF7" s="1"/>
      <c r="AG7" s="1"/>
      <c r="AH7" s="1"/>
    </row>
    <row r="8" spans="1:35" ht="43.5" customHeight="1">
      <c r="A8" s="4"/>
      <c r="B8" s="179"/>
      <c r="C8" s="471"/>
      <c r="D8" s="472"/>
      <c r="E8" s="472"/>
      <c r="F8" s="472"/>
      <c r="G8" s="472"/>
      <c r="H8" s="472"/>
      <c r="I8" s="472"/>
      <c r="J8" s="472"/>
      <c r="K8" s="473"/>
      <c r="L8" s="311"/>
      <c r="M8" s="309"/>
      <c r="N8" s="4"/>
      <c r="P8" s="4"/>
      <c r="R8" s="4"/>
      <c r="T8" s="4"/>
      <c r="V8" s="4"/>
      <c r="X8" s="4"/>
      <c r="Z8" s="4"/>
    </row>
    <row r="9" spans="1:35" ht="34.5" customHeight="1">
      <c r="A9" s="4"/>
      <c r="B9" s="179"/>
      <c r="C9" s="474" t="s">
        <v>5</v>
      </c>
      <c r="D9" s="475"/>
      <c r="E9" s="475"/>
      <c r="F9" s="475"/>
      <c r="G9" s="475"/>
      <c r="H9" s="475"/>
      <c r="I9" s="475"/>
      <c r="J9" s="475"/>
      <c r="K9" s="476"/>
      <c r="L9" s="311"/>
      <c r="M9" s="309"/>
      <c r="N9" s="4"/>
      <c r="P9" s="4"/>
      <c r="R9" s="4"/>
      <c r="T9" s="4"/>
      <c r="V9" s="4"/>
      <c r="X9" s="4"/>
      <c r="Z9" s="4"/>
    </row>
    <row r="10" spans="1:35" ht="30" customHeight="1" thickBot="1">
      <c r="A10" s="4"/>
      <c r="B10" s="8"/>
      <c r="C10" s="461"/>
      <c r="D10" s="462"/>
      <c r="E10" s="462"/>
      <c r="F10" s="462"/>
      <c r="G10" s="462"/>
      <c r="H10" s="462"/>
      <c r="I10" s="462"/>
      <c r="J10" s="462"/>
      <c r="K10" s="463"/>
      <c r="L10" s="311"/>
      <c r="M10" s="309"/>
      <c r="N10" s="4"/>
      <c r="P10" s="4"/>
      <c r="R10" s="4"/>
      <c r="T10" s="4"/>
      <c r="V10" s="4"/>
      <c r="X10" s="4"/>
      <c r="Z10" s="4"/>
    </row>
    <row r="11" spans="1:35" ht="21.75" customHeight="1">
      <c r="A11" s="4"/>
      <c r="B11" s="8"/>
      <c r="C11" s="481" t="s">
        <v>6</v>
      </c>
      <c r="D11" s="483" t="s">
        <v>7</v>
      </c>
      <c r="E11" s="502" t="s">
        <v>39</v>
      </c>
      <c r="F11" s="502"/>
      <c r="G11" s="481" t="s">
        <v>8</v>
      </c>
      <c r="H11" s="483" t="s">
        <v>40</v>
      </c>
      <c r="I11" s="483" t="s">
        <v>41</v>
      </c>
      <c r="J11" s="477" t="s">
        <v>9</v>
      </c>
      <c r="K11" s="479" t="s">
        <v>10</v>
      </c>
      <c r="L11" s="311"/>
      <c r="M11" s="309"/>
      <c r="N11" s="513" t="s">
        <v>42</v>
      </c>
      <c r="O11" s="514"/>
      <c r="P11" s="513" t="s">
        <v>43</v>
      </c>
      <c r="Q11" s="514"/>
      <c r="R11" s="513" t="s">
        <v>44</v>
      </c>
      <c r="S11" s="514"/>
      <c r="T11" s="513" t="s">
        <v>45</v>
      </c>
      <c r="U11" s="514"/>
      <c r="V11" s="513" t="s">
        <v>46</v>
      </c>
      <c r="W11" s="514"/>
      <c r="X11" s="513" t="s">
        <v>47</v>
      </c>
      <c r="Y11" s="514"/>
      <c r="Z11" s="515" t="s">
        <v>48</v>
      </c>
      <c r="AA11" s="515"/>
    </row>
    <row r="12" spans="1:35" ht="19.5" customHeight="1" thickBot="1">
      <c r="A12" s="4"/>
      <c r="B12" s="8"/>
      <c r="C12" s="482"/>
      <c r="D12" s="484"/>
      <c r="E12" s="124" t="s">
        <v>49</v>
      </c>
      <c r="F12" s="124" t="s">
        <v>50</v>
      </c>
      <c r="G12" s="482"/>
      <c r="H12" s="484"/>
      <c r="I12" s="484"/>
      <c r="J12" s="478"/>
      <c r="K12" s="480"/>
      <c r="L12" s="311"/>
      <c r="M12" s="309"/>
      <c r="N12" s="280" t="s">
        <v>51</v>
      </c>
      <c r="O12" s="281" t="s">
        <v>52</v>
      </c>
      <c r="P12" s="280" t="s">
        <v>51</v>
      </c>
      <c r="Q12" s="281" t="s">
        <v>52</v>
      </c>
      <c r="R12" s="280" t="s">
        <v>51</v>
      </c>
      <c r="S12" s="281" t="s">
        <v>52</v>
      </c>
      <c r="T12" s="280" t="s">
        <v>51</v>
      </c>
      <c r="U12" s="281" t="s">
        <v>52</v>
      </c>
      <c r="V12" s="280" t="s">
        <v>51</v>
      </c>
      <c r="W12" s="281" t="s">
        <v>52</v>
      </c>
      <c r="X12" s="280" t="s">
        <v>51</v>
      </c>
      <c r="Y12" s="281" t="s">
        <v>52</v>
      </c>
      <c r="Z12" s="280" t="s">
        <v>51</v>
      </c>
      <c r="AA12" s="281" t="s">
        <v>52</v>
      </c>
      <c r="AC12" s="324"/>
      <c r="AD12" s="222"/>
      <c r="AI12" s="1" t="s">
        <v>11</v>
      </c>
    </row>
    <row r="13" spans="1:35" ht="30" customHeight="1" thickBot="1">
      <c r="A13" s="4"/>
      <c r="B13" s="8"/>
      <c r="C13" s="125"/>
      <c r="D13" s="194">
        <v>1</v>
      </c>
      <c r="E13" s="126"/>
      <c r="F13" s="126"/>
      <c r="G13" s="126" t="s">
        <v>12</v>
      </c>
      <c r="H13" s="194"/>
      <c r="I13" s="126"/>
      <c r="J13" s="126"/>
      <c r="K13" s="127"/>
      <c r="L13" s="311"/>
      <c r="M13" s="309"/>
      <c r="N13" s="126"/>
      <c r="O13" s="127"/>
      <c r="P13" s="126"/>
      <c r="Q13" s="127"/>
      <c r="R13" s="126"/>
      <c r="S13" s="127"/>
      <c r="T13" s="126"/>
      <c r="U13" s="127"/>
      <c r="V13" s="126"/>
      <c r="W13" s="127"/>
      <c r="X13" s="126"/>
      <c r="Y13" s="127"/>
      <c r="Z13" s="126"/>
      <c r="AA13" s="127"/>
      <c r="AC13" s="320"/>
    </row>
    <row r="14" spans="1:35" ht="54.75" customHeight="1">
      <c r="A14" s="4"/>
      <c r="B14" s="8"/>
      <c r="C14" s="128"/>
      <c r="D14" s="129">
        <v>1.2</v>
      </c>
      <c r="E14" s="129"/>
      <c r="F14" s="129"/>
      <c r="G14" s="201" t="s">
        <v>53</v>
      </c>
      <c r="H14" s="195" t="s">
        <v>54</v>
      </c>
      <c r="I14" s="197">
        <v>499</v>
      </c>
      <c r="J14" s="198">
        <v>17795</v>
      </c>
      <c r="K14" s="199">
        <f>ROUND(I14*J14,0)</f>
        <v>8879705</v>
      </c>
      <c r="L14" s="311"/>
      <c r="M14" s="309"/>
      <c r="N14" s="197"/>
      <c r="O14" s="199">
        <f>J14*N14</f>
        <v>0</v>
      </c>
      <c r="P14" s="197"/>
      <c r="Q14" s="199">
        <f>J14*P14</f>
        <v>0</v>
      </c>
      <c r="R14" s="197"/>
      <c r="S14" s="199">
        <f>J14*R14</f>
        <v>0</v>
      </c>
      <c r="T14" s="197"/>
      <c r="U14" s="199">
        <f>J14*T14</f>
        <v>0</v>
      </c>
      <c r="V14" s="197"/>
      <c r="W14" s="199">
        <f>J14*V14</f>
        <v>0</v>
      </c>
      <c r="X14" s="197"/>
      <c r="Y14" s="199">
        <f>J14*X14</f>
        <v>0</v>
      </c>
      <c r="Z14" s="197">
        <v>499</v>
      </c>
      <c r="AA14" s="199">
        <f>J14*Z14</f>
        <v>8879705</v>
      </c>
      <c r="AC14" s="325"/>
      <c r="AD14" s="223"/>
      <c r="AE14" s="223"/>
    </row>
    <row r="15" spans="1:35" ht="32.25" customHeight="1">
      <c r="A15" s="4"/>
      <c r="B15" s="8"/>
      <c r="C15" s="128"/>
      <c r="D15" s="129">
        <v>1.3</v>
      </c>
      <c r="E15" s="129"/>
      <c r="F15" s="129"/>
      <c r="G15" s="201" t="s">
        <v>55</v>
      </c>
      <c r="H15" s="195" t="s">
        <v>56</v>
      </c>
      <c r="I15" s="197">
        <v>963</v>
      </c>
      <c r="J15" s="198">
        <v>3265</v>
      </c>
      <c r="K15" s="199">
        <f t="shared" ref="K15:K16" si="0">ROUND(I15*J15,0)</f>
        <v>3144195</v>
      </c>
      <c r="L15" s="311"/>
      <c r="M15" s="309"/>
      <c r="N15" s="197"/>
      <c r="O15" s="199">
        <f>J15*N15</f>
        <v>0</v>
      </c>
      <c r="P15" s="197"/>
      <c r="Q15" s="199">
        <f>J15*P15</f>
        <v>0</v>
      </c>
      <c r="R15" s="197"/>
      <c r="S15" s="199">
        <f>J15*R15</f>
        <v>0</v>
      </c>
      <c r="T15" s="197"/>
      <c r="U15" s="199">
        <f>J15*T15</f>
        <v>0</v>
      </c>
      <c r="V15" s="197"/>
      <c r="W15" s="199">
        <f>J15*V15</f>
        <v>0</v>
      </c>
      <c r="X15" s="197"/>
      <c r="Y15" s="199">
        <f>J15*X15</f>
        <v>0</v>
      </c>
      <c r="Z15" s="197">
        <v>963</v>
      </c>
      <c r="AA15" s="199">
        <f>J15*Z15</f>
        <v>3144195</v>
      </c>
      <c r="AC15" s="325"/>
      <c r="AD15" s="223"/>
    </row>
    <row r="16" spans="1:35" ht="57">
      <c r="A16" s="4"/>
      <c r="B16" s="8"/>
      <c r="C16" s="128"/>
      <c r="D16" s="129" t="s">
        <v>57</v>
      </c>
      <c r="E16" s="129"/>
      <c r="F16" s="129"/>
      <c r="G16" s="201" t="s">
        <v>58</v>
      </c>
      <c r="H16" s="195" t="s">
        <v>56</v>
      </c>
      <c r="I16" s="197">
        <v>138</v>
      </c>
      <c r="J16" s="198">
        <v>19320</v>
      </c>
      <c r="K16" s="199">
        <f t="shared" si="0"/>
        <v>2666160</v>
      </c>
      <c r="L16" s="311"/>
      <c r="M16" s="309"/>
      <c r="N16" s="197">
        <v>138</v>
      </c>
      <c r="O16" s="199">
        <f>J16*N16</f>
        <v>2666160</v>
      </c>
      <c r="P16" s="197"/>
      <c r="Q16" s="199">
        <f>J16*P16</f>
        <v>0</v>
      </c>
      <c r="R16" s="197"/>
      <c r="S16" s="199">
        <f>J16*R16</f>
        <v>0</v>
      </c>
      <c r="T16" s="197"/>
      <c r="U16" s="199">
        <f>J16*T16</f>
        <v>0</v>
      </c>
      <c r="V16" s="197"/>
      <c r="W16" s="199">
        <f>J16*V16</f>
        <v>0</v>
      </c>
      <c r="X16" s="197"/>
      <c r="Y16" s="199">
        <f>J16*X16</f>
        <v>0</v>
      </c>
      <c r="Z16" s="197"/>
      <c r="AA16" s="199">
        <f>J16*Z16</f>
        <v>0</v>
      </c>
      <c r="AC16" s="325"/>
      <c r="AD16" s="223"/>
    </row>
    <row r="17" spans="1:30" ht="30" customHeight="1" thickBot="1">
      <c r="A17" s="4"/>
      <c r="B17" s="8"/>
      <c r="C17" s="132" t="s">
        <v>59</v>
      </c>
      <c r="D17" s="133"/>
      <c r="E17" s="133"/>
      <c r="F17" s="133"/>
      <c r="G17" s="134"/>
      <c r="H17" s="133"/>
      <c r="I17" s="130"/>
      <c r="J17" s="200"/>
      <c r="K17" s="204">
        <f>SUBTOTAL(9,K14:K16)</f>
        <v>14690060</v>
      </c>
      <c r="L17" s="311"/>
      <c r="M17" s="309"/>
      <c r="N17" s="130"/>
      <c r="O17" s="204">
        <f>SUBTOTAL(9,O14:O16)</f>
        <v>2666160</v>
      </c>
      <c r="P17" s="130"/>
      <c r="Q17" s="204">
        <f>SUBTOTAL(9,Q14:Q16)</f>
        <v>0</v>
      </c>
      <c r="R17" s="130"/>
      <c r="S17" s="204">
        <f>SUBTOTAL(9,S14:S16)</f>
        <v>0</v>
      </c>
      <c r="T17" s="130"/>
      <c r="U17" s="204">
        <f>SUBTOTAL(9,U14:U16)</f>
        <v>0</v>
      </c>
      <c r="V17" s="130"/>
      <c r="W17" s="204">
        <f>SUBTOTAL(9,W14:W16)</f>
        <v>0</v>
      </c>
      <c r="X17" s="130"/>
      <c r="Y17" s="204">
        <f>SUBTOTAL(9,Y14:Y16)</f>
        <v>0</v>
      </c>
      <c r="Z17" s="130"/>
      <c r="AA17" s="204">
        <f>SUBTOTAL(9,AA14:AA16)</f>
        <v>12023900</v>
      </c>
      <c r="AC17" s="326"/>
      <c r="AD17" s="223"/>
    </row>
    <row r="18" spans="1:30" ht="30" customHeight="1" thickBot="1">
      <c r="A18" s="4"/>
      <c r="B18" s="8"/>
      <c r="C18" s="125"/>
      <c r="D18" s="194">
        <v>2</v>
      </c>
      <c r="E18" s="126"/>
      <c r="F18" s="126"/>
      <c r="G18" s="126" t="s">
        <v>13</v>
      </c>
      <c r="H18" s="194"/>
      <c r="I18" s="227"/>
      <c r="J18" s="126"/>
      <c r="K18" s="127"/>
      <c r="L18" s="311"/>
      <c r="M18" s="309"/>
      <c r="N18" s="227"/>
      <c r="O18" s="127"/>
      <c r="P18" s="227"/>
      <c r="Q18" s="127"/>
      <c r="R18" s="227"/>
      <c r="S18" s="127"/>
      <c r="T18" s="227"/>
      <c r="U18" s="127"/>
      <c r="V18" s="227"/>
      <c r="W18" s="127"/>
      <c r="X18" s="227"/>
      <c r="Y18" s="127"/>
      <c r="Z18" s="227"/>
      <c r="AA18" s="127"/>
      <c r="AC18" s="326"/>
      <c r="AD18" s="223"/>
    </row>
    <row r="19" spans="1:30" ht="42.75">
      <c r="A19" s="4"/>
      <c r="B19" s="8"/>
      <c r="C19" s="128"/>
      <c r="D19" s="129" t="s">
        <v>60</v>
      </c>
      <c r="E19" s="129"/>
      <c r="F19" s="129"/>
      <c r="G19" s="201" t="s">
        <v>61</v>
      </c>
      <c r="H19" s="195" t="s">
        <v>62</v>
      </c>
      <c r="I19" s="197">
        <v>101</v>
      </c>
      <c r="J19" s="198">
        <v>83561</v>
      </c>
      <c r="K19" s="199">
        <f t="shared" ref="K19:K23" si="1">ROUND(I19*J19,0)</f>
        <v>8439661</v>
      </c>
      <c r="L19" s="311"/>
      <c r="M19" s="309"/>
      <c r="N19" s="197"/>
      <c r="O19" s="199">
        <f>J19*N19</f>
        <v>0</v>
      </c>
      <c r="P19" s="197"/>
      <c r="Q19" s="199">
        <f>J19*P19</f>
        <v>0</v>
      </c>
      <c r="R19" s="197">
        <v>48</v>
      </c>
      <c r="S19" s="199">
        <f>J19*R19</f>
        <v>4010928</v>
      </c>
      <c r="T19" s="197"/>
      <c r="U19" s="199">
        <f>J19*T19</f>
        <v>0</v>
      </c>
      <c r="V19" s="197"/>
      <c r="W19" s="199">
        <f>J19*V19</f>
        <v>0</v>
      </c>
      <c r="X19" s="197"/>
      <c r="Y19" s="199">
        <f>J19*X19</f>
        <v>0</v>
      </c>
      <c r="Z19" s="197">
        <v>53</v>
      </c>
      <c r="AA19" s="199">
        <f>J19*Z19</f>
        <v>4428733</v>
      </c>
      <c r="AC19" s="325"/>
      <c r="AD19" s="223"/>
    </row>
    <row r="20" spans="1:30" s="4" customFormat="1" ht="28.5">
      <c r="B20" s="8"/>
      <c r="C20" s="128"/>
      <c r="D20" s="136" t="s">
        <v>63</v>
      </c>
      <c r="E20" s="136"/>
      <c r="F20" s="136"/>
      <c r="G20" s="201" t="s">
        <v>64</v>
      </c>
      <c r="H20" s="195" t="s">
        <v>62</v>
      </c>
      <c r="I20" s="197">
        <v>7</v>
      </c>
      <c r="J20" s="198">
        <v>92257</v>
      </c>
      <c r="K20" s="199">
        <f t="shared" si="1"/>
        <v>645799</v>
      </c>
      <c r="L20" s="311"/>
      <c r="M20" s="309"/>
      <c r="N20" s="197"/>
      <c r="O20" s="199">
        <f>J20*N20</f>
        <v>0</v>
      </c>
      <c r="P20" s="197"/>
      <c r="Q20" s="199">
        <f>J20*P20</f>
        <v>0</v>
      </c>
      <c r="R20" s="197"/>
      <c r="S20" s="199">
        <f>J20*R20</f>
        <v>0</v>
      </c>
      <c r="T20" s="197"/>
      <c r="U20" s="199">
        <f>J20*T20</f>
        <v>0</v>
      </c>
      <c r="V20" s="197"/>
      <c r="W20" s="199">
        <f>J20*V20</f>
        <v>0</v>
      </c>
      <c r="X20" s="197"/>
      <c r="Y20" s="199">
        <f>J20*X20</f>
        <v>0</v>
      </c>
      <c r="Z20" s="197">
        <v>7</v>
      </c>
      <c r="AA20" s="199">
        <f>J20*Z20</f>
        <v>645799</v>
      </c>
      <c r="AB20" s="322"/>
      <c r="AC20" s="325"/>
      <c r="AD20" s="223"/>
    </row>
    <row r="21" spans="1:30" s="4" customFormat="1" ht="28.5">
      <c r="B21" s="8"/>
      <c r="C21" s="128"/>
      <c r="D21" s="136" t="s">
        <v>65</v>
      </c>
      <c r="E21" s="136"/>
      <c r="F21" s="136"/>
      <c r="G21" s="201" t="s">
        <v>66</v>
      </c>
      <c r="H21" s="195" t="s">
        <v>62</v>
      </c>
      <c r="I21" s="197">
        <v>10</v>
      </c>
      <c r="J21" s="198">
        <v>88566</v>
      </c>
      <c r="K21" s="199">
        <f t="shared" ref="K21" si="2">ROUND(I21*J21,0)</f>
        <v>885660</v>
      </c>
      <c r="L21" s="311"/>
      <c r="M21" s="309"/>
      <c r="N21" s="197"/>
      <c r="O21" s="199">
        <f>J21*N21</f>
        <v>0</v>
      </c>
      <c r="P21" s="197"/>
      <c r="Q21" s="199">
        <f>J21*P21</f>
        <v>0</v>
      </c>
      <c r="R21" s="197"/>
      <c r="S21" s="199">
        <f>J21*R21</f>
        <v>0</v>
      </c>
      <c r="T21" s="197"/>
      <c r="U21" s="199">
        <f>J21*T21</f>
        <v>0</v>
      </c>
      <c r="V21" s="197"/>
      <c r="W21" s="199">
        <f>J21*V21</f>
        <v>0</v>
      </c>
      <c r="X21" s="197"/>
      <c r="Y21" s="199">
        <f>J21*X21</f>
        <v>0</v>
      </c>
      <c r="Z21" s="197">
        <v>10</v>
      </c>
      <c r="AA21" s="199">
        <f>J21*Z21</f>
        <v>885660</v>
      </c>
      <c r="AB21" s="322"/>
      <c r="AC21" s="325"/>
      <c r="AD21" s="223"/>
    </row>
    <row r="22" spans="1:30" s="4" customFormat="1" ht="28.5">
      <c r="B22" s="8"/>
      <c r="C22" s="128"/>
      <c r="D22" s="136" t="s">
        <v>67</v>
      </c>
      <c r="E22" s="136"/>
      <c r="F22" s="136"/>
      <c r="G22" s="201" t="s">
        <v>68</v>
      </c>
      <c r="H22" s="195" t="s">
        <v>62</v>
      </c>
      <c r="I22" s="197">
        <v>14</v>
      </c>
      <c r="J22" s="198">
        <v>121362</v>
      </c>
      <c r="K22" s="199">
        <f t="shared" si="1"/>
        <v>1699068</v>
      </c>
      <c r="L22" s="311"/>
      <c r="M22" s="309"/>
      <c r="N22" s="197"/>
      <c r="O22" s="199">
        <f>J22*N22</f>
        <v>0</v>
      </c>
      <c r="P22" s="197"/>
      <c r="Q22" s="199">
        <f>J22*P22</f>
        <v>0</v>
      </c>
      <c r="R22" s="197"/>
      <c r="S22" s="199">
        <f>J22*R22</f>
        <v>0</v>
      </c>
      <c r="T22" s="197"/>
      <c r="U22" s="199">
        <f>J22*T22</f>
        <v>0</v>
      </c>
      <c r="V22" s="197"/>
      <c r="W22" s="199">
        <f>J22*V22</f>
        <v>0</v>
      </c>
      <c r="X22" s="197"/>
      <c r="Y22" s="199">
        <f>J22*X22</f>
        <v>0</v>
      </c>
      <c r="Z22" s="197">
        <v>14</v>
      </c>
      <c r="AA22" s="199">
        <f>J22*Z22</f>
        <v>1699068</v>
      </c>
      <c r="AB22" s="322"/>
      <c r="AC22" s="325"/>
      <c r="AD22" s="223"/>
    </row>
    <row r="23" spans="1:30" ht="25.5" customHeight="1">
      <c r="B23" s="12"/>
      <c r="C23" s="128"/>
      <c r="D23" s="129" t="s">
        <v>69</v>
      </c>
      <c r="E23" s="129"/>
      <c r="F23" s="129"/>
      <c r="G23" s="201" t="s">
        <v>70</v>
      </c>
      <c r="H23" s="195" t="s">
        <v>56</v>
      </c>
      <c r="I23" s="197">
        <v>133</v>
      </c>
      <c r="J23" s="198">
        <v>12984</v>
      </c>
      <c r="K23" s="199">
        <f t="shared" si="1"/>
        <v>1726872</v>
      </c>
      <c r="L23" s="313"/>
      <c r="N23" s="197"/>
      <c r="O23" s="199">
        <f>J23*N23</f>
        <v>0</v>
      </c>
      <c r="P23" s="197"/>
      <c r="Q23" s="199">
        <f>J23*P23</f>
        <v>0</v>
      </c>
      <c r="R23" s="197"/>
      <c r="S23" s="199">
        <f>J23*R23</f>
        <v>0</v>
      </c>
      <c r="T23" s="197"/>
      <c r="U23" s="199">
        <f>J23*T23</f>
        <v>0</v>
      </c>
      <c r="V23" s="197"/>
      <c r="W23" s="199">
        <f>J23*V23</f>
        <v>0</v>
      </c>
      <c r="X23" s="197"/>
      <c r="Y23" s="199">
        <f>J23*X23</f>
        <v>0</v>
      </c>
      <c r="Z23" s="197">
        <v>133</v>
      </c>
      <c r="AA23" s="199">
        <f>J23*Z23</f>
        <v>1726872</v>
      </c>
      <c r="AC23" s="325"/>
      <c r="AD23" s="223"/>
    </row>
    <row r="24" spans="1:30" ht="30" customHeight="1" thickBot="1">
      <c r="A24" s="4"/>
      <c r="B24" s="8"/>
      <c r="C24" s="132" t="s">
        <v>59</v>
      </c>
      <c r="D24" s="137"/>
      <c r="E24" s="138"/>
      <c r="F24" s="137"/>
      <c r="G24" s="137"/>
      <c r="H24" s="138"/>
      <c r="I24" s="130"/>
      <c r="J24" s="137"/>
      <c r="K24" s="204">
        <f>SUBTOTAL(9,K19:K23)</f>
        <v>13397060</v>
      </c>
      <c r="L24" s="311"/>
      <c r="M24" s="309"/>
      <c r="N24" s="130"/>
      <c r="O24" s="204">
        <f>SUBTOTAL(9,O19:O23)</f>
        <v>0</v>
      </c>
      <c r="P24" s="130"/>
      <c r="Q24" s="204">
        <f>SUBTOTAL(9,Q19:Q23)</f>
        <v>0</v>
      </c>
      <c r="R24" s="130"/>
      <c r="S24" s="204">
        <f>SUBTOTAL(9,S19:S23)</f>
        <v>4010928</v>
      </c>
      <c r="T24" s="130"/>
      <c r="U24" s="204">
        <f>SUBTOTAL(9,U19:U23)</f>
        <v>0</v>
      </c>
      <c r="V24" s="130"/>
      <c r="W24" s="204">
        <f>SUBTOTAL(9,W19:W23)</f>
        <v>0</v>
      </c>
      <c r="X24" s="130"/>
      <c r="Y24" s="204">
        <f>SUBTOTAL(9,Y19:Y23)</f>
        <v>0</v>
      </c>
      <c r="Z24" s="130"/>
      <c r="AA24" s="204">
        <f>SUBTOTAL(9,AA19:AA23)</f>
        <v>9386132</v>
      </c>
      <c r="AC24" s="326"/>
      <c r="AD24" s="223"/>
    </row>
    <row r="25" spans="1:30" ht="30" customHeight="1" thickBot="1">
      <c r="A25" s="4"/>
      <c r="B25" s="8"/>
      <c r="C25" s="125"/>
      <c r="D25" s="194">
        <v>3</v>
      </c>
      <c r="E25" s="126"/>
      <c r="F25" s="126"/>
      <c r="G25" s="126" t="s">
        <v>14</v>
      </c>
      <c r="H25" s="194"/>
      <c r="I25" s="227"/>
      <c r="J25" s="126"/>
      <c r="K25" s="127"/>
      <c r="L25" s="311"/>
      <c r="M25" s="309"/>
      <c r="N25" s="227">
        <v>157618054.45287037</v>
      </c>
      <c r="O25" s="127"/>
      <c r="P25" s="227"/>
      <c r="Q25" s="127"/>
      <c r="R25" s="227"/>
      <c r="S25" s="127"/>
      <c r="T25" s="227"/>
      <c r="U25" s="127"/>
      <c r="V25" s="227"/>
      <c r="W25" s="127"/>
      <c r="X25" s="227"/>
      <c r="Y25" s="127"/>
      <c r="Z25" s="227"/>
      <c r="AA25" s="127"/>
      <c r="AC25" s="326"/>
      <c r="AD25" s="223"/>
    </row>
    <row r="26" spans="1:30" ht="28.5">
      <c r="A26" s="4"/>
      <c r="B26" s="8"/>
      <c r="C26" s="128"/>
      <c r="D26" s="136" t="s">
        <v>71</v>
      </c>
      <c r="E26" s="136"/>
      <c r="F26" s="136"/>
      <c r="G26" s="284" t="s">
        <v>72</v>
      </c>
      <c r="H26" s="285" t="s">
        <v>56</v>
      </c>
      <c r="I26" s="286">
        <v>62</v>
      </c>
      <c r="J26" s="287">
        <v>32086</v>
      </c>
      <c r="K26" s="199">
        <f t="shared" ref="K26:K36" si="3">ROUND(I26*J26,0)</f>
        <v>1989332</v>
      </c>
      <c r="L26" s="311"/>
      <c r="M26" s="309"/>
      <c r="N26" s="197"/>
      <c r="O26" s="199"/>
      <c r="P26" s="197"/>
      <c r="Q26" s="199"/>
      <c r="R26" s="197">
        <v>10</v>
      </c>
      <c r="S26" s="199">
        <f t="shared" ref="S26:S34" si="4">J26*R26</f>
        <v>320860</v>
      </c>
      <c r="T26" s="197"/>
      <c r="U26" s="199"/>
      <c r="V26" s="197"/>
      <c r="W26" s="199"/>
      <c r="X26" s="197"/>
      <c r="Y26" s="199"/>
      <c r="Z26" s="197">
        <v>52</v>
      </c>
      <c r="AA26" s="199">
        <f t="shared" ref="AA26:AA36" si="5">J26*Z26</f>
        <v>1668472</v>
      </c>
      <c r="AC26" s="326"/>
      <c r="AD26" s="223"/>
    </row>
    <row r="27" spans="1:30" ht="51" customHeight="1">
      <c r="A27" s="4"/>
      <c r="B27" s="8"/>
      <c r="C27" s="128"/>
      <c r="D27" s="140" t="s">
        <v>73</v>
      </c>
      <c r="E27" s="140"/>
      <c r="F27" s="140"/>
      <c r="G27" s="284" t="s">
        <v>74</v>
      </c>
      <c r="H27" s="285" t="s">
        <v>62</v>
      </c>
      <c r="I27" s="286">
        <v>7</v>
      </c>
      <c r="J27" s="287">
        <v>305649</v>
      </c>
      <c r="K27" s="199">
        <f t="shared" si="3"/>
        <v>2139543</v>
      </c>
      <c r="L27" s="311"/>
      <c r="M27" s="309"/>
      <c r="N27" s="197"/>
      <c r="O27" s="199">
        <f t="shared" ref="O27:O34" si="6">J27*N27</f>
        <v>0</v>
      </c>
      <c r="P27" s="197"/>
      <c r="Q27" s="199">
        <f t="shared" ref="Q27:Q34" si="7">J27*P27</f>
        <v>0</v>
      </c>
      <c r="R27" s="197">
        <v>7</v>
      </c>
      <c r="S27" s="199">
        <f t="shared" si="4"/>
        <v>2139543</v>
      </c>
      <c r="T27" s="197"/>
      <c r="U27" s="199">
        <f t="shared" ref="U27:U34" si="8">J27*T27</f>
        <v>0</v>
      </c>
      <c r="V27" s="197"/>
      <c r="W27" s="199">
        <f t="shared" ref="W27:W34" si="9">J27*V27</f>
        <v>0</v>
      </c>
      <c r="X27" s="197"/>
      <c r="Y27" s="199">
        <f t="shared" ref="Y27:Y34" si="10">J27*X27</f>
        <v>0</v>
      </c>
      <c r="Z27" s="197"/>
      <c r="AA27" s="199">
        <f t="shared" si="5"/>
        <v>0</v>
      </c>
      <c r="AC27" s="325"/>
      <c r="AD27" s="223"/>
    </row>
    <row r="28" spans="1:30" ht="61.5" customHeight="1">
      <c r="A28" s="4"/>
      <c r="B28" s="8"/>
      <c r="C28" s="128"/>
      <c r="D28" s="136" t="s">
        <v>75</v>
      </c>
      <c r="E28" s="136"/>
      <c r="F28" s="136"/>
      <c r="G28" s="284" t="s">
        <v>76</v>
      </c>
      <c r="H28" s="285" t="s">
        <v>62</v>
      </c>
      <c r="I28" s="286">
        <v>230</v>
      </c>
      <c r="J28" s="287">
        <v>736295</v>
      </c>
      <c r="K28" s="199">
        <f t="shared" si="3"/>
        <v>169347850</v>
      </c>
      <c r="L28" s="311"/>
      <c r="M28" s="309"/>
      <c r="N28" s="197"/>
      <c r="O28" s="199">
        <f t="shared" si="6"/>
        <v>0</v>
      </c>
      <c r="P28" s="197"/>
      <c r="Q28" s="199">
        <f t="shared" si="7"/>
        <v>0</v>
      </c>
      <c r="R28" s="197"/>
      <c r="S28" s="199">
        <f t="shared" si="4"/>
        <v>0</v>
      </c>
      <c r="T28" s="197"/>
      <c r="U28" s="199">
        <f t="shared" si="8"/>
        <v>0</v>
      </c>
      <c r="V28" s="197"/>
      <c r="W28" s="199">
        <f t="shared" si="9"/>
        <v>0</v>
      </c>
      <c r="X28" s="197"/>
      <c r="Y28" s="199">
        <f t="shared" si="10"/>
        <v>0</v>
      </c>
      <c r="Z28" s="286">
        <v>230</v>
      </c>
      <c r="AA28" s="199">
        <f t="shared" si="5"/>
        <v>169347850</v>
      </c>
      <c r="AC28" s="325"/>
      <c r="AD28" s="223"/>
    </row>
    <row r="29" spans="1:30" ht="75.75" customHeight="1">
      <c r="A29" s="4"/>
      <c r="B29" s="8"/>
      <c r="C29" s="128"/>
      <c r="D29" s="136" t="s">
        <v>77</v>
      </c>
      <c r="E29" s="136"/>
      <c r="F29" s="136"/>
      <c r="G29" s="284" t="s">
        <v>78</v>
      </c>
      <c r="H29" s="285" t="s">
        <v>62</v>
      </c>
      <c r="I29" s="286">
        <v>170</v>
      </c>
      <c r="J29" s="287">
        <v>760481</v>
      </c>
      <c r="K29" s="199">
        <f t="shared" si="3"/>
        <v>129281770</v>
      </c>
      <c r="L29" s="311"/>
      <c r="M29" s="309"/>
      <c r="N29" s="197"/>
      <c r="O29" s="199">
        <f t="shared" si="6"/>
        <v>0</v>
      </c>
      <c r="P29" s="197"/>
      <c r="Q29" s="199">
        <f t="shared" si="7"/>
        <v>0</v>
      </c>
      <c r="R29" s="197"/>
      <c r="S29" s="199">
        <f t="shared" si="4"/>
        <v>0</v>
      </c>
      <c r="T29" s="197"/>
      <c r="U29" s="199">
        <f t="shared" si="8"/>
        <v>0</v>
      </c>
      <c r="V29" s="197"/>
      <c r="W29" s="199">
        <f t="shared" si="9"/>
        <v>0</v>
      </c>
      <c r="X29" s="197"/>
      <c r="Y29" s="199">
        <f t="shared" si="10"/>
        <v>0</v>
      </c>
      <c r="Z29" s="286">
        <v>170</v>
      </c>
      <c r="AA29" s="199">
        <f t="shared" si="5"/>
        <v>129281770</v>
      </c>
      <c r="AC29" s="325"/>
      <c r="AD29" s="223"/>
    </row>
    <row r="30" spans="1:30" ht="51.75" customHeight="1">
      <c r="A30" s="4"/>
      <c r="B30" s="8"/>
      <c r="C30" s="128"/>
      <c r="D30" s="136" t="s">
        <v>79</v>
      </c>
      <c r="E30" s="136"/>
      <c r="F30" s="136"/>
      <c r="G30" s="284" t="s">
        <v>80</v>
      </c>
      <c r="H30" s="285" t="s">
        <v>54</v>
      </c>
      <c r="I30" s="286">
        <v>236</v>
      </c>
      <c r="J30" s="287">
        <v>6573</v>
      </c>
      <c r="K30" s="199">
        <f t="shared" ref="K30" si="11">ROUND(I30*J30,0)</f>
        <v>1551228</v>
      </c>
      <c r="L30" s="311"/>
      <c r="M30" s="309"/>
      <c r="N30" s="197"/>
      <c r="O30" s="199">
        <f t="shared" ref="O30" si="12">J30*N30</f>
        <v>0</v>
      </c>
      <c r="P30" s="197"/>
      <c r="Q30" s="199">
        <f t="shared" ref="Q30" si="13">J30*P30</f>
        <v>0</v>
      </c>
      <c r="R30" s="197"/>
      <c r="S30" s="199">
        <f t="shared" ref="S30" si="14">J30*R30</f>
        <v>0</v>
      </c>
      <c r="T30" s="197"/>
      <c r="U30" s="199">
        <f t="shared" ref="U30" si="15">J30*T30</f>
        <v>0</v>
      </c>
      <c r="V30" s="197"/>
      <c r="W30" s="199">
        <f t="shared" ref="W30" si="16">J30*V30</f>
        <v>0</v>
      </c>
      <c r="X30" s="197"/>
      <c r="Y30" s="199">
        <f t="shared" ref="Y30" si="17">J30*X30</f>
        <v>0</v>
      </c>
      <c r="Z30" s="197"/>
      <c r="AA30" s="199">
        <f t="shared" ref="AA30" si="18">J30*Z30</f>
        <v>0</v>
      </c>
      <c r="AC30" s="325"/>
      <c r="AD30" s="223"/>
    </row>
    <row r="31" spans="1:30" ht="96.75" customHeight="1">
      <c r="A31" s="4"/>
      <c r="B31" s="8"/>
      <c r="C31" s="128"/>
      <c r="D31" s="136" t="s">
        <v>81</v>
      </c>
      <c r="E31" s="136"/>
      <c r="F31" s="136"/>
      <c r="G31" s="284" t="s">
        <v>82</v>
      </c>
      <c r="H31" s="285" t="s">
        <v>54</v>
      </c>
      <c r="I31" s="286">
        <v>236</v>
      </c>
      <c r="J31" s="287">
        <v>18532</v>
      </c>
      <c r="K31" s="199">
        <f t="shared" ref="K31" si="19">ROUND(I31*J31,0)</f>
        <v>4373552</v>
      </c>
      <c r="L31" s="311"/>
      <c r="M31" s="309"/>
      <c r="N31" s="197"/>
      <c r="O31" s="199">
        <f t="shared" ref="O31" si="20">J31*N31</f>
        <v>0</v>
      </c>
      <c r="P31" s="197"/>
      <c r="Q31" s="199">
        <f t="shared" ref="Q31" si="21">J31*P31</f>
        <v>0</v>
      </c>
      <c r="R31" s="197"/>
      <c r="S31" s="199">
        <f t="shared" ref="S31" si="22">J31*R31</f>
        <v>0</v>
      </c>
      <c r="T31" s="197"/>
      <c r="U31" s="199">
        <f t="shared" ref="U31" si="23">J31*T31</f>
        <v>0</v>
      </c>
      <c r="V31" s="197"/>
      <c r="W31" s="199">
        <f t="shared" ref="W31" si="24">J31*V31</f>
        <v>0</v>
      </c>
      <c r="X31" s="197"/>
      <c r="Y31" s="199">
        <f t="shared" ref="Y31" si="25">J31*X31</f>
        <v>0</v>
      </c>
      <c r="Z31" s="197"/>
      <c r="AA31" s="199">
        <f t="shared" ref="AA31" si="26">J31*Z31</f>
        <v>0</v>
      </c>
      <c r="AC31" s="325"/>
      <c r="AD31" s="223"/>
    </row>
    <row r="32" spans="1:30" s="4" customFormat="1" ht="71.25">
      <c r="B32" s="8"/>
      <c r="C32" s="128"/>
      <c r="D32" s="136" t="s">
        <v>83</v>
      </c>
      <c r="E32" s="136"/>
      <c r="F32" s="136"/>
      <c r="G32" s="284" t="s">
        <v>84</v>
      </c>
      <c r="H32" s="285" t="s">
        <v>62</v>
      </c>
      <c r="I32" s="286">
        <v>3.4</v>
      </c>
      <c r="J32" s="287">
        <v>723402</v>
      </c>
      <c r="K32" s="199">
        <f t="shared" si="3"/>
        <v>2459567</v>
      </c>
      <c r="L32" s="311"/>
      <c r="M32" s="309"/>
      <c r="N32" s="197"/>
      <c r="O32" s="199">
        <f t="shared" si="6"/>
        <v>0</v>
      </c>
      <c r="P32" s="197"/>
      <c r="Q32" s="199">
        <f t="shared" si="7"/>
        <v>0</v>
      </c>
      <c r="R32" s="197">
        <v>3.4</v>
      </c>
      <c r="S32" s="199">
        <f t="shared" si="4"/>
        <v>2459566.7999999998</v>
      </c>
      <c r="T32" s="197"/>
      <c r="U32" s="199">
        <f t="shared" si="8"/>
        <v>0</v>
      </c>
      <c r="V32" s="197"/>
      <c r="W32" s="199">
        <f t="shared" si="9"/>
        <v>0</v>
      </c>
      <c r="X32" s="197"/>
      <c r="Y32" s="199">
        <f t="shared" si="10"/>
        <v>0</v>
      </c>
      <c r="Z32" s="197"/>
      <c r="AA32" s="199">
        <f t="shared" si="5"/>
        <v>0</v>
      </c>
      <c r="AB32" s="322"/>
      <c r="AC32" s="325"/>
      <c r="AD32" s="223"/>
    </row>
    <row r="33" spans="1:30">
      <c r="A33" s="4"/>
      <c r="B33" s="8"/>
      <c r="C33" s="128"/>
      <c r="D33" s="136" t="s">
        <v>85</v>
      </c>
      <c r="E33" s="136"/>
      <c r="F33" s="136"/>
      <c r="G33" s="284" t="s">
        <v>86</v>
      </c>
      <c r="H33" s="285" t="s">
        <v>62</v>
      </c>
      <c r="I33" s="286">
        <v>12</v>
      </c>
      <c r="J33" s="287">
        <v>936196</v>
      </c>
      <c r="K33" s="199">
        <f t="shared" si="3"/>
        <v>11234352</v>
      </c>
      <c r="L33" s="311"/>
      <c r="M33" s="309"/>
      <c r="N33" s="197"/>
      <c r="O33" s="199">
        <f t="shared" si="6"/>
        <v>0</v>
      </c>
      <c r="P33" s="197"/>
      <c r="Q33" s="199">
        <f t="shared" si="7"/>
        <v>0</v>
      </c>
      <c r="R33" s="197"/>
      <c r="S33" s="199">
        <f t="shared" si="4"/>
        <v>0</v>
      </c>
      <c r="T33" s="197"/>
      <c r="U33" s="199">
        <f t="shared" si="8"/>
        <v>0</v>
      </c>
      <c r="V33" s="197"/>
      <c r="W33" s="199">
        <f t="shared" si="9"/>
        <v>0</v>
      </c>
      <c r="X33" s="197"/>
      <c r="Y33" s="199">
        <f t="shared" si="10"/>
        <v>0</v>
      </c>
      <c r="Z33" s="197">
        <v>12</v>
      </c>
      <c r="AA33" s="199">
        <f t="shared" si="5"/>
        <v>11234352</v>
      </c>
      <c r="AC33" s="325"/>
      <c r="AD33" s="223"/>
    </row>
    <row r="34" spans="1:30" ht="89.25" customHeight="1">
      <c r="A34" s="4"/>
      <c r="B34" s="8"/>
      <c r="C34" s="128"/>
      <c r="D34" s="136" t="s">
        <v>87</v>
      </c>
      <c r="E34" s="136"/>
      <c r="F34" s="136"/>
      <c r="G34" s="284" t="s">
        <v>88</v>
      </c>
      <c r="H34" s="285" t="s">
        <v>54</v>
      </c>
      <c r="I34" s="286">
        <v>515</v>
      </c>
      <c r="J34" s="287">
        <v>221632</v>
      </c>
      <c r="K34" s="199">
        <f t="shared" si="3"/>
        <v>114140480</v>
      </c>
      <c r="L34" s="311"/>
      <c r="M34" s="309"/>
      <c r="N34" s="197"/>
      <c r="O34" s="199">
        <f t="shared" si="6"/>
        <v>0</v>
      </c>
      <c r="P34" s="197"/>
      <c r="Q34" s="199">
        <f t="shared" si="7"/>
        <v>0</v>
      </c>
      <c r="R34" s="197"/>
      <c r="S34" s="199">
        <f t="shared" si="4"/>
        <v>0</v>
      </c>
      <c r="T34" s="197"/>
      <c r="U34" s="199">
        <f t="shared" si="8"/>
        <v>0</v>
      </c>
      <c r="V34" s="197"/>
      <c r="W34" s="199">
        <f t="shared" si="9"/>
        <v>0</v>
      </c>
      <c r="X34" s="197"/>
      <c r="Y34" s="199">
        <f t="shared" si="10"/>
        <v>0</v>
      </c>
      <c r="Z34" s="286">
        <v>515</v>
      </c>
      <c r="AA34" s="199">
        <f t="shared" si="5"/>
        <v>114140480</v>
      </c>
      <c r="AC34" s="325"/>
      <c r="AD34" s="223"/>
    </row>
    <row r="35" spans="1:30" ht="84" customHeight="1">
      <c r="A35" s="4"/>
      <c r="B35" s="8"/>
      <c r="C35" s="128"/>
      <c r="D35" s="136" t="s">
        <v>89</v>
      </c>
      <c r="E35" s="136"/>
      <c r="F35" s="136"/>
      <c r="G35" s="284" t="s">
        <v>90</v>
      </c>
      <c r="H35" s="285" t="s">
        <v>54</v>
      </c>
      <c r="I35" s="286">
        <v>468</v>
      </c>
      <c r="J35" s="321">
        <v>251493</v>
      </c>
      <c r="K35" s="199">
        <f t="shared" ref="K35" si="27">ROUND(I35*J35,0)</f>
        <v>117698724</v>
      </c>
      <c r="L35" s="311"/>
      <c r="M35" s="309"/>
      <c r="N35" s="197"/>
      <c r="O35" s="199">
        <f t="shared" ref="O35" si="28">J35*N35</f>
        <v>0</v>
      </c>
      <c r="P35" s="197"/>
      <c r="Q35" s="199">
        <f t="shared" ref="Q35" si="29">J35*P35</f>
        <v>0</v>
      </c>
      <c r="R35" s="197"/>
      <c r="S35" s="199">
        <f t="shared" ref="S35" si="30">J35*R35</f>
        <v>0</v>
      </c>
      <c r="T35" s="197"/>
      <c r="U35" s="199">
        <f t="shared" ref="U35" si="31">J35*T35</f>
        <v>0</v>
      </c>
      <c r="V35" s="197"/>
      <c r="W35" s="199">
        <f t="shared" ref="W35" si="32">J35*V35</f>
        <v>0</v>
      </c>
      <c r="X35" s="197"/>
      <c r="Y35" s="199">
        <f t="shared" ref="Y35" si="33">J35*X35</f>
        <v>0</v>
      </c>
      <c r="Z35" s="286">
        <v>468</v>
      </c>
      <c r="AA35" s="199">
        <f t="shared" ref="AA35" si="34">J35*Z35</f>
        <v>117698724</v>
      </c>
      <c r="AC35" s="325"/>
      <c r="AD35" s="223"/>
    </row>
    <row r="36" spans="1:30" ht="28.5">
      <c r="A36" s="4"/>
      <c r="B36" s="8"/>
      <c r="C36" s="128"/>
      <c r="D36" s="136" t="s">
        <v>91</v>
      </c>
      <c r="E36" s="136"/>
      <c r="F36" s="136"/>
      <c r="G36" s="284" t="s">
        <v>92</v>
      </c>
      <c r="H36" s="285" t="s">
        <v>62</v>
      </c>
      <c r="I36" s="286">
        <v>60</v>
      </c>
      <c r="J36" s="287">
        <v>73800</v>
      </c>
      <c r="K36" s="199">
        <f t="shared" si="3"/>
        <v>4428000</v>
      </c>
      <c r="L36" s="311"/>
      <c r="M36" s="309"/>
      <c r="N36" s="197"/>
      <c r="O36" s="199"/>
      <c r="P36" s="197"/>
      <c r="Q36" s="199"/>
      <c r="R36" s="197"/>
      <c r="S36" s="199"/>
      <c r="T36" s="197"/>
      <c r="U36" s="199"/>
      <c r="V36" s="197"/>
      <c r="W36" s="199"/>
      <c r="X36" s="197"/>
      <c r="Y36" s="199"/>
      <c r="Z36" s="286">
        <f>(50+70)/2</f>
        <v>60</v>
      </c>
      <c r="AA36" s="199">
        <f t="shared" si="5"/>
        <v>4428000</v>
      </c>
      <c r="AC36" s="326"/>
      <c r="AD36" s="223"/>
    </row>
    <row r="37" spans="1:30" ht="30" customHeight="1" thickBot="1">
      <c r="A37" s="4"/>
      <c r="B37" s="8"/>
      <c r="C37" s="142" t="s">
        <v>59</v>
      </c>
      <c r="D37" s="143"/>
      <c r="E37" s="143"/>
      <c r="F37" s="143"/>
      <c r="G37" s="144"/>
      <c r="H37" s="143"/>
      <c r="I37" s="130"/>
      <c r="J37" s="145"/>
      <c r="K37" s="204">
        <f>SUBTOTAL(9,K26:K36)</f>
        <v>558644398</v>
      </c>
      <c r="L37" s="311"/>
      <c r="M37" s="309"/>
      <c r="N37" s="130"/>
      <c r="O37" s="204">
        <f>SUBTOTAL(9,O26:O36)</f>
        <v>0</v>
      </c>
      <c r="P37" s="130"/>
      <c r="Q37" s="204">
        <f>SUBTOTAL(9,Q26:Q36)</f>
        <v>0</v>
      </c>
      <c r="R37" s="130"/>
      <c r="S37" s="204">
        <f>SUBTOTAL(9,S26:S36)</f>
        <v>4919969.8</v>
      </c>
      <c r="T37" s="130"/>
      <c r="U37" s="204">
        <f>SUBTOTAL(9,U26:U36)</f>
        <v>0</v>
      </c>
      <c r="V37" s="130"/>
      <c r="W37" s="204">
        <f>SUBTOTAL(9,W26:W36)</f>
        <v>0</v>
      </c>
      <c r="X37" s="130"/>
      <c r="Y37" s="204">
        <f>SUBTOTAL(9,Y26:Y36)</f>
        <v>0</v>
      </c>
      <c r="Z37" s="130"/>
      <c r="AA37" s="204">
        <f>SUBTOTAL(9,AA26:AA36)</f>
        <v>547799648</v>
      </c>
      <c r="AC37" s="326"/>
      <c r="AD37" s="223"/>
    </row>
    <row r="38" spans="1:30" ht="30" customHeight="1" thickBot="1">
      <c r="A38" s="4"/>
      <c r="B38" s="8"/>
      <c r="C38" s="125"/>
      <c r="D38" s="194">
        <v>4</v>
      </c>
      <c r="E38" s="126"/>
      <c r="F38" s="126"/>
      <c r="G38" s="126" t="s">
        <v>15</v>
      </c>
      <c r="H38" s="194"/>
      <c r="I38" s="227"/>
      <c r="J38" s="126"/>
      <c r="K38" s="127"/>
      <c r="L38" s="311"/>
      <c r="M38" s="309"/>
      <c r="N38" s="227"/>
      <c r="O38" s="127"/>
      <c r="P38" s="227"/>
      <c r="Q38" s="127"/>
      <c r="R38" s="227"/>
      <c r="S38" s="127"/>
      <c r="T38" s="227"/>
      <c r="U38" s="127"/>
      <c r="V38" s="227"/>
      <c r="W38" s="127"/>
      <c r="X38" s="227"/>
      <c r="Y38" s="127"/>
      <c r="Z38" s="227"/>
      <c r="AA38" s="127"/>
      <c r="AC38" s="326"/>
      <c r="AD38" s="223"/>
    </row>
    <row r="39" spans="1:30" ht="30" customHeight="1">
      <c r="A39" s="4"/>
      <c r="B39" s="8"/>
      <c r="C39" s="128"/>
      <c r="D39" s="139" t="s">
        <v>93</v>
      </c>
      <c r="E39" s="139"/>
      <c r="F39" s="139"/>
      <c r="G39" s="284" t="s">
        <v>94</v>
      </c>
      <c r="H39" s="285" t="s">
        <v>95</v>
      </c>
      <c r="I39" s="286">
        <v>39067</v>
      </c>
      <c r="J39" s="287">
        <v>7086</v>
      </c>
      <c r="K39" s="199">
        <f t="shared" ref="K39" si="35">ROUND(I39*J39,0)</f>
        <v>276828762</v>
      </c>
      <c r="L39" s="318"/>
      <c r="M39" s="326"/>
      <c r="N39" s="197"/>
      <c r="O39" s="199">
        <f>J39*N39</f>
        <v>0</v>
      </c>
      <c r="P39" s="197"/>
      <c r="Q39" s="199">
        <f>J39*P39</f>
        <v>0</v>
      </c>
      <c r="R39" s="197">
        <v>1551</v>
      </c>
      <c r="S39" s="199">
        <f>J39*R39</f>
        <v>10990386</v>
      </c>
      <c r="T39" s="197"/>
      <c r="U39" s="199">
        <f>J39*T39</f>
        <v>0</v>
      </c>
      <c r="V39" s="197"/>
      <c r="W39" s="199">
        <f>J39*V39</f>
        <v>0</v>
      </c>
      <c r="X39" s="197"/>
      <c r="Y39" s="199">
        <f>J39*X39</f>
        <v>0</v>
      </c>
      <c r="Z39" s="197">
        <v>37516</v>
      </c>
      <c r="AA39" s="199">
        <f>J39*Z39</f>
        <v>265838376</v>
      </c>
      <c r="AC39" s="325"/>
      <c r="AD39" s="223"/>
    </row>
    <row r="40" spans="1:30" ht="30" customHeight="1">
      <c r="A40" s="4"/>
      <c r="B40" s="8"/>
      <c r="C40" s="128"/>
      <c r="D40" s="139" t="s">
        <v>96</v>
      </c>
      <c r="E40" s="139"/>
      <c r="F40" s="139"/>
      <c r="G40" s="284" t="s">
        <v>97</v>
      </c>
      <c r="H40" s="285" t="s">
        <v>95</v>
      </c>
      <c r="I40" s="286">
        <v>2700</v>
      </c>
      <c r="J40" s="287">
        <v>8473</v>
      </c>
      <c r="K40" s="199">
        <f t="shared" ref="K40:K42" si="36">ROUND(I40*J40,0)</f>
        <v>22877100</v>
      </c>
      <c r="L40" s="318"/>
      <c r="M40" s="326"/>
      <c r="N40" s="197"/>
      <c r="O40" s="199">
        <f>J40*N40</f>
        <v>0</v>
      </c>
      <c r="P40" s="197"/>
      <c r="Q40" s="199">
        <f>J40*P40</f>
        <v>0</v>
      </c>
      <c r="R40" s="197"/>
      <c r="S40" s="199">
        <f>J40*R40</f>
        <v>0</v>
      </c>
      <c r="T40" s="197"/>
      <c r="U40" s="199">
        <f>J40*T40</f>
        <v>0</v>
      </c>
      <c r="V40" s="197"/>
      <c r="W40" s="199">
        <f>J40*V40</f>
        <v>0</v>
      </c>
      <c r="X40" s="197"/>
      <c r="Y40" s="199">
        <f>J40*X40</f>
        <v>0</v>
      </c>
      <c r="Z40" s="197"/>
      <c r="AA40" s="199">
        <f>J40*Z40</f>
        <v>0</v>
      </c>
      <c r="AC40" s="325"/>
      <c r="AD40" s="223"/>
    </row>
    <row r="41" spans="1:30" ht="60.75" customHeight="1">
      <c r="A41" s="4"/>
      <c r="B41" s="8"/>
      <c r="C41" s="128"/>
      <c r="D41" s="139" t="s">
        <v>98</v>
      </c>
      <c r="E41" s="139"/>
      <c r="F41" s="139"/>
      <c r="G41" s="284" t="s">
        <v>99</v>
      </c>
      <c r="H41" s="285" t="s">
        <v>100</v>
      </c>
      <c r="I41" s="286">
        <v>67</v>
      </c>
      <c r="J41" s="287">
        <v>13240</v>
      </c>
      <c r="K41" s="199">
        <f t="shared" si="36"/>
        <v>887080</v>
      </c>
      <c r="L41" s="318"/>
      <c r="M41" s="326"/>
      <c r="N41" s="197"/>
      <c r="O41" s="199"/>
      <c r="P41" s="197"/>
      <c r="Q41" s="199"/>
      <c r="R41" s="197"/>
      <c r="S41" s="199"/>
      <c r="T41" s="197"/>
      <c r="U41" s="199"/>
      <c r="V41" s="197"/>
      <c r="W41" s="199"/>
      <c r="X41" s="197"/>
      <c r="Y41" s="199"/>
      <c r="Z41" s="197"/>
      <c r="AA41" s="199"/>
      <c r="AC41" s="325"/>
      <c r="AD41" s="223"/>
    </row>
    <row r="42" spans="1:30" ht="67.5" customHeight="1">
      <c r="A42" s="4"/>
      <c r="B42" s="8"/>
      <c r="C42" s="128"/>
      <c r="D42" s="139" t="s">
        <v>101</v>
      </c>
      <c r="E42" s="139"/>
      <c r="F42" s="139"/>
      <c r="G42" s="284" t="s">
        <v>102</v>
      </c>
      <c r="H42" s="285" t="s">
        <v>100</v>
      </c>
      <c r="I42" s="286">
        <v>79</v>
      </c>
      <c r="J42" s="287">
        <v>11584</v>
      </c>
      <c r="K42" s="199">
        <f t="shared" si="36"/>
        <v>915136</v>
      </c>
      <c r="L42" s="318"/>
      <c r="M42" s="326"/>
      <c r="N42" s="197"/>
      <c r="O42" s="199"/>
      <c r="P42" s="197"/>
      <c r="Q42" s="199"/>
      <c r="R42" s="197"/>
      <c r="S42" s="199"/>
      <c r="T42" s="197"/>
      <c r="U42" s="199"/>
      <c r="V42" s="197"/>
      <c r="W42" s="199"/>
      <c r="X42" s="197"/>
      <c r="Y42" s="199"/>
      <c r="Z42" s="197"/>
      <c r="AA42" s="199"/>
      <c r="AC42" s="325"/>
      <c r="AD42" s="223"/>
    </row>
    <row r="43" spans="1:30" ht="30" customHeight="1">
      <c r="A43" s="4"/>
      <c r="B43" s="8"/>
      <c r="C43" s="132" t="s">
        <v>59</v>
      </c>
      <c r="D43" s="147"/>
      <c r="E43" s="147"/>
      <c r="F43" s="147"/>
      <c r="G43" s="148"/>
      <c r="H43" s="149"/>
      <c r="I43" s="130"/>
      <c r="J43" s="135"/>
      <c r="K43" s="204">
        <f>SUBTOTAL(9,K39:K42)</f>
        <v>301508078</v>
      </c>
      <c r="L43" s="311"/>
      <c r="M43" s="309"/>
      <c r="N43" s="130"/>
      <c r="O43" s="204">
        <f>SUBTOTAL(9,O40:O40)</f>
        <v>0</v>
      </c>
      <c r="P43" s="130"/>
      <c r="Q43" s="204">
        <f>SUBTOTAL(9,Q40:Q40)</f>
        <v>0</v>
      </c>
      <c r="R43" s="130"/>
      <c r="S43" s="204">
        <f>SUBTOTAL(9,S40:S40)</f>
        <v>0</v>
      </c>
      <c r="T43" s="130"/>
      <c r="U43" s="204">
        <f>SUBTOTAL(9,U40:U40)</f>
        <v>0</v>
      </c>
      <c r="V43" s="130"/>
      <c r="W43" s="204">
        <f>SUBTOTAL(9,W40:W40)</f>
        <v>0</v>
      </c>
      <c r="X43" s="130"/>
      <c r="Y43" s="204">
        <f>SUBTOTAL(9,Y40:Y40)</f>
        <v>0</v>
      </c>
      <c r="Z43" s="130"/>
      <c r="AA43" s="204">
        <f>SUBTOTAL(9,AA40:AA40)</f>
        <v>0</v>
      </c>
      <c r="AC43" s="326"/>
      <c r="AD43" s="223"/>
    </row>
    <row r="44" spans="1:30" ht="30" customHeight="1">
      <c r="A44" s="4"/>
      <c r="B44" s="8"/>
      <c r="C44" s="125"/>
      <c r="D44" s="194">
        <v>5</v>
      </c>
      <c r="E44" s="126"/>
      <c r="F44" s="126"/>
      <c r="G44" s="126" t="s">
        <v>16</v>
      </c>
      <c r="H44" s="194"/>
      <c r="I44" s="227"/>
      <c r="J44" s="126"/>
      <c r="K44" s="127"/>
      <c r="L44" s="311"/>
      <c r="M44" s="309"/>
      <c r="N44" s="227"/>
      <c r="O44" s="127"/>
      <c r="P44" s="227"/>
      <c r="Q44" s="127"/>
      <c r="R44" s="227"/>
      <c r="S44" s="127"/>
      <c r="T44" s="227"/>
      <c r="U44" s="127"/>
      <c r="V44" s="227"/>
      <c r="W44" s="127"/>
      <c r="X44" s="227"/>
      <c r="Y44" s="127"/>
      <c r="Z44" s="227"/>
      <c r="AA44" s="127"/>
      <c r="AC44" s="326"/>
      <c r="AD44" s="223"/>
    </row>
    <row r="45" spans="1:30" ht="77.25" customHeight="1">
      <c r="A45" s="4"/>
      <c r="B45" s="8"/>
      <c r="C45" s="128"/>
      <c r="D45" s="136" t="s">
        <v>103</v>
      </c>
      <c r="E45" s="136"/>
      <c r="F45" s="136"/>
      <c r="G45" s="284" t="s">
        <v>104</v>
      </c>
      <c r="H45" s="285" t="s">
        <v>56</v>
      </c>
      <c r="I45" s="286">
        <v>20</v>
      </c>
      <c r="J45" s="287">
        <v>113491</v>
      </c>
      <c r="K45" s="199">
        <f t="shared" ref="K45:K61" si="37">ROUND(I45*J45,0)</f>
        <v>2269820</v>
      </c>
      <c r="L45" s="311"/>
      <c r="M45" s="309"/>
      <c r="N45" s="197"/>
      <c r="O45" s="199"/>
      <c r="P45" s="197"/>
      <c r="Q45" s="199"/>
      <c r="R45" s="197"/>
      <c r="S45" s="199"/>
      <c r="T45" s="197"/>
      <c r="U45" s="199"/>
      <c r="V45" s="197"/>
      <c r="W45" s="199"/>
      <c r="X45" s="197"/>
      <c r="Y45" s="199"/>
      <c r="Z45" s="197"/>
      <c r="AA45" s="199"/>
      <c r="AC45" s="325"/>
      <c r="AD45" s="223"/>
    </row>
    <row r="46" spans="1:30" ht="64.5" customHeight="1">
      <c r="A46" s="4"/>
      <c r="B46" s="8"/>
      <c r="C46" s="128"/>
      <c r="D46" s="136" t="s">
        <v>105</v>
      </c>
      <c r="E46" s="136"/>
      <c r="F46" s="136"/>
      <c r="G46" s="284" t="s">
        <v>106</v>
      </c>
      <c r="H46" s="285" t="s">
        <v>62</v>
      </c>
      <c r="I46" s="286">
        <v>8</v>
      </c>
      <c r="J46" s="287">
        <v>939682</v>
      </c>
      <c r="K46" s="199">
        <f t="shared" si="37"/>
        <v>7517456</v>
      </c>
      <c r="L46" s="311"/>
      <c r="M46" s="309"/>
      <c r="N46" s="197"/>
      <c r="O46" s="199"/>
      <c r="P46" s="197"/>
      <c r="Q46" s="199"/>
      <c r="R46" s="197"/>
      <c r="S46" s="199"/>
      <c r="T46" s="197"/>
      <c r="U46" s="199"/>
      <c r="V46" s="197"/>
      <c r="W46" s="199"/>
      <c r="X46" s="197"/>
      <c r="Y46" s="199"/>
      <c r="Z46" s="197"/>
      <c r="AA46" s="199"/>
      <c r="AC46" s="325"/>
      <c r="AD46" s="223"/>
    </row>
    <row r="47" spans="1:30" ht="57">
      <c r="A47" s="4"/>
      <c r="B47" s="8"/>
      <c r="C47" s="128"/>
      <c r="D47" s="136" t="s">
        <v>107</v>
      </c>
      <c r="E47" s="136"/>
      <c r="F47" s="136"/>
      <c r="G47" s="284" t="s">
        <v>108</v>
      </c>
      <c r="H47" s="285" t="s">
        <v>62</v>
      </c>
      <c r="I47" s="286">
        <v>6</v>
      </c>
      <c r="J47" s="287">
        <v>951209</v>
      </c>
      <c r="K47" s="199">
        <f t="shared" si="37"/>
        <v>5707254</v>
      </c>
      <c r="L47" s="311"/>
      <c r="M47" s="309"/>
      <c r="N47" s="197"/>
      <c r="O47" s="199"/>
      <c r="P47" s="197"/>
      <c r="Q47" s="199"/>
      <c r="R47" s="197"/>
      <c r="S47" s="199"/>
      <c r="T47" s="197"/>
      <c r="U47" s="199"/>
      <c r="V47" s="197"/>
      <c r="W47" s="199"/>
      <c r="X47" s="197"/>
      <c r="Y47" s="199"/>
      <c r="Z47" s="197"/>
      <c r="AA47" s="199"/>
      <c r="AC47" s="325"/>
      <c r="AD47" s="223"/>
    </row>
    <row r="48" spans="1:30" ht="57">
      <c r="A48" s="4"/>
      <c r="B48" s="8"/>
      <c r="C48" s="128"/>
      <c r="D48" s="136" t="s">
        <v>109</v>
      </c>
      <c r="E48" s="136"/>
      <c r="F48" s="136"/>
      <c r="G48" s="284" t="s">
        <v>110</v>
      </c>
      <c r="H48" s="285" t="s">
        <v>56</v>
      </c>
      <c r="I48" s="286">
        <v>14</v>
      </c>
      <c r="J48" s="287">
        <v>210377</v>
      </c>
      <c r="K48" s="199">
        <f t="shared" si="37"/>
        <v>2945278</v>
      </c>
      <c r="L48" s="311"/>
      <c r="M48" s="309"/>
      <c r="N48" s="197"/>
      <c r="O48" s="199"/>
      <c r="P48" s="197"/>
      <c r="Q48" s="199"/>
      <c r="R48" s="197"/>
      <c r="S48" s="199"/>
      <c r="T48" s="197"/>
      <c r="U48" s="199"/>
      <c r="V48" s="197"/>
      <c r="W48" s="199"/>
      <c r="X48" s="197"/>
      <c r="Y48" s="199"/>
      <c r="Z48" s="197"/>
      <c r="AA48" s="199"/>
      <c r="AC48" s="325"/>
      <c r="AD48" s="223"/>
    </row>
    <row r="49" spans="1:30" ht="57">
      <c r="A49" s="4"/>
      <c r="B49" s="8"/>
      <c r="C49" s="128"/>
      <c r="D49" s="136" t="s">
        <v>111</v>
      </c>
      <c r="E49" s="136"/>
      <c r="F49" s="136"/>
      <c r="G49" s="284" t="s">
        <v>112</v>
      </c>
      <c r="H49" s="285" t="s">
        <v>56</v>
      </c>
      <c r="I49" s="286">
        <v>10</v>
      </c>
      <c r="J49" s="287">
        <v>169597</v>
      </c>
      <c r="K49" s="199">
        <f t="shared" si="37"/>
        <v>1695970</v>
      </c>
      <c r="L49" s="311"/>
      <c r="M49" s="309"/>
      <c r="N49" s="197"/>
      <c r="O49" s="199"/>
      <c r="P49" s="197"/>
      <c r="Q49" s="199"/>
      <c r="R49" s="197"/>
      <c r="S49" s="199"/>
      <c r="T49" s="197"/>
      <c r="U49" s="199"/>
      <c r="V49" s="197"/>
      <c r="W49" s="199"/>
      <c r="X49" s="197"/>
      <c r="Y49" s="199"/>
      <c r="Z49" s="197"/>
      <c r="AA49" s="199"/>
      <c r="AC49" s="325"/>
      <c r="AD49" s="223"/>
    </row>
    <row r="50" spans="1:30" ht="99.75">
      <c r="A50" s="4"/>
      <c r="B50" s="8"/>
      <c r="C50" s="128"/>
      <c r="D50" s="136" t="s">
        <v>113</v>
      </c>
      <c r="E50" s="136"/>
      <c r="F50" s="136"/>
      <c r="G50" s="284" t="s">
        <v>114</v>
      </c>
      <c r="H50" s="285" t="s">
        <v>56</v>
      </c>
      <c r="I50" s="286">
        <v>64</v>
      </c>
      <c r="J50" s="287">
        <v>113425</v>
      </c>
      <c r="K50" s="199">
        <f t="shared" si="37"/>
        <v>7259200</v>
      </c>
      <c r="L50" s="311"/>
      <c r="M50" s="309"/>
      <c r="N50" s="197"/>
      <c r="O50" s="199"/>
      <c r="P50" s="197"/>
      <c r="Q50" s="199"/>
      <c r="R50" s="197"/>
      <c r="S50" s="199"/>
      <c r="T50" s="197"/>
      <c r="U50" s="199"/>
      <c r="V50" s="197"/>
      <c r="W50" s="199"/>
      <c r="X50" s="197"/>
      <c r="Y50" s="199"/>
      <c r="Z50" s="197"/>
      <c r="AA50" s="199"/>
      <c r="AC50" s="325"/>
      <c r="AD50" s="223"/>
    </row>
    <row r="51" spans="1:30" ht="30" customHeight="1">
      <c r="A51" s="4"/>
      <c r="B51" s="8"/>
      <c r="C51" s="128"/>
      <c r="D51" s="136" t="s">
        <v>115</v>
      </c>
      <c r="E51" s="136"/>
      <c r="F51" s="136"/>
      <c r="G51" s="284" t="s">
        <v>116</v>
      </c>
      <c r="H51" s="285" t="s">
        <v>100</v>
      </c>
      <c r="I51" s="286">
        <v>23</v>
      </c>
      <c r="J51" s="287">
        <v>192888</v>
      </c>
      <c r="K51" s="199">
        <f t="shared" si="37"/>
        <v>4436424</v>
      </c>
      <c r="L51" s="311"/>
      <c r="M51" s="309"/>
      <c r="N51" s="197"/>
      <c r="O51" s="199"/>
      <c r="P51" s="197"/>
      <c r="Q51" s="199"/>
      <c r="R51" s="197"/>
      <c r="S51" s="199"/>
      <c r="T51" s="197"/>
      <c r="U51" s="199"/>
      <c r="V51" s="197"/>
      <c r="W51" s="199"/>
      <c r="X51" s="197"/>
      <c r="Y51" s="199"/>
      <c r="Z51" s="197"/>
      <c r="AA51" s="199"/>
      <c r="AC51" s="325"/>
      <c r="AD51" s="223"/>
    </row>
    <row r="52" spans="1:30" ht="57">
      <c r="A52" s="4"/>
      <c r="B52" s="8"/>
      <c r="C52" s="128"/>
      <c r="D52" s="343" t="s">
        <v>117</v>
      </c>
      <c r="E52" s="136"/>
      <c r="F52" s="136"/>
      <c r="G52" s="284" t="s">
        <v>118</v>
      </c>
      <c r="H52" s="285" t="s">
        <v>62</v>
      </c>
      <c r="I52" s="286">
        <v>7</v>
      </c>
      <c r="J52" s="287">
        <v>695858</v>
      </c>
      <c r="K52" s="199">
        <f t="shared" si="37"/>
        <v>4871006</v>
      </c>
      <c r="L52" s="311"/>
      <c r="M52" s="309"/>
      <c r="N52" s="197"/>
      <c r="O52" s="199"/>
      <c r="P52" s="197"/>
      <c r="Q52" s="199"/>
      <c r="R52" s="197"/>
      <c r="S52" s="199"/>
      <c r="T52" s="197"/>
      <c r="U52" s="199"/>
      <c r="V52" s="197"/>
      <c r="W52" s="199"/>
      <c r="X52" s="197"/>
      <c r="Y52" s="199"/>
      <c r="Z52" s="197"/>
      <c r="AA52" s="199"/>
      <c r="AC52" s="325"/>
      <c r="AD52" s="223"/>
    </row>
    <row r="53" spans="1:30" ht="66" customHeight="1">
      <c r="A53" s="4"/>
      <c r="B53" s="8"/>
      <c r="C53" s="128"/>
      <c r="D53" s="136" t="s">
        <v>119</v>
      </c>
      <c r="E53" s="136"/>
      <c r="F53" s="136"/>
      <c r="G53" s="284" t="s">
        <v>120</v>
      </c>
      <c r="H53" s="285" t="s">
        <v>56</v>
      </c>
      <c r="I53" s="286">
        <v>19</v>
      </c>
      <c r="J53" s="287">
        <v>130223</v>
      </c>
      <c r="K53" s="199">
        <f t="shared" si="37"/>
        <v>2474237</v>
      </c>
      <c r="L53" s="311"/>
      <c r="M53" s="309"/>
      <c r="N53" s="197"/>
      <c r="O53" s="199">
        <f>J53*N53</f>
        <v>0</v>
      </c>
      <c r="P53" s="197"/>
      <c r="Q53" s="199">
        <f>J53*P53</f>
        <v>0</v>
      </c>
      <c r="R53" s="197">
        <v>19</v>
      </c>
      <c r="S53" s="199">
        <f>J53*R53</f>
        <v>2474237</v>
      </c>
      <c r="T53" s="197"/>
      <c r="U53" s="199">
        <f>J53*T53</f>
        <v>0</v>
      </c>
      <c r="V53" s="197"/>
      <c r="W53" s="199">
        <f>J53*V53</f>
        <v>0</v>
      </c>
      <c r="X53" s="197"/>
      <c r="Y53" s="199">
        <f>J53*X53</f>
        <v>0</v>
      </c>
      <c r="Z53" s="197"/>
      <c r="AA53" s="199">
        <f>J53*Z53</f>
        <v>0</v>
      </c>
      <c r="AC53" s="325"/>
      <c r="AD53" s="223"/>
    </row>
    <row r="54" spans="1:30" ht="42.75" customHeight="1">
      <c r="A54" s="4"/>
      <c r="B54" s="8"/>
      <c r="C54" s="128"/>
      <c r="D54" s="136">
        <v>5.12</v>
      </c>
      <c r="E54" s="136"/>
      <c r="F54" s="136"/>
      <c r="G54" s="284" t="s">
        <v>121</v>
      </c>
      <c r="H54" s="285" t="s">
        <v>62</v>
      </c>
      <c r="I54" s="286">
        <v>5</v>
      </c>
      <c r="J54" s="287">
        <v>762163</v>
      </c>
      <c r="K54" s="199">
        <f t="shared" si="37"/>
        <v>3810815</v>
      </c>
      <c r="L54" s="311"/>
      <c r="M54" s="309"/>
      <c r="N54" s="197"/>
      <c r="O54" s="199"/>
      <c r="P54" s="197"/>
      <c r="Q54" s="199"/>
      <c r="R54" s="197"/>
      <c r="S54" s="199"/>
      <c r="T54" s="197"/>
      <c r="U54" s="199"/>
      <c r="V54" s="197"/>
      <c r="W54" s="199"/>
      <c r="X54" s="197"/>
      <c r="Y54" s="199"/>
      <c r="Z54" s="197"/>
      <c r="AA54" s="199"/>
      <c r="AC54" s="325"/>
      <c r="AD54" s="223"/>
    </row>
    <row r="55" spans="1:30" ht="83.25" customHeight="1">
      <c r="A55" s="4"/>
      <c r="B55" s="8"/>
      <c r="C55" s="128"/>
      <c r="D55" s="136">
        <v>5.13</v>
      </c>
      <c r="E55" s="136"/>
      <c r="F55" s="136"/>
      <c r="G55" s="284" t="s">
        <v>122</v>
      </c>
      <c r="H55" s="285" t="s">
        <v>62</v>
      </c>
      <c r="I55" s="286">
        <v>20.6</v>
      </c>
      <c r="J55" s="287">
        <v>705370</v>
      </c>
      <c r="K55" s="199">
        <f t="shared" si="37"/>
        <v>14530622</v>
      </c>
      <c r="L55" s="311"/>
      <c r="M55" s="309"/>
      <c r="N55" s="197"/>
      <c r="O55" s="199"/>
      <c r="P55" s="197"/>
      <c r="Q55" s="199"/>
      <c r="R55" s="197"/>
      <c r="S55" s="199"/>
      <c r="T55" s="197"/>
      <c r="U55" s="199"/>
      <c r="V55" s="197"/>
      <c r="W55" s="199"/>
      <c r="X55" s="197"/>
      <c r="Y55" s="199"/>
      <c r="Z55" s="197"/>
      <c r="AA55" s="199"/>
      <c r="AC55" s="325"/>
      <c r="AD55" s="223"/>
    </row>
    <row r="56" spans="1:30" ht="63" customHeight="1">
      <c r="A56" s="4"/>
      <c r="B56" s="8"/>
      <c r="C56" s="128"/>
      <c r="D56" s="136">
        <v>5.14</v>
      </c>
      <c r="E56" s="136"/>
      <c r="F56" s="136"/>
      <c r="G56" s="284" t="s">
        <v>123</v>
      </c>
      <c r="H56" s="285" t="s">
        <v>54</v>
      </c>
      <c r="I56" s="286">
        <v>78</v>
      </c>
      <c r="J56" s="287">
        <v>59567</v>
      </c>
      <c r="K56" s="199">
        <f t="shared" si="37"/>
        <v>4646226</v>
      </c>
      <c r="L56" s="311"/>
      <c r="M56" s="309"/>
      <c r="N56" s="197"/>
      <c r="O56" s="199"/>
      <c r="P56" s="197"/>
      <c r="Q56" s="199"/>
      <c r="R56" s="197"/>
      <c r="S56" s="199"/>
      <c r="T56" s="197"/>
      <c r="U56" s="199"/>
      <c r="V56" s="197"/>
      <c r="W56" s="199"/>
      <c r="X56" s="197"/>
      <c r="Y56" s="199"/>
      <c r="Z56" s="197"/>
      <c r="AA56" s="199"/>
      <c r="AC56" s="325"/>
      <c r="AD56" s="223"/>
    </row>
    <row r="57" spans="1:30" ht="43.5" customHeight="1">
      <c r="A57" s="4"/>
      <c r="B57" s="8"/>
      <c r="C57" s="128"/>
      <c r="D57" s="136">
        <v>5.15</v>
      </c>
      <c r="E57" s="136"/>
      <c r="F57" s="136"/>
      <c r="G57" s="284" t="s">
        <v>124</v>
      </c>
      <c r="H57" s="285" t="s">
        <v>54</v>
      </c>
      <c r="I57" s="286">
        <v>36</v>
      </c>
      <c r="J57" s="287">
        <v>44007</v>
      </c>
      <c r="K57" s="199">
        <f t="shared" si="37"/>
        <v>1584252</v>
      </c>
      <c r="L57" s="311"/>
      <c r="M57" s="309"/>
      <c r="N57" s="197"/>
      <c r="O57" s="199"/>
      <c r="P57" s="197"/>
      <c r="Q57" s="199"/>
      <c r="R57" s="197"/>
      <c r="S57" s="199"/>
      <c r="T57" s="197"/>
      <c r="U57" s="199"/>
      <c r="V57" s="197"/>
      <c r="W57" s="199"/>
      <c r="X57" s="197"/>
      <c r="Y57" s="199"/>
      <c r="Z57" s="197"/>
      <c r="AA57" s="199"/>
      <c r="AC57" s="325"/>
      <c r="AD57" s="223"/>
    </row>
    <row r="58" spans="1:30" ht="25.5" customHeight="1">
      <c r="A58" s="4"/>
      <c r="B58" s="8"/>
      <c r="C58" s="128"/>
      <c r="D58" s="136">
        <v>5.16</v>
      </c>
      <c r="E58" s="136"/>
      <c r="F58" s="136"/>
      <c r="G58" s="284" t="s">
        <v>125</v>
      </c>
      <c r="H58" s="285" t="s">
        <v>54</v>
      </c>
      <c r="I58" s="286">
        <v>18</v>
      </c>
      <c r="J58" s="287">
        <v>46519</v>
      </c>
      <c r="K58" s="199">
        <f t="shared" si="37"/>
        <v>837342</v>
      </c>
      <c r="L58" s="311"/>
      <c r="M58" s="309"/>
      <c r="N58" s="197"/>
      <c r="O58" s="199"/>
      <c r="P58" s="197"/>
      <c r="Q58" s="199"/>
      <c r="R58" s="197"/>
      <c r="S58" s="199"/>
      <c r="T58" s="197"/>
      <c r="U58" s="199"/>
      <c r="V58" s="197"/>
      <c r="W58" s="199"/>
      <c r="X58" s="197"/>
      <c r="Y58" s="199"/>
      <c r="Z58" s="197"/>
      <c r="AA58" s="199"/>
      <c r="AC58" s="325"/>
      <c r="AD58" s="223"/>
    </row>
    <row r="59" spans="1:30" ht="63" customHeight="1">
      <c r="A59" s="4"/>
      <c r="B59" s="8"/>
      <c r="C59" s="128"/>
      <c r="D59" s="136">
        <v>5.17</v>
      </c>
      <c r="E59" s="136"/>
      <c r="F59" s="136"/>
      <c r="G59" s="284" t="s">
        <v>126</v>
      </c>
      <c r="H59" s="285" t="s">
        <v>62</v>
      </c>
      <c r="I59" s="286">
        <v>12</v>
      </c>
      <c r="J59" s="287">
        <v>693941</v>
      </c>
      <c r="K59" s="199">
        <f t="shared" si="37"/>
        <v>8327292</v>
      </c>
      <c r="L59" s="311"/>
      <c r="M59" s="309"/>
      <c r="N59" s="197"/>
      <c r="O59" s="199"/>
      <c r="P59" s="197"/>
      <c r="Q59" s="199"/>
      <c r="R59" s="197"/>
      <c r="S59" s="199"/>
      <c r="T59" s="197"/>
      <c r="U59" s="199"/>
      <c r="V59" s="197"/>
      <c r="W59" s="199"/>
      <c r="X59" s="197"/>
      <c r="Y59" s="199"/>
      <c r="Z59" s="197"/>
      <c r="AA59" s="199"/>
      <c r="AC59" s="325"/>
      <c r="AD59" s="223"/>
    </row>
    <row r="60" spans="1:30" ht="78" customHeight="1">
      <c r="A60" s="4"/>
      <c r="B60" s="8"/>
      <c r="C60" s="128"/>
      <c r="D60" s="136">
        <v>5.18</v>
      </c>
      <c r="E60" s="136"/>
      <c r="F60" s="136"/>
      <c r="G60" s="284" t="s">
        <v>127</v>
      </c>
      <c r="H60" s="285" t="s">
        <v>62</v>
      </c>
      <c r="I60" s="286">
        <v>9</v>
      </c>
      <c r="J60" s="287">
        <v>673953</v>
      </c>
      <c r="K60" s="199">
        <f t="shared" si="37"/>
        <v>6065577</v>
      </c>
      <c r="L60" s="311"/>
      <c r="M60" s="309"/>
      <c r="N60" s="197"/>
      <c r="O60" s="199"/>
      <c r="P60" s="197"/>
      <c r="Q60" s="199"/>
      <c r="R60" s="197"/>
      <c r="S60" s="199"/>
      <c r="T60" s="197"/>
      <c r="U60" s="199"/>
      <c r="V60" s="197"/>
      <c r="W60" s="199"/>
      <c r="X60" s="197"/>
      <c r="Y60" s="199"/>
      <c r="Z60" s="197"/>
      <c r="AA60" s="199"/>
      <c r="AC60" s="325"/>
      <c r="AD60" s="223"/>
    </row>
    <row r="61" spans="1:30" ht="71.25">
      <c r="A61" s="4"/>
      <c r="B61" s="8"/>
      <c r="C61" s="128"/>
      <c r="D61" s="136" t="s">
        <v>128</v>
      </c>
      <c r="E61" s="136"/>
      <c r="F61" s="136"/>
      <c r="G61" s="284" t="s">
        <v>129</v>
      </c>
      <c r="H61" s="285" t="s">
        <v>56</v>
      </c>
      <c r="I61" s="286">
        <v>88</v>
      </c>
      <c r="J61" s="287">
        <v>109854</v>
      </c>
      <c r="K61" s="199">
        <f t="shared" si="37"/>
        <v>9667152</v>
      </c>
      <c r="L61" s="311"/>
      <c r="M61" s="309"/>
      <c r="N61" s="197"/>
      <c r="O61" s="199">
        <f>J61*N61</f>
        <v>0</v>
      </c>
      <c r="P61" s="197"/>
      <c r="Q61" s="199">
        <f>J61*P61</f>
        <v>0</v>
      </c>
      <c r="R61" s="197"/>
      <c r="S61" s="199">
        <f>J61*R61</f>
        <v>0</v>
      </c>
      <c r="T61" s="197"/>
      <c r="U61" s="199">
        <f>J61*T61</f>
        <v>0</v>
      </c>
      <c r="V61" s="197"/>
      <c r="W61" s="199">
        <f>J61*V61</f>
        <v>0</v>
      </c>
      <c r="X61" s="197"/>
      <c r="Y61" s="199">
        <f>J61*X61</f>
        <v>0</v>
      </c>
      <c r="Z61" s="197">
        <v>88</v>
      </c>
      <c r="AA61" s="199">
        <f>J61*Z61</f>
        <v>9667152</v>
      </c>
      <c r="AC61" s="325"/>
      <c r="AD61" s="223"/>
    </row>
    <row r="62" spans="1:30" ht="30" customHeight="1">
      <c r="A62" s="4"/>
      <c r="B62" s="8"/>
      <c r="C62" s="132" t="s">
        <v>59</v>
      </c>
      <c r="D62" s="147"/>
      <c r="E62" s="147"/>
      <c r="F62" s="147"/>
      <c r="G62" s="148"/>
      <c r="H62" s="149"/>
      <c r="I62" s="130"/>
      <c r="J62" s="135"/>
      <c r="K62" s="204">
        <f>SUBTOTAL(9,K45:K61)</f>
        <v>88645923</v>
      </c>
      <c r="L62" s="311"/>
      <c r="M62" s="309"/>
      <c r="N62" s="130"/>
      <c r="O62" s="204">
        <f>SUBTOTAL(9,O53:O61)</f>
        <v>0</v>
      </c>
      <c r="P62" s="130"/>
      <c r="Q62" s="204">
        <f>SUBTOTAL(9,Q53:Q61)</f>
        <v>0</v>
      </c>
      <c r="R62" s="130"/>
      <c r="S62" s="204">
        <f>SUBTOTAL(9,S53:S61)</f>
        <v>2474237</v>
      </c>
      <c r="T62" s="130"/>
      <c r="U62" s="204">
        <f>SUBTOTAL(9,U53:U61)</f>
        <v>0</v>
      </c>
      <c r="V62" s="130"/>
      <c r="W62" s="204">
        <f>SUBTOTAL(9,W53:W61)</f>
        <v>0</v>
      </c>
      <c r="X62" s="130"/>
      <c r="Y62" s="204">
        <f>SUBTOTAL(9,Y53:Y61)</f>
        <v>0</v>
      </c>
      <c r="Z62" s="130"/>
      <c r="AA62" s="204">
        <f>SUBTOTAL(9,AA53:AA61)</f>
        <v>9667152</v>
      </c>
      <c r="AC62" s="326"/>
      <c r="AD62" s="223"/>
    </row>
    <row r="63" spans="1:30" ht="30" customHeight="1" thickBot="1">
      <c r="A63" s="4"/>
      <c r="B63" s="8"/>
      <c r="C63" s="125"/>
      <c r="D63" s="194">
        <v>6</v>
      </c>
      <c r="E63" s="126"/>
      <c r="F63" s="126"/>
      <c r="G63" s="126" t="s">
        <v>17</v>
      </c>
      <c r="H63" s="194"/>
      <c r="I63" s="227"/>
      <c r="J63" s="126"/>
      <c r="K63" s="127"/>
      <c r="L63" s="311"/>
      <c r="M63" s="309"/>
      <c r="N63" s="227"/>
      <c r="O63" s="127"/>
      <c r="P63" s="227"/>
      <c r="Q63" s="127"/>
      <c r="R63" s="227"/>
      <c r="S63" s="127"/>
      <c r="T63" s="227"/>
      <c r="U63" s="127"/>
      <c r="V63" s="227"/>
      <c r="W63" s="127"/>
      <c r="X63" s="227"/>
      <c r="Y63" s="127"/>
      <c r="Z63" s="227"/>
      <c r="AA63" s="127"/>
      <c r="AC63" s="326"/>
      <c r="AD63" s="223"/>
    </row>
    <row r="64" spans="1:30" ht="78" customHeight="1">
      <c r="A64" s="4"/>
      <c r="B64" s="8"/>
      <c r="C64" s="128"/>
      <c r="D64" s="136">
        <v>6.1</v>
      </c>
      <c r="E64" s="136"/>
      <c r="F64" s="136"/>
      <c r="G64" s="284" t="s">
        <v>130</v>
      </c>
      <c r="H64" s="335" t="s">
        <v>95</v>
      </c>
      <c r="I64" s="336">
        <v>122190.49</v>
      </c>
      <c r="J64" s="337">
        <v>20181</v>
      </c>
      <c r="K64" s="199">
        <f>ROUND(I64*J64,0)</f>
        <v>2465926279</v>
      </c>
      <c r="L64" s="318"/>
      <c r="M64" s="326"/>
      <c r="N64" s="197"/>
      <c r="O64" s="199">
        <f>J64*N64</f>
        <v>0</v>
      </c>
      <c r="P64" s="197">
        <v>1517</v>
      </c>
      <c r="Q64" s="199">
        <f>J64*P64</f>
        <v>30614577</v>
      </c>
      <c r="R64" s="197"/>
      <c r="S64" s="199">
        <f>J64*R64</f>
        <v>0</v>
      </c>
      <c r="T64" s="197"/>
      <c r="U64" s="199">
        <f>J64*T64</f>
        <v>0</v>
      </c>
      <c r="V64" s="197"/>
      <c r="W64" s="199">
        <f>J64*V64</f>
        <v>0</v>
      </c>
      <c r="X64" s="197"/>
      <c r="Y64" s="199">
        <f>J64*X64</f>
        <v>0</v>
      </c>
      <c r="Z64" s="197">
        <v>130714</v>
      </c>
      <c r="AA64" s="199">
        <f>J64*Z64</f>
        <v>2637939234</v>
      </c>
      <c r="AB64" s="322">
        <f>P64+Z64</f>
        <v>132231</v>
      </c>
      <c r="AC64" s="325"/>
      <c r="AD64" s="223"/>
    </row>
    <row r="65" spans="1:30" s="213" customFormat="1" ht="78" customHeight="1">
      <c r="A65" s="211"/>
      <c r="B65" s="212"/>
      <c r="C65" s="128"/>
      <c r="D65" s="341" t="s">
        <v>131</v>
      </c>
      <c r="E65" s="333" t="s">
        <v>132</v>
      </c>
      <c r="F65" s="333" t="s">
        <v>132</v>
      </c>
      <c r="G65" s="334" t="s">
        <v>133</v>
      </c>
      <c r="H65" s="338" t="s">
        <v>100</v>
      </c>
      <c r="I65" s="339">
        <v>1</v>
      </c>
      <c r="J65" s="340">
        <v>4157286</v>
      </c>
      <c r="K65" s="199">
        <f>I65*J65</f>
        <v>4157286</v>
      </c>
      <c r="L65" s="318"/>
      <c r="M65" s="326"/>
      <c r="N65" s="197"/>
      <c r="O65" s="199"/>
      <c r="P65" s="197"/>
      <c r="Q65" s="199"/>
      <c r="R65" s="197"/>
      <c r="S65" s="199"/>
      <c r="T65" s="197"/>
      <c r="U65" s="199"/>
      <c r="V65" s="197"/>
      <c r="W65" s="199"/>
      <c r="X65" s="197"/>
      <c r="Y65" s="199"/>
      <c r="Z65" s="197"/>
      <c r="AA65" s="199"/>
      <c r="AB65" s="322"/>
      <c r="AC65" s="325"/>
      <c r="AD65" s="223"/>
    </row>
    <row r="66" spans="1:30" ht="86.25" customHeight="1">
      <c r="A66" s="4"/>
      <c r="B66" s="8"/>
      <c r="C66" s="128"/>
      <c r="D66" s="136">
        <v>6.4</v>
      </c>
      <c r="E66" s="136"/>
      <c r="F66" s="136"/>
      <c r="G66" s="284" t="s">
        <v>134</v>
      </c>
      <c r="H66" s="285" t="s">
        <v>54</v>
      </c>
      <c r="I66" s="286">
        <v>625</v>
      </c>
      <c r="J66" s="287">
        <v>16531</v>
      </c>
      <c r="K66" s="199">
        <f>ROUND(I66*J66,0)</f>
        <v>10331875</v>
      </c>
      <c r="L66" s="311"/>
      <c r="M66" s="309"/>
      <c r="N66" s="197">
        <v>625</v>
      </c>
      <c r="O66" s="199">
        <f>J66*N66</f>
        <v>10331875</v>
      </c>
      <c r="P66" s="197"/>
      <c r="Q66" s="199">
        <f>J66*P66</f>
        <v>0</v>
      </c>
      <c r="R66" s="197"/>
      <c r="S66" s="199">
        <f>J66*R66</f>
        <v>0</v>
      </c>
      <c r="T66" s="197"/>
      <c r="U66" s="199">
        <f>J66*T66</f>
        <v>0</v>
      </c>
      <c r="V66" s="197">
        <v>19</v>
      </c>
      <c r="W66" s="199">
        <f>J66*V66</f>
        <v>314089</v>
      </c>
      <c r="X66" s="197"/>
      <c r="Y66" s="199">
        <f>J66*X66</f>
        <v>0</v>
      </c>
      <c r="Z66" s="197"/>
      <c r="AA66" s="199">
        <f>J66*Z66</f>
        <v>0</v>
      </c>
      <c r="AC66" s="325"/>
      <c r="AD66" s="223"/>
    </row>
    <row r="67" spans="1:30" ht="30" customHeight="1" thickBot="1">
      <c r="A67" s="4"/>
      <c r="B67" s="8"/>
      <c r="C67" s="132" t="s">
        <v>59</v>
      </c>
      <c r="D67" s="147"/>
      <c r="E67" s="147"/>
      <c r="F67" s="147"/>
      <c r="G67" s="148"/>
      <c r="H67" s="149"/>
      <c r="I67" s="130"/>
      <c r="J67" s="135"/>
      <c r="K67" s="204">
        <f>SUBTOTAL(9,K64:K66)</f>
        <v>2480415440</v>
      </c>
      <c r="L67" s="311"/>
      <c r="M67" s="309"/>
      <c r="N67" s="130"/>
      <c r="O67" s="204">
        <f>SUBTOTAL(9,O64:O66)</f>
        <v>10331875</v>
      </c>
      <c r="P67" s="130"/>
      <c r="Q67" s="204">
        <f>SUBTOTAL(9,Q64:Q66)</f>
        <v>30614577</v>
      </c>
      <c r="R67" s="130"/>
      <c r="S67" s="204">
        <f>SUBTOTAL(9,S64:S66)</f>
        <v>0</v>
      </c>
      <c r="T67" s="130"/>
      <c r="U67" s="204">
        <f>SUBTOTAL(9,U64:U66)</f>
        <v>0</v>
      </c>
      <c r="V67" s="130"/>
      <c r="W67" s="204">
        <f>SUBTOTAL(9,W64:W66)</f>
        <v>314089</v>
      </c>
      <c r="X67" s="130"/>
      <c r="Y67" s="204">
        <f>SUBTOTAL(9,Y64:Y66)</f>
        <v>0</v>
      </c>
      <c r="Z67" s="130"/>
      <c r="AA67" s="204">
        <f>SUBTOTAL(9,AA64:AA66)</f>
        <v>2637939234</v>
      </c>
      <c r="AC67" s="326"/>
      <c r="AD67" s="223"/>
    </row>
    <row r="68" spans="1:30" ht="30" customHeight="1" thickBot="1">
      <c r="A68" s="4"/>
      <c r="B68" s="8"/>
      <c r="C68" s="125"/>
      <c r="D68" s="194">
        <v>7</v>
      </c>
      <c r="E68" s="126"/>
      <c r="F68" s="126"/>
      <c r="G68" s="126" t="s">
        <v>18</v>
      </c>
      <c r="H68" s="194"/>
      <c r="I68" s="227"/>
      <c r="J68" s="126"/>
      <c r="K68" s="127"/>
      <c r="L68" s="311"/>
      <c r="M68" s="309"/>
      <c r="N68" s="227"/>
      <c r="O68" s="127"/>
      <c r="P68" s="227"/>
      <c r="Q68" s="127"/>
      <c r="R68" s="227"/>
      <c r="S68" s="127"/>
      <c r="T68" s="227"/>
      <c r="U68" s="127"/>
      <c r="V68" s="227"/>
      <c r="W68" s="127"/>
      <c r="X68" s="227"/>
      <c r="Y68" s="127"/>
      <c r="Z68" s="227"/>
      <c r="AA68" s="127"/>
      <c r="AC68" s="326"/>
      <c r="AD68" s="223"/>
    </row>
    <row r="69" spans="1:30">
      <c r="A69" s="4"/>
      <c r="B69" s="8"/>
      <c r="C69" s="128"/>
      <c r="D69" s="288">
        <v>7.1</v>
      </c>
      <c r="E69" s="288"/>
      <c r="F69" s="288"/>
      <c r="G69" s="289" t="s">
        <v>135</v>
      </c>
      <c r="H69" s="285"/>
      <c r="I69" s="286"/>
      <c r="J69" s="287"/>
      <c r="K69" s="199"/>
      <c r="L69" s="311"/>
      <c r="M69" s="309"/>
      <c r="N69" s="197"/>
      <c r="O69" s="199"/>
      <c r="P69" s="197"/>
      <c r="Q69" s="199"/>
      <c r="R69" s="197"/>
      <c r="S69" s="199"/>
      <c r="T69" s="197"/>
      <c r="U69" s="199"/>
      <c r="V69" s="197"/>
      <c r="W69" s="199"/>
      <c r="X69" s="197"/>
      <c r="Y69" s="199"/>
      <c r="Z69" s="197"/>
      <c r="AA69" s="199"/>
      <c r="AC69" s="326"/>
      <c r="AD69" s="223"/>
    </row>
    <row r="70" spans="1:30" ht="28.5">
      <c r="A70" s="4"/>
      <c r="B70" s="8"/>
      <c r="C70" s="128"/>
      <c r="D70" s="136" t="s">
        <v>136</v>
      </c>
      <c r="E70" s="136"/>
      <c r="F70" s="136"/>
      <c r="G70" s="284" t="s">
        <v>137</v>
      </c>
      <c r="H70" s="285" t="s">
        <v>100</v>
      </c>
      <c r="I70" s="286">
        <v>6</v>
      </c>
      <c r="J70" s="287">
        <v>49229</v>
      </c>
      <c r="K70" s="199">
        <f t="shared" ref="K70:K82" si="38">ROUND(I70*J70,0)</f>
        <v>295374</v>
      </c>
      <c r="L70" s="311"/>
      <c r="M70" s="309"/>
      <c r="N70" s="197"/>
      <c r="O70" s="199">
        <f t="shared" ref="O70:O82" si="39">J70*N70</f>
        <v>0</v>
      </c>
      <c r="P70" s="197"/>
      <c r="Q70" s="199">
        <f t="shared" ref="Q70:Q82" si="40">J70*P70</f>
        <v>0</v>
      </c>
      <c r="R70" s="197"/>
      <c r="S70" s="199">
        <f t="shared" ref="S70:S82" si="41">J70*R70</f>
        <v>0</v>
      </c>
      <c r="T70" s="197">
        <v>6</v>
      </c>
      <c r="U70" s="199">
        <f t="shared" ref="U70:U82" si="42">J70*T70</f>
        <v>295374</v>
      </c>
      <c r="V70" s="197"/>
      <c r="W70" s="199">
        <f t="shared" ref="W70:W82" si="43">J70*V70</f>
        <v>0</v>
      </c>
      <c r="X70" s="197"/>
      <c r="Y70" s="199">
        <f t="shared" ref="Y70:Y82" si="44">J70*X70</f>
        <v>0</v>
      </c>
      <c r="Z70" s="197"/>
      <c r="AA70" s="199">
        <f t="shared" ref="AA70:AA82" si="45">J70*Z70</f>
        <v>0</v>
      </c>
      <c r="AC70" s="325"/>
      <c r="AD70" s="223"/>
    </row>
    <row r="71" spans="1:30" ht="28.5">
      <c r="A71" s="4"/>
      <c r="B71" s="8"/>
      <c r="C71" s="128"/>
      <c r="D71" s="136" t="s">
        <v>138</v>
      </c>
      <c r="E71" s="136"/>
      <c r="F71" s="136"/>
      <c r="G71" s="284" t="s">
        <v>139</v>
      </c>
      <c r="H71" s="285" t="s">
        <v>100</v>
      </c>
      <c r="I71" s="286">
        <v>5</v>
      </c>
      <c r="J71" s="287">
        <v>82051</v>
      </c>
      <c r="K71" s="199">
        <f>ROUND(I71*J71,0)</f>
        <v>410255</v>
      </c>
      <c r="L71" s="311"/>
      <c r="M71" s="309"/>
      <c r="N71" s="197">
        <v>1</v>
      </c>
      <c r="O71" s="199">
        <f>J71*N71</f>
        <v>82051</v>
      </c>
      <c r="P71" s="197"/>
      <c r="Q71" s="199">
        <f>J71*P71</f>
        <v>0</v>
      </c>
      <c r="R71" s="197"/>
      <c r="S71" s="199">
        <f>J71*R71</f>
        <v>0</v>
      </c>
      <c r="T71" s="197">
        <v>2</v>
      </c>
      <c r="U71" s="199">
        <f>J71*T71</f>
        <v>164102</v>
      </c>
      <c r="V71" s="197">
        <v>2</v>
      </c>
      <c r="W71" s="199">
        <f>J71*V71</f>
        <v>164102</v>
      </c>
      <c r="X71" s="197"/>
      <c r="Y71" s="199">
        <f>J71*X71</f>
        <v>0</v>
      </c>
      <c r="Z71" s="197"/>
      <c r="AA71" s="199">
        <f>J71*Z71</f>
        <v>0</v>
      </c>
      <c r="AC71" s="325"/>
      <c r="AD71" s="223"/>
    </row>
    <row r="72" spans="1:30" ht="42.75">
      <c r="A72" s="4"/>
      <c r="B72" s="8"/>
      <c r="C72" s="146"/>
      <c r="D72" s="136" t="s">
        <v>140</v>
      </c>
      <c r="E72" s="136"/>
      <c r="F72" s="136"/>
      <c r="G72" s="284" t="s">
        <v>141</v>
      </c>
      <c r="H72" s="285" t="s">
        <v>54</v>
      </c>
      <c r="I72" s="286">
        <v>72</v>
      </c>
      <c r="J72" s="287">
        <v>46564</v>
      </c>
      <c r="K72" s="199">
        <f t="shared" si="38"/>
        <v>3352608</v>
      </c>
      <c r="L72" s="311"/>
      <c r="M72" s="309"/>
      <c r="N72" s="197">
        <v>72</v>
      </c>
      <c r="O72" s="199">
        <f t="shared" si="39"/>
        <v>3352608</v>
      </c>
      <c r="P72" s="197"/>
      <c r="Q72" s="199">
        <f t="shared" si="40"/>
        <v>0</v>
      </c>
      <c r="R72" s="197"/>
      <c r="S72" s="199">
        <f t="shared" si="41"/>
        <v>0</v>
      </c>
      <c r="T72" s="197"/>
      <c r="U72" s="199">
        <f t="shared" si="42"/>
        <v>0</v>
      </c>
      <c r="V72" s="197"/>
      <c r="W72" s="199">
        <f t="shared" si="43"/>
        <v>0</v>
      </c>
      <c r="X72" s="197"/>
      <c r="Y72" s="199">
        <f t="shared" si="44"/>
        <v>0</v>
      </c>
      <c r="Z72" s="197"/>
      <c r="AA72" s="199">
        <f t="shared" si="45"/>
        <v>0</v>
      </c>
      <c r="AC72" s="325"/>
      <c r="AD72" s="223"/>
    </row>
    <row r="73" spans="1:30" ht="28.5">
      <c r="A73" s="4"/>
      <c r="B73" s="8"/>
      <c r="C73" s="128"/>
      <c r="D73" s="136" t="s">
        <v>142</v>
      </c>
      <c r="E73" s="136"/>
      <c r="F73" s="136"/>
      <c r="G73" s="284" t="s">
        <v>143</v>
      </c>
      <c r="H73" s="285" t="s">
        <v>54</v>
      </c>
      <c r="I73" s="286">
        <v>12</v>
      </c>
      <c r="J73" s="287">
        <v>27667</v>
      </c>
      <c r="K73" s="199">
        <f t="shared" si="38"/>
        <v>332004</v>
      </c>
      <c r="L73" s="311"/>
      <c r="M73" s="309"/>
      <c r="N73" s="197">
        <v>12</v>
      </c>
      <c r="O73" s="199">
        <f t="shared" si="39"/>
        <v>332004</v>
      </c>
      <c r="P73" s="197"/>
      <c r="Q73" s="199">
        <f t="shared" si="40"/>
        <v>0</v>
      </c>
      <c r="R73" s="197"/>
      <c r="S73" s="199">
        <f t="shared" si="41"/>
        <v>0</v>
      </c>
      <c r="T73" s="197"/>
      <c r="U73" s="199">
        <f t="shared" si="42"/>
        <v>0</v>
      </c>
      <c r="V73" s="197"/>
      <c r="W73" s="199">
        <f t="shared" si="43"/>
        <v>0</v>
      </c>
      <c r="X73" s="197"/>
      <c r="Y73" s="199">
        <f t="shared" si="44"/>
        <v>0</v>
      </c>
      <c r="Z73" s="197"/>
      <c r="AA73" s="199">
        <f t="shared" si="45"/>
        <v>0</v>
      </c>
      <c r="AC73" s="325"/>
      <c r="AD73" s="223"/>
    </row>
    <row r="74" spans="1:30" ht="42.75">
      <c r="A74" s="4"/>
      <c r="B74" s="8"/>
      <c r="C74" s="128"/>
      <c r="D74" s="136" t="s">
        <v>144</v>
      </c>
      <c r="E74" s="136"/>
      <c r="F74" s="136"/>
      <c r="G74" s="284" t="s">
        <v>145</v>
      </c>
      <c r="H74" s="285" t="s">
        <v>100</v>
      </c>
      <c r="I74" s="286">
        <v>5</v>
      </c>
      <c r="J74" s="287">
        <v>50488</v>
      </c>
      <c r="K74" s="199">
        <f t="shared" si="38"/>
        <v>252440</v>
      </c>
      <c r="L74" s="311"/>
      <c r="M74" s="309"/>
      <c r="N74" s="197">
        <v>5</v>
      </c>
      <c r="O74" s="199">
        <f t="shared" si="39"/>
        <v>252440</v>
      </c>
      <c r="P74" s="197"/>
      <c r="Q74" s="199">
        <f t="shared" si="40"/>
        <v>0</v>
      </c>
      <c r="R74" s="197"/>
      <c r="S74" s="199">
        <f t="shared" si="41"/>
        <v>0</v>
      </c>
      <c r="T74" s="197"/>
      <c r="U74" s="199">
        <f t="shared" si="42"/>
        <v>0</v>
      </c>
      <c r="V74" s="197"/>
      <c r="W74" s="199">
        <f t="shared" si="43"/>
        <v>0</v>
      </c>
      <c r="X74" s="197"/>
      <c r="Y74" s="199">
        <f t="shared" si="44"/>
        <v>0</v>
      </c>
      <c r="Z74" s="197"/>
      <c r="AA74" s="199">
        <f t="shared" si="45"/>
        <v>0</v>
      </c>
      <c r="AC74" s="325"/>
      <c r="AD74" s="223"/>
    </row>
    <row r="75" spans="1:30" ht="42.75">
      <c r="A75" s="4"/>
      <c r="B75" s="8"/>
      <c r="C75" s="128"/>
      <c r="D75" s="136" t="s">
        <v>146</v>
      </c>
      <c r="E75" s="136"/>
      <c r="F75" s="136"/>
      <c r="G75" s="284" t="s">
        <v>147</v>
      </c>
      <c r="H75" s="285" t="s">
        <v>100</v>
      </c>
      <c r="I75" s="286">
        <v>14</v>
      </c>
      <c r="J75" s="287">
        <v>89280</v>
      </c>
      <c r="K75" s="199">
        <f t="shared" si="38"/>
        <v>1249920</v>
      </c>
      <c r="L75" s="311"/>
      <c r="M75" s="309"/>
      <c r="N75" s="197">
        <v>14</v>
      </c>
      <c r="O75" s="199">
        <f t="shared" si="39"/>
        <v>1249920</v>
      </c>
      <c r="P75" s="197"/>
      <c r="Q75" s="199">
        <f t="shared" si="40"/>
        <v>0</v>
      </c>
      <c r="R75" s="197"/>
      <c r="S75" s="199">
        <f t="shared" si="41"/>
        <v>0</v>
      </c>
      <c r="T75" s="197"/>
      <c r="U75" s="199">
        <f t="shared" si="42"/>
        <v>0</v>
      </c>
      <c r="V75" s="197"/>
      <c r="W75" s="199">
        <f t="shared" si="43"/>
        <v>0</v>
      </c>
      <c r="X75" s="197"/>
      <c r="Y75" s="199">
        <f t="shared" si="44"/>
        <v>0</v>
      </c>
      <c r="Z75" s="197"/>
      <c r="AA75" s="199">
        <f t="shared" si="45"/>
        <v>0</v>
      </c>
      <c r="AC75" s="325"/>
      <c r="AD75" s="223"/>
    </row>
    <row r="76" spans="1:30" ht="42.75">
      <c r="A76" s="4"/>
      <c r="B76" s="8"/>
      <c r="C76" s="128"/>
      <c r="D76" s="136" t="s">
        <v>144</v>
      </c>
      <c r="E76" s="136"/>
      <c r="F76" s="136"/>
      <c r="G76" s="284" t="s">
        <v>148</v>
      </c>
      <c r="H76" s="285" t="s">
        <v>54</v>
      </c>
      <c r="I76" s="286">
        <v>30</v>
      </c>
      <c r="J76" s="287">
        <v>96975</v>
      </c>
      <c r="K76" s="199">
        <f t="shared" ref="K76:K80" si="46">ROUND(I76*J76,0)</f>
        <v>2909250</v>
      </c>
      <c r="L76" s="311"/>
      <c r="M76" s="309"/>
      <c r="N76" s="197">
        <v>30</v>
      </c>
      <c r="O76" s="199">
        <f t="shared" si="39"/>
        <v>2909250</v>
      </c>
      <c r="P76" s="197"/>
      <c r="Q76" s="199">
        <f t="shared" si="40"/>
        <v>0</v>
      </c>
      <c r="R76" s="197"/>
      <c r="S76" s="199">
        <f t="shared" si="41"/>
        <v>0</v>
      </c>
      <c r="T76" s="197"/>
      <c r="U76" s="199">
        <f t="shared" si="42"/>
        <v>0</v>
      </c>
      <c r="V76" s="197"/>
      <c r="W76" s="199">
        <f t="shared" si="43"/>
        <v>0</v>
      </c>
      <c r="X76" s="197"/>
      <c r="Y76" s="199">
        <f t="shared" si="44"/>
        <v>0</v>
      </c>
      <c r="Z76" s="197"/>
      <c r="AA76" s="199">
        <f t="shared" si="45"/>
        <v>0</v>
      </c>
      <c r="AC76" s="325"/>
      <c r="AD76" s="223"/>
    </row>
    <row r="77" spans="1:30">
      <c r="A77" s="4"/>
      <c r="B77" s="8"/>
      <c r="C77" s="146"/>
      <c r="D77" s="136" t="s">
        <v>149</v>
      </c>
      <c r="E77" s="136"/>
      <c r="F77" s="136"/>
      <c r="G77" s="284" t="s">
        <v>150</v>
      </c>
      <c r="H77" s="285" t="s">
        <v>100</v>
      </c>
      <c r="I77" s="286">
        <v>13</v>
      </c>
      <c r="J77" s="287">
        <v>57424</v>
      </c>
      <c r="K77" s="199">
        <f t="shared" si="46"/>
        <v>746512</v>
      </c>
      <c r="L77" s="311"/>
      <c r="M77" s="309"/>
      <c r="N77" s="197">
        <v>13</v>
      </c>
      <c r="O77" s="199">
        <f t="shared" si="39"/>
        <v>746512</v>
      </c>
      <c r="P77" s="197"/>
      <c r="Q77" s="199">
        <f t="shared" si="40"/>
        <v>0</v>
      </c>
      <c r="R77" s="197"/>
      <c r="S77" s="199">
        <f t="shared" si="41"/>
        <v>0</v>
      </c>
      <c r="T77" s="197"/>
      <c r="U77" s="199">
        <f t="shared" si="42"/>
        <v>0</v>
      </c>
      <c r="V77" s="197"/>
      <c r="W77" s="199">
        <f t="shared" si="43"/>
        <v>0</v>
      </c>
      <c r="X77" s="197"/>
      <c r="Y77" s="199">
        <f t="shared" si="44"/>
        <v>0</v>
      </c>
      <c r="Z77" s="197"/>
      <c r="AA77" s="199">
        <f t="shared" si="45"/>
        <v>0</v>
      </c>
      <c r="AC77" s="325"/>
      <c r="AD77" s="223"/>
    </row>
    <row r="78" spans="1:30" ht="42.75">
      <c r="A78" s="4"/>
      <c r="B78" s="8"/>
      <c r="C78" s="128"/>
      <c r="D78" s="136" t="s">
        <v>151</v>
      </c>
      <c r="E78" s="136"/>
      <c r="F78" s="136"/>
      <c r="G78" s="284" t="s">
        <v>152</v>
      </c>
      <c r="H78" s="285" t="s">
        <v>100</v>
      </c>
      <c r="I78" s="286">
        <v>12</v>
      </c>
      <c r="J78" s="287">
        <v>923182</v>
      </c>
      <c r="K78" s="199">
        <f t="shared" si="46"/>
        <v>11078184</v>
      </c>
      <c r="L78" s="311"/>
      <c r="M78" s="309"/>
      <c r="N78" s="197">
        <v>12</v>
      </c>
      <c r="O78" s="199">
        <f t="shared" si="39"/>
        <v>11078184</v>
      </c>
      <c r="P78" s="197"/>
      <c r="Q78" s="199">
        <f t="shared" si="40"/>
        <v>0</v>
      </c>
      <c r="R78" s="197"/>
      <c r="S78" s="199">
        <f t="shared" si="41"/>
        <v>0</v>
      </c>
      <c r="T78" s="197"/>
      <c r="U78" s="199">
        <f t="shared" si="42"/>
        <v>0</v>
      </c>
      <c r="V78" s="197"/>
      <c r="W78" s="199">
        <f t="shared" si="43"/>
        <v>0</v>
      </c>
      <c r="X78" s="197"/>
      <c r="Y78" s="199">
        <f t="shared" si="44"/>
        <v>0</v>
      </c>
      <c r="Z78" s="197"/>
      <c r="AA78" s="199">
        <f t="shared" si="45"/>
        <v>0</v>
      </c>
      <c r="AC78" s="325"/>
      <c r="AD78" s="223"/>
    </row>
    <row r="79" spans="1:30" ht="42.75">
      <c r="A79" s="4"/>
      <c r="B79" s="8"/>
      <c r="C79" s="128"/>
      <c r="D79" s="136" t="s">
        <v>153</v>
      </c>
      <c r="E79" s="136"/>
      <c r="F79" s="136"/>
      <c r="G79" s="284" t="s">
        <v>154</v>
      </c>
      <c r="H79" s="285" t="s">
        <v>54</v>
      </c>
      <c r="I79" s="286">
        <v>51</v>
      </c>
      <c r="J79" s="287">
        <v>160346</v>
      </c>
      <c r="K79" s="199">
        <f t="shared" si="46"/>
        <v>8177646</v>
      </c>
      <c r="L79" s="311"/>
      <c r="M79" s="309"/>
      <c r="N79" s="197">
        <v>51</v>
      </c>
      <c r="O79" s="199">
        <f t="shared" si="39"/>
        <v>8177646</v>
      </c>
      <c r="P79" s="197"/>
      <c r="Q79" s="199">
        <f t="shared" si="40"/>
        <v>0</v>
      </c>
      <c r="R79" s="197"/>
      <c r="S79" s="199">
        <f t="shared" si="41"/>
        <v>0</v>
      </c>
      <c r="T79" s="197"/>
      <c r="U79" s="199">
        <f t="shared" si="42"/>
        <v>0</v>
      </c>
      <c r="V79" s="197"/>
      <c r="W79" s="199">
        <f t="shared" si="43"/>
        <v>0</v>
      </c>
      <c r="X79" s="197"/>
      <c r="Y79" s="199">
        <f t="shared" si="44"/>
        <v>0</v>
      </c>
      <c r="Z79" s="197"/>
      <c r="AA79" s="199">
        <f t="shared" si="45"/>
        <v>0</v>
      </c>
      <c r="AC79" s="325"/>
      <c r="AD79" s="223"/>
    </row>
    <row r="80" spans="1:30">
      <c r="A80" s="4"/>
      <c r="B80" s="8"/>
      <c r="C80" s="128"/>
      <c r="D80" s="136" t="s">
        <v>155</v>
      </c>
      <c r="E80" s="136"/>
      <c r="F80" s="136"/>
      <c r="G80" s="284" t="s">
        <v>156</v>
      </c>
      <c r="H80" s="285" t="s">
        <v>100</v>
      </c>
      <c r="I80" s="286">
        <v>12</v>
      </c>
      <c r="J80" s="287">
        <v>16275</v>
      </c>
      <c r="K80" s="199">
        <f t="shared" si="46"/>
        <v>195300</v>
      </c>
      <c r="L80" s="311"/>
      <c r="M80" s="309"/>
      <c r="N80" s="197">
        <v>12</v>
      </c>
      <c r="O80" s="199">
        <f t="shared" si="39"/>
        <v>195300</v>
      </c>
      <c r="P80" s="197"/>
      <c r="Q80" s="199">
        <f t="shared" si="40"/>
        <v>0</v>
      </c>
      <c r="R80" s="197"/>
      <c r="S80" s="199">
        <f t="shared" si="41"/>
        <v>0</v>
      </c>
      <c r="T80" s="197"/>
      <c r="U80" s="199">
        <f t="shared" si="42"/>
        <v>0</v>
      </c>
      <c r="V80" s="197"/>
      <c r="W80" s="199">
        <f t="shared" si="43"/>
        <v>0</v>
      </c>
      <c r="X80" s="197"/>
      <c r="Y80" s="199">
        <f t="shared" si="44"/>
        <v>0</v>
      </c>
      <c r="Z80" s="197"/>
      <c r="AA80" s="199">
        <f t="shared" si="45"/>
        <v>0</v>
      </c>
      <c r="AC80" s="325"/>
      <c r="AD80" s="223"/>
    </row>
    <row r="81" spans="1:30">
      <c r="A81" s="4"/>
      <c r="B81" s="8"/>
      <c r="C81" s="146"/>
      <c r="D81" s="136" t="s">
        <v>157</v>
      </c>
      <c r="E81" s="136"/>
      <c r="F81" s="136"/>
      <c r="G81" s="284" t="s">
        <v>158</v>
      </c>
      <c r="H81" s="285" t="s">
        <v>100</v>
      </c>
      <c r="I81" s="286">
        <v>56</v>
      </c>
      <c r="J81" s="287">
        <v>20430</v>
      </c>
      <c r="K81" s="199">
        <f t="shared" si="38"/>
        <v>1144080</v>
      </c>
      <c r="L81" s="311"/>
      <c r="M81" s="309"/>
      <c r="N81" s="197">
        <v>56</v>
      </c>
      <c r="O81" s="199">
        <f t="shared" si="39"/>
        <v>1144080</v>
      </c>
      <c r="P81" s="197"/>
      <c r="Q81" s="199">
        <f t="shared" si="40"/>
        <v>0</v>
      </c>
      <c r="R81" s="197"/>
      <c r="S81" s="199">
        <f t="shared" si="41"/>
        <v>0</v>
      </c>
      <c r="T81" s="197"/>
      <c r="U81" s="199">
        <f t="shared" si="42"/>
        <v>0</v>
      </c>
      <c r="V81" s="197"/>
      <c r="W81" s="199">
        <f t="shared" si="43"/>
        <v>0</v>
      </c>
      <c r="X81" s="197"/>
      <c r="Y81" s="199">
        <f t="shared" si="44"/>
        <v>0</v>
      </c>
      <c r="Z81" s="197"/>
      <c r="AA81" s="199">
        <f t="shared" si="45"/>
        <v>0</v>
      </c>
      <c r="AC81" s="325"/>
      <c r="AD81" s="223"/>
    </row>
    <row r="82" spans="1:30">
      <c r="A82" s="4"/>
      <c r="B82" s="8"/>
      <c r="C82" s="128"/>
      <c r="D82" s="136" t="s">
        <v>159</v>
      </c>
      <c r="E82" s="136"/>
      <c r="F82" s="136"/>
      <c r="G82" s="284" t="s">
        <v>160</v>
      </c>
      <c r="H82" s="285" t="s">
        <v>100</v>
      </c>
      <c r="I82" s="286">
        <v>11</v>
      </c>
      <c r="J82" s="287">
        <v>28543</v>
      </c>
      <c r="K82" s="199">
        <f t="shared" si="38"/>
        <v>313973</v>
      </c>
      <c r="L82" s="311"/>
      <c r="M82" s="309"/>
      <c r="N82" s="197"/>
      <c r="O82" s="199">
        <f t="shared" si="39"/>
        <v>0</v>
      </c>
      <c r="P82" s="197"/>
      <c r="Q82" s="199">
        <f t="shared" si="40"/>
        <v>0</v>
      </c>
      <c r="R82" s="197"/>
      <c r="S82" s="199">
        <f t="shared" si="41"/>
        <v>0</v>
      </c>
      <c r="T82" s="197"/>
      <c r="U82" s="199">
        <f t="shared" si="42"/>
        <v>0</v>
      </c>
      <c r="V82" s="197">
        <v>11</v>
      </c>
      <c r="W82" s="199">
        <f t="shared" si="43"/>
        <v>313973</v>
      </c>
      <c r="X82" s="197"/>
      <c r="Y82" s="199">
        <f t="shared" si="44"/>
        <v>0</v>
      </c>
      <c r="Z82" s="197"/>
      <c r="AA82" s="199">
        <f t="shared" si="45"/>
        <v>0</v>
      </c>
      <c r="AC82" s="325"/>
      <c r="AD82" s="223"/>
    </row>
    <row r="83" spans="1:30" ht="30">
      <c r="A83" s="4"/>
      <c r="B83" s="8"/>
      <c r="C83" s="128"/>
      <c r="D83" s="288">
        <v>7.2</v>
      </c>
      <c r="E83" s="288"/>
      <c r="F83" s="288"/>
      <c r="G83" s="289" t="s">
        <v>161</v>
      </c>
      <c r="H83" s="285"/>
      <c r="I83" s="286"/>
      <c r="J83" s="287"/>
      <c r="K83" s="199"/>
      <c r="L83" s="311"/>
      <c r="M83" s="309"/>
      <c r="N83" s="197"/>
      <c r="O83" s="199"/>
      <c r="P83" s="197"/>
      <c r="Q83" s="199"/>
      <c r="R83" s="197"/>
      <c r="S83" s="199"/>
      <c r="T83" s="197"/>
      <c r="U83" s="199"/>
      <c r="V83" s="197"/>
      <c r="W83" s="199"/>
      <c r="X83" s="197"/>
      <c r="Y83" s="199"/>
      <c r="Z83" s="197"/>
      <c r="AA83" s="199"/>
      <c r="AC83" s="325"/>
      <c r="AD83" s="223"/>
    </row>
    <row r="84" spans="1:30" ht="71.25">
      <c r="A84" s="4"/>
      <c r="B84" s="8"/>
      <c r="C84" s="128"/>
      <c r="D84" s="136" t="s">
        <v>162</v>
      </c>
      <c r="E84" s="136"/>
      <c r="F84" s="136"/>
      <c r="G84" s="284" t="s">
        <v>163</v>
      </c>
      <c r="H84" s="285" t="s">
        <v>100</v>
      </c>
      <c r="I84" s="286">
        <v>1</v>
      </c>
      <c r="J84" s="287">
        <v>855288</v>
      </c>
      <c r="K84" s="199">
        <f t="shared" ref="K84:K95" si="47">ROUND(I84*J84,0)</f>
        <v>855288</v>
      </c>
      <c r="L84" s="311"/>
      <c r="M84" s="309"/>
      <c r="N84" s="197"/>
      <c r="O84" s="199">
        <f t="shared" ref="O84:O105" si="48">J84*N84</f>
        <v>0</v>
      </c>
      <c r="P84" s="197"/>
      <c r="Q84" s="199">
        <f t="shared" ref="Q84:Q105" si="49">J84*P84</f>
        <v>0</v>
      </c>
      <c r="R84" s="197">
        <v>1</v>
      </c>
      <c r="S84" s="199">
        <f t="shared" ref="S84:S105" si="50">J84*R84</f>
        <v>855288</v>
      </c>
      <c r="T84" s="197"/>
      <c r="U84" s="199">
        <f t="shared" ref="U84:U105" si="51">J84*T84</f>
        <v>0</v>
      </c>
      <c r="V84" s="197"/>
      <c r="W84" s="199">
        <f t="shared" ref="W84:W105" si="52">J84*V84</f>
        <v>0</v>
      </c>
      <c r="X84" s="197"/>
      <c r="Y84" s="199">
        <f t="shared" ref="Y84:Y105" si="53">J84*X84</f>
        <v>0</v>
      </c>
      <c r="Z84" s="197"/>
      <c r="AA84" s="199">
        <f t="shared" ref="AA84:AA105" si="54">J84*Z84</f>
        <v>0</v>
      </c>
      <c r="AC84" s="325"/>
      <c r="AD84" s="223"/>
    </row>
    <row r="85" spans="1:30" ht="28.5">
      <c r="A85" s="4"/>
      <c r="B85" s="8"/>
      <c r="C85" s="146"/>
      <c r="D85" s="136" t="s">
        <v>164</v>
      </c>
      <c r="E85" s="136"/>
      <c r="F85" s="136"/>
      <c r="G85" s="284" t="s">
        <v>165</v>
      </c>
      <c r="H85" s="285" t="s">
        <v>54</v>
      </c>
      <c r="I85" s="286">
        <v>24</v>
      </c>
      <c r="J85" s="287">
        <v>21779</v>
      </c>
      <c r="K85" s="199">
        <f t="shared" si="47"/>
        <v>522696</v>
      </c>
      <c r="L85" s="311"/>
      <c r="M85" s="309"/>
      <c r="N85" s="197"/>
      <c r="O85" s="199">
        <f t="shared" si="48"/>
        <v>0</v>
      </c>
      <c r="P85" s="197"/>
      <c r="Q85" s="199">
        <f t="shared" si="49"/>
        <v>0</v>
      </c>
      <c r="R85" s="197">
        <v>12</v>
      </c>
      <c r="S85" s="199">
        <f t="shared" si="50"/>
        <v>261348</v>
      </c>
      <c r="T85" s="197">
        <v>6</v>
      </c>
      <c r="U85" s="199">
        <f t="shared" si="51"/>
        <v>130674</v>
      </c>
      <c r="V85" s="197">
        <v>6</v>
      </c>
      <c r="W85" s="199">
        <f t="shared" si="52"/>
        <v>130674</v>
      </c>
      <c r="X85" s="197"/>
      <c r="Y85" s="199">
        <f t="shared" si="53"/>
        <v>0</v>
      </c>
      <c r="Z85" s="197"/>
      <c r="AA85" s="199">
        <f t="shared" si="54"/>
        <v>0</v>
      </c>
      <c r="AC85" s="325"/>
      <c r="AD85" s="223"/>
    </row>
    <row r="86" spans="1:30" ht="28.5">
      <c r="A86" s="4"/>
      <c r="B86" s="8"/>
      <c r="C86" s="146"/>
      <c r="D86" s="136" t="s">
        <v>166</v>
      </c>
      <c r="E86" s="136"/>
      <c r="F86" s="136"/>
      <c r="G86" s="284" t="s">
        <v>167</v>
      </c>
      <c r="H86" s="285" t="s">
        <v>54</v>
      </c>
      <c r="I86" s="286">
        <v>54</v>
      </c>
      <c r="J86" s="287">
        <v>18922</v>
      </c>
      <c r="K86" s="199">
        <f t="shared" ref="K86" si="55">ROUND(I86*J86,0)</f>
        <v>1021788</v>
      </c>
      <c r="L86" s="311"/>
      <c r="M86" s="309"/>
      <c r="N86" s="197">
        <v>6</v>
      </c>
      <c r="O86" s="199">
        <f t="shared" si="48"/>
        <v>113532</v>
      </c>
      <c r="P86" s="197"/>
      <c r="Q86" s="199">
        <f t="shared" si="49"/>
        <v>0</v>
      </c>
      <c r="R86" s="197">
        <v>36</v>
      </c>
      <c r="S86" s="199">
        <f t="shared" si="50"/>
        <v>681192</v>
      </c>
      <c r="T86" s="197">
        <v>6</v>
      </c>
      <c r="U86" s="199">
        <f t="shared" si="51"/>
        <v>113532</v>
      </c>
      <c r="V86" s="197">
        <v>6</v>
      </c>
      <c r="W86" s="199">
        <f t="shared" si="52"/>
        <v>113532</v>
      </c>
      <c r="X86" s="197"/>
      <c r="Y86" s="199">
        <f t="shared" si="53"/>
        <v>0</v>
      </c>
      <c r="Z86" s="197"/>
      <c r="AA86" s="199">
        <f t="shared" si="54"/>
        <v>0</v>
      </c>
      <c r="AC86" s="325"/>
      <c r="AD86" s="223"/>
    </row>
    <row r="87" spans="1:30" ht="28.5">
      <c r="A87" s="4"/>
      <c r="B87" s="8"/>
      <c r="C87" s="128"/>
      <c r="D87" s="136" t="s">
        <v>168</v>
      </c>
      <c r="E87" s="136"/>
      <c r="F87" s="136"/>
      <c r="G87" s="284" t="s">
        <v>169</v>
      </c>
      <c r="H87" s="285" t="s">
        <v>54</v>
      </c>
      <c r="I87" s="286">
        <v>24</v>
      </c>
      <c r="J87" s="287">
        <v>15884</v>
      </c>
      <c r="K87" s="199">
        <f t="shared" si="47"/>
        <v>381216</v>
      </c>
      <c r="L87" s="311"/>
      <c r="M87" s="309"/>
      <c r="N87" s="197">
        <v>12</v>
      </c>
      <c r="O87" s="199">
        <f t="shared" si="48"/>
        <v>190608</v>
      </c>
      <c r="P87" s="197"/>
      <c r="Q87" s="199">
        <f t="shared" si="49"/>
        <v>0</v>
      </c>
      <c r="R87" s="197"/>
      <c r="S87" s="199">
        <f t="shared" si="50"/>
        <v>0</v>
      </c>
      <c r="T87" s="197">
        <v>6</v>
      </c>
      <c r="U87" s="199">
        <f t="shared" si="51"/>
        <v>95304</v>
      </c>
      <c r="V87" s="197">
        <v>6</v>
      </c>
      <c r="W87" s="199">
        <f t="shared" si="52"/>
        <v>95304</v>
      </c>
      <c r="X87" s="197"/>
      <c r="Y87" s="199">
        <f t="shared" si="53"/>
        <v>0</v>
      </c>
      <c r="Z87" s="197"/>
      <c r="AA87" s="199">
        <f t="shared" si="54"/>
        <v>0</v>
      </c>
      <c r="AC87" s="325"/>
      <c r="AD87" s="223"/>
    </row>
    <row r="88" spans="1:30" ht="42.75">
      <c r="A88" s="4"/>
      <c r="B88" s="8"/>
      <c r="C88" s="128"/>
      <c r="D88" s="136" t="s">
        <v>168</v>
      </c>
      <c r="E88" s="136"/>
      <c r="F88" s="136"/>
      <c r="G88" s="284" t="s">
        <v>170</v>
      </c>
      <c r="H88" s="285" t="s">
        <v>100</v>
      </c>
      <c r="I88" s="286">
        <v>5</v>
      </c>
      <c r="J88" s="287">
        <v>33479</v>
      </c>
      <c r="K88" s="199">
        <f t="shared" si="47"/>
        <v>167395</v>
      </c>
      <c r="L88" s="311"/>
      <c r="M88" s="309"/>
      <c r="N88" s="197">
        <v>3</v>
      </c>
      <c r="O88" s="199">
        <f t="shared" si="48"/>
        <v>100437</v>
      </c>
      <c r="P88" s="197"/>
      <c r="Q88" s="199">
        <f t="shared" si="49"/>
        <v>0</v>
      </c>
      <c r="R88" s="197"/>
      <c r="S88" s="199">
        <f t="shared" si="50"/>
        <v>0</v>
      </c>
      <c r="T88" s="197">
        <v>1</v>
      </c>
      <c r="U88" s="199">
        <f t="shared" si="51"/>
        <v>33479</v>
      </c>
      <c r="V88" s="197">
        <v>1</v>
      </c>
      <c r="W88" s="199">
        <f t="shared" si="52"/>
        <v>33479</v>
      </c>
      <c r="X88" s="197"/>
      <c r="Y88" s="199">
        <f t="shared" si="53"/>
        <v>0</v>
      </c>
      <c r="Z88" s="197"/>
      <c r="AA88" s="199">
        <f t="shared" si="54"/>
        <v>0</v>
      </c>
      <c r="AC88" s="325"/>
      <c r="AD88" s="223"/>
    </row>
    <row r="89" spans="1:30" ht="42.75">
      <c r="A89" s="4"/>
      <c r="B89" s="8"/>
      <c r="C89" s="128"/>
      <c r="D89" s="136" t="s">
        <v>171</v>
      </c>
      <c r="E89" s="136"/>
      <c r="F89" s="136"/>
      <c r="G89" s="284" t="s">
        <v>172</v>
      </c>
      <c r="H89" s="285" t="s">
        <v>100</v>
      </c>
      <c r="I89" s="286">
        <v>1</v>
      </c>
      <c r="J89" s="287">
        <v>46894</v>
      </c>
      <c r="K89" s="199">
        <f t="shared" si="47"/>
        <v>46894</v>
      </c>
      <c r="L89" s="311"/>
      <c r="M89" s="309"/>
      <c r="N89" s="197"/>
      <c r="O89" s="199">
        <f t="shared" si="48"/>
        <v>0</v>
      </c>
      <c r="P89" s="197"/>
      <c r="Q89" s="199">
        <f t="shared" si="49"/>
        <v>0</v>
      </c>
      <c r="R89" s="197"/>
      <c r="S89" s="199">
        <f t="shared" si="50"/>
        <v>0</v>
      </c>
      <c r="T89" s="197">
        <v>1</v>
      </c>
      <c r="U89" s="199">
        <f t="shared" si="51"/>
        <v>46894</v>
      </c>
      <c r="V89" s="197"/>
      <c r="W89" s="199">
        <f t="shared" si="52"/>
        <v>0</v>
      </c>
      <c r="X89" s="197"/>
      <c r="Y89" s="199">
        <f t="shared" si="53"/>
        <v>0</v>
      </c>
      <c r="Z89" s="197"/>
      <c r="AA89" s="199">
        <f t="shared" si="54"/>
        <v>0</v>
      </c>
      <c r="AC89" s="325"/>
      <c r="AD89" s="223"/>
    </row>
    <row r="90" spans="1:30" ht="42.75">
      <c r="A90" s="4"/>
      <c r="B90" s="8"/>
      <c r="C90" s="146"/>
      <c r="D90" s="136" t="s">
        <v>173</v>
      </c>
      <c r="E90" s="136"/>
      <c r="F90" s="136"/>
      <c r="G90" s="284" t="s">
        <v>174</v>
      </c>
      <c r="H90" s="285" t="s">
        <v>100</v>
      </c>
      <c r="I90" s="286">
        <v>2</v>
      </c>
      <c r="J90" s="287">
        <v>140144</v>
      </c>
      <c r="K90" s="199">
        <f t="shared" si="47"/>
        <v>280288</v>
      </c>
      <c r="L90" s="311"/>
      <c r="M90" s="309"/>
      <c r="N90" s="197"/>
      <c r="O90" s="199">
        <f t="shared" si="48"/>
        <v>0</v>
      </c>
      <c r="P90" s="197"/>
      <c r="Q90" s="199">
        <f t="shared" si="49"/>
        <v>0</v>
      </c>
      <c r="R90" s="197">
        <v>1</v>
      </c>
      <c r="S90" s="199">
        <f t="shared" si="50"/>
        <v>140144</v>
      </c>
      <c r="T90" s="197"/>
      <c r="U90" s="199">
        <f t="shared" si="51"/>
        <v>0</v>
      </c>
      <c r="V90" s="197">
        <v>1</v>
      </c>
      <c r="W90" s="199">
        <f t="shared" si="52"/>
        <v>140144</v>
      </c>
      <c r="X90" s="197"/>
      <c r="Y90" s="199">
        <f t="shared" si="53"/>
        <v>0</v>
      </c>
      <c r="Z90" s="197"/>
      <c r="AA90" s="199">
        <f t="shared" si="54"/>
        <v>0</v>
      </c>
      <c r="AC90" s="325"/>
      <c r="AD90" s="223"/>
    </row>
    <row r="91" spans="1:30" ht="42.75">
      <c r="A91" s="4"/>
      <c r="B91" s="8"/>
      <c r="C91" s="128"/>
      <c r="D91" s="136" t="s">
        <v>175</v>
      </c>
      <c r="E91" s="136"/>
      <c r="F91" s="136"/>
      <c r="G91" s="284" t="s">
        <v>176</v>
      </c>
      <c r="H91" s="285" t="s">
        <v>100</v>
      </c>
      <c r="I91" s="286">
        <v>14</v>
      </c>
      <c r="J91" s="287">
        <v>33479</v>
      </c>
      <c r="K91" s="199">
        <f t="shared" si="47"/>
        <v>468706</v>
      </c>
      <c r="L91" s="311"/>
      <c r="M91" s="309"/>
      <c r="N91" s="197">
        <v>1</v>
      </c>
      <c r="O91" s="199">
        <f t="shared" si="48"/>
        <v>33479</v>
      </c>
      <c r="P91" s="197"/>
      <c r="Q91" s="199">
        <f t="shared" si="49"/>
        <v>0</v>
      </c>
      <c r="R91" s="197"/>
      <c r="S91" s="199">
        <f t="shared" si="50"/>
        <v>0</v>
      </c>
      <c r="T91" s="197"/>
      <c r="U91" s="199">
        <f t="shared" si="51"/>
        <v>0</v>
      </c>
      <c r="V91" s="197">
        <v>13</v>
      </c>
      <c r="W91" s="199">
        <f t="shared" si="52"/>
        <v>435227</v>
      </c>
      <c r="X91" s="197"/>
      <c r="Y91" s="199">
        <f t="shared" si="53"/>
        <v>0</v>
      </c>
      <c r="Z91" s="197"/>
      <c r="AA91" s="199">
        <f t="shared" si="54"/>
        <v>0</v>
      </c>
      <c r="AC91" s="325"/>
      <c r="AD91" s="223"/>
    </row>
    <row r="92" spans="1:30" ht="42.75">
      <c r="A92" s="4"/>
      <c r="B92" s="8"/>
      <c r="C92" s="128"/>
      <c r="D92" s="136" t="s">
        <v>177</v>
      </c>
      <c r="E92" s="136"/>
      <c r="F92" s="136"/>
      <c r="G92" s="284" t="s">
        <v>178</v>
      </c>
      <c r="H92" s="285" t="s">
        <v>100</v>
      </c>
      <c r="I92" s="286">
        <v>5</v>
      </c>
      <c r="J92" s="287">
        <v>38804</v>
      </c>
      <c r="K92" s="199">
        <f t="shared" si="47"/>
        <v>194020</v>
      </c>
      <c r="L92" s="311"/>
      <c r="M92" s="309"/>
      <c r="N92" s="197">
        <v>1</v>
      </c>
      <c r="O92" s="199">
        <f t="shared" si="48"/>
        <v>38804</v>
      </c>
      <c r="P92" s="197"/>
      <c r="Q92" s="199">
        <f t="shared" si="49"/>
        <v>0</v>
      </c>
      <c r="R92" s="197">
        <v>1</v>
      </c>
      <c r="S92" s="199">
        <f t="shared" si="50"/>
        <v>38804</v>
      </c>
      <c r="T92" s="197">
        <v>2</v>
      </c>
      <c r="U92" s="199">
        <f t="shared" si="51"/>
        <v>77608</v>
      </c>
      <c r="V92" s="197">
        <v>1</v>
      </c>
      <c r="W92" s="199">
        <f t="shared" si="52"/>
        <v>38804</v>
      </c>
      <c r="X92" s="197"/>
      <c r="Y92" s="199">
        <f t="shared" si="53"/>
        <v>0</v>
      </c>
      <c r="Z92" s="197"/>
      <c r="AA92" s="199">
        <f t="shared" si="54"/>
        <v>0</v>
      </c>
      <c r="AC92" s="325"/>
      <c r="AD92" s="223"/>
    </row>
    <row r="93" spans="1:30">
      <c r="A93" s="4"/>
      <c r="B93" s="8"/>
      <c r="C93" s="128"/>
      <c r="D93" s="136" t="s">
        <v>179</v>
      </c>
      <c r="E93" s="136"/>
      <c r="F93" s="136"/>
      <c r="G93" s="284" t="s">
        <v>180</v>
      </c>
      <c r="H93" s="285" t="s">
        <v>100</v>
      </c>
      <c r="I93" s="286">
        <v>11</v>
      </c>
      <c r="J93" s="287">
        <v>462893</v>
      </c>
      <c r="K93" s="199">
        <f t="shared" si="47"/>
        <v>5091823</v>
      </c>
      <c r="L93" s="311"/>
      <c r="M93" s="309"/>
      <c r="N93" s="197">
        <v>2</v>
      </c>
      <c r="O93" s="199">
        <f t="shared" si="48"/>
        <v>925786</v>
      </c>
      <c r="P93" s="197"/>
      <c r="Q93" s="199">
        <f t="shared" si="49"/>
        <v>0</v>
      </c>
      <c r="R93" s="197">
        <v>2</v>
      </c>
      <c r="S93" s="199">
        <f t="shared" si="50"/>
        <v>925786</v>
      </c>
      <c r="T93" s="197">
        <v>4</v>
      </c>
      <c r="U93" s="199">
        <f t="shared" si="51"/>
        <v>1851572</v>
      </c>
      <c r="V93" s="197">
        <v>3</v>
      </c>
      <c r="W93" s="199">
        <f t="shared" si="52"/>
        <v>1388679</v>
      </c>
      <c r="X93" s="197"/>
      <c r="Y93" s="199">
        <f t="shared" si="53"/>
        <v>0</v>
      </c>
      <c r="Z93" s="197"/>
      <c r="AA93" s="199">
        <f t="shared" si="54"/>
        <v>0</v>
      </c>
      <c r="AC93" s="325"/>
      <c r="AD93" s="223"/>
    </row>
    <row r="94" spans="1:30" ht="28.5">
      <c r="A94" s="4"/>
      <c r="B94" s="8"/>
      <c r="C94" s="128"/>
      <c r="D94" s="136" t="s">
        <v>181</v>
      </c>
      <c r="E94" s="136"/>
      <c r="F94" s="136"/>
      <c r="G94" s="284" t="s">
        <v>182</v>
      </c>
      <c r="H94" s="285" t="s">
        <v>54</v>
      </c>
      <c r="I94" s="286">
        <v>18</v>
      </c>
      <c r="J94" s="287">
        <v>24351</v>
      </c>
      <c r="K94" s="199">
        <f t="shared" si="47"/>
        <v>438318</v>
      </c>
      <c r="L94" s="311"/>
      <c r="M94" s="309"/>
      <c r="N94" s="197">
        <v>6</v>
      </c>
      <c r="O94" s="199">
        <f t="shared" si="48"/>
        <v>146106</v>
      </c>
      <c r="P94" s="197"/>
      <c r="Q94" s="199">
        <f t="shared" si="49"/>
        <v>0</v>
      </c>
      <c r="R94" s="197"/>
      <c r="S94" s="199">
        <f t="shared" si="50"/>
        <v>0</v>
      </c>
      <c r="T94" s="197">
        <v>12</v>
      </c>
      <c r="U94" s="199">
        <f t="shared" si="51"/>
        <v>292212</v>
      </c>
      <c r="V94" s="197"/>
      <c r="W94" s="199">
        <f t="shared" si="52"/>
        <v>0</v>
      </c>
      <c r="X94" s="197"/>
      <c r="Y94" s="199">
        <f t="shared" si="53"/>
        <v>0</v>
      </c>
      <c r="Z94" s="197"/>
      <c r="AA94" s="199">
        <f t="shared" si="54"/>
        <v>0</v>
      </c>
      <c r="AC94" s="325"/>
      <c r="AD94" s="223"/>
    </row>
    <row r="95" spans="1:30" ht="28.5">
      <c r="A95" s="4"/>
      <c r="B95" s="8"/>
      <c r="C95" s="128"/>
      <c r="D95" s="136" t="s">
        <v>183</v>
      </c>
      <c r="E95" s="136"/>
      <c r="F95" s="136"/>
      <c r="G95" s="284" t="s">
        <v>184</v>
      </c>
      <c r="H95" s="285" t="s">
        <v>54</v>
      </c>
      <c r="I95" s="286">
        <v>12</v>
      </c>
      <c r="J95" s="287">
        <v>28118</v>
      </c>
      <c r="K95" s="199">
        <f t="shared" si="47"/>
        <v>337416</v>
      </c>
      <c r="L95" s="311"/>
      <c r="M95" s="309"/>
      <c r="N95" s="197">
        <v>6</v>
      </c>
      <c r="O95" s="199">
        <f t="shared" si="48"/>
        <v>168708</v>
      </c>
      <c r="P95" s="197"/>
      <c r="Q95" s="199">
        <f t="shared" si="49"/>
        <v>0</v>
      </c>
      <c r="R95" s="197"/>
      <c r="S95" s="199">
        <f t="shared" si="50"/>
        <v>0</v>
      </c>
      <c r="T95" s="197">
        <v>6</v>
      </c>
      <c r="U95" s="199">
        <f t="shared" si="51"/>
        <v>168708</v>
      </c>
      <c r="V95" s="197"/>
      <c r="W95" s="199">
        <f t="shared" si="52"/>
        <v>0</v>
      </c>
      <c r="X95" s="197"/>
      <c r="Y95" s="199">
        <f t="shared" si="53"/>
        <v>0</v>
      </c>
      <c r="Z95" s="197"/>
      <c r="AA95" s="199">
        <f t="shared" si="54"/>
        <v>0</v>
      </c>
      <c r="AC95" s="325"/>
      <c r="AD95" s="223"/>
    </row>
    <row r="96" spans="1:30" ht="54" customHeight="1">
      <c r="A96" s="4"/>
      <c r="B96" s="8"/>
      <c r="C96" s="128"/>
      <c r="D96" s="136" t="s">
        <v>185</v>
      </c>
      <c r="E96" s="136"/>
      <c r="F96" s="136"/>
      <c r="G96" s="284" t="s">
        <v>186</v>
      </c>
      <c r="H96" s="285" t="s">
        <v>100</v>
      </c>
      <c r="I96" s="286">
        <v>7</v>
      </c>
      <c r="J96" s="287">
        <v>335291</v>
      </c>
      <c r="K96" s="199">
        <f t="shared" ref="K96:K105" si="56">ROUND(I96*J96,0)</f>
        <v>2347037</v>
      </c>
      <c r="L96" s="311"/>
      <c r="M96" s="309"/>
      <c r="N96" s="197">
        <v>1</v>
      </c>
      <c r="O96" s="199">
        <f t="shared" si="48"/>
        <v>335291</v>
      </c>
      <c r="P96" s="197"/>
      <c r="Q96" s="199">
        <f t="shared" si="49"/>
        <v>0</v>
      </c>
      <c r="R96" s="197">
        <v>2</v>
      </c>
      <c r="S96" s="199">
        <f t="shared" si="50"/>
        <v>670582</v>
      </c>
      <c r="T96" s="197">
        <v>4</v>
      </c>
      <c r="U96" s="199">
        <f t="shared" si="51"/>
        <v>1341164</v>
      </c>
      <c r="V96" s="197"/>
      <c r="W96" s="199">
        <f t="shared" si="52"/>
        <v>0</v>
      </c>
      <c r="X96" s="197"/>
      <c r="Y96" s="199">
        <f t="shared" si="53"/>
        <v>0</v>
      </c>
      <c r="Z96" s="197"/>
      <c r="AA96" s="199">
        <f t="shared" si="54"/>
        <v>0</v>
      </c>
      <c r="AC96" s="325"/>
      <c r="AD96" s="223"/>
    </row>
    <row r="97" spans="1:30" ht="42.75">
      <c r="A97" s="4"/>
      <c r="B97" s="8"/>
      <c r="C97" s="146"/>
      <c r="D97" s="136" t="s">
        <v>187</v>
      </c>
      <c r="E97" s="136"/>
      <c r="F97" s="136"/>
      <c r="G97" s="284" t="s">
        <v>188</v>
      </c>
      <c r="H97" s="285" t="s">
        <v>100</v>
      </c>
      <c r="I97" s="286">
        <v>3</v>
      </c>
      <c r="J97" s="287">
        <v>626572</v>
      </c>
      <c r="K97" s="199">
        <f t="shared" si="56"/>
        <v>1879716</v>
      </c>
      <c r="L97" s="311"/>
      <c r="M97" s="309"/>
      <c r="N97" s="197">
        <v>1</v>
      </c>
      <c r="O97" s="199">
        <f t="shared" si="48"/>
        <v>626572</v>
      </c>
      <c r="P97" s="197"/>
      <c r="Q97" s="199">
        <f t="shared" si="49"/>
        <v>0</v>
      </c>
      <c r="R97" s="197">
        <v>2</v>
      </c>
      <c r="S97" s="199">
        <f t="shared" si="50"/>
        <v>1253144</v>
      </c>
      <c r="T97" s="197"/>
      <c r="U97" s="199">
        <f t="shared" si="51"/>
        <v>0</v>
      </c>
      <c r="V97" s="197"/>
      <c r="W97" s="199">
        <f t="shared" si="52"/>
        <v>0</v>
      </c>
      <c r="X97" s="197"/>
      <c r="Y97" s="199">
        <f t="shared" si="53"/>
        <v>0</v>
      </c>
      <c r="Z97" s="197"/>
      <c r="AA97" s="199">
        <f t="shared" si="54"/>
        <v>0</v>
      </c>
      <c r="AC97" s="325"/>
      <c r="AD97" s="223"/>
    </row>
    <row r="98" spans="1:30" ht="28.5">
      <c r="A98" s="4"/>
      <c r="B98" s="8"/>
      <c r="C98" s="128"/>
      <c r="D98" s="136" t="s">
        <v>189</v>
      </c>
      <c r="E98" s="136"/>
      <c r="F98" s="136"/>
      <c r="G98" s="284" t="s">
        <v>190</v>
      </c>
      <c r="H98" s="285" t="s">
        <v>100</v>
      </c>
      <c r="I98" s="286">
        <v>1</v>
      </c>
      <c r="J98" s="287">
        <v>615907</v>
      </c>
      <c r="K98" s="199">
        <f t="shared" si="56"/>
        <v>615907</v>
      </c>
      <c r="L98" s="311"/>
      <c r="M98" s="309"/>
      <c r="N98" s="197"/>
      <c r="O98" s="199">
        <f t="shared" si="48"/>
        <v>0</v>
      </c>
      <c r="P98" s="197"/>
      <c r="Q98" s="199">
        <f t="shared" si="49"/>
        <v>0</v>
      </c>
      <c r="R98" s="197">
        <v>1</v>
      </c>
      <c r="S98" s="199">
        <f t="shared" si="50"/>
        <v>615907</v>
      </c>
      <c r="T98" s="197"/>
      <c r="U98" s="199">
        <f t="shared" si="51"/>
        <v>0</v>
      </c>
      <c r="V98" s="197"/>
      <c r="W98" s="199">
        <f t="shared" si="52"/>
        <v>0</v>
      </c>
      <c r="X98" s="197"/>
      <c r="Y98" s="199">
        <f t="shared" si="53"/>
        <v>0</v>
      </c>
      <c r="Z98" s="197"/>
      <c r="AA98" s="199">
        <f t="shared" si="54"/>
        <v>0</v>
      </c>
      <c r="AC98" s="325"/>
      <c r="AD98" s="223"/>
    </row>
    <row r="99" spans="1:30" ht="28.5">
      <c r="A99" s="4"/>
      <c r="B99" s="8"/>
      <c r="C99" s="128"/>
      <c r="D99" s="136" t="s">
        <v>191</v>
      </c>
      <c r="E99" s="136"/>
      <c r="F99" s="136"/>
      <c r="G99" s="284" t="s">
        <v>192</v>
      </c>
      <c r="H99" s="285" t="s">
        <v>54</v>
      </c>
      <c r="I99" s="286">
        <v>6</v>
      </c>
      <c r="J99" s="287">
        <v>40795</v>
      </c>
      <c r="K99" s="199">
        <f t="shared" si="56"/>
        <v>244770</v>
      </c>
      <c r="L99" s="311"/>
      <c r="M99" s="309"/>
      <c r="N99" s="197"/>
      <c r="O99" s="199">
        <f t="shared" si="48"/>
        <v>0</v>
      </c>
      <c r="P99" s="197"/>
      <c r="Q99" s="199">
        <f t="shared" si="49"/>
        <v>0</v>
      </c>
      <c r="R99" s="197">
        <v>6</v>
      </c>
      <c r="S99" s="199">
        <f t="shared" si="50"/>
        <v>244770</v>
      </c>
      <c r="T99" s="197"/>
      <c r="U99" s="199">
        <f t="shared" si="51"/>
        <v>0</v>
      </c>
      <c r="V99" s="197"/>
      <c r="W99" s="199">
        <f t="shared" si="52"/>
        <v>0</v>
      </c>
      <c r="X99" s="197"/>
      <c r="Y99" s="199">
        <f t="shared" si="53"/>
        <v>0</v>
      </c>
      <c r="Z99" s="197"/>
      <c r="AA99" s="199">
        <f t="shared" si="54"/>
        <v>0</v>
      </c>
      <c r="AC99" s="325"/>
      <c r="AD99" s="223"/>
    </row>
    <row r="100" spans="1:30" ht="42.75">
      <c r="A100" s="4"/>
      <c r="B100" s="8"/>
      <c r="C100" s="128"/>
      <c r="D100" s="136" t="s">
        <v>193</v>
      </c>
      <c r="E100" s="136"/>
      <c r="F100" s="136"/>
      <c r="G100" s="284" t="s">
        <v>194</v>
      </c>
      <c r="H100" s="285" t="s">
        <v>100</v>
      </c>
      <c r="I100" s="286">
        <v>2</v>
      </c>
      <c r="J100" s="287">
        <v>88060</v>
      </c>
      <c r="K100" s="199">
        <f t="shared" si="56"/>
        <v>176120</v>
      </c>
      <c r="L100" s="311"/>
      <c r="M100" s="309"/>
      <c r="N100" s="197"/>
      <c r="O100" s="199">
        <f t="shared" si="48"/>
        <v>0</v>
      </c>
      <c r="P100" s="197"/>
      <c r="Q100" s="199">
        <f t="shared" si="49"/>
        <v>0</v>
      </c>
      <c r="R100" s="197"/>
      <c r="S100" s="199">
        <f t="shared" si="50"/>
        <v>0</v>
      </c>
      <c r="T100" s="197">
        <v>2</v>
      </c>
      <c r="U100" s="199">
        <f t="shared" si="51"/>
        <v>176120</v>
      </c>
      <c r="V100" s="197"/>
      <c r="W100" s="199">
        <f t="shared" si="52"/>
        <v>0</v>
      </c>
      <c r="X100" s="197"/>
      <c r="Y100" s="199">
        <f t="shared" si="53"/>
        <v>0</v>
      </c>
      <c r="Z100" s="197"/>
      <c r="AA100" s="199">
        <f t="shared" si="54"/>
        <v>0</v>
      </c>
      <c r="AC100" s="325"/>
      <c r="AD100" s="223"/>
    </row>
    <row r="101" spans="1:30" ht="42.75">
      <c r="A101" s="4"/>
      <c r="B101" s="8"/>
      <c r="C101" s="146"/>
      <c r="D101" s="136" t="s">
        <v>195</v>
      </c>
      <c r="E101" s="136"/>
      <c r="F101" s="136"/>
      <c r="G101" s="284" t="s">
        <v>196</v>
      </c>
      <c r="H101" s="285" t="s">
        <v>100</v>
      </c>
      <c r="I101" s="286">
        <v>1</v>
      </c>
      <c r="J101" s="287">
        <v>209585</v>
      </c>
      <c r="K101" s="199">
        <f t="shared" si="56"/>
        <v>209585</v>
      </c>
      <c r="L101" s="311"/>
      <c r="M101" s="309"/>
      <c r="N101" s="197"/>
      <c r="O101" s="199">
        <f t="shared" si="48"/>
        <v>0</v>
      </c>
      <c r="P101" s="197"/>
      <c r="Q101" s="199">
        <f t="shared" si="49"/>
        <v>0</v>
      </c>
      <c r="R101" s="197">
        <v>1</v>
      </c>
      <c r="S101" s="199">
        <f t="shared" si="50"/>
        <v>209585</v>
      </c>
      <c r="T101" s="197"/>
      <c r="U101" s="199">
        <f t="shared" si="51"/>
        <v>0</v>
      </c>
      <c r="V101" s="197"/>
      <c r="W101" s="199">
        <f t="shared" si="52"/>
        <v>0</v>
      </c>
      <c r="X101" s="197"/>
      <c r="Y101" s="199">
        <f t="shared" si="53"/>
        <v>0</v>
      </c>
      <c r="Z101" s="197"/>
      <c r="AA101" s="199">
        <f t="shared" si="54"/>
        <v>0</v>
      </c>
      <c r="AC101" s="325"/>
      <c r="AD101" s="223"/>
    </row>
    <row r="102" spans="1:30" ht="42.75">
      <c r="A102" s="4"/>
      <c r="B102" s="8"/>
      <c r="C102" s="128"/>
      <c r="D102" s="136" t="s">
        <v>197</v>
      </c>
      <c r="E102" s="136"/>
      <c r="F102" s="136"/>
      <c r="G102" s="284" t="s">
        <v>198</v>
      </c>
      <c r="H102" s="285" t="s">
        <v>100</v>
      </c>
      <c r="I102" s="286">
        <v>3</v>
      </c>
      <c r="J102" s="287">
        <v>137222</v>
      </c>
      <c r="K102" s="199">
        <f t="shared" si="56"/>
        <v>411666</v>
      </c>
      <c r="L102" s="311"/>
      <c r="M102" s="309"/>
      <c r="N102" s="197"/>
      <c r="O102" s="199">
        <f t="shared" si="48"/>
        <v>0</v>
      </c>
      <c r="P102" s="197"/>
      <c r="Q102" s="199">
        <f t="shared" si="49"/>
        <v>0</v>
      </c>
      <c r="R102" s="197"/>
      <c r="S102" s="199">
        <f t="shared" si="50"/>
        <v>0</v>
      </c>
      <c r="T102" s="197"/>
      <c r="U102" s="199">
        <f t="shared" si="51"/>
        <v>0</v>
      </c>
      <c r="V102" s="197">
        <v>3</v>
      </c>
      <c r="W102" s="199">
        <f t="shared" si="52"/>
        <v>411666</v>
      </c>
      <c r="X102" s="197"/>
      <c r="Y102" s="199">
        <f t="shared" si="53"/>
        <v>0</v>
      </c>
      <c r="Z102" s="197"/>
      <c r="AA102" s="199">
        <f t="shared" si="54"/>
        <v>0</v>
      </c>
      <c r="AC102" s="325"/>
      <c r="AD102" s="223"/>
    </row>
    <row r="103" spans="1:30">
      <c r="A103" s="4"/>
      <c r="B103" s="8"/>
      <c r="C103" s="128"/>
      <c r="D103" s="136" t="s">
        <v>199</v>
      </c>
      <c r="E103" s="136"/>
      <c r="F103" s="136"/>
      <c r="G103" s="284" t="s">
        <v>200</v>
      </c>
      <c r="H103" s="285" t="s">
        <v>100</v>
      </c>
      <c r="I103" s="286">
        <v>1</v>
      </c>
      <c r="J103" s="287">
        <v>2500000</v>
      </c>
      <c r="K103" s="199">
        <f t="shared" si="56"/>
        <v>2500000</v>
      </c>
      <c r="L103" s="311"/>
      <c r="M103" s="309"/>
      <c r="N103" s="197"/>
      <c r="O103" s="199">
        <f t="shared" si="48"/>
        <v>0</v>
      </c>
      <c r="P103" s="197"/>
      <c r="Q103" s="199">
        <f t="shared" si="49"/>
        <v>0</v>
      </c>
      <c r="R103" s="197">
        <v>1</v>
      </c>
      <c r="S103" s="199">
        <f t="shared" si="50"/>
        <v>2500000</v>
      </c>
      <c r="T103" s="197"/>
      <c r="U103" s="199">
        <f t="shared" si="51"/>
        <v>0</v>
      </c>
      <c r="V103" s="197"/>
      <c r="W103" s="199">
        <f t="shared" si="52"/>
        <v>0</v>
      </c>
      <c r="X103" s="197"/>
      <c r="Y103" s="199">
        <f t="shared" si="53"/>
        <v>0</v>
      </c>
      <c r="Z103" s="197"/>
      <c r="AA103" s="199">
        <f t="shared" si="54"/>
        <v>0</v>
      </c>
      <c r="AC103" s="325"/>
      <c r="AD103" s="223"/>
    </row>
    <row r="104" spans="1:30" ht="40.5" customHeight="1">
      <c r="A104" s="4"/>
      <c r="B104" s="8"/>
      <c r="C104" s="128"/>
      <c r="D104" s="136" t="s">
        <v>201</v>
      </c>
      <c r="E104" s="136"/>
      <c r="F104" s="136"/>
      <c r="G104" s="284" t="s">
        <v>202</v>
      </c>
      <c r="H104" s="285" t="s">
        <v>100</v>
      </c>
      <c r="I104" s="286">
        <v>1</v>
      </c>
      <c r="J104" s="287">
        <v>15800000</v>
      </c>
      <c r="K104" s="199">
        <f t="shared" si="56"/>
        <v>15800000</v>
      </c>
      <c r="L104" s="311"/>
      <c r="M104" s="309"/>
      <c r="N104" s="197"/>
      <c r="O104" s="199">
        <f t="shared" si="48"/>
        <v>0</v>
      </c>
      <c r="P104" s="197"/>
      <c r="Q104" s="199">
        <f t="shared" si="49"/>
        <v>0</v>
      </c>
      <c r="R104" s="197"/>
      <c r="S104" s="199">
        <f t="shared" si="50"/>
        <v>0</v>
      </c>
      <c r="T104" s="197">
        <v>1</v>
      </c>
      <c r="U104" s="199">
        <f t="shared" si="51"/>
        <v>15800000</v>
      </c>
      <c r="V104" s="197"/>
      <c r="W104" s="199">
        <f t="shared" si="52"/>
        <v>0</v>
      </c>
      <c r="X104" s="197"/>
      <c r="Y104" s="199">
        <f t="shared" si="53"/>
        <v>0</v>
      </c>
      <c r="Z104" s="197"/>
      <c r="AA104" s="199">
        <f t="shared" si="54"/>
        <v>0</v>
      </c>
      <c r="AC104" s="325"/>
      <c r="AD104" s="223"/>
    </row>
    <row r="105" spans="1:30" ht="28.5">
      <c r="A105" s="4"/>
      <c r="B105" s="8"/>
      <c r="C105" s="128"/>
      <c r="D105" s="136" t="s">
        <v>203</v>
      </c>
      <c r="E105" s="136"/>
      <c r="F105" s="136"/>
      <c r="G105" s="284" t="s">
        <v>204</v>
      </c>
      <c r="H105" s="285" t="s">
        <v>100</v>
      </c>
      <c r="I105" s="286">
        <v>1</v>
      </c>
      <c r="J105" s="287">
        <v>5500000</v>
      </c>
      <c r="K105" s="199">
        <f t="shared" si="56"/>
        <v>5500000</v>
      </c>
      <c r="L105" s="311"/>
      <c r="M105" s="309"/>
      <c r="N105" s="197"/>
      <c r="O105" s="199">
        <f t="shared" si="48"/>
        <v>0</v>
      </c>
      <c r="P105" s="197"/>
      <c r="Q105" s="199">
        <f t="shared" si="49"/>
        <v>0</v>
      </c>
      <c r="R105" s="197">
        <v>1</v>
      </c>
      <c r="S105" s="199">
        <f t="shared" si="50"/>
        <v>5500000</v>
      </c>
      <c r="T105" s="197"/>
      <c r="U105" s="199">
        <f t="shared" si="51"/>
        <v>0</v>
      </c>
      <c r="V105" s="197"/>
      <c r="W105" s="199">
        <f t="shared" si="52"/>
        <v>0</v>
      </c>
      <c r="X105" s="197"/>
      <c r="Y105" s="199">
        <f t="shared" si="53"/>
        <v>0</v>
      </c>
      <c r="Z105" s="197"/>
      <c r="AA105" s="199">
        <f t="shared" si="54"/>
        <v>0</v>
      </c>
      <c r="AC105" s="325"/>
      <c r="AD105" s="223"/>
    </row>
    <row r="106" spans="1:30">
      <c r="A106" s="4"/>
      <c r="B106" s="8"/>
      <c r="C106" s="146"/>
      <c r="D106" s="288" t="s">
        <v>205</v>
      </c>
      <c r="E106" s="288"/>
      <c r="F106" s="288"/>
      <c r="G106" s="289" t="s">
        <v>206</v>
      </c>
      <c r="H106" s="285"/>
      <c r="I106" s="286"/>
      <c r="J106" s="287"/>
      <c r="K106" s="199"/>
      <c r="L106" s="311"/>
      <c r="M106" s="309"/>
      <c r="N106" s="197"/>
      <c r="O106" s="199"/>
      <c r="P106" s="197"/>
      <c r="Q106" s="199"/>
      <c r="R106" s="197"/>
      <c r="S106" s="199"/>
      <c r="T106" s="197"/>
      <c r="U106" s="199"/>
      <c r="V106" s="197"/>
      <c r="W106" s="199"/>
      <c r="X106" s="197"/>
      <c r="Y106" s="199"/>
      <c r="Z106" s="197"/>
      <c r="AA106" s="199"/>
      <c r="AC106" s="325"/>
      <c r="AD106" s="223"/>
    </row>
    <row r="107" spans="1:30">
      <c r="A107" s="4"/>
      <c r="B107" s="8"/>
      <c r="C107" s="128"/>
      <c r="D107" s="136" t="s">
        <v>207</v>
      </c>
      <c r="E107" s="136"/>
      <c r="F107" s="136"/>
      <c r="G107" s="284" t="s">
        <v>208</v>
      </c>
      <c r="H107" s="285" t="s">
        <v>54</v>
      </c>
      <c r="I107" s="286">
        <v>18</v>
      </c>
      <c r="J107" s="287">
        <v>82970</v>
      </c>
      <c r="K107" s="199">
        <f t="shared" ref="K107:K124" si="57">ROUND(I107*J107,0)</f>
        <v>1493460</v>
      </c>
      <c r="L107" s="311"/>
      <c r="M107" s="309"/>
      <c r="N107" s="197">
        <v>6</v>
      </c>
      <c r="O107" s="199">
        <f t="shared" ref="O107:O119" si="58">J107*N107</f>
        <v>497820</v>
      </c>
      <c r="P107" s="197"/>
      <c r="Q107" s="199">
        <f t="shared" ref="Q107:Q119" si="59">J107*P107</f>
        <v>0</v>
      </c>
      <c r="R107" s="197"/>
      <c r="S107" s="199">
        <f t="shared" ref="S107:S119" si="60">J107*R107</f>
        <v>0</v>
      </c>
      <c r="T107" s="197">
        <v>6</v>
      </c>
      <c r="U107" s="199">
        <f t="shared" ref="U107:U119" si="61">J107*T107</f>
        <v>497820</v>
      </c>
      <c r="V107" s="197">
        <v>6</v>
      </c>
      <c r="W107" s="199">
        <f t="shared" ref="W107:W119" si="62">J107*V107</f>
        <v>497820</v>
      </c>
      <c r="X107" s="197"/>
      <c r="Y107" s="199">
        <f t="shared" ref="Y107:Y119" si="63">J107*X107</f>
        <v>0</v>
      </c>
      <c r="Z107" s="197"/>
      <c r="AA107" s="199">
        <f t="shared" ref="AA107:AA119" si="64">J107*Z107</f>
        <v>0</v>
      </c>
      <c r="AC107" s="325"/>
      <c r="AD107" s="223"/>
    </row>
    <row r="108" spans="1:30">
      <c r="A108" s="4"/>
      <c r="B108" s="8"/>
      <c r="C108" s="128"/>
      <c r="D108" s="136" t="s">
        <v>209</v>
      </c>
      <c r="E108" s="136"/>
      <c r="F108" s="136"/>
      <c r="G108" s="284" t="s">
        <v>210</v>
      </c>
      <c r="H108" s="285" t="s">
        <v>54</v>
      </c>
      <c r="I108" s="286">
        <v>24</v>
      </c>
      <c r="J108" s="287">
        <v>100828</v>
      </c>
      <c r="K108" s="199">
        <f t="shared" si="57"/>
        <v>2419872</v>
      </c>
      <c r="L108" s="311"/>
      <c r="M108" s="309"/>
      <c r="N108" s="197">
        <v>12</v>
      </c>
      <c r="O108" s="199">
        <f t="shared" si="58"/>
        <v>1209936</v>
      </c>
      <c r="P108" s="197"/>
      <c r="Q108" s="199">
        <f t="shared" si="59"/>
        <v>0</v>
      </c>
      <c r="R108" s="197"/>
      <c r="S108" s="199">
        <f t="shared" si="60"/>
        <v>0</v>
      </c>
      <c r="T108" s="197">
        <v>6</v>
      </c>
      <c r="U108" s="199">
        <f t="shared" si="61"/>
        <v>604968</v>
      </c>
      <c r="V108" s="197">
        <v>6</v>
      </c>
      <c r="W108" s="199">
        <f t="shared" si="62"/>
        <v>604968</v>
      </c>
      <c r="X108" s="197"/>
      <c r="Y108" s="199">
        <f t="shared" si="63"/>
        <v>0</v>
      </c>
      <c r="Z108" s="197"/>
      <c r="AA108" s="199">
        <f t="shared" si="64"/>
        <v>0</v>
      </c>
      <c r="AC108" s="325"/>
      <c r="AD108" s="223"/>
    </row>
    <row r="109" spans="1:30">
      <c r="A109" s="4"/>
      <c r="B109" s="8"/>
      <c r="C109" s="128"/>
      <c r="D109" s="136" t="s">
        <v>211</v>
      </c>
      <c r="E109" s="136"/>
      <c r="F109" s="136"/>
      <c r="G109" s="284" t="s">
        <v>212</v>
      </c>
      <c r="H109" s="285" t="s">
        <v>54</v>
      </c>
      <c r="I109" s="286">
        <v>18</v>
      </c>
      <c r="J109" s="287">
        <v>122251</v>
      </c>
      <c r="K109" s="199">
        <f t="shared" ref="K109:K116" si="65">ROUND(I109*J109,0)</f>
        <v>2200518</v>
      </c>
      <c r="L109" s="311"/>
      <c r="M109" s="309"/>
      <c r="N109" s="197">
        <v>12</v>
      </c>
      <c r="O109" s="199">
        <f t="shared" si="58"/>
        <v>1467012</v>
      </c>
      <c r="P109" s="197"/>
      <c r="Q109" s="199">
        <f t="shared" si="59"/>
        <v>0</v>
      </c>
      <c r="R109" s="197"/>
      <c r="S109" s="199">
        <f t="shared" si="60"/>
        <v>0</v>
      </c>
      <c r="T109" s="197">
        <v>6</v>
      </c>
      <c r="U109" s="199">
        <f t="shared" si="61"/>
        <v>733506</v>
      </c>
      <c r="V109" s="197"/>
      <c r="W109" s="199">
        <f t="shared" si="62"/>
        <v>0</v>
      </c>
      <c r="X109" s="197"/>
      <c r="Y109" s="199">
        <f t="shared" si="63"/>
        <v>0</v>
      </c>
      <c r="Z109" s="197"/>
      <c r="AA109" s="199">
        <f t="shared" si="64"/>
        <v>0</v>
      </c>
      <c r="AC109" s="325"/>
      <c r="AD109" s="223"/>
    </row>
    <row r="110" spans="1:30">
      <c r="A110" s="4"/>
      <c r="B110" s="8"/>
      <c r="C110" s="128"/>
      <c r="D110" s="136" t="s">
        <v>213</v>
      </c>
      <c r="E110" s="136"/>
      <c r="F110" s="136"/>
      <c r="G110" s="284" t="s">
        <v>214</v>
      </c>
      <c r="H110" s="285" t="s">
        <v>100</v>
      </c>
      <c r="I110" s="286">
        <v>19</v>
      </c>
      <c r="J110" s="287">
        <v>82029</v>
      </c>
      <c r="K110" s="199">
        <f t="shared" si="65"/>
        <v>1558551</v>
      </c>
      <c r="L110" s="311"/>
      <c r="M110" s="309"/>
      <c r="N110" s="197">
        <v>10</v>
      </c>
      <c r="O110" s="199">
        <f t="shared" si="58"/>
        <v>820290</v>
      </c>
      <c r="P110" s="197"/>
      <c r="Q110" s="199">
        <f t="shared" si="59"/>
        <v>0</v>
      </c>
      <c r="R110" s="197"/>
      <c r="S110" s="199">
        <f t="shared" si="60"/>
        <v>0</v>
      </c>
      <c r="T110" s="197">
        <v>5</v>
      </c>
      <c r="U110" s="199">
        <f t="shared" si="61"/>
        <v>410145</v>
      </c>
      <c r="V110" s="197">
        <v>4</v>
      </c>
      <c r="W110" s="199">
        <f t="shared" si="62"/>
        <v>328116</v>
      </c>
      <c r="X110" s="197"/>
      <c r="Y110" s="199">
        <f t="shared" si="63"/>
        <v>0</v>
      </c>
      <c r="Z110" s="197"/>
      <c r="AA110" s="199">
        <f t="shared" si="64"/>
        <v>0</v>
      </c>
      <c r="AC110" s="325"/>
      <c r="AD110" s="223"/>
    </row>
    <row r="111" spans="1:30">
      <c r="A111" s="4"/>
      <c r="B111" s="8"/>
      <c r="C111" s="128"/>
      <c r="D111" s="136" t="s">
        <v>215</v>
      </c>
      <c r="E111" s="136"/>
      <c r="F111" s="136"/>
      <c r="G111" s="284" t="s">
        <v>216</v>
      </c>
      <c r="H111" s="285" t="s">
        <v>100</v>
      </c>
      <c r="I111" s="286">
        <v>19</v>
      </c>
      <c r="J111" s="287">
        <v>107037</v>
      </c>
      <c r="K111" s="199">
        <f t="shared" si="65"/>
        <v>2033703</v>
      </c>
      <c r="L111" s="311"/>
      <c r="M111" s="309"/>
      <c r="N111" s="197">
        <v>10</v>
      </c>
      <c r="O111" s="199">
        <f t="shared" si="58"/>
        <v>1070370</v>
      </c>
      <c r="P111" s="197"/>
      <c r="Q111" s="199">
        <f t="shared" si="59"/>
        <v>0</v>
      </c>
      <c r="R111" s="197"/>
      <c r="S111" s="199">
        <f t="shared" si="60"/>
        <v>0</v>
      </c>
      <c r="T111" s="197">
        <v>5</v>
      </c>
      <c r="U111" s="199">
        <f t="shared" si="61"/>
        <v>535185</v>
      </c>
      <c r="V111" s="197">
        <v>4</v>
      </c>
      <c r="W111" s="199">
        <f t="shared" si="62"/>
        <v>428148</v>
      </c>
      <c r="X111" s="197"/>
      <c r="Y111" s="199">
        <f t="shared" si="63"/>
        <v>0</v>
      </c>
      <c r="Z111" s="197"/>
      <c r="AA111" s="199">
        <f t="shared" si="64"/>
        <v>0</v>
      </c>
      <c r="AC111" s="325"/>
      <c r="AD111" s="223"/>
    </row>
    <row r="112" spans="1:30">
      <c r="A112" s="4"/>
      <c r="B112" s="8"/>
      <c r="C112" s="128"/>
      <c r="D112" s="136" t="s">
        <v>217</v>
      </c>
      <c r="E112" s="136"/>
      <c r="F112" s="136"/>
      <c r="G112" s="284" t="s">
        <v>218</v>
      </c>
      <c r="H112" s="285" t="s">
        <v>100</v>
      </c>
      <c r="I112" s="286">
        <v>16</v>
      </c>
      <c r="J112" s="287">
        <v>126961</v>
      </c>
      <c r="K112" s="199">
        <f t="shared" si="65"/>
        <v>2031376</v>
      </c>
      <c r="L112" s="311"/>
      <c r="M112" s="309"/>
      <c r="N112" s="197">
        <v>10</v>
      </c>
      <c r="O112" s="199">
        <f t="shared" si="58"/>
        <v>1269610</v>
      </c>
      <c r="P112" s="197"/>
      <c r="Q112" s="199">
        <f t="shared" si="59"/>
        <v>0</v>
      </c>
      <c r="R112" s="197"/>
      <c r="S112" s="199">
        <f t="shared" si="60"/>
        <v>0</v>
      </c>
      <c r="T112" s="197">
        <v>5</v>
      </c>
      <c r="U112" s="199">
        <f t="shared" si="61"/>
        <v>634805</v>
      </c>
      <c r="V112" s="197">
        <v>1</v>
      </c>
      <c r="W112" s="199">
        <f t="shared" si="62"/>
        <v>126961</v>
      </c>
      <c r="X112" s="197"/>
      <c r="Y112" s="199">
        <f t="shared" si="63"/>
        <v>0</v>
      </c>
      <c r="Z112" s="197"/>
      <c r="AA112" s="199">
        <f t="shared" si="64"/>
        <v>0</v>
      </c>
      <c r="AC112" s="325"/>
      <c r="AD112" s="223"/>
    </row>
    <row r="113" spans="1:30">
      <c r="A113" s="4"/>
      <c r="B113" s="8"/>
      <c r="C113" s="128"/>
      <c r="D113" s="136" t="s">
        <v>219</v>
      </c>
      <c r="E113" s="136"/>
      <c r="F113" s="136"/>
      <c r="G113" s="284" t="s">
        <v>220</v>
      </c>
      <c r="H113" s="285" t="s">
        <v>100</v>
      </c>
      <c r="I113" s="286">
        <v>3</v>
      </c>
      <c r="J113" s="287">
        <v>1640302</v>
      </c>
      <c r="K113" s="199">
        <f t="shared" si="65"/>
        <v>4920906</v>
      </c>
      <c r="L113" s="311"/>
      <c r="M113" s="309"/>
      <c r="N113" s="197">
        <v>2</v>
      </c>
      <c r="O113" s="199">
        <f t="shared" si="58"/>
        <v>3280604</v>
      </c>
      <c r="P113" s="197"/>
      <c r="Q113" s="199">
        <f t="shared" si="59"/>
        <v>0</v>
      </c>
      <c r="R113" s="197"/>
      <c r="S113" s="199">
        <f t="shared" si="60"/>
        <v>0</v>
      </c>
      <c r="T113" s="197">
        <v>1</v>
      </c>
      <c r="U113" s="199">
        <f t="shared" si="61"/>
        <v>1640302</v>
      </c>
      <c r="V113" s="197"/>
      <c r="W113" s="199">
        <f t="shared" si="62"/>
        <v>0</v>
      </c>
      <c r="X113" s="197"/>
      <c r="Y113" s="199">
        <f t="shared" si="63"/>
        <v>0</v>
      </c>
      <c r="Z113" s="197"/>
      <c r="AA113" s="199">
        <f t="shared" si="64"/>
        <v>0</v>
      </c>
      <c r="AC113" s="325"/>
      <c r="AD113" s="223"/>
    </row>
    <row r="114" spans="1:30" ht="28.5">
      <c r="A114" s="4"/>
      <c r="B114" s="8"/>
      <c r="C114" s="128"/>
      <c r="D114" s="136" t="s">
        <v>221</v>
      </c>
      <c r="E114" s="136"/>
      <c r="F114" s="136"/>
      <c r="G114" s="284" t="s">
        <v>222</v>
      </c>
      <c r="H114" s="285" t="s">
        <v>100</v>
      </c>
      <c r="I114" s="286">
        <v>12</v>
      </c>
      <c r="J114" s="287">
        <v>97200</v>
      </c>
      <c r="K114" s="199">
        <f t="shared" si="65"/>
        <v>1166400</v>
      </c>
      <c r="L114" s="311"/>
      <c r="M114" s="309"/>
      <c r="N114" s="197">
        <v>3</v>
      </c>
      <c r="O114" s="199">
        <f t="shared" si="58"/>
        <v>291600</v>
      </c>
      <c r="P114" s="197"/>
      <c r="Q114" s="199">
        <f t="shared" si="59"/>
        <v>0</v>
      </c>
      <c r="R114" s="197"/>
      <c r="S114" s="199">
        <f t="shared" si="60"/>
        <v>0</v>
      </c>
      <c r="T114" s="197">
        <v>4</v>
      </c>
      <c r="U114" s="199">
        <f t="shared" si="61"/>
        <v>388800</v>
      </c>
      <c r="V114" s="197">
        <v>5</v>
      </c>
      <c r="W114" s="199">
        <f t="shared" si="62"/>
        <v>486000</v>
      </c>
      <c r="X114" s="197"/>
      <c r="Y114" s="199">
        <f t="shared" si="63"/>
        <v>0</v>
      </c>
      <c r="Z114" s="197"/>
      <c r="AA114" s="199">
        <f t="shared" si="64"/>
        <v>0</v>
      </c>
      <c r="AC114" s="325"/>
      <c r="AD114" s="223"/>
    </row>
    <row r="115" spans="1:30">
      <c r="A115" s="4"/>
      <c r="B115" s="8"/>
      <c r="C115" s="128"/>
      <c r="D115" s="136" t="s">
        <v>223</v>
      </c>
      <c r="E115" s="136"/>
      <c r="F115" s="136"/>
      <c r="G115" s="284" t="s">
        <v>224</v>
      </c>
      <c r="H115" s="285" t="s">
        <v>100</v>
      </c>
      <c r="I115" s="286">
        <v>8</v>
      </c>
      <c r="J115" s="287">
        <v>267453</v>
      </c>
      <c r="K115" s="199">
        <f t="shared" si="65"/>
        <v>2139624</v>
      </c>
      <c r="L115" s="311"/>
      <c r="M115" s="309"/>
      <c r="N115" s="197">
        <v>4</v>
      </c>
      <c r="O115" s="199">
        <f t="shared" si="58"/>
        <v>1069812</v>
      </c>
      <c r="P115" s="197"/>
      <c r="Q115" s="199">
        <f t="shared" si="59"/>
        <v>0</v>
      </c>
      <c r="R115" s="197"/>
      <c r="S115" s="199">
        <f t="shared" si="60"/>
        <v>0</v>
      </c>
      <c r="T115" s="197">
        <v>2</v>
      </c>
      <c r="U115" s="199">
        <f t="shared" si="61"/>
        <v>534906</v>
      </c>
      <c r="V115" s="197">
        <v>2</v>
      </c>
      <c r="W115" s="199">
        <f t="shared" si="62"/>
        <v>534906</v>
      </c>
      <c r="X115" s="197"/>
      <c r="Y115" s="199">
        <f t="shared" si="63"/>
        <v>0</v>
      </c>
      <c r="Z115" s="197"/>
      <c r="AA115" s="199">
        <f t="shared" si="64"/>
        <v>0</v>
      </c>
      <c r="AC115" s="325"/>
      <c r="AD115" s="223"/>
    </row>
    <row r="116" spans="1:30">
      <c r="A116" s="4"/>
      <c r="B116" s="8"/>
      <c r="C116" s="128"/>
      <c r="D116" s="136" t="s">
        <v>225</v>
      </c>
      <c r="E116" s="136"/>
      <c r="F116" s="136"/>
      <c r="G116" s="284" t="s">
        <v>226</v>
      </c>
      <c r="H116" s="285" t="s">
        <v>100</v>
      </c>
      <c r="I116" s="286">
        <v>1</v>
      </c>
      <c r="J116" s="287">
        <v>1280748</v>
      </c>
      <c r="K116" s="199">
        <f t="shared" si="65"/>
        <v>1280748</v>
      </c>
      <c r="L116" s="311"/>
      <c r="M116" s="309"/>
      <c r="N116" s="197"/>
      <c r="O116" s="199">
        <f t="shared" si="58"/>
        <v>0</v>
      </c>
      <c r="P116" s="197"/>
      <c r="Q116" s="199">
        <f t="shared" si="59"/>
        <v>0</v>
      </c>
      <c r="R116" s="197">
        <v>1</v>
      </c>
      <c r="S116" s="199">
        <f t="shared" si="60"/>
        <v>1280748</v>
      </c>
      <c r="T116" s="197"/>
      <c r="U116" s="199">
        <f t="shared" si="61"/>
        <v>0</v>
      </c>
      <c r="V116" s="197"/>
      <c r="W116" s="199">
        <f t="shared" si="62"/>
        <v>0</v>
      </c>
      <c r="X116" s="197"/>
      <c r="Y116" s="199">
        <f t="shared" si="63"/>
        <v>0</v>
      </c>
      <c r="Z116" s="197"/>
      <c r="AA116" s="199">
        <f t="shared" si="64"/>
        <v>0</v>
      </c>
      <c r="AC116" s="325"/>
      <c r="AD116" s="223"/>
    </row>
    <row r="117" spans="1:30">
      <c r="A117" s="4"/>
      <c r="B117" s="8"/>
      <c r="C117" s="128"/>
      <c r="D117" s="136" t="s">
        <v>227</v>
      </c>
      <c r="E117" s="136"/>
      <c r="F117" s="136"/>
      <c r="G117" s="284" t="s">
        <v>228</v>
      </c>
      <c r="H117" s="285" t="s">
        <v>54</v>
      </c>
      <c r="I117" s="286">
        <v>12</v>
      </c>
      <c r="J117" s="287">
        <v>629971</v>
      </c>
      <c r="K117" s="199">
        <f t="shared" si="57"/>
        <v>7559652</v>
      </c>
      <c r="L117" s="311"/>
      <c r="M117" s="309"/>
      <c r="N117" s="197"/>
      <c r="O117" s="199">
        <f t="shared" si="58"/>
        <v>0</v>
      </c>
      <c r="P117" s="197"/>
      <c r="Q117" s="199">
        <f t="shared" si="59"/>
        <v>0</v>
      </c>
      <c r="R117" s="197">
        <v>12</v>
      </c>
      <c r="S117" s="199">
        <f t="shared" si="60"/>
        <v>7559652</v>
      </c>
      <c r="T117" s="197"/>
      <c r="U117" s="199">
        <f t="shared" si="61"/>
        <v>0</v>
      </c>
      <c r="V117" s="197"/>
      <c r="W117" s="199">
        <f t="shared" si="62"/>
        <v>0</v>
      </c>
      <c r="X117" s="197"/>
      <c r="Y117" s="199">
        <f t="shared" si="63"/>
        <v>0</v>
      </c>
      <c r="Z117" s="197"/>
      <c r="AA117" s="199">
        <f t="shared" si="64"/>
        <v>0</v>
      </c>
      <c r="AC117" s="325"/>
      <c r="AD117" s="223"/>
    </row>
    <row r="118" spans="1:30">
      <c r="A118" s="4"/>
      <c r="B118" s="8"/>
      <c r="C118" s="146"/>
      <c r="D118" s="136" t="s">
        <v>229</v>
      </c>
      <c r="E118" s="136"/>
      <c r="F118" s="136"/>
      <c r="G118" s="284" t="s">
        <v>230</v>
      </c>
      <c r="H118" s="285" t="s">
        <v>100</v>
      </c>
      <c r="I118" s="286">
        <v>4</v>
      </c>
      <c r="J118" s="287">
        <v>1274650</v>
      </c>
      <c r="K118" s="199">
        <f t="shared" si="57"/>
        <v>5098600</v>
      </c>
      <c r="L118" s="311"/>
      <c r="M118" s="309"/>
      <c r="N118" s="197"/>
      <c r="O118" s="199">
        <f t="shared" si="58"/>
        <v>0</v>
      </c>
      <c r="P118" s="197"/>
      <c r="Q118" s="199">
        <f t="shared" si="59"/>
        <v>0</v>
      </c>
      <c r="R118" s="197">
        <v>4</v>
      </c>
      <c r="S118" s="199">
        <f t="shared" si="60"/>
        <v>5098600</v>
      </c>
      <c r="T118" s="197"/>
      <c r="U118" s="199">
        <f t="shared" si="61"/>
        <v>0</v>
      </c>
      <c r="V118" s="197"/>
      <c r="W118" s="199">
        <f t="shared" si="62"/>
        <v>0</v>
      </c>
      <c r="X118" s="197"/>
      <c r="Y118" s="199">
        <f t="shared" si="63"/>
        <v>0</v>
      </c>
      <c r="Z118" s="197"/>
      <c r="AA118" s="199">
        <f t="shared" si="64"/>
        <v>0</v>
      </c>
      <c r="AC118" s="325"/>
      <c r="AD118" s="223"/>
    </row>
    <row r="119" spans="1:30" ht="42.75">
      <c r="A119" s="4"/>
      <c r="B119" s="8"/>
      <c r="C119" s="128"/>
      <c r="D119" s="136" t="s">
        <v>231</v>
      </c>
      <c r="E119" s="136"/>
      <c r="F119" s="136"/>
      <c r="G119" s="284" t="s">
        <v>232</v>
      </c>
      <c r="H119" s="285" t="s">
        <v>100</v>
      </c>
      <c r="I119" s="286">
        <v>1</v>
      </c>
      <c r="J119" s="287">
        <v>119959680</v>
      </c>
      <c r="K119" s="199">
        <f t="shared" si="57"/>
        <v>119959680</v>
      </c>
      <c r="L119" s="311"/>
      <c r="M119" s="309"/>
      <c r="N119" s="197"/>
      <c r="O119" s="199">
        <f t="shared" si="58"/>
        <v>0</v>
      </c>
      <c r="P119" s="197"/>
      <c r="Q119" s="199">
        <f t="shared" si="59"/>
        <v>0</v>
      </c>
      <c r="R119" s="197">
        <v>1</v>
      </c>
      <c r="S119" s="199">
        <f t="shared" si="60"/>
        <v>119959680</v>
      </c>
      <c r="T119" s="197"/>
      <c r="U119" s="199">
        <f t="shared" si="61"/>
        <v>0</v>
      </c>
      <c r="V119" s="197"/>
      <c r="W119" s="199">
        <f t="shared" si="62"/>
        <v>0</v>
      </c>
      <c r="X119" s="197"/>
      <c r="Y119" s="199">
        <f t="shared" si="63"/>
        <v>0</v>
      </c>
      <c r="Z119" s="197"/>
      <c r="AA119" s="199">
        <f t="shared" si="64"/>
        <v>0</v>
      </c>
      <c r="AC119" s="325"/>
      <c r="AD119" s="223"/>
    </row>
    <row r="120" spans="1:30">
      <c r="A120" s="4"/>
      <c r="B120" s="8"/>
      <c r="C120" s="128"/>
      <c r="D120" s="288">
        <v>7.5</v>
      </c>
      <c r="E120" s="136"/>
      <c r="F120" s="136"/>
      <c r="G120" s="289" t="s">
        <v>233</v>
      </c>
      <c r="H120" s="285"/>
      <c r="I120" s="286"/>
      <c r="J120" s="287"/>
      <c r="K120" s="199"/>
      <c r="L120" s="311"/>
      <c r="M120" s="309"/>
      <c r="N120" s="197"/>
      <c r="O120" s="199"/>
      <c r="P120" s="197"/>
      <c r="Q120" s="199"/>
      <c r="R120" s="197"/>
      <c r="S120" s="199"/>
      <c r="T120" s="197"/>
      <c r="U120" s="199"/>
      <c r="V120" s="197"/>
      <c r="W120" s="199"/>
      <c r="X120" s="197"/>
      <c r="Y120" s="199"/>
      <c r="Z120" s="197"/>
      <c r="AA120" s="199"/>
      <c r="AC120" s="325"/>
      <c r="AD120" s="223"/>
    </row>
    <row r="121" spans="1:30">
      <c r="A121" s="4"/>
      <c r="B121" s="8"/>
      <c r="C121" s="128"/>
      <c r="D121" s="136" t="s">
        <v>234</v>
      </c>
      <c r="E121" s="136"/>
      <c r="F121" s="136"/>
      <c r="G121" s="284" t="s">
        <v>235</v>
      </c>
      <c r="H121" s="285" t="s">
        <v>100</v>
      </c>
      <c r="I121" s="286">
        <v>1</v>
      </c>
      <c r="J121" s="287">
        <v>1500000</v>
      </c>
      <c r="K121" s="199">
        <f t="shared" si="57"/>
        <v>1500000</v>
      </c>
      <c r="L121" s="311"/>
      <c r="M121" s="309"/>
      <c r="N121" s="197"/>
      <c r="O121" s="199">
        <f>J121*N121</f>
        <v>0</v>
      </c>
      <c r="P121" s="197"/>
      <c r="Q121" s="199">
        <f>J121*P121</f>
        <v>0</v>
      </c>
      <c r="R121" s="197">
        <v>1</v>
      </c>
      <c r="S121" s="199">
        <f>J121*R121</f>
        <v>1500000</v>
      </c>
      <c r="T121" s="197"/>
      <c r="U121" s="199">
        <f>J121*T121</f>
        <v>0</v>
      </c>
      <c r="V121" s="197"/>
      <c r="W121" s="199">
        <f>J121*V121</f>
        <v>0</v>
      </c>
      <c r="X121" s="197"/>
      <c r="Y121" s="199">
        <f>J121*X121</f>
        <v>0</v>
      </c>
      <c r="Z121" s="197"/>
      <c r="AA121" s="199">
        <f>J121*Z121</f>
        <v>0</v>
      </c>
      <c r="AC121" s="325"/>
      <c r="AD121" s="223"/>
    </row>
    <row r="122" spans="1:30">
      <c r="A122" s="4"/>
      <c r="B122" s="8"/>
      <c r="C122" s="128"/>
      <c r="D122" s="136" t="s">
        <v>236</v>
      </c>
      <c r="E122" s="136"/>
      <c r="F122" s="136"/>
      <c r="G122" s="284" t="s">
        <v>237</v>
      </c>
      <c r="H122" s="285" t="s">
        <v>100</v>
      </c>
      <c r="I122" s="286">
        <v>1</v>
      </c>
      <c r="J122" s="287">
        <v>850000</v>
      </c>
      <c r="K122" s="199">
        <f t="shared" si="57"/>
        <v>850000</v>
      </c>
      <c r="L122" s="311"/>
      <c r="M122" s="309"/>
      <c r="N122" s="197"/>
      <c r="O122" s="199">
        <f>J122*N122</f>
        <v>0</v>
      </c>
      <c r="P122" s="197"/>
      <c r="Q122" s="199">
        <f>J122*P122</f>
        <v>0</v>
      </c>
      <c r="R122" s="197">
        <v>1</v>
      </c>
      <c r="S122" s="199">
        <f>J122*R122</f>
        <v>850000</v>
      </c>
      <c r="T122" s="197"/>
      <c r="U122" s="199">
        <f>J122*T122</f>
        <v>0</v>
      </c>
      <c r="V122" s="197"/>
      <c r="W122" s="199">
        <f>J122*V122</f>
        <v>0</v>
      </c>
      <c r="X122" s="197"/>
      <c r="Y122" s="199">
        <f>J122*X122</f>
        <v>0</v>
      </c>
      <c r="Z122" s="197"/>
      <c r="AA122" s="199">
        <f>J122*Z122</f>
        <v>0</v>
      </c>
      <c r="AC122" s="325"/>
      <c r="AD122" s="223"/>
    </row>
    <row r="123" spans="1:30">
      <c r="A123" s="4"/>
      <c r="B123" s="8"/>
      <c r="C123" s="146"/>
      <c r="D123" s="136" t="s">
        <v>238</v>
      </c>
      <c r="E123" s="136"/>
      <c r="F123" s="136"/>
      <c r="G123" s="284" t="s">
        <v>239</v>
      </c>
      <c r="H123" s="285" t="s">
        <v>100</v>
      </c>
      <c r="I123" s="286">
        <v>1</v>
      </c>
      <c r="J123" s="287">
        <v>4500000</v>
      </c>
      <c r="K123" s="199">
        <f t="shared" si="57"/>
        <v>4500000</v>
      </c>
      <c r="L123" s="311"/>
      <c r="M123" s="309"/>
      <c r="N123" s="197"/>
      <c r="O123" s="199">
        <f>J123*N123</f>
        <v>0</v>
      </c>
      <c r="P123" s="197"/>
      <c r="Q123" s="199">
        <f>J123*P123</f>
        <v>0</v>
      </c>
      <c r="R123" s="197">
        <v>1</v>
      </c>
      <c r="S123" s="199">
        <f>J123*R123</f>
        <v>4500000</v>
      </c>
      <c r="T123" s="197"/>
      <c r="U123" s="199">
        <f>J123*T123</f>
        <v>0</v>
      </c>
      <c r="V123" s="197"/>
      <c r="W123" s="199">
        <f>J123*V123</f>
        <v>0</v>
      </c>
      <c r="X123" s="197"/>
      <c r="Y123" s="199">
        <f>J123*X123</f>
        <v>0</v>
      </c>
      <c r="Z123" s="197"/>
      <c r="AA123" s="199">
        <f>J123*Z123</f>
        <v>0</v>
      </c>
      <c r="AC123" s="325"/>
      <c r="AD123" s="223"/>
    </row>
    <row r="124" spans="1:30">
      <c r="A124" s="4"/>
      <c r="B124" s="8"/>
      <c r="C124" s="128"/>
      <c r="D124" s="136" t="s">
        <v>240</v>
      </c>
      <c r="E124" s="136"/>
      <c r="F124" s="136"/>
      <c r="G124" s="284" t="s">
        <v>241</v>
      </c>
      <c r="H124" s="285" t="s">
        <v>100</v>
      </c>
      <c r="I124" s="286">
        <v>1</v>
      </c>
      <c r="J124" s="287">
        <v>3500000</v>
      </c>
      <c r="K124" s="199">
        <f t="shared" si="57"/>
        <v>3500000</v>
      </c>
      <c r="L124" s="311"/>
      <c r="M124" s="309"/>
      <c r="N124" s="197"/>
      <c r="O124" s="199">
        <f>J124*N124</f>
        <v>0</v>
      </c>
      <c r="P124" s="197"/>
      <c r="Q124" s="199">
        <f>J124*P124</f>
        <v>0</v>
      </c>
      <c r="R124" s="197">
        <v>1</v>
      </c>
      <c r="S124" s="199">
        <f>J124*R124</f>
        <v>3500000</v>
      </c>
      <c r="T124" s="197"/>
      <c r="U124" s="199">
        <f>J124*T124</f>
        <v>0</v>
      </c>
      <c r="V124" s="197"/>
      <c r="W124" s="199">
        <f>J124*V124</f>
        <v>0</v>
      </c>
      <c r="X124" s="197"/>
      <c r="Y124" s="199">
        <f>J124*X124</f>
        <v>0</v>
      </c>
      <c r="Z124" s="197"/>
      <c r="AA124" s="199">
        <f>J124*Z124</f>
        <v>0</v>
      </c>
      <c r="AC124" s="325"/>
      <c r="AD124" s="223"/>
    </row>
    <row r="125" spans="1:30" ht="30" customHeight="1" thickBot="1">
      <c r="A125" s="4"/>
      <c r="B125" s="8"/>
      <c r="C125" s="132" t="s">
        <v>59</v>
      </c>
      <c r="D125" s="147"/>
      <c r="E125" s="147"/>
      <c r="F125" s="147"/>
      <c r="G125" s="148"/>
      <c r="H125" s="149"/>
      <c r="I125" s="130"/>
      <c r="J125" s="135"/>
      <c r="K125" s="204">
        <f>SUBTOTAL(9,K69:K124)</f>
        <v>234161285</v>
      </c>
      <c r="L125" s="311"/>
      <c r="M125" s="309"/>
      <c r="N125" s="130"/>
      <c r="O125" s="204">
        <f>SUBTOTAL(9,O69:O124)</f>
        <v>43176372</v>
      </c>
      <c r="P125" s="130"/>
      <c r="Q125" s="204">
        <f>SUBTOTAL(9,Q69:Q124)</f>
        <v>0</v>
      </c>
      <c r="R125" s="130"/>
      <c r="S125" s="204">
        <f>SUBTOTAL(9,S69:S124)</f>
        <v>158145230</v>
      </c>
      <c r="T125" s="130"/>
      <c r="U125" s="204">
        <f>SUBTOTAL(9,U69:U124)</f>
        <v>26567180</v>
      </c>
      <c r="V125" s="130"/>
      <c r="W125" s="204">
        <f>SUBTOTAL(9,W69:W124)</f>
        <v>6272503</v>
      </c>
      <c r="X125" s="130"/>
      <c r="Y125" s="204">
        <f>SUBTOTAL(9,Y69:Y124)</f>
        <v>0</v>
      </c>
      <c r="Z125" s="130"/>
      <c r="AA125" s="204">
        <f>SUBTOTAL(9,AA69:AA124)</f>
        <v>0</v>
      </c>
      <c r="AC125" s="326"/>
      <c r="AD125" s="223"/>
    </row>
    <row r="126" spans="1:30" ht="30" customHeight="1" thickBot="1">
      <c r="A126" s="4"/>
      <c r="B126" s="8"/>
      <c r="C126" s="125"/>
      <c r="D126" s="194">
        <v>8</v>
      </c>
      <c r="E126" s="126"/>
      <c r="F126" s="126"/>
      <c r="G126" s="126" t="s">
        <v>19</v>
      </c>
      <c r="H126" s="194"/>
      <c r="I126" s="227"/>
      <c r="J126" s="126"/>
      <c r="K126" s="127"/>
      <c r="L126" s="311"/>
      <c r="M126" s="309"/>
      <c r="N126" s="227"/>
      <c r="O126" s="127"/>
      <c r="P126" s="227"/>
      <c r="Q126" s="127"/>
      <c r="R126" s="227"/>
      <c r="S126" s="127"/>
      <c r="T126" s="227"/>
      <c r="U126" s="127"/>
      <c r="V126" s="227"/>
      <c r="W126" s="127"/>
      <c r="X126" s="227"/>
      <c r="Y126" s="127"/>
      <c r="Z126" s="227"/>
      <c r="AA126" s="127"/>
      <c r="AC126" s="326"/>
      <c r="AD126" s="223"/>
    </row>
    <row r="127" spans="1:30" ht="22.5" customHeight="1">
      <c r="A127" s="4"/>
      <c r="B127" s="8"/>
      <c r="C127" s="128"/>
      <c r="D127" s="202">
        <v>8.1</v>
      </c>
      <c r="E127" s="202"/>
      <c r="F127" s="202"/>
      <c r="G127" s="203" t="s">
        <v>242</v>
      </c>
      <c r="H127" s="195"/>
      <c r="I127" s="197"/>
      <c r="J127" s="198"/>
      <c r="K127" s="199"/>
      <c r="L127" s="311"/>
      <c r="M127" s="309"/>
      <c r="N127" s="197"/>
      <c r="O127" s="199"/>
      <c r="P127" s="197"/>
      <c r="Q127" s="199"/>
      <c r="R127" s="197"/>
      <c r="S127" s="199"/>
      <c r="T127" s="197"/>
      <c r="U127" s="199"/>
      <c r="V127" s="197"/>
      <c r="W127" s="199"/>
      <c r="X127" s="197"/>
      <c r="Y127" s="199"/>
      <c r="Z127" s="197"/>
      <c r="AA127" s="199"/>
      <c r="AC127" s="326"/>
      <c r="AD127" s="223"/>
    </row>
    <row r="128" spans="1:30" ht="99.75">
      <c r="A128" s="4"/>
      <c r="B128" s="8"/>
      <c r="C128" s="128"/>
      <c r="D128" s="139" t="s">
        <v>243</v>
      </c>
      <c r="E128" s="139"/>
      <c r="F128" s="139"/>
      <c r="G128" s="201" t="s">
        <v>244</v>
      </c>
      <c r="H128" s="195" t="s">
        <v>100</v>
      </c>
      <c r="I128" s="197">
        <v>1</v>
      </c>
      <c r="J128" s="198">
        <v>6545000</v>
      </c>
      <c r="K128" s="199">
        <f>ROUND(I128*J128,0)</f>
        <v>6545000</v>
      </c>
      <c r="L128" s="311"/>
      <c r="M128" s="309"/>
      <c r="N128" s="197"/>
      <c r="O128" s="199">
        <f t="shared" ref="O128:O140" si="66">J128*N128</f>
        <v>0</v>
      </c>
      <c r="P128" s="197"/>
      <c r="Q128" s="199">
        <f t="shared" ref="Q128:Q140" si="67">J128*P128</f>
        <v>0</v>
      </c>
      <c r="R128" s="197"/>
      <c r="S128" s="199">
        <f t="shared" ref="S128:S140" si="68">J128*R128</f>
        <v>0</v>
      </c>
      <c r="T128" s="197"/>
      <c r="U128" s="199">
        <f t="shared" ref="U128:U140" si="69">J128*T128</f>
        <v>0</v>
      </c>
      <c r="V128" s="197"/>
      <c r="W128" s="199">
        <f t="shared" ref="W128:W140" si="70">J128*V128</f>
        <v>0</v>
      </c>
      <c r="X128" s="197">
        <v>1</v>
      </c>
      <c r="Y128" s="199">
        <f t="shared" ref="Y128:Y140" si="71">J128*X128</f>
        <v>6545000</v>
      </c>
      <c r="Z128" s="197"/>
      <c r="AA128" s="199">
        <f t="shared" ref="AA128:AA140" si="72">J128*Z128</f>
        <v>0</v>
      </c>
      <c r="AC128" s="325"/>
      <c r="AD128" s="223"/>
    </row>
    <row r="129" spans="1:30" ht="28.5">
      <c r="A129" s="4"/>
      <c r="B129" s="8"/>
      <c r="C129" s="128"/>
      <c r="D129" s="139" t="s">
        <v>245</v>
      </c>
      <c r="E129" s="139"/>
      <c r="F129" s="139"/>
      <c r="G129" s="201" t="s">
        <v>246</v>
      </c>
      <c r="H129" s="195" t="s">
        <v>100</v>
      </c>
      <c r="I129" s="197">
        <v>1</v>
      </c>
      <c r="J129" s="198">
        <v>4669630</v>
      </c>
      <c r="K129" s="199">
        <f t="shared" ref="K129" si="73">ROUND(I129*J129,0)</f>
        <v>4669630</v>
      </c>
      <c r="L129" s="311"/>
      <c r="M129" s="309"/>
      <c r="N129" s="197"/>
      <c r="O129" s="199">
        <f t="shared" si="66"/>
        <v>0</v>
      </c>
      <c r="P129" s="197"/>
      <c r="Q129" s="199">
        <f t="shared" si="67"/>
        <v>0</v>
      </c>
      <c r="R129" s="197"/>
      <c r="S129" s="199">
        <f t="shared" si="68"/>
        <v>0</v>
      </c>
      <c r="T129" s="197"/>
      <c r="U129" s="199">
        <f t="shared" si="69"/>
        <v>0</v>
      </c>
      <c r="V129" s="197"/>
      <c r="W129" s="199">
        <f t="shared" si="70"/>
        <v>0</v>
      </c>
      <c r="X129" s="197">
        <v>1</v>
      </c>
      <c r="Y129" s="199">
        <f t="shared" si="71"/>
        <v>4669630</v>
      </c>
      <c r="Z129" s="197"/>
      <c r="AA129" s="199">
        <f t="shared" si="72"/>
        <v>0</v>
      </c>
      <c r="AC129" s="325"/>
      <c r="AD129" s="223"/>
    </row>
    <row r="130" spans="1:30" ht="85.5">
      <c r="A130" s="4"/>
      <c r="B130" s="8"/>
      <c r="C130" s="128"/>
      <c r="D130" s="139" t="s">
        <v>247</v>
      </c>
      <c r="E130" s="139"/>
      <c r="F130" s="139"/>
      <c r="G130" s="201" t="s">
        <v>248</v>
      </c>
      <c r="H130" s="195" t="s">
        <v>54</v>
      </c>
      <c r="I130" s="197">
        <v>20</v>
      </c>
      <c r="J130" s="198">
        <v>594840</v>
      </c>
      <c r="K130" s="199">
        <f t="shared" ref="K130:K140" si="74">ROUND(I130*J130,0)</f>
        <v>11896800</v>
      </c>
      <c r="L130" s="311"/>
      <c r="M130" s="309"/>
      <c r="N130" s="197"/>
      <c r="O130" s="199">
        <f t="shared" si="66"/>
        <v>0</v>
      </c>
      <c r="P130" s="197"/>
      <c r="Q130" s="199">
        <f t="shared" si="67"/>
        <v>0</v>
      </c>
      <c r="R130" s="197"/>
      <c r="S130" s="199">
        <f t="shared" si="68"/>
        <v>0</v>
      </c>
      <c r="T130" s="197"/>
      <c r="U130" s="199">
        <f t="shared" si="69"/>
        <v>0</v>
      </c>
      <c r="V130" s="197"/>
      <c r="W130" s="199">
        <f t="shared" si="70"/>
        <v>0</v>
      </c>
      <c r="X130" s="197">
        <v>20</v>
      </c>
      <c r="Y130" s="199">
        <f t="shared" si="71"/>
        <v>11896800</v>
      </c>
      <c r="Z130" s="197"/>
      <c r="AA130" s="199">
        <f t="shared" si="72"/>
        <v>0</v>
      </c>
      <c r="AC130" s="325"/>
      <c r="AD130" s="223"/>
    </row>
    <row r="131" spans="1:30" ht="99.75">
      <c r="A131" s="4"/>
      <c r="B131" s="8"/>
      <c r="C131" s="128"/>
      <c r="D131" s="139" t="s">
        <v>249</v>
      </c>
      <c r="E131" s="139"/>
      <c r="F131" s="139"/>
      <c r="G131" s="201" t="s">
        <v>250</v>
      </c>
      <c r="H131" s="195" t="s">
        <v>100</v>
      </c>
      <c r="I131" s="197">
        <v>1</v>
      </c>
      <c r="J131" s="198">
        <v>11022630</v>
      </c>
      <c r="K131" s="199">
        <f t="shared" si="74"/>
        <v>11022630</v>
      </c>
      <c r="L131" s="311"/>
      <c r="M131" s="309"/>
      <c r="N131" s="197"/>
      <c r="O131" s="199">
        <f t="shared" si="66"/>
        <v>0</v>
      </c>
      <c r="P131" s="197"/>
      <c r="Q131" s="199">
        <f t="shared" si="67"/>
        <v>0</v>
      </c>
      <c r="R131" s="197"/>
      <c r="S131" s="199">
        <f t="shared" si="68"/>
        <v>0</v>
      </c>
      <c r="T131" s="197"/>
      <c r="U131" s="199">
        <f t="shared" si="69"/>
        <v>0</v>
      </c>
      <c r="V131" s="197"/>
      <c r="W131" s="199">
        <f t="shared" si="70"/>
        <v>0</v>
      </c>
      <c r="X131" s="197">
        <v>1</v>
      </c>
      <c r="Y131" s="199">
        <f t="shared" si="71"/>
        <v>11022630</v>
      </c>
      <c r="Z131" s="197"/>
      <c r="AA131" s="199">
        <f t="shared" si="72"/>
        <v>0</v>
      </c>
      <c r="AC131" s="325"/>
      <c r="AD131" s="223"/>
    </row>
    <row r="132" spans="1:30" ht="99.75">
      <c r="A132" s="4"/>
      <c r="B132" s="8"/>
      <c r="C132" s="128"/>
      <c r="D132" s="139" t="s">
        <v>251</v>
      </c>
      <c r="E132" s="139"/>
      <c r="F132" s="139"/>
      <c r="G132" s="201" t="s">
        <v>252</v>
      </c>
      <c r="H132" s="195" t="s">
        <v>100</v>
      </c>
      <c r="I132" s="197">
        <v>1</v>
      </c>
      <c r="J132" s="198">
        <v>11677130</v>
      </c>
      <c r="K132" s="199">
        <f t="shared" si="74"/>
        <v>11677130</v>
      </c>
      <c r="L132" s="311"/>
      <c r="M132" s="309"/>
      <c r="N132" s="197"/>
      <c r="O132" s="199">
        <f t="shared" si="66"/>
        <v>0</v>
      </c>
      <c r="P132" s="197"/>
      <c r="Q132" s="199">
        <f t="shared" si="67"/>
        <v>0</v>
      </c>
      <c r="R132" s="197"/>
      <c r="S132" s="199">
        <f t="shared" si="68"/>
        <v>0</v>
      </c>
      <c r="T132" s="197"/>
      <c r="U132" s="199">
        <f t="shared" si="69"/>
        <v>0</v>
      </c>
      <c r="V132" s="197"/>
      <c r="W132" s="199">
        <f t="shared" si="70"/>
        <v>0</v>
      </c>
      <c r="X132" s="197">
        <v>1</v>
      </c>
      <c r="Y132" s="199">
        <f t="shared" si="71"/>
        <v>11677130</v>
      </c>
      <c r="Z132" s="197"/>
      <c r="AA132" s="199">
        <f t="shared" si="72"/>
        <v>0</v>
      </c>
      <c r="AC132" s="325"/>
      <c r="AD132" s="223"/>
    </row>
    <row r="133" spans="1:30" ht="128.25">
      <c r="A133" s="4"/>
      <c r="B133" s="8"/>
      <c r="C133" s="128"/>
      <c r="D133" s="139" t="s">
        <v>253</v>
      </c>
      <c r="E133" s="139"/>
      <c r="F133" s="139"/>
      <c r="G133" s="201" t="s">
        <v>254</v>
      </c>
      <c r="H133" s="195" t="s">
        <v>100</v>
      </c>
      <c r="I133" s="197">
        <v>1</v>
      </c>
      <c r="J133" s="198">
        <v>22625130</v>
      </c>
      <c r="K133" s="199">
        <f t="shared" si="74"/>
        <v>22625130</v>
      </c>
      <c r="L133" s="311"/>
      <c r="M133" s="309"/>
      <c r="N133" s="197"/>
      <c r="O133" s="199">
        <f t="shared" si="66"/>
        <v>0</v>
      </c>
      <c r="P133" s="197"/>
      <c r="Q133" s="199">
        <f t="shared" si="67"/>
        <v>0</v>
      </c>
      <c r="R133" s="197"/>
      <c r="S133" s="199">
        <f t="shared" si="68"/>
        <v>0</v>
      </c>
      <c r="T133" s="197"/>
      <c r="U133" s="199">
        <f t="shared" si="69"/>
        <v>0</v>
      </c>
      <c r="V133" s="197"/>
      <c r="W133" s="199">
        <f t="shared" si="70"/>
        <v>0</v>
      </c>
      <c r="X133" s="197">
        <v>1</v>
      </c>
      <c r="Y133" s="199">
        <f t="shared" si="71"/>
        <v>22625130</v>
      </c>
      <c r="Z133" s="197"/>
      <c r="AA133" s="199">
        <f t="shared" si="72"/>
        <v>0</v>
      </c>
      <c r="AC133" s="325"/>
      <c r="AD133" s="223"/>
    </row>
    <row r="134" spans="1:30" ht="71.25">
      <c r="A134" s="4"/>
      <c r="B134" s="8"/>
      <c r="C134" s="128"/>
      <c r="D134" s="139" t="s">
        <v>255</v>
      </c>
      <c r="E134" s="139"/>
      <c r="F134" s="139"/>
      <c r="G134" s="201" t="s">
        <v>256</v>
      </c>
      <c r="H134" s="195" t="s">
        <v>100</v>
      </c>
      <c r="I134" s="197">
        <v>1</v>
      </c>
      <c r="J134" s="198">
        <v>875510</v>
      </c>
      <c r="K134" s="199">
        <f t="shared" si="74"/>
        <v>875510</v>
      </c>
      <c r="L134" s="311"/>
      <c r="M134" s="309"/>
      <c r="N134" s="197"/>
      <c r="O134" s="199">
        <f t="shared" si="66"/>
        <v>0</v>
      </c>
      <c r="P134" s="197"/>
      <c r="Q134" s="199">
        <f t="shared" si="67"/>
        <v>0</v>
      </c>
      <c r="R134" s="197"/>
      <c r="S134" s="199">
        <f t="shared" si="68"/>
        <v>0</v>
      </c>
      <c r="T134" s="197"/>
      <c r="U134" s="199">
        <f t="shared" si="69"/>
        <v>0</v>
      </c>
      <c r="V134" s="197"/>
      <c r="W134" s="199">
        <f t="shared" si="70"/>
        <v>0</v>
      </c>
      <c r="X134" s="197">
        <v>1</v>
      </c>
      <c r="Y134" s="199">
        <f t="shared" si="71"/>
        <v>875510</v>
      </c>
      <c r="Z134" s="197"/>
      <c r="AA134" s="199">
        <f t="shared" si="72"/>
        <v>0</v>
      </c>
      <c r="AC134" s="325"/>
      <c r="AD134" s="223"/>
    </row>
    <row r="135" spans="1:30" ht="71.25">
      <c r="A135" s="4"/>
      <c r="B135" s="8"/>
      <c r="C135" s="128"/>
      <c r="D135" s="139" t="s">
        <v>257</v>
      </c>
      <c r="E135" s="139"/>
      <c r="F135" s="139"/>
      <c r="G135" s="201" t="s">
        <v>258</v>
      </c>
      <c r="H135" s="195" t="s">
        <v>54</v>
      </c>
      <c r="I135" s="197">
        <v>11</v>
      </c>
      <c r="J135" s="198">
        <v>278000</v>
      </c>
      <c r="K135" s="199">
        <f t="shared" si="74"/>
        <v>3058000</v>
      </c>
      <c r="L135" s="311"/>
      <c r="M135" s="309"/>
      <c r="N135" s="197"/>
      <c r="O135" s="199">
        <f t="shared" si="66"/>
        <v>0</v>
      </c>
      <c r="P135" s="197"/>
      <c r="Q135" s="199">
        <f t="shared" si="67"/>
        <v>0</v>
      </c>
      <c r="R135" s="197"/>
      <c r="S135" s="199">
        <f t="shared" si="68"/>
        <v>0</v>
      </c>
      <c r="T135" s="197"/>
      <c r="U135" s="199">
        <f t="shared" si="69"/>
        <v>0</v>
      </c>
      <c r="V135" s="197"/>
      <c r="W135" s="199">
        <f t="shared" si="70"/>
        <v>0</v>
      </c>
      <c r="X135" s="197">
        <v>11</v>
      </c>
      <c r="Y135" s="199">
        <f t="shared" si="71"/>
        <v>3058000</v>
      </c>
      <c r="Z135" s="197"/>
      <c r="AA135" s="199">
        <f t="shared" si="72"/>
        <v>0</v>
      </c>
      <c r="AC135" s="325"/>
      <c r="AD135" s="223"/>
    </row>
    <row r="136" spans="1:30" ht="71.25">
      <c r="A136" s="4"/>
      <c r="B136" s="8"/>
      <c r="C136" s="128"/>
      <c r="D136" s="139" t="s">
        <v>259</v>
      </c>
      <c r="E136" s="139"/>
      <c r="F136" s="139"/>
      <c r="G136" s="201" t="s">
        <v>260</v>
      </c>
      <c r="H136" s="195" t="s">
        <v>54</v>
      </c>
      <c r="I136" s="197">
        <v>26</v>
      </c>
      <c r="J136" s="198">
        <v>62100</v>
      </c>
      <c r="K136" s="199">
        <f t="shared" si="74"/>
        <v>1614600</v>
      </c>
      <c r="L136" s="311"/>
      <c r="M136" s="309"/>
      <c r="N136" s="197"/>
      <c r="O136" s="199">
        <f t="shared" si="66"/>
        <v>0</v>
      </c>
      <c r="P136" s="197"/>
      <c r="Q136" s="199">
        <f t="shared" si="67"/>
        <v>0</v>
      </c>
      <c r="R136" s="197"/>
      <c r="S136" s="199">
        <f t="shared" si="68"/>
        <v>0</v>
      </c>
      <c r="T136" s="197"/>
      <c r="U136" s="199">
        <f t="shared" si="69"/>
        <v>0</v>
      </c>
      <c r="V136" s="197"/>
      <c r="W136" s="199">
        <f t="shared" si="70"/>
        <v>0</v>
      </c>
      <c r="X136" s="197">
        <v>26</v>
      </c>
      <c r="Y136" s="199">
        <f t="shared" si="71"/>
        <v>1614600</v>
      </c>
      <c r="Z136" s="197"/>
      <c r="AA136" s="199">
        <f t="shared" si="72"/>
        <v>0</v>
      </c>
      <c r="AC136" s="325"/>
      <c r="AD136" s="223"/>
    </row>
    <row r="137" spans="1:30" ht="99.75">
      <c r="A137" s="4"/>
      <c r="B137" s="8"/>
      <c r="C137" s="128"/>
      <c r="D137" s="139" t="s">
        <v>261</v>
      </c>
      <c r="E137" s="139"/>
      <c r="F137" s="139"/>
      <c r="G137" s="201" t="s">
        <v>262</v>
      </c>
      <c r="H137" s="195" t="s">
        <v>263</v>
      </c>
      <c r="I137" s="197">
        <v>1</v>
      </c>
      <c r="J137" s="198">
        <v>7928510</v>
      </c>
      <c r="K137" s="199">
        <f t="shared" si="74"/>
        <v>7928510</v>
      </c>
      <c r="L137" s="311"/>
      <c r="M137" s="309"/>
      <c r="N137" s="197"/>
      <c r="O137" s="199">
        <f t="shared" si="66"/>
        <v>0</v>
      </c>
      <c r="P137" s="197"/>
      <c r="Q137" s="199">
        <f t="shared" si="67"/>
        <v>0</v>
      </c>
      <c r="R137" s="197"/>
      <c r="S137" s="199">
        <f t="shared" si="68"/>
        <v>0</v>
      </c>
      <c r="T137" s="197"/>
      <c r="U137" s="199">
        <f t="shared" si="69"/>
        <v>0</v>
      </c>
      <c r="V137" s="197"/>
      <c r="W137" s="199">
        <f t="shared" si="70"/>
        <v>0</v>
      </c>
      <c r="X137" s="197">
        <v>1</v>
      </c>
      <c r="Y137" s="199">
        <f t="shared" si="71"/>
        <v>7928510</v>
      </c>
      <c r="Z137" s="197"/>
      <c r="AA137" s="199">
        <f t="shared" si="72"/>
        <v>0</v>
      </c>
      <c r="AC137" s="325"/>
      <c r="AD137" s="223"/>
    </row>
    <row r="138" spans="1:30">
      <c r="A138" s="4"/>
      <c r="B138" s="8"/>
      <c r="C138" s="128"/>
      <c r="D138" s="139" t="s">
        <v>264</v>
      </c>
      <c r="E138" s="139"/>
      <c r="F138" s="139"/>
      <c r="G138" s="201" t="s">
        <v>265</v>
      </c>
      <c r="H138" s="195" t="s">
        <v>263</v>
      </c>
      <c r="I138" s="197">
        <v>1</v>
      </c>
      <c r="J138" s="198">
        <v>288280</v>
      </c>
      <c r="K138" s="199">
        <f t="shared" si="74"/>
        <v>288280</v>
      </c>
      <c r="L138" s="311"/>
      <c r="M138" s="309"/>
      <c r="N138" s="197"/>
      <c r="O138" s="199">
        <f t="shared" si="66"/>
        <v>0</v>
      </c>
      <c r="P138" s="197"/>
      <c r="Q138" s="199">
        <f t="shared" si="67"/>
        <v>0</v>
      </c>
      <c r="R138" s="197"/>
      <c r="S138" s="199">
        <f t="shared" si="68"/>
        <v>0</v>
      </c>
      <c r="T138" s="197"/>
      <c r="U138" s="199">
        <f t="shared" si="69"/>
        <v>0</v>
      </c>
      <c r="V138" s="197"/>
      <c r="W138" s="199">
        <f t="shared" si="70"/>
        <v>0</v>
      </c>
      <c r="X138" s="197">
        <v>1</v>
      </c>
      <c r="Y138" s="199">
        <f t="shared" si="71"/>
        <v>288280</v>
      </c>
      <c r="Z138" s="197"/>
      <c r="AA138" s="199">
        <f t="shared" si="72"/>
        <v>0</v>
      </c>
      <c r="AC138" s="325"/>
      <c r="AD138" s="223"/>
    </row>
    <row r="139" spans="1:30" ht="28.5">
      <c r="A139" s="4"/>
      <c r="B139" s="8"/>
      <c r="C139" s="128"/>
      <c r="D139" s="139" t="s">
        <v>266</v>
      </c>
      <c r="E139" s="139"/>
      <c r="F139" s="139"/>
      <c r="G139" s="201" t="s">
        <v>267</v>
      </c>
      <c r="H139" s="195" t="s">
        <v>100</v>
      </c>
      <c r="I139" s="197">
        <v>1</v>
      </c>
      <c r="J139" s="198">
        <v>335340</v>
      </c>
      <c r="K139" s="199">
        <f t="shared" si="74"/>
        <v>335340</v>
      </c>
      <c r="L139" s="311"/>
      <c r="M139" s="309"/>
      <c r="N139" s="197"/>
      <c r="O139" s="199">
        <f t="shared" si="66"/>
        <v>0</v>
      </c>
      <c r="P139" s="197"/>
      <c r="Q139" s="199">
        <f t="shared" si="67"/>
        <v>0</v>
      </c>
      <c r="R139" s="197"/>
      <c r="S139" s="199">
        <f t="shared" si="68"/>
        <v>0</v>
      </c>
      <c r="T139" s="197"/>
      <c r="U139" s="199">
        <f t="shared" si="69"/>
        <v>0</v>
      </c>
      <c r="V139" s="197"/>
      <c r="W139" s="199">
        <f t="shared" si="70"/>
        <v>0</v>
      </c>
      <c r="X139" s="197">
        <v>1</v>
      </c>
      <c r="Y139" s="199">
        <f t="shared" si="71"/>
        <v>335340</v>
      </c>
      <c r="Z139" s="197"/>
      <c r="AA139" s="199">
        <f t="shared" si="72"/>
        <v>0</v>
      </c>
      <c r="AC139" s="325"/>
      <c r="AD139" s="223"/>
    </row>
    <row r="140" spans="1:30" ht="28.5">
      <c r="A140" s="4"/>
      <c r="B140" s="8"/>
      <c r="C140" s="128"/>
      <c r="D140" s="139" t="s">
        <v>268</v>
      </c>
      <c r="E140" s="139"/>
      <c r="F140" s="139"/>
      <c r="G140" s="201" t="s">
        <v>269</v>
      </c>
      <c r="H140" s="195" t="s">
        <v>270</v>
      </c>
      <c r="I140" s="197">
        <v>1</v>
      </c>
      <c r="J140" s="198">
        <v>1244210</v>
      </c>
      <c r="K140" s="199">
        <f t="shared" si="74"/>
        <v>1244210</v>
      </c>
      <c r="L140" s="311"/>
      <c r="M140" s="309"/>
      <c r="N140" s="197"/>
      <c r="O140" s="199">
        <f t="shared" si="66"/>
        <v>0</v>
      </c>
      <c r="P140" s="197"/>
      <c r="Q140" s="199">
        <f t="shared" si="67"/>
        <v>0</v>
      </c>
      <c r="R140" s="197"/>
      <c r="S140" s="199">
        <f t="shared" si="68"/>
        <v>0</v>
      </c>
      <c r="T140" s="197"/>
      <c r="U140" s="199">
        <f t="shared" si="69"/>
        <v>0</v>
      </c>
      <c r="V140" s="197"/>
      <c r="W140" s="199">
        <f t="shared" si="70"/>
        <v>0</v>
      </c>
      <c r="X140" s="197">
        <v>1</v>
      </c>
      <c r="Y140" s="199">
        <f t="shared" si="71"/>
        <v>1244210</v>
      </c>
      <c r="Z140" s="197"/>
      <c r="AA140" s="199">
        <f t="shared" si="72"/>
        <v>0</v>
      </c>
      <c r="AC140" s="325"/>
      <c r="AD140" s="223"/>
    </row>
    <row r="141" spans="1:30" ht="25.5" customHeight="1">
      <c r="A141" s="4"/>
      <c r="B141" s="8"/>
      <c r="C141" s="128"/>
      <c r="D141" s="202">
        <v>8.1999999999999993</v>
      </c>
      <c r="E141" s="202"/>
      <c r="F141" s="202"/>
      <c r="G141" s="203" t="s">
        <v>271</v>
      </c>
      <c r="H141" s="195"/>
      <c r="I141" s="197"/>
      <c r="J141" s="198"/>
      <c r="K141" s="199"/>
      <c r="L141" s="311"/>
      <c r="M141" s="309"/>
      <c r="N141" s="197"/>
      <c r="O141" s="199">
        <f t="shared" ref="O141:O179" si="75">IFERROR(N141*$E141,"")</f>
        <v>0</v>
      </c>
      <c r="P141" s="197"/>
      <c r="Q141" s="199"/>
      <c r="R141" s="197"/>
      <c r="S141" s="199"/>
      <c r="T141" s="197"/>
      <c r="U141" s="199"/>
      <c r="V141" s="197"/>
      <c r="W141" s="199"/>
      <c r="X141" s="197"/>
      <c r="Y141" s="199"/>
      <c r="Z141" s="197"/>
      <c r="AA141" s="199"/>
      <c r="AC141" s="326"/>
      <c r="AD141" s="223"/>
    </row>
    <row r="142" spans="1:30" ht="71.25">
      <c r="A142" s="4"/>
      <c r="B142" s="8"/>
      <c r="C142" s="128"/>
      <c r="D142" s="139" t="s">
        <v>272</v>
      </c>
      <c r="E142" s="139"/>
      <c r="F142" s="139"/>
      <c r="G142" s="201" t="s">
        <v>273</v>
      </c>
      <c r="H142" s="195" t="s">
        <v>54</v>
      </c>
      <c r="I142" s="197">
        <v>160</v>
      </c>
      <c r="J142" s="198">
        <v>180580</v>
      </c>
      <c r="K142" s="199">
        <f t="shared" ref="K142:K143" si="76">ROUND(I142*J142,0)</f>
        <v>28892800</v>
      </c>
      <c r="L142" s="311"/>
      <c r="M142" s="309"/>
      <c r="N142" s="197"/>
      <c r="O142" s="199">
        <f>J142*N142</f>
        <v>0</v>
      </c>
      <c r="P142" s="197"/>
      <c r="Q142" s="199">
        <f>J142*P142</f>
        <v>0</v>
      </c>
      <c r="R142" s="197"/>
      <c r="S142" s="199">
        <f>J142*R142</f>
        <v>0</v>
      </c>
      <c r="T142" s="197"/>
      <c r="U142" s="199">
        <f>J142*T142</f>
        <v>0</v>
      </c>
      <c r="V142" s="197"/>
      <c r="W142" s="199">
        <f>J142*V142</f>
        <v>0</v>
      </c>
      <c r="X142" s="197">
        <v>160</v>
      </c>
      <c r="Y142" s="199">
        <f>J142*X142</f>
        <v>28892800</v>
      </c>
      <c r="Z142" s="197"/>
      <c r="AA142" s="199">
        <f>J142*Z142</f>
        <v>0</v>
      </c>
      <c r="AC142" s="325"/>
      <c r="AD142" s="223"/>
    </row>
    <row r="143" spans="1:30" ht="57">
      <c r="A143" s="4"/>
      <c r="B143" s="8"/>
      <c r="C143" s="128"/>
      <c r="D143" s="139" t="s">
        <v>274</v>
      </c>
      <c r="E143" s="139"/>
      <c r="F143" s="139"/>
      <c r="G143" s="201" t="s">
        <v>275</v>
      </c>
      <c r="H143" s="195" t="s">
        <v>54</v>
      </c>
      <c r="I143" s="197">
        <v>60</v>
      </c>
      <c r="J143" s="198">
        <v>88230</v>
      </c>
      <c r="K143" s="199">
        <f t="shared" si="76"/>
        <v>5293800</v>
      </c>
      <c r="L143" s="311"/>
      <c r="M143" s="309"/>
      <c r="N143" s="197"/>
      <c r="O143" s="199">
        <f>J143*N143</f>
        <v>0</v>
      </c>
      <c r="P143" s="197"/>
      <c r="Q143" s="199">
        <f>J143*P143</f>
        <v>0</v>
      </c>
      <c r="R143" s="197"/>
      <c r="S143" s="199">
        <f>J143*R143</f>
        <v>0</v>
      </c>
      <c r="T143" s="197"/>
      <c r="U143" s="199">
        <f>J143*T143</f>
        <v>0</v>
      </c>
      <c r="V143" s="197"/>
      <c r="W143" s="199">
        <f>J143*V143</f>
        <v>0</v>
      </c>
      <c r="X143" s="197">
        <v>60</v>
      </c>
      <c r="Y143" s="199">
        <f>J143*X143</f>
        <v>5293800</v>
      </c>
      <c r="Z143" s="197"/>
      <c r="AA143" s="199">
        <f>J143*Z143</f>
        <v>0</v>
      </c>
      <c r="AC143" s="325"/>
      <c r="AD143" s="223"/>
    </row>
    <row r="144" spans="1:30" ht="71.25">
      <c r="A144" s="4"/>
      <c r="B144" s="8"/>
      <c r="C144" s="128"/>
      <c r="D144" s="139" t="s">
        <v>276</v>
      </c>
      <c r="E144" s="139"/>
      <c r="F144" s="139"/>
      <c r="G144" s="201" t="s">
        <v>277</v>
      </c>
      <c r="H144" s="195" t="s">
        <v>54</v>
      </c>
      <c r="I144" s="197">
        <v>20</v>
      </c>
      <c r="J144" s="198">
        <v>101510</v>
      </c>
      <c r="K144" s="199">
        <f t="shared" ref="K144:K145" si="77">ROUND(I144*J144,0)</f>
        <v>2030200</v>
      </c>
      <c r="L144" s="311"/>
      <c r="M144" s="309"/>
      <c r="N144" s="197"/>
      <c r="O144" s="199">
        <f>J144*N144</f>
        <v>0</v>
      </c>
      <c r="P144" s="197"/>
      <c r="Q144" s="199">
        <f>J144*P144</f>
        <v>0</v>
      </c>
      <c r="R144" s="197"/>
      <c r="S144" s="199">
        <f>J144*R144</f>
        <v>0</v>
      </c>
      <c r="T144" s="197"/>
      <c r="U144" s="199">
        <f>J144*T144</f>
        <v>0</v>
      </c>
      <c r="V144" s="197"/>
      <c r="W144" s="199">
        <f>J144*V144</f>
        <v>0</v>
      </c>
      <c r="X144" s="197">
        <v>20</v>
      </c>
      <c r="Y144" s="199">
        <f>J144*X144</f>
        <v>2030200</v>
      </c>
      <c r="Z144" s="197"/>
      <c r="AA144" s="199">
        <f>J144*Z144</f>
        <v>0</v>
      </c>
      <c r="AC144" s="325"/>
      <c r="AD144" s="223"/>
    </row>
    <row r="145" spans="1:30" ht="28.5">
      <c r="A145" s="4"/>
      <c r="B145" s="8"/>
      <c r="C145" s="128"/>
      <c r="D145" s="139" t="s">
        <v>278</v>
      </c>
      <c r="E145" s="139"/>
      <c r="F145" s="139"/>
      <c r="G145" s="201" t="s">
        <v>279</v>
      </c>
      <c r="H145" s="195" t="s">
        <v>54</v>
      </c>
      <c r="I145" s="197">
        <v>10</v>
      </c>
      <c r="J145" s="198">
        <v>54290</v>
      </c>
      <c r="K145" s="199">
        <f t="shared" si="77"/>
        <v>542900</v>
      </c>
      <c r="L145" s="311"/>
      <c r="M145" s="309"/>
      <c r="N145" s="197"/>
      <c r="O145" s="199">
        <f>J145*N145</f>
        <v>0</v>
      </c>
      <c r="P145" s="197"/>
      <c r="Q145" s="199">
        <f>J145*P145</f>
        <v>0</v>
      </c>
      <c r="R145" s="197"/>
      <c r="S145" s="199">
        <f>J145*R145</f>
        <v>0</v>
      </c>
      <c r="T145" s="197"/>
      <c r="U145" s="199">
        <f>J145*T145</f>
        <v>0</v>
      </c>
      <c r="V145" s="197"/>
      <c r="W145" s="199">
        <f>J145*V145</f>
        <v>0</v>
      </c>
      <c r="X145" s="197">
        <v>10</v>
      </c>
      <c r="Y145" s="199">
        <f>J145*X145</f>
        <v>542900</v>
      </c>
      <c r="Z145" s="197"/>
      <c r="AA145" s="199">
        <f>J145*Z145</f>
        <v>0</v>
      </c>
      <c r="AC145" s="325"/>
      <c r="AD145" s="223"/>
    </row>
    <row r="146" spans="1:30">
      <c r="A146" s="4"/>
      <c r="B146" s="8"/>
      <c r="C146" s="128"/>
      <c r="D146" s="202">
        <v>8.3000000000000007</v>
      </c>
      <c r="E146" s="202"/>
      <c r="F146" s="202"/>
      <c r="G146" s="203" t="s">
        <v>280</v>
      </c>
      <c r="H146" s="195"/>
      <c r="I146" s="197"/>
      <c r="J146" s="198"/>
      <c r="K146" s="199"/>
      <c r="L146" s="311"/>
      <c r="M146" s="309"/>
      <c r="N146" s="197"/>
      <c r="O146" s="199">
        <f t="shared" si="75"/>
        <v>0</v>
      </c>
      <c r="P146" s="197"/>
      <c r="Q146" s="199"/>
      <c r="R146" s="197"/>
      <c r="S146" s="199"/>
      <c r="T146" s="197"/>
      <c r="U146" s="199"/>
      <c r="V146" s="197"/>
      <c r="W146" s="199"/>
      <c r="X146" s="197"/>
      <c r="Y146" s="199"/>
      <c r="Z146" s="197"/>
      <c r="AA146" s="199"/>
      <c r="AC146" s="326"/>
      <c r="AD146" s="223"/>
    </row>
    <row r="147" spans="1:30" ht="42.75">
      <c r="A147" s="4"/>
      <c r="B147" s="8"/>
      <c r="C147" s="128"/>
      <c r="D147" s="139" t="s">
        <v>281</v>
      </c>
      <c r="E147" s="139"/>
      <c r="F147" s="139"/>
      <c r="G147" s="201" t="s">
        <v>282</v>
      </c>
      <c r="H147" s="195" t="s">
        <v>54</v>
      </c>
      <c r="I147" s="197">
        <v>128</v>
      </c>
      <c r="J147" s="198">
        <v>25390</v>
      </c>
      <c r="K147" s="199">
        <f t="shared" ref="K147:K149" si="78">ROUND(I147*J147,0)</f>
        <v>3249920</v>
      </c>
      <c r="L147" s="311"/>
      <c r="M147" s="309"/>
      <c r="N147" s="197"/>
      <c r="O147" s="199">
        <f>J147*N147</f>
        <v>0</v>
      </c>
      <c r="P147" s="197"/>
      <c r="Q147" s="199">
        <f>J147*P147</f>
        <v>0</v>
      </c>
      <c r="R147" s="197"/>
      <c r="S147" s="199">
        <f>J147*R147</f>
        <v>0</v>
      </c>
      <c r="T147" s="197"/>
      <c r="U147" s="199">
        <f>J147*T147</f>
        <v>0</v>
      </c>
      <c r="V147" s="197"/>
      <c r="W147" s="199">
        <f>J147*V147</f>
        <v>0</v>
      </c>
      <c r="X147" s="197">
        <v>128</v>
      </c>
      <c r="Y147" s="199">
        <f>J147*X147</f>
        <v>3249920</v>
      </c>
      <c r="Z147" s="197"/>
      <c r="AA147" s="199">
        <f>J147*Z147</f>
        <v>0</v>
      </c>
      <c r="AC147" s="325"/>
      <c r="AD147" s="223"/>
    </row>
    <row r="148" spans="1:30" ht="71.25">
      <c r="A148" s="4"/>
      <c r="B148" s="8"/>
      <c r="C148" s="128"/>
      <c r="D148" s="139" t="s">
        <v>283</v>
      </c>
      <c r="E148" s="139"/>
      <c r="F148" s="139"/>
      <c r="G148" s="201" t="s">
        <v>284</v>
      </c>
      <c r="H148" s="195" t="s">
        <v>54</v>
      </c>
      <c r="I148" s="197">
        <v>74</v>
      </c>
      <c r="J148" s="198">
        <v>45750</v>
      </c>
      <c r="K148" s="199">
        <f t="shared" si="78"/>
        <v>3385500</v>
      </c>
      <c r="L148" s="311"/>
      <c r="M148" s="309"/>
      <c r="N148" s="197"/>
      <c r="O148" s="199">
        <f>J148*N148</f>
        <v>0</v>
      </c>
      <c r="P148" s="197"/>
      <c r="Q148" s="199">
        <f>J148*P148</f>
        <v>0</v>
      </c>
      <c r="R148" s="197"/>
      <c r="S148" s="199">
        <f>J148*R148</f>
        <v>0</v>
      </c>
      <c r="T148" s="197"/>
      <c r="U148" s="199">
        <f>J148*T148</f>
        <v>0</v>
      </c>
      <c r="V148" s="197"/>
      <c r="W148" s="199">
        <f>J148*V148</f>
        <v>0</v>
      </c>
      <c r="X148" s="197">
        <v>74</v>
      </c>
      <c r="Y148" s="199">
        <f>J148*X148</f>
        <v>3385500</v>
      </c>
      <c r="Z148" s="197"/>
      <c r="AA148" s="199">
        <f>J148*Z148</f>
        <v>0</v>
      </c>
      <c r="AC148" s="325"/>
      <c r="AD148" s="223"/>
    </row>
    <row r="149" spans="1:30" ht="71.25">
      <c r="A149" s="4"/>
      <c r="B149" s="8"/>
      <c r="C149" s="128"/>
      <c r="D149" s="139" t="s">
        <v>285</v>
      </c>
      <c r="E149" s="139"/>
      <c r="F149" s="139"/>
      <c r="G149" s="201" t="s">
        <v>256</v>
      </c>
      <c r="H149" s="195" t="s">
        <v>100</v>
      </c>
      <c r="I149" s="197">
        <v>4</v>
      </c>
      <c r="J149" s="198">
        <v>875510</v>
      </c>
      <c r="K149" s="199">
        <f t="shared" si="78"/>
        <v>3502040</v>
      </c>
      <c r="L149" s="311"/>
      <c r="M149" s="309"/>
      <c r="N149" s="197"/>
      <c r="O149" s="199">
        <f>J149*N149</f>
        <v>0</v>
      </c>
      <c r="P149" s="197"/>
      <c r="Q149" s="199">
        <f>J149*P149</f>
        <v>0</v>
      </c>
      <c r="R149" s="197"/>
      <c r="S149" s="199">
        <f>J149*R149</f>
        <v>0</v>
      </c>
      <c r="T149" s="197"/>
      <c r="U149" s="199">
        <f>J149*T149</f>
        <v>0</v>
      </c>
      <c r="V149" s="197"/>
      <c r="W149" s="199">
        <f>J149*V149</f>
        <v>0</v>
      </c>
      <c r="X149" s="197">
        <v>4</v>
      </c>
      <c r="Y149" s="199">
        <f>J149*X149</f>
        <v>3502040</v>
      </c>
      <c r="Z149" s="197"/>
      <c r="AA149" s="199">
        <f>J149*Z149</f>
        <v>0</v>
      </c>
      <c r="AC149" s="325"/>
      <c r="AD149" s="223"/>
    </row>
    <row r="150" spans="1:30">
      <c r="A150" s="4"/>
      <c r="B150" s="8"/>
      <c r="C150" s="128"/>
      <c r="D150" s="202">
        <v>8.4</v>
      </c>
      <c r="E150" s="202"/>
      <c r="F150" s="202"/>
      <c r="G150" s="203" t="s">
        <v>286</v>
      </c>
      <c r="H150" s="195"/>
      <c r="I150" s="197"/>
      <c r="J150" s="198"/>
      <c r="K150" s="199"/>
      <c r="L150" s="311"/>
      <c r="M150" s="309"/>
      <c r="N150" s="197"/>
      <c r="O150" s="199">
        <f t="shared" si="75"/>
        <v>0</v>
      </c>
      <c r="P150" s="197"/>
      <c r="Q150" s="199"/>
      <c r="R150" s="197"/>
      <c r="S150" s="199"/>
      <c r="T150" s="197"/>
      <c r="U150" s="199"/>
      <c r="V150" s="197"/>
      <c r="W150" s="199"/>
      <c r="X150" s="197"/>
      <c r="Y150" s="199"/>
      <c r="Z150" s="197"/>
      <c r="AA150" s="199"/>
      <c r="AC150" s="326"/>
      <c r="AD150" s="223"/>
    </row>
    <row r="151" spans="1:30" ht="114">
      <c r="A151" s="4"/>
      <c r="B151" s="8"/>
      <c r="C151" s="128"/>
      <c r="D151" s="139" t="s">
        <v>287</v>
      </c>
      <c r="E151" s="139"/>
      <c r="F151" s="139"/>
      <c r="G151" s="201" t="s">
        <v>288</v>
      </c>
      <c r="H151" s="195" t="s">
        <v>100</v>
      </c>
      <c r="I151" s="197">
        <v>25</v>
      </c>
      <c r="J151" s="198">
        <v>178270</v>
      </c>
      <c r="K151" s="199">
        <f t="shared" ref="K151:K160" si="79">ROUND(I151*J151,0)</f>
        <v>4456750</v>
      </c>
      <c r="L151" s="311"/>
      <c r="M151" s="309"/>
      <c r="N151" s="197"/>
      <c r="O151" s="199">
        <f t="shared" ref="O151:O160" si="80">J151*N151</f>
        <v>0</v>
      </c>
      <c r="P151" s="197"/>
      <c r="Q151" s="199">
        <f t="shared" ref="Q151:Q160" si="81">J151*P151</f>
        <v>0</v>
      </c>
      <c r="R151" s="197"/>
      <c r="S151" s="199">
        <f t="shared" ref="S151:S160" si="82">J151*R151</f>
        <v>0</v>
      </c>
      <c r="T151" s="197"/>
      <c r="U151" s="199">
        <f t="shared" ref="U151:U160" si="83">J151*T151</f>
        <v>0</v>
      </c>
      <c r="V151" s="197"/>
      <c r="W151" s="199">
        <f t="shared" ref="W151:W160" si="84">J151*V151</f>
        <v>0</v>
      </c>
      <c r="X151" s="197">
        <v>25</v>
      </c>
      <c r="Y151" s="199">
        <f t="shared" ref="Y151:Y160" si="85">J151*X151</f>
        <v>4456750</v>
      </c>
      <c r="Z151" s="197"/>
      <c r="AA151" s="199">
        <f t="shared" ref="AA151:AA160" si="86">J151*Z151</f>
        <v>0</v>
      </c>
      <c r="AC151" s="325"/>
      <c r="AD151" s="223"/>
    </row>
    <row r="152" spans="1:30" ht="57">
      <c r="A152" s="4"/>
      <c r="B152" s="8"/>
      <c r="C152" s="128"/>
      <c r="D152" s="139" t="s">
        <v>289</v>
      </c>
      <c r="E152" s="139"/>
      <c r="F152" s="139"/>
      <c r="G152" s="201" t="s">
        <v>290</v>
      </c>
      <c r="H152" s="195" t="s">
        <v>100</v>
      </c>
      <c r="I152" s="197">
        <v>16</v>
      </c>
      <c r="J152" s="198">
        <v>294070</v>
      </c>
      <c r="K152" s="199">
        <f t="shared" si="79"/>
        <v>4705120</v>
      </c>
      <c r="L152" s="311"/>
      <c r="M152" s="309"/>
      <c r="N152" s="197"/>
      <c r="O152" s="199">
        <f t="shared" si="80"/>
        <v>0</v>
      </c>
      <c r="P152" s="197"/>
      <c r="Q152" s="199">
        <f t="shared" si="81"/>
        <v>0</v>
      </c>
      <c r="R152" s="197"/>
      <c r="S152" s="199">
        <f t="shared" si="82"/>
        <v>0</v>
      </c>
      <c r="T152" s="197"/>
      <c r="U152" s="199">
        <f t="shared" si="83"/>
        <v>0</v>
      </c>
      <c r="V152" s="197"/>
      <c r="W152" s="199">
        <f t="shared" si="84"/>
        <v>0</v>
      </c>
      <c r="X152" s="197">
        <v>16</v>
      </c>
      <c r="Y152" s="199">
        <f t="shared" si="85"/>
        <v>4705120</v>
      </c>
      <c r="Z152" s="197"/>
      <c r="AA152" s="199">
        <f t="shared" si="86"/>
        <v>0</v>
      </c>
      <c r="AC152" s="325"/>
      <c r="AD152" s="223"/>
    </row>
    <row r="153" spans="1:30" ht="57">
      <c r="A153" s="4"/>
      <c r="B153" s="8"/>
      <c r="C153" s="128"/>
      <c r="D153" s="139" t="s">
        <v>291</v>
      </c>
      <c r="E153" s="139"/>
      <c r="F153" s="139"/>
      <c r="G153" s="201" t="s">
        <v>292</v>
      </c>
      <c r="H153" s="195" t="s">
        <v>100</v>
      </c>
      <c r="I153" s="197">
        <v>20</v>
      </c>
      <c r="J153" s="198">
        <v>90210</v>
      </c>
      <c r="K153" s="199">
        <f t="shared" si="79"/>
        <v>1804200</v>
      </c>
      <c r="L153" s="311"/>
      <c r="M153" s="309"/>
      <c r="N153" s="197"/>
      <c r="O153" s="199">
        <f t="shared" si="80"/>
        <v>0</v>
      </c>
      <c r="P153" s="197"/>
      <c r="Q153" s="199">
        <f t="shared" si="81"/>
        <v>0</v>
      </c>
      <c r="R153" s="197"/>
      <c r="S153" s="199">
        <f t="shared" si="82"/>
        <v>0</v>
      </c>
      <c r="T153" s="197"/>
      <c r="U153" s="199">
        <f t="shared" si="83"/>
        <v>0</v>
      </c>
      <c r="V153" s="197"/>
      <c r="W153" s="199">
        <f t="shared" si="84"/>
        <v>0</v>
      </c>
      <c r="X153" s="197">
        <v>20</v>
      </c>
      <c r="Y153" s="199">
        <f t="shared" si="85"/>
        <v>1804200</v>
      </c>
      <c r="Z153" s="197"/>
      <c r="AA153" s="199">
        <f t="shared" si="86"/>
        <v>0</v>
      </c>
      <c r="AC153" s="325"/>
      <c r="AD153" s="223"/>
    </row>
    <row r="154" spans="1:30" ht="42.75">
      <c r="A154" s="4"/>
      <c r="B154" s="8"/>
      <c r="C154" s="128"/>
      <c r="D154" s="139" t="s">
        <v>293</v>
      </c>
      <c r="E154" s="139"/>
      <c r="F154" s="139"/>
      <c r="G154" s="201" t="s">
        <v>294</v>
      </c>
      <c r="H154" s="195" t="s">
        <v>100</v>
      </c>
      <c r="I154" s="197">
        <v>8</v>
      </c>
      <c r="J154" s="198">
        <v>147600</v>
      </c>
      <c r="K154" s="199">
        <f t="shared" si="79"/>
        <v>1180800</v>
      </c>
      <c r="L154" s="311"/>
      <c r="M154" s="309"/>
      <c r="N154" s="197"/>
      <c r="O154" s="199">
        <f t="shared" si="80"/>
        <v>0</v>
      </c>
      <c r="P154" s="197"/>
      <c r="Q154" s="199">
        <f t="shared" si="81"/>
        <v>0</v>
      </c>
      <c r="R154" s="197"/>
      <c r="S154" s="199">
        <f t="shared" si="82"/>
        <v>0</v>
      </c>
      <c r="T154" s="197"/>
      <c r="U154" s="199">
        <f t="shared" si="83"/>
        <v>0</v>
      </c>
      <c r="V154" s="197"/>
      <c r="W154" s="199">
        <f t="shared" si="84"/>
        <v>0</v>
      </c>
      <c r="X154" s="197">
        <v>8</v>
      </c>
      <c r="Y154" s="199">
        <f t="shared" si="85"/>
        <v>1180800</v>
      </c>
      <c r="Z154" s="197"/>
      <c r="AA154" s="199">
        <f t="shared" si="86"/>
        <v>0</v>
      </c>
      <c r="AC154" s="325"/>
      <c r="AD154" s="223"/>
    </row>
    <row r="155" spans="1:30" ht="28.5">
      <c r="A155" s="4"/>
      <c r="B155" s="8"/>
      <c r="C155" s="128"/>
      <c r="D155" s="139" t="s">
        <v>295</v>
      </c>
      <c r="E155" s="139"/>
      <c r="F155" s="139"/>
      <c r="G155" s="201" t="s">
        <v>296</v>
      </c>
      <c r="H155" s="195" t="s">
        <v>100</v>
      </c>
      <c r="I155" s="197">
        <v>4</v>
      </c>
      <c r="J155" s="198">
        <v>143040</v>
      </c>
      <c r="K155" s="199">
        <f t="shared" ref="K155:K156" si="87">ROUND(I155*J155,0)</f>
        <v>572160</v>
      </c>
      <c r="L155" s="311"/>
      <c r="M155" s="309"/>
      <c r="N155" s="197"/>
      <c r="O155" s="199">
        <f t="shared" si="80"/>
        <v>0</v>
      </c>
      <c r="P155" s="197"/>
      <c r="Q155" s="199">
        <f t="shared" si="81"/>
        <v>0</v>
      </c>
      <c r="R155" s="197"/>
      <c r="S155" s="199">
        <f t="shared" si="82"/>
        <v>0</v>
      </c>
      <c r="T155" s="197"/>
      <c r="U155" s="199">
        <f t="shared" si="83"/>
        <v>0</v>
      </c>
      <c r="V155" s="197"/>
      <c r="W155" s="199">
        <f t="shared" si="84"/>
        <v>0</v>
      </c>
      <c r="X155" s="197">
        <v>4</v>
      </c>
      <c r="Y155" s="199">
        <f t="shared" si="85"/>
        <v>572160</v>
      </c>
      <c r="Z155" s="197"/>
      <c r="AA155" s="199">
        <f t="shared" si="86"/>
        <v>0</v>
      </c>
      <c r="AC155" s="325"/>
      <c r="AD155" s="223"/>
    </row>
    <row r="156" spans="1:30">
      <c r="A156" s="4"/>
      <c r="B156" s="8"/>
      <c r="C156" s="128"/>
      <c r="D156" s="139" t="s">
        <v>297</v>
      </c>
      <c r="E156" s="139"/>
      <c r="F156" s="139"/>
      <c r="G156" s="201" t="s">
        <v>298</v>
      </c>
      <c r="H156" s="195" t="s">
        <v>100</v>
      </c>
      <c r="I156" s="197">
        <v>176</v>
      </c>
      <c r="J156" s="198">
        <v>39520</v>
      </c>
      <c r="K156" s="199">
        <f t="shared" si="87"/>
        <v>6955520</v>
      </c>
      <c r="L156" s="311"/>
      <c r="M156" s="309"/>
      <c r="N156" s="197"/>
      <c r="O156" s="199">
        <f t="shared" si="80"/>
        <v>0</v>
      </c>
      <c r="P156" s="197"/>
      <c r="Q156" s="199">
        <f t="shared" si="81"/>
        <v>0</v>
      </c>
      <c r="R156" s="197"/>
      <c r="S156" s="199">
        <f t="shared" si="82"/>
        <v>0</v>
      </c>
      <c r="T156" s="197"/>
      <c r="U156" s="199">
        <f t="shared" si="83"/>
        <v>0</v>
      </c>
      <c r="V156" s="197"/>
      <c r="W156" s="199">
        <f t="shared" si="84"/>
        <v>0</v>
      </c>
      <c r="X156" s="197">
        <v>176</v>
      </c>
      <c r="Y156" s="199">
        <f t="shared" si="85"/>
        <v>6955520</v>
      </c>
      <c r="Z156" s="197"/>
      <c r="AA156" s="199">
        <f t="shared" si="86"/>
        <v>0</v>
      </c>
      <c r="AC156" s="325"/>
      <c r="AD156" s="223"/>
    </row>
    <row r="157" spans="1:30">
      <c r="A157" s="4"/>
      <c r="B157" s="8"/>
      <c r="C157" s="128"/>
      <c r="D157" s="139" t="s">
        <v>299</v>
      </c>
      <c r="E157" s="139"/>
      <c r="F157" s="139"/>
      <c r="G157" s="201" t="s">
        <v>300</v>
      </c>
      <c r="H157" s="195" t="s">
        <v>263</v>
      </c>
      <c r="I157" s="197">
        <v>1</v>
      </c>
      <c r="J157" s="198">
        <v>165290</v>
      </c>
      <c r="K157" s="199">
        <f t="shared" ref="K157:K159" si="88">ROUND(I157*J157,0)</f>
        <v>165290</v>
      </c>
      <c r="L157" s="311"/>
      <c r="M157" s="309"/>
      <c r="N157" s="197"/>
      <c r="O157" s="199">
        <f t="shared" si="80"/>
        <v>0</v>
      </c>
      <c r="P157" s="197"/>
      <c r="Q157" s="199">
        <f t="shared" si="81"/>
        <v>0</v>
      </c>
      <c r="R157" s="197"/>
      <c r="S157" s="199">
        <f t="shared" si="82"/>
        <v>0</v>
      </c>
      <c r="T157" s="197"/>
      <c r="U157" s="199">
        <f t="shared" si="83"/>
        <v>0</v>
      </c>
      <c r="V157" s="197"/>
      <c r="W157" s="199">
        <f t="shared" si="84"/>
        <v>0</v>
      </c>
      <c r="X157" s="197">
        <v>1</v>
      </c>
      <c r="Y157" s="199">
        <f t="shared" si="85"/>
        <v>165290</v>
      </c>
      <c r="Z157" s="197"/>
      <c r="AA157" s="199">
        <f t="shared" si="86"/>
        <v>0</v>
      </c>
      <c r="AC157" s="325"/>
      <c r="AD157" s="223"/>
    </row>
    <row r="158" spans="1:30" ht="57">
      <c r="A158" s="4"/>
      <c r="B158" s="8"/>
      <c r="C158" s="128"/>
      <c r="D158" s="139" t="s">
        <v>301</v>
      </c>
      <c r="E158" s="139"/>
      <c r="F158" s="139"/>
      <c r="G158" s="201" t="s">
        <v>302</v>
      </c>
      <c r="H158" s="195" t="s">
        <v>263</v>
      </c>
      <c r="I158" s="197">
        <v>1</v>
      </c>
      <c r="J158" s="198">
        <v>3706650</v>
      </c>
      <c r="K158" s="199">
        <f t="shared" si="88"/>
        <v>3706650</v>
      </c>
      <c r="L158" s="311"/>
      <c r="M158" s="309"/>
      <c r="N158" s="197"/>
      <c r="O158" s="199">
        <f t="shared" si="80"/>
        <v>0</v>
      </c>
      <c r="P158" s="197"/>
      <c r="Q158" s="199">
        <f t="shared" si="81"/>
        <v>0</v>
      </c>
      <c r="R158" s="197"/>
      <c r="S158" s="199">
        <f t="shared" si="82"/>
        <v>0</v>
      </c>
      <c r="T158" s="197"/>
      <c r="U158" s="199">
        <f t="shared" si="83"/>
        <v>0</v>
      </c>
      <c r="V158" s="197"/>
      <c r="W158" s="199">
        <f t="shared" si="84"/>
        <v>0</v>
      </c>
      <c r="X158" s="197">
        <v>1</v>
      </c>
      <c r="Y158" s="199">
        <f t="shared" si="85"/>
        <v>3706650</v>
      </c>
      <c r="Z158" s="197"/>
      <c r="AA158" s="199">
        <f t="shared" si="86"/>
        <v>0</v>
      </c>
      <c r="AC158" s="325"/>
      <c r="AD158" s="223"/>
    </row>
    <row r="159" spans="1:30" ht="28.5">
      <c r="A159" s="4"/>
      <c r="B159" s="8"/>
      <c r="C159" s="128"/>
      <c r="D159" s="139" t="s">
        <v>303</v>
      </c>
      <c r="E159" s="139"/>
      <c r="F159" s="139"/>
      <c r="G159" s="201" t="s">
        <v>304</v>
      </c>
      <c r="H159" s="195" t="s">
        <v>100</v>
      </c>
      <c r="I159" s="197">
        <v>1</v>
      </c>
      <c r="J159" s="198">
        <v>480510</v>
      </c>
      <c r="K159" s="199">
        <f t="shared" si="88"/>
        <v>480510</v>
      </c>
      <c r="L159" s="311"/>
      <c r="M159" s="309"/>
      <c r="N159" s="197"/>
      <c r="O159" s="199">
        <f t="shared" si="80"/>
        <v>0</v>
      </c>
      <c r="P159" s="197"/>
      <c r="Q159" s="199">
        <f t="shared" si="81"/>
        <v>0</v>
      </c>
      <c r="R159" s="197"/>
      <c r="S159" s="199">
        <f t="shared" si="82"/>
        <v>0</v>
      </c>
      <c r="T159" s="197"/>
      <c r="U159" s="199">
        <f t="shared" si="83"/>
        <v>0</v>
      </c>
      <c r="V159" s="197"/>
      <c r="W159" s="199">
        <f t="shared" si="84"/>
        <v>0</v>
      </c>
      <c r="X159" s="197">
        <v>1</v>
      </c>
      <c r="Y159" s="199">
        <f t="shared" si="85"/>
        <v>480510</v>
      </c>
      <c r="Z159" s="197"/>
      <c r="AA159" s="199">
        <f t="shared" si="86"/>
        <v>0</v>
      </c>
      <c r="AC159" s="325"/>
      <c r="AD159" s="223"/>
    </row>
    <row r="160" spans="1:30">
      <c r="A160" s="4"/>
      <c r="B160" s="8"/>
      <c r="C160" s="128"/>
      <c r="D160" s="139" t="s">
        <v>305</v>
      </c>
      <c r="E160" s="139"/>
      <c r="F160" s="139"/>
      <c r="G160" s="201" t="s">
        <v>306</v>
      </c>
      <c r="H160" s="195" t="s">
        <v>100</v>
      </c>
      <c r="I160" s="197">
        <v>5</v>
      </c>
      <c r="J160" s="198">
        <v>37010</v>
      </c>
      <c r="K160" s="199">
        <f t="shared" si="79"/>
        <v>185050</v>
      </c>
      <c r="L160" s="311"/>
      <c r="M160" s="309"/>
      <c r="N160" s="197"/>
      <c r="O160" s="199">
        <f t="shared" si="80"/>
        <v>0</v>
      </c>
      <c r="P160" s="197"/>
      <c r="Q160" s="199">
        <f t="shared" si="81"/>
        <v>0</v>
      </c>
      <c r="R160" s="197"/>
      <c r="S160" s="199">
        <f t="shared" si="82"/>
        <v>0</v>
      </c>
      <c r="T160" s="197"/>
      <c r="U160" s="199">
        <f t="shared" si="83"/>
        <v>0</v>
      </c>
      <c r="V160" s="197"/>
      <c r="W160" s="199">
        <f t="shared" si="84"/>
        <v>0</v>
      </c>
      <c r="X160" s="197">
        <v>5</v>
      </c>
      <c r="Y160" s="199">
        <f t="shared" si="85"/>
        <v>185050</v>
      </c>
      <c r="Z160" s="197"/>
      <c r="AA160" s="199">
        <f t="shared" si="86"/>
        <v>0</v>
      </c>
      <c r="AC160" s="325"/>
      <c r="AD160" s="223"/>
    </row>
    <row r="161" spans="1:30">
      <c r="A161" s="4"/>
      <c r="B161" s="8"/>
      <c r="C161" s="128"/>
      <c r="D161" s="202">
        <v>8.5</v>
      </c>
      <c r="E161" s="202"/>
      <c r="F161" s="202"/>
      <c r="G161" s="203" t="s">
        <v>307</v>
      </c>
      <c r="H161" s="195"/>
      <c r="I161" s="197"/>
      <c r="J161" s="198"/>
      <c r="K161" s="199"/>
      <c r="L161" s="311"/>
      <c r="M161" s="309"/>
      <c r="N161" s="197"/>
      <c r="O161" s="199">
        <f t="shared" si="75"/>
        <v>0</v>
      </c>
      <c r="P161" s="197"/>
      <c r="Q161" s="199"/>
      <c r="R161" s="197"/>
      <c r="S161" s="199"/>
      <c r="T161" s="197"/>
      <c r="U161" s="199"/>
      <c r="V161" s="197"/>
      <c r="W161" s="199"/>
      <c r="X161" s="197"/>
      <c r="Y161" s="199"/>
      <c r="Z161" s="197"/>
      <c r="AA161" s="199"/>
      <c r="AC161" s="326"/>
      <c r="AD161" s="223"/>
    </row>
    <row r="162" spans="1:30" ht="114">
      <c r="A162" s="4"/>
      <c r="B162" s="8"/>
      <c r="C162" s="128"/>
      <c r="D162" s="139" t="s">
        <v>308</v>
      </c>
      <c r="E162" s="139"/>
      <c r="F162" s="139"/>
      <c r="G162" s="201" t="s">
        <v>309</v>
      </c>
      <c r="H162" s="195" t="s">
        <v>100</v>
      </c>
      <c r="I162" s="197">
        <v>2</v>
      </c>
      <c r="J162" s="198">
        <v>144950</v>
      </c>
      <c r="K162" s="199">
        <f t="shared" ref="K162:K164" si="89">ROUND(I162*J162,0)</f>
        <v>289900</v>
      </c>
      <c r="L162" s="311"/>
      <c r="M162" s="309"/>
      <c r="N162" s="197"/>
      <c r="O162" s="199">
        <f>J162*N162</f>
        <v>0</v>
      </c>
      <c r="P162" s="197"/>
      <c r="Q162" s="199">
        <f>J162*P162</f>
        <v>0</v>
      </c>
      <c r="R162" s="197"/>
      <c r="S162" s="199">
        <f>J162*R162</f>
        <v>0</v>
      </c>
      <c r="T162" s="197"/>
      <c r="U162" s="199">
        <f>J162*T162</f>
        <v>0</v>
      </c>
      <c r="V162" s="197"/>
      <c r="W162" s="199">
        <f>J162*V162</f>
        <v>0</v>
      </c>
      <c r="X162" s="197">
        <v>2</v>
      </c>
      <c r="Y162" s="199">
        <f>J162*X162</f>
        <v>289900</v>
      </c>
      <c r="Z162" s="197"/>
      <c r="AA162" s="199">
        <f>J162*Z162</f>
        <v>0</v>
      </c>
      <c r="AC162" s="325"/>
      <c r="AD162" s="223"/>
    </row>
    <row r="163" spans="1:30" ht="118.5" customHeight="1">
      <c r="A163" s="4"/>
      <c r="B163" s="8"/>
      <c r="C163" s="128"/>
      <c r="D163" s="139" t="s">
        <v>310</v>
      </c>
      <c r="E163" s="139"/>
      <c r="F163" s="139"/>
      <c r="G163" s="201" t="s">
        <v>311</v>
      </c>
      <c r="H163" s="195" t="s">
        <v>100</v>
      </c>
      <c r="I163" s="197">
        <v>2</v>
      </c>
      <c r="J163" s="198">
        <v>186570</v>
      </c>
      <c r="K163" s="199">
        <f t="shared" si="89"/>
        <v>373140</v>
      </c>
      <c r="L163" s="311"/>
      <c r="M163" s="309"/>
      <c r="N163" s="197"/>
      <c r="O163" s="199">
        <f>J163*N163</f>
        <v>0</v>
      </c>
      <c r="P163" s="197"/>
      <c r="Q163" s="199">
        <f>J163*P163</f>
        <v>0</v>
      </c>
      <c r="R163" s="197"/>
      <c r="S163" s="199">
        <f>J163*R163</f>
        <v>0</v>
      </c>
      <c r="T163" s="197"/>
      <c r="U163" s="199">
        <f>J163*T163</f>
        <v>0</v>
      </c>
      <c r="V163" s="197"/>
      <c r="W163" s="199">
        <f>J163*V163</f>
        <v>0</v>
      </c>
      <c r="X163" s="197">
        <v>2</v>
      </c>
      <c r="Y163" s="199">
        <f>J163*X163</f>
        <v>373140</v>
      </c>
      <c r="Z163" s="197"/>
      <c r="AA163" s="199">
        <f>J163*Z163</f>
        <v>0</v>
      </c>
      <c r="AC163" s="325"/>
      <c r="AD163" s="223"/>
    </row>
    <row r="164" spans="1:30" ht="71.25">
      <c r="A164" s="4"/>
      <c r="B164" s="8"/>
      <c r="C164" s="128"/>
      <c r="D164" s="139" t="s">
        <v>312</v>
      </c>
      <c r="E164" s="139"/>
      <c r="F164" s="139"/>
      <c r="G164" s="201" t="s">
        <v>313</v>
      </c>
      <c r="H164" s="195" t="s">
        <v>100</v>
      </c>
      <c r="I164" s="197">
        <v>5</v>
      </c>
      <c r="J164" s="198">
        <v>184960</v>
      </c>
      <c r="K164" s="199">
        <f t="shared" si="89"/>
        <v>924800</v>
      </c>
      <c r="L164" s="311"/>
      <c r="M164" s="309"/>
      <c r="N164" s="197"/>
      <c r="O164" s="199">
        <f>J164*N164</f>
        <v>0</v>
      </c>
      <c r="P164" s="197"/>
      <c r="Q164" s="199">
        <f>J164*P164</f>
        <v>0</v>
      </c>
      <c r="R164" s="197"/>
      <c r="S164" s="199">
        <f>J164*R164</f>
        <v>0</v>
      </c>
      <c r="T164" s="197"/>
      <c r="U164" s="199">
        <f>J164*T164</f>
        <v>0</v>
      </c>
      <c r="V164" s="197"/>
      <c r="W164" s="199">
        <f>J164*V164</f>
        <v>0</v>
      </c>
      <c r="X164" s="197">
        <v>5</v>
      </c>
      <c r="Y164" s="199">
        <f>J164*X164</f>
        <v>924800</v>
      </c>
      <c r="Z164" s="197"/>
      <c r="AA164" s="199">
        <f>J164*Z164</f>
        <v>0</v>
      </c>
      <c r="AC164" s="325"/>
      <c r="AD164" s="223"/>
    </row>
    <row r="165" spans="1:30">
      <c r="A165" s="4"/>
      <c r="B165" s="8"/>
      <c r="C165" s="128"/>
      <c r="D165" s="202">
        <v>8.6</v>
      </c>
      <c r="E165" s="202"/>
      <c r="F165" s="202"/>
      <c r="G165" s="203" t="s">
        <v>314</v>
      </c>
      <c r="H165" s="195"/>
      <c r="I165" s="197"/>
      <c r="J165" s="198"/>
      <c r="K165" s="199"/>
      <c r="L165" s="311"/>
      <c r="M165" s="309"/>
      <c r="N165" s="197"/>
      <c r="O165" s="199">
        <f t="shared" si="75"/>
        <v>0</v>
      </c>
      <c r="P165" s="197"/>
      <c r="Q165" s="199"/>
      <c r="R165" s="197"/>
      <c r="S165" s="199"/>
      <c r="T165" s="197"/>
      <c r="U165" s="199"/>
      <c r="V165" s="197"/>
      <c r="W165" s="199"/>
      <c r="X165" s="197"/>
      <c r="Y165" s="199"/>
      <c r="Z165" s="197"/>
      <c r="AA165" s="199"/>
      <c r="AC165" s="326"/>
      <c r="AD165" s="223"/>
    </row>
    <row r="166" spans="1:30" ht="28.5">
      <c r="A166" s="4"/>
      <c r="B166" s="8"/>
      <c r="C166" s="128"/>
      <c r="D166" s="139" t="s">
        <v>315</v>
      </c>
      <c r="E166" s="139"/>
      <c r="F166" s="139"/>
      <c r="G166" s="201" t="s">
        <v>316</v>
      </c>
      <c r="H166" s="195" t="s">
        <v>54</v>
      </c>
      <c r="I166" s="197">
        <v>25</v>
      </c>
      <c r="J166" s="198">
        <v>69150</v>
      </c>
      <c r="K166" s="199">
        <f t="shared" ref="K166:K170" si="90">ROUND(I166*J166,0)</f>
        <v>1728750</v>
      </c>
      <c r="L166" s="311"/>
      <c r="M166" s="309"/>
      <c r="N166" s="197"/>
      <c r="O166" s="199">
        <f>J166*N166</f>
        <v>0</v>
      </c>
      <c r="P166" s="197"/>
      <c r="Q166" s="199">
        <f>J166*P166</f>
        <v>0</v>
      </c>
      <c r="R166" s="197"/>
      <c r="S166" s="199">
        <f>J166*R166</f>
        <v>0</v>
      </c>
      <c r="T166" s="197"/>
      <c r="U166" s="199">
        <f>J166*T166</f>
        <v>0</v>
      </c>
      <c r="V166" s="197"/>
      <c r="W166" s="199">
        <f>J166*V166</f>
        <v>0</v>
      </c>
      <c r="X166" s="197">
        <v>25</v>
      </c>
      <c r="Y166" s="199">
        <f>J166*X166</f>
        <v>1728750</v>
      </c>
      <c r="Z166" s="197"/>
      <c r="AA166" s="199">
        <f>J166*Z166</f>
        <v>0</v>
      </c>
      <c r="AC166" s="325"/>
      <c r="AD166" s="223"/>
    </row>
    <row r="167" spans="1:30" ht="28.5">
      <c r="A167" s="4"/>
      <c r="B167" s="8"/>
      <c r="C167" s="128"/>
      <c r="D167" s="139" t="s">
        <v>317</v>
      </c>
      <c r="E167" s="139"/>
      <c r="F167" s="139"/>
      <c r="G167" s="201" t="s">
        <v>318</v>
      </c>
      <c r="H167" s="195" t="s">
        <v>100</v>
      </c>
      <c r="I167" s="197">
        <v>4</v>
      </c>
      <c r="J167" s="198">
        <v>37660</v>
      </c>
      <c r="K167" s="199">
        <f t="shared" si="90"/>
        <v>150640</v>
      </c>
      <c r="L167" s="311"/>
      <c r="M167" s="309"/>
      <c r="N167" s="197"/>
      <c r="O167" s="199">
        <f>J167*N167</f>
        <v>0</v>
      </c>
      <c r="P167" s="197"/>
      <c r="Q167" s="199">
        <f>J167*P167</f>
        <v>0</v>
      </c>
      <c r="R167" s="197"/>
      <c r="S167" s="199">
        <f>J167*R167</f>
        <v>0</v>
      </c>
      <c r="T167" s="197"/>
      <c r="U167" s="199">
        <f>J167*T167</f>
        <v>0</v>
      </c>
      <c r="V167" s="197"/>
      <c r="W167" s="199">
        <f>J167*V167</f>
        <v>0</v>
      </c>
      <c r="X167" s="197">
        <v>4</v>
      </c>
      <c r="Y167" s="199">
        <f>J167*X167</f>
        <v>150640</v>
      </c>
      <c r="Z167" s="197"/>
      <c r="AA167" s="199">
        <f>J167*Z167</f>
        <v>0</v>
      </c>
      <c r="AC167" s="325"/>
      <c r="AD167" s="223"/>
    </row>
    <row r="168" spans="1:30" ht="28.5">
      <c r="A168" s="4"/>
      <c r="B168" s="8"/>
      <c r="C168" s="128"/>
      <c r="D168" s="139" t="s">
        <v>319</v>
      </c>
      <c r="E168" s="139"/>
      <c r="F168" s="139"/>
      <c r="G168" s="201" t="s">
        <v>320</v>
      </c>
      <c r="H168" s="195" t="s">
        <v>100</v>
      </c>
      <c r="I168" s="197">
        <v>12</v>
      </c>
      <c r="J168" s="198">
        <v>276900</v>
      </c>
      <c r="K168" s="199">
        <f t="shared" si="90"/>
        <v>3322800</v>
      </c>
      <c r="L168" s="311"/>
      <c r="M168" s="309"/>
      <c r="N168" s="197"/>
      <c r="O168" s="199">
        <f>J168*N168</f>
        <v>0</v>
      </c>
      <c r="P168" s="197"/>
      <c r="Q168" s="199">
        <f>J168*P168</f>
        <v>0</v>
      </c>
      <c r="R168" s="197"/>
      <c r="S168" s="199">
        <f>J168*R168</f>
        <v>0</v>
      </c>
      <c r="T168" s="197"/>
      <c r="U168" s="199">
        <f>J168*T168</f>
        <v>0</v>
      </c>
      <c r="V168" s="197"/>
      <c r="W168" s="199">
        <f>J168*V168</f>
        <v>0</v>
      </c>
      <c r="X168" s="197">
        <v>12</v>
      </c>
      <c r="Y168" s="199">
        <f>J168*X168</f>
        <v>3322800</v>
      </c>
      <c r="Z168" s="197"/>
      <c r="AA168" s="199">
        <f>J168*Z168</f>
        <v>0</v>
      </c>
      <c r="AC168" s="325"/>
      <c r="AD168" s="223"/>
    </row>
    <row r="169" spans="1:30" ht="28.5">
      <c r="A169" s="4"/>
      <c r="B169" s="8"/>
      <c r="C169" s="128"/>
      <c r="D169" s="139" t="s">
        <v>321</v>
      </c>
      <c r="E169" s="139"/>
      <c r="F169" s="139"/>
      <c r="G169" s="201" t="s">
        <v>322</v>
      </c>
      <c r="H169" s="195" t="s">
        <v>100</v>
      </c>
      <c r="I169" s="197">
        <v>1</v>
      </c>
      <c r="J169" s="198">
        <v>149160</v>
      </c>
      <c r="K169" s="199">
        <f t="shared" si="90"/>
        <v>149160</v>
      </c>
      <c r="L169" s="311"/>
      <c r="M169" s="309"/>
      <c r="N169" s="197"/>
      <c r="O169" s="199">
        <f>J169*N169</f>
        <v>0</v>
      </c>
      <c r="P169" s="197"/>
      <c r="Q169" s="199">
        <f>J169*P169</f>
        <v>0</v>
      </c>
      <c r="R169" s="197"/>
      <c r="S169" s="199">
        <f>J169*R169</f>
        <v>0</v>
      </c>
      <c r="T169" s="197"/>
      <c r="U169" s="199">
        <f>J169*T169</f>
        <v>0</v>
      </c>
      <c r="V169" s="197"/>
      <c r="W169" s="199">
        <f>J169*V169</f>
        <v>0</v>
      </c>
      <c r="X169" s="197">
        <v>1</v>
      </c>
      <c r="Y169" s="199">
        <f>J169*X169</f>
        <v>149160</v>
      </c>
      <c r="Z169" s="197"/>
      <c r="AA169" s="199">
        <f>J169*Z169</f>
        <v>0</v>
      </c>
      <c r="AC169" s="325"/>
      <c r="AD169" s="223"/>
    </row>
    <row r="170" spans="1:30">
      <c r="A170" s="4"/>
      <c r="B170" s="8"/>
      <c r="C170" s="128"/>
      <c r="D170" s="139" t="s">
        <v>323</v>
      </c>
      <c r="E170" s="139"/>
      <c r="F170" s="139"/>
      <c r="G170" s="201" t="s">
        <v>324</v>
      </c>
      <c r="H170" s="195" t="s">
        <v>100</v>
      </c>
      <c r="I170" s="197">
        <v>4</v>
      </c>
      <c r="J170" s="198">
        <v>102580</v>
      </c>
      <c r="K170" s="199">
        <f t="shared" si="90"/>
        <v>410320</v>
      </c>
      <c r="L170" s="311"/>
      <c r="M170" s="309"/>
      <c r="N170" s="197"/>
      <c r="O170" s="199">
        <f>J170*N170</f>
        <v>0</v>
      </c>
      <c r="P170" s="197"/>
      <c r="Q170" s="199">
        <f>J170*P170</f>
        <v>0</v>
      </c>
      <c r="R170" s="197"/>
      <c r="S170" s="199">
        <f>J170*R170</f>
        <v>0</v>
      </c>
      <c r="T170" s="197"/>
      <c r="U170" s="199">
        <f>J170*T170</f>
        <v>0</v>
      </c>
      <c r="V170" s="197"/>
      <c r="W170" s="199">
        <f>J170*V170</f>
        <v>0</v>
      </c>
      <c r="X170" s="197">
        <v>4</v>
      </c>
      <c r="Y170" s="199">
        <f>J170*X170</f>
        <v>410320</v>
      </c>
      <c r="Z170" s="197"/>
      <c r="AA170" s="199">
        <f>J170*Z170</f>
        <v>0</v>
      </c>
      <c r="AC170" s="325"/>
      <c r="AD170" s="223"/>
    </row>
    <row r="171" spans="1:30">
      <c r="A171" s="4"/>
      <c r="B171" s="8"/>
      <c r="C171" s="128"/>
      <c r="D171" s="344">
        <v>8.6999999999999993</v>
      </c>
      <c r="E171" s="202"/>
      <c r="F171" s="202"/>
      <c r="G171" s="203" t="s">
        <v>325</v>
      </c>
      <c r="H171" s="195"/>
      <c r="I171" s="197" t="s">
        <v>326</v>
      </c>
      <c r="J171" s="198">
        <v>0</v>
      </c>
      <c r="K171" s="199"/>
      <c r="L171" s="311"/>
      <c r="M171" s="309"/>
      <c r="N171" s="197"/>
      <c r="O171" s="199">
        <f t="shared" si="75"/>
        <v>0</v>
      </c>
      <c r="P171" s="197"/>
      <c r="Q171" s="199"/>
      <c r="R171" s="197"/>
      <c r="S171" s="199"/>
      <c r="T171" s="197"/>
      <c r="U171" s="199"/>
      <c r="V171" s="197"/>
      <c r="W171" s="199"/>
      <c r="X171" s="197"/>
      <c r="Y171" s="199"/>
      <c r="Z171" s="197"/>
      <c r="AA171" s="199"/>
      <c r="AC171" s="326"/>
      <c r="AD171" s="223"/>
    </row>
    <row r="172" spans="1:30" ht="28.5">
      <c r="A172" s="4"/>
      <c r="B172" s="8"/>
      <c r="C172" s="128"/>
      <c r="D172" s="139" t="s">
        <v>327</v>
      </c>
      <c r="E172" s="139"/>
      <c r="F172" s="139"/>
      <c r="G172" s="201" t="s">
        <v>328</v>
      </c>
      <c r="H172" s="195" t="s">
        <v>54</v>
      </c>
      <c r="I172" s="197">
        <v>210</v>
      </c>
      <c r="J172" s="198">
        <v>54510</v>
      </c>
      <c r="K172" s="199">
        <f t="shared" ref="K172:K178" si="91">ROUND(I172*J172,0)</f>
        <v>11447100</v>
      </c>
      <c r="L172" s="311"/>
      <c r="M172" s="309"/>
      <c r="N172" s="197"/>
      <c r="O172" s="199">
        <f t="shared" ref="O172:O178" si="92">J172*N172</f>
        <v>0</v>
      </c>
      <c r="P172" s="197"/>
      <c r="Q172" s="199">
        <f t="shared" ref="Q172:Q178" si="93">J172*P172</f>
        <v>0</v>
      </c>
      <c r="R172" s="197"/>
      <c r="S172" s="199">
        <f t="shared" ref="S172:S178" si="94">J172*R172</f>
        <v>0</v>
      </c>
      <c r="T172" s="197"/>
      <c r="U172" s="199">
        <f t="shared" ref="U172:U178" si="95">J172*T172</f>
        <v>0</v>
      </c>
      <c r="V172" s="197"/>
      <c r="W172" s="199">
        <f t="shared" ref="W172:W178" si="96">J172*V172</f>
        <v>0</v>
      </c>
      <c r="X172" s="197">
        <v>210</v>
      </c>
      <c r="Y172" s="199">
        <f t="shared" ref="Y172:Y178" si="97">J172*X172</f>
        <v>11447100</v>
      </c>
      <c r="Z172" s="197"/>
      <c r="AA172" s="199">
        <f t="shared" ref="AA172:AA178" si="98">J172*Z172</f>
        <v>0</v>
      </c>
      <c r="AC172" s="325"/>
      <c r="AD172" s="223"/>
    </row>
    <row r="173" spans="1:30" ht="28.5">
      <c r="A173" s="4"/>
      <c r="B173" s="8"/>
      <c r="C173" s="128"/>
      <c r="D173" s="139" t="s">
        <v>329</v>
      </c>
      <c r="E173" s="139"/>
      <c r="F173" s="139"/>
      <c r="G173" s="201" t="s">
        <v>318</v>
      </c>
      <c r="H173" s="195" t="s">
        <v>100</v>
      </c>
      <c r="I173" s="197">
        <v>6</v>
      </c>
      <c r="J173" s="198">
        <v>37660</v>
      </c>
      <c r="K173" s="199">
        <f t="shared" si="91"/>
        <v>225960</v>
      </c>
      <c r="L173" s="311"/>
      <c r="M173" s="309"/>
      <c r="N173" s="197"/>
      <c r="O173" s="199">
        <f t="shared" si="92"/>
        <v>0</v>
      </c>
      <c r="P173" s="197"/>
      <c r="Q173" s="199">
        <f t="shared" si="93"/>
        <v>0</v>
      </c>
      <c r="R173" s="197"/>
      <c r="S173" s="199">
        <f t="shared" si="94"/>
        <v>0</v>
      </c>
      <c r="T173" s="197"/>
      <c r="U173" s="199">
        <f t="shared" si="95"/>
        <v>0</v>
      </c>
      <c r="V173" s="197"/>
      <c r="W173" s="199">
        <f t="shared" si="96"/>
        <v>0</v>
      </c>
      <c r="X173" s="197">
        <v>6</v>
      </c>
      <c r="Y173" s="199">
        <f t="shared" si="97"/>
        <v>225960</v>
      </c>
      <c r="Z173" s="197"/>
      <c r="AA173" s="199">
        <f t="shared" si="98"/>
        <v>0</v>
      </c>
      <c r="AC173" s="325"/>
      <c r="AD173" s="223"/>
    </row>
    <row r="174" spans="1:30" ht="28.5">
      <c r="A174" s="4"/>
      <c r="B174" s="8"/>
      <c r="C174" s="128"/>
      <c r="D174" s="139" t="s">
        <v>330</v>
      </c>
      <c r="E174" s="139"/>
      <c r="F174" s="139"/>
      <c r="G174" s="201" t="s">
        <v>320</v>
      </c>
      <c r="H174" s="195" t="s">
        <v>100</v>
      </c>
      <c r="I174" s="197">
        <v>6</v>
      </c>
      <c r="J174" s="198">
        <v>276900</v>
      </c>
      <c r="K174" s="199">
        <f t="shared" si="91"/>
        <v>1661400</v>
      </c>
      <c r="L174" s="311"/>
      <c r="M174" s="309"/>
      <c r="N174" s="197"/>
      <c r="O174" s="199">
        <f t="shared" si="92"/>
        <v>0</v>
      </c>
      <c r="P174" s="197"/>
      <c r="Q174" s="199">
        <f t="shared" si="93"/>
        <v>0</v>
      </c>
      <c r="R174" s="197"/>
      <c r="S174" s="199">
        <f t="shared" si="94"/>
        <v>0</v>
      </c>
      <c r="T174" s="197"/>
      <c r="U174" s="199">
        <f t="shared" si="95"/>
        <v>0</v>
      </c>
      <c r="V174" s="197"/>
      <c r="W174" s="199">
        <f t="shared" si="96"/>
        <v>0</v>
      </c>
      <c r="X174" s="197">
        <v>6</v>
      </c>
      <c r="Y174" s="199">
        <f t="shared" si="97"/>
        <v>1661400</v>
      </c>
      <c r="Z174" s="197"/>
      <c r="AA174" s="199">
        <f t="shared" si="98"/>
        <v>0</v>
      </c>
      <c r="AC174" s="325"/>
      <c r="AD174" s="223"/>
    </row>
    <row r="175" spans="1:30" ht="28.5">
      <c r="A175" s="4"/>
      <c r="B175" s="8"/>
      <c r="C175" s="128"/>
      <c r="D175" s="139" t="s">
        <v>331</v>
      </c>
      <c r="E175" s="139"/>
      <c r="F175" s="139"/>
      <c r="G175" s="201" t="s">
        <v>322</v>
      </c>
      <c r="H175" s="195" t="s">
        <v>100</v>
      </c>
      <c r="I175" s="197">
        <v>6</v>
      </c>
      <c r="J175" s="198">
        <v>149160</v>
      </c>
      <c r="K175" s="199">
        <f t="shared" si="91"/>
        <v>894960</v>
      </c>
      <c r="L175" s="311"/>
      <c r="M175" s="309"/>
      <c r="N175" s="197"/>
      <c r="O175" s="199">
        <f t="shared" si="92"/>
        <v>0</v>
      </c>
      <c r="P175" s="197"/>
      <c r="Q175" s="199">
        <f t="shared" si="93"/>
        <v>0</v>
      </c>
      <c r="R175" s="197"/>
      <c r="S175" s="199">
        <f t="shared" si="94"/>
        <v>0</v>
      </c>
      <c r="T175" s="197"/>
      <c r="U175" s="199">
        <f t="shared" si="95"/>
        <v>0</v>
      </c>
      <c r="V175" s="197"/>
      <c r="W175" s="199">
        <f t="shared" si="96"/>
        <v>0</v>
      </c>
      <c r="X175" s="197">
        <v>6</v>
      </c>
      <c r="Y175" s="199">
        <f t="shared" si="97"/>
        <v>894960</v>
      </c>
      <c r="Z175" s="197"/>
      <c r="AA175" s="199">
        <f t="shared" si="98"/>
        <v>0</v>
      </c>
      <c r="AC175" s="325"/>
      <c r="AD175" s="223"/>
    </row>
    <row r="176" spans="1:30" ht="57">
      <c r="A176" s="4"/>
      <c r="B176" s="8"/>
      <c r="C176" s="128"/>
      <c r="D176" s="139" t="s">
        <v>332</v>
      </c>
      <c r="E176" s="139"/>
      <c r="F176" s="139"/>
      <c r="G176" s="201" t="s">
        <v>333</v>
      </c>
      <c r="H176" s="195" t="s">
        <v>100</v>
      </c>
      <c r="I176" s="197">
        <v>38</v>
      </c>
      <c r="J176" s="198">
        <v>42560</v>
      </c>
      <c r="K176" s="199">
        <f t="shared" si="91"/>
        <v>1617280</v>
      </c>
      <c r="L176" s="311"/>
      <c r="M176" s="309"/>
      <c r="N176" s="197"/>
      <c r="O176" s="199">
        <f t="shared" si="92"/>
        <v>0</v>
      </c>
      <c r="P176" s="197"/>
      <c r="Q176" s="199">
        <f t="shared" si="93"/>
        <v>0</v>
      </c>
      <c r="R176" s="197"/>
      <c r="S176" s="199">
        <f t="shared" si="94"/>
        <v>0</v>
      </c>
      <c r="T176" s="197"/>
      <c r="U176" s="199">
        <f t="shared" si="95"/>
        <v>0</v>
      </c>
      <c r="V176" s="197"/>
      <c r="W176" s="199">
        <f t="shared" si="96"/>
        <v>0</v>
      </c>
      <c r="X176" s="197">
        <v>38</v>
      </c>
      <c r="Y176" s="199">
        <f t="shared" si="97"/>
        <v>1617280</v>
      </c>
      <c r="Z176" s="197"/>
      <c r="AA176" s="199">
        <f t="shared" si="98"/>
        <v>0</v>
      </c>
      <c r="AC176" s="325"/>
      <c r="AD176" s="223"/>
    </row>
    <row r="177" spans="1:30" ht="42.75">
      <c r="A177" s="4"/>
      <c r="B177" s="8"/>
      <c r="C177" s="128"/>
      <c r="D177" s="139" t="s">
        <v>334</v>
      </c>
      <c r="E177" s="139"/>
      <c r="F177" s="139"/>
      <c r="G177" s="201" t="s">
        <v>335</v>
      </c>
      <c r="H177" s="195" t="s">
        <v>54</v>
      </c>
      <c r="I177" s="197">
        <v>870</v>
      </c>
      <c r="J177" s="198">
        <v>15570</v>
      </c>
      <c r="K177" s="199">
        <f t="shared" si="91"/>
        <v>13545900</v>
      </c>
      <c r="L177" s="311"/>
      <c r="M177" s="309"/>
      <c r="N177" s="197"/>
      <c r="O177" s="199">
        <f t="shared" si="92"/>
        <v>0</v>
      </c>
      <c r="P177" s="197"/>
      <c r="Q177" s="199">
        <f t="shared" si="93"/>
        <v>0</v>
      </c>
      <c r="R177" s="197"/>
      <c r="S177" s="199">
        <f t="shared" si="94"/>
        <v>0</v>
      </c>
      <c r="T177" s="197"/>
      <c r="U177" s="199">
        <f t="shared" si="95"/>
        <v>0</v>
      </c>
      <c r="V177" s="197"/>
      <c r="W177" s="199">
        <f t="shared" si="96"/>
        <v>0</v>
      </c>
      <c r="X177" s="197">
        <v>870</v>
      </c>
      <c r="Y177" s="199">
        <f t="shared" si="97"/>
        <v>13545900</v>
      </c>
      <c r="Z177" s="197"/>
      <c r="AA177" s="199">
        <f t="shared" si="98"/>
        <v>0</v>
      </c>
      <c r="AC177" s="325"/>
      <c r="AD177" s="223"/>
    </row>
    <row r="178" spans="1:30" ht="42.75">
      <c r="A178" s="4"/>
      <c r="B178" s="8"/>
      <c r="C178" s="128"/>
      <c r="D178" s="139" t="s">
        <v>336</v>
      </c>
      <c r="E178" s="139"/>
      <c r="F178" s="139"/>
      <c r="G178" s="201" t="s">
        <v>337</v>
      </c>
      <c r="H178" s="195" t="s">
        <v>100</v>
      </c>
      <c r="I178" s="197">
        <v>12</v>
      </c>
      <c r="J178" s="198">
        <v>120040</v>
      </c>
      <c r="K178" s="199">
        <f t="shared" si="91"/>
        <v>1440480</v>
      </c>
      <c r="L178" s="311"/>
      <c r="M178" s="309"/>
      <c r="N178" s="197"/>
      <c r="O178" s="199">
        <f t="shared" si="92"/>
        <v>0</v>
      </c>
      <c r="P178" s="197"/>
      <c r="Q178" s="199">
        <f t="shared" si="93"/>
        <v>0</v>
      </c>
      <c r="R178" s="197"/>
      <c r="S178" s="199">
        <f t="shared" si="94"/>
        <v>0</v>
      </c>
      <c r="T178" s="197"/>
      <c r="U178" s="199">
        <f t="shared" si="95"/>
        <v>0</v>
      </c>
      <c r="V178" s="197"/>
      <c r="W178" s="199">
        <f t="shared" si="96"/>
        <v>0</v>
      </c>
      <c r="X178" s="197">
        <v>12</v>
      </c>
      <c r="Y178" s="199">
        <f t="shared" si="97"/>
        <v>1440480</v>
      </c>
      <c r="Z178" s="197"/>
      <c r="AA178" s="199">
        <f t="shared" si="98"/>
        <v>0</v>
      </c>
      <c r="AC178" s="325"/>
      <c r="AD178" s="223"/>
    </row>
    <row r="179" spans="1:30">
      <c r="A179" s="4"/>
      <c r="B179" s="8"/>
      <c r="C179" s="128"/>
      <c r="D179" s="202">
        <v>8.8000000000000007</v>
      </c>
      <c r="E179" s="202"/>
      <c r="F179" s="202"/>
      <c r="G179" s="203" t="s">
        <v>338</v>
      </c>
      <c r="H179" s="195"/>
      <c r="I179" s="197"/>
      <c r="J179" s="198"/>
      <c r="K179" s="199"/>
      <c r="L179" s="311"/>
      <c r="M179" s="309"/>
      <c r="N179" s="197"/>
      <c r="O179" s="199">
        <f t="shared" si="75"/>
        <v>0</v>
      </c>
      <c r="P179" s="197"/>
      <c r="Q179" s="199"/>
      <c r="R179" s="197"/>
      <c r="S179" s="199"/>
      <c r="T179" s="197"/>
      <c r="U179" s="199"/>
      <c r="V179" s="197"/>
      <c r="W179" s="199"/>
      <c r="X179" s="197"/>
      <c r="Y179" s="199"/>
      <c r="Z179" s="197"/>
      <c r="AA179" s="199"/>
      <c r="AC179" s="326"/>
      <c r="AD179" s="223"/>
    </row>
    <row r="180" spans="1:30" ht="42.75">
      <c r="A180" s="4"/>
      <c r="B180" s="8"/>
      <c r="C180" s="128"/>
      <c r="D180" s="139" t="s">
        <v>339</v>
      </c>
      <c r="E180" s="139"/>
      <c r="F180" s="139"/>
      <c r="G180" s="201" t="s">
        <v>340</v>
      </c>
      <c r="H180" s="195" t="s">
        <v>100</v>
      </c>
      <c r="I180" s="197">
        <v>1</v>
      </c>
      <c r="J180" s="198">
        <v>6664000</v>
      </c>
      <c r="K180" s="199">
        <f t="shared" ref="K180:K183" si="99">ROUND(I180*J180,0)</f>
        <v>6664000</v>
      </c>
      <c r="L180" s="311"/>
      <c r="M180" s="309"/>
      <c r="N180" s="197"/>
      <c r="O180" s="199">
        <f>J180*N180</f>
        <v>0</v>
      </c>
      <c r="P180" s="197"/>
      <c r="Q180" s="199">
        <f>J180*P180</f>
        <v>0</v>
      </c>
      <c r="R180" s="197"/>
      <c r="S180" s="199">
        <f>J180*R180</f>
        <v>0</v>
      </c>
      <c r="T180" s="197"/>
      <c r="U180" s="199">
        <f>J180*T180</f>
        <v>0</v>
      </c>
      <c r="V180" s="197"/>
      <c r="W180" s="199">
        <f>J180*V180</f>
        <v>0</v>
      </c>
      <c r="X180" s="197">
        <v>1</v>
      </c>
      <c r="Y180" s="199">
        <f>J180*X180</f>
        <v>6664000</v>
      </c>
      <c r="Z180" s="197"/>
      <c r="AA180" s="199">
        <f>J180*Z180</f>
        <v>0</v>
      </c>
      <c r="AC180" s="325"/>
      <c r="AD180" s="223"/>
    </row>
    <row r="181" spans="1:30" ht="28.5">
      <c r="A181" s="4"/>
      <c r="B181" s="8"/>
      <c r="C181" s="128"/>
      <c r="D181" s="139" t="s">
        <v>341</v>
      </c>
      <c r="E181" s="139"/>
      <c r="F181" s="139"/>
      <c r="G181" s="201" t="s">
        <v>342</v>
      </c>
      <c r="H181" s="195" t="s">
        <v>263</v>
      </c>
      <c r="I181" s="197">
        <v>1</v>
      </c>
      <c r="J181" s="198">
        <v>6902000</v>
      </c>
      <c r="K181" s="199">
        <f t="shared" si="99"/>
        <v>6902000</v>
      </c>
      <c r="L181" s="311"/>
      <c r="M181" s="309"/>
      <c r="N181" s="197"/>
      <c r="O181" s="199">
        <f>J181*N181</f>
        <v>0</v>
      </c>
      <c r="P181" s="197"/>
      <c r="Q181" s="199">
        <f>J181*P181</f>
        <v>0</v>
      </c>
      <c r="R181" s="197"/>
      <c r="S181" s="199">
        <f>J181*R181</f>
        <v>0</v>
      </c>
      <c r="T181" s="197"/>
      <c r="U181" s="199">
        <f>J181*T181</f>
        <v>0</v>
      </c>
      <c r="V181" s="197"/>
      <c r="W181" s="199">
        <f>J181*V181</f>
        <v>0</v>
      </c>
      <c r="X181" s="197">
        <v>1</v>
      </c>
      <c r="Y181" s="199">
        <f>J181*X181</f>
        <v>6902000</v>
      </c>
      <c r="Z181" s="197"/>
      <c r="AA181" s="199">
        <f>J181*Z181</f>
        <v>0</v>
      </c>
      <c r="AC181" s="325"/>
      <c r="AD181" s="223"/>
    </row>
    <row r="182" spans="1:30" ht="114">
      <c r="A182" s="4"/>
      <c r="B182" s="8"/>
      <c r="C182" s="128"/>
      <c r="D182" s="139" t="s">
        <v>343</v>
      </c>
      <c r="E182" s="139"/>
      <c r="F182" s="139"/>
      <c r="G182" s="201" t="s">
        <v>344</v>
      </c>
      <c r="H182" s="195" t="s">
        <v>263</v>
      </c>
      <c r="I182" s="197">
        <v>1</v>
      </c>
      <c r="J182" s="198">
        <v>3342800</v>
      </c>
      <c r="K182" s="199">
        <f t="shared" si="99"/>
        <v>3342800</v>
      </c>
      <c r="L182" s="311"/>
      <c r="M182" s="309"/>
      <c r="N182" s="197"/>
      <c r="O182" s="199">
        <f>J182*N182</f>
        <v>0</v>
      </c>
      <c r="P182" s="197"/>
      <c r="Q182" s="199">
        <f>J182*P182</f>
        <v>0</v>
      </c>
      <c r="R182" s="197"/>
      <c r="S182" s="199">
        <f>J182*R182</f>
        <v>0</v>
      </c>
      <c r="T182" s="197"/>
      <c r="U182" s="199">
        <f>J182*T182</f>
        <v>0</v>
      </c>
      <c r="V182" s="197"/>
      <c r="W182" s="199">
        <f>J182*V182</f>
        <v>0</v>
      </c>
      <c r="X182" s="197">
        <v>1</v>
      </c>
      <c r="Y182" s="199">
        <f>J182*X182</f>
        <v>3342800</v>
      </c>
      <c r="Z182" s="197"/>
      <c r="AA182" s="199">
        <f>J182*Z182</f>
        <v>0</v>
      </c>
      <c r="AC182" s="325"/>
      <c r="AD182" s="223"/>
    </row>
    <row r="183" spans="1:30" ht="42.75">
      <c r="A183" s="4"/>
      <c r="B183" s="8"/>
      <c r="C183" s="128"/>
      <c r="D183" s="139" t="s">
        <v>345</v>
      </c>
      <c r="E183" s="139"/>
      <c r="F183" s="139"/>
      <c r="G183" s="201" t="s">
        <v>346</v>
      </c>
      <c r="H183" s="195" t="s">
        <v>263</v>
      </c>
      <c r="I183" s="197">
        <v>1</v>
      </c>
      <c r="J183" s="198">
        <v>828000</v>
      </c>
      <c r="K183" s="199">
        <f t="shared" si="99"/>
        <v>828000</v>
      </c>
      <c r="L183" s="311"/>
      <c r="M183" s="309"/>
      <c r="N183" s="197"/>
      <c r="O183" s="199">
        <f>J183*N183</f>
        <v>0</v>
      </c>
      <c r="P183" s="197"/>
      <c r="Q183" s="199">
        <f>J183*P183</f>
        <v>0</v>
      </c>
      <c r="R183" s="197"/>
      <c r="S183" s="199">
        <f>J183*R183</f>
        <v>0</v>
      </c>
      <c r="T183" s="197"/>
      <c r="U183" s="199">
        <f>J183*T183</f>
        <v>0</v>
      </c>
      <c r="V183" s="197"/>
      <c r="W183" s="199">
        <f>J183*V183</f>
        <v>0</v>
      </c>
      <c r="X183" s="197">
        <v>1</v>
      </c>
      <c r="Y183" s="199">
        <f>J183*X183</f>
        <v>828000</v>
      </c>
      <c r="Z183" s="197"/>
      <c r="AA183" s="199">
        <f>J183*Z183</f>
        <v>0</v>
      </c>
      <c r="AC183" s="325"/>
      <c r="AD183" s="223"/>
    </row>
    <row r="184" spans="1:30" ht="30" customHeight="1" thickBot="1">
      <c r="A184" s="4"/>
      <c r="B184" s="8"/>
      <c r="C184" s="132" t="s">
        <v>59</v>
      </c>
      <c r="D184" s="147"/>
      <c r="E184" s="147"/>
      <c r="F184" s="147"/>
      <c r="G184" s="148"/>
      <c r="H184" s="149"/>
      <c r="I184" s="130"/>
      <c r="J184" s="135"/>
      <c r="K184" s="204">
        <f>SUBTOTAL(9,K127:K183)</f>
        <v>210809370</v>
      </c>
      <c r="L184" s="311"/>
      <c r="M184" s="309"/>
      <c r="N184" s="130"/>
      <c r="O184" s="204">
        <f>SUBTOTAL(9,O127:O183)</f>
        <v>0</v>
      </c>
      <c r="P184" s="130"/>
      <c r="Q184" s="204">
        <f>SUBTOTAL(9,Q127:Q183)</f>
        <v>0</v>
      </c>
      <c r="R184" s="130"/>
      <c r="S184" s="204">
        <f>SUBTOTAL(9,S127:S183)</f>
        <v>0</v>
      </c>
      <c r="T184" s="130"/>
      <c r="U184" s="204">
        <f>SUBTOTAL(9,U127:U183)</f>
        <v>0</v>
      </c>
      <c r="V184" s="130"/>
      <c r="W184" s="204">
        <f>SUBTOTAL(9,W127:W183)</f>
        <v>0</v>
      </c>
      <c r="X184" s="130"/>
      <c r="Y184" s="204">
        <f>SUBTOTAL(9,Y127:Y183)</f>
        <v>210809370</v>
      </c>
      <c r="Z184" s="130"/>
      <c r="AA184" s="204">
        <f>SUBTOTAL(9,AA127:AA183)</f>
        <v>0</v>
      </c>
      <c r="AC184" s="326"/>
      <c r="AD184" s="223"/>
    </row>
    <row r="185" spans="1:30" ht="30" customHeight="1" thickBot="1">
      <c r="A185" s="4"/>
      <c r="B185" s="8"/>
      <c r="C185" s="125"/>
      <c r="D185" s="194">
        <v>9</v>
      </c>
      <c r="E185" s="126"/>
      <c r="F185" s="126"/>
      <c r="G185" s="126" t="s">
        <v>347</v>
      </c>
      <c r="H185" s="194"/>
      <c r="I185" s="227"/>
      <c r="J185" s="126"/>
      <c r="K185" s="127"/>
      <c r="L185" s="311"/>
      <c r="M185" s="309"/>
      <c r="N185" s="227"/>
      <c r="O185" s="127"/>
      <c r="P185" s="227"/>
      <c r="Q185" s="127"/>
      <c r="R185" s="227"/>
      <c r="S185" s="127"/>
      <c r="T185" s="227"/>
      <c r="U185" s="127"/>
      <c r="V185" s="227"/>
      <c r="W185" s="127"/>
      <c r="X185" s="227"/>
      <c r="Y185" s="127"/>
      <c r="Z185" s="227"/>
      <c r="AA185" s="127"/>
      <c r="AC185" s="326"/>
      <c r="AD185" s="223"/>
    </row>
    <row r="186" spans="1:30" ht="30">
      <c r="A186" s="4"/>
      <c r="B186" s="8"/>
      <c r="C186" s="128"/>
      <c r="D186" s="202">
        <v>9.1</v>
      </c>
      <c r="E186" s="202"/>
      <c r="F186" s="202"/>
      <c r="G186" s="203" t="s">
        <v>348</v>
      </c>
      <c r="H186" s="195"/>
      <c r="I186" s="197"/>
      <c r="J186" s="198"/>
      <c r="K186" s="199"/>
      <c r="L186" s="311"/>
      <c r="M186" s="309"/>
      <c r="N186" s="197"/>
      <c r="O186" s="199">
        <f t="shared" ref="O186" si="100">IFERROR(N186*$E186,"")</f>
        <v>0</v>
      </c>
      <c r="P186" s="197"/>
      <c r="Q186" s="199"/>
      <c r="R186" s="197"/>
      <c r="S186" s="199"/>
      <c r="T186" s="197"/>
      <c r="U186" s="199"/>
      <c r="V186" s="197"/>
      <c r="W186" s="199"/>
      <c r="X186" s="197"/>
      <c r="Y186" s="199"/>
      <c r="Z186" s="197"/>
      <c r="AA186" s="199"/>
      <c r="AC186" s="326"/>
      <c r="AD186" s="223"/>
    </row>
    <row r="187" spans="1:30" ht="42.75">
      <c r="A187" s="4"/>
      <c r="B187" s="8"/>
      <c r="C187" s="128"/>
      <c r="D187" s="139" t="s">
        <v>349</v>
      </c>
      <c r="E187" s="139"/>
      <c r="F187" s="139"/>
      <c r="G187" s="201" t="s">
        <v>350</v>
      </c>
      <c r="H187" s="195" t="s">
        <v>100</v>
      </c>
      <c r="I187" s="197">
        <v>24</v>
      </c>
      <c r="J187" s="198">
        <v>119520</v>
      </c>
      <c r="K187" s="199">
        <f t="shared" ref="K187:K200" si="101">ROUND(I187*J187,0)</f>
        <v>2868480</v>
      </c>
      <c r="L187" s="311"/>
      <c r="M187" s="309"/>
      <c r="N187" s="197"/>
      <c r="O187" s="199">
        <f t="shared" ref="O187:O200" si="102">J187*N187</f>
        <v>0</v>
      </c>
      <c r="P187" s="197"/>
      <c r="Q187" s="199">
        <f t="shared" ref="Q187:Q200" si="103">J187*P187</f>
        <v>0</v>
      </c>
      <c r="R187" s="197"/>
      <c r="S187" s="199">
        <f t="shared" ref="S187:S200" si="104">J187*R187</f>
        <v>0</v>
      </c>
      <c r="T187" s="197"/>
      <c r="U187" s="199">
        <f t="shared" ref="U187:U200" si="105">J187*T187</f>
        <v>0</v>
      </c>
      <c r="V187" s="197"/>
      <c r="W187" s="199">
        <f t="shared" ref="W187:W200" si="106">J187*V187</f>
        <v>0</v>
      </c>
      <c r="X187" s="197">
        <v>24</v>
      </c>
      <c r="Y187" s="199">
        <f t="shared" ref="Y187:Y200" si="107">J187*X187</f>
        <v>2868480</v>
      </c>
      <c r="Z187" s="197"/>
      <c r="AA187" s="199">
        <f t="shared" ref="AA187:AA200" si="108">J187*Z187</f>
        <v>0</v>
      </c>
      <c r="AC187" s="325"/>
      <c r="AD187" s="223"/>
    </row>
    <row r="188" spans="1:30">
      <c r="A188" s="4"/>
      <c r="B188" s="8"/>
      <c r="C188" s="128"/>
      <c r="D188" s="139" t="s">
        <v>351</v>
      </c>
      <c r="E188" s="139"/>
      <c r="F188" s="139"/>
      <c r="G188" s="201" t="s">
        <v>352</v>
      </c>
      <c r="H188" s="195" t="s">
        <v>54</v>
      </c>
      <c r="I188" s="197">
        <v>1080</v>
      </c>
      <c r="J188" s="198">
        <v>22570</v>
      </c>
      <c r="K188" s="199">
        <f t="shared" si="101"/>
        <v>24375600</v>
      </c>
      <c r="L188" s="311"/>
      <c r="M188" s="309"/>
      <c r="N188" s="197"/>
      <c r="O188" s="199">
        <f t="shared" si="102"/>
        <v>0</v>
      </c>
      <c r="P188" s="197"/>
      <c r="Q188" s="199">
        <f t="shared" si="103"/>
        <v>0</v>
      </c>
      <c r="R188" s="197"/>
      <c r="S188" s="199">
        <f t="shared" si="104"/>
        <v>0</v>
      </c>
      <c r="T188" s="197"/>
      <c r="U188" s="199">
        <f t="shared" si="105"/>
        <v>0</v>
      </c>
      <c r="V188" s="197"/>
      <c r="W188" s="199">
        <f t="shared" si="106"/>
        <v>0</v>
      </c>
      <c r="X188" s="197">
        <v>1080</v>
      </c>
      <c r="Y188" s="199">
        <f t="shared" si="107"/>
        <v>24375600</v>
      </c>
      <c r="Z188" s="197"/>
      <c r="AA188" s="199">
        <f t="shared" si="108"/>
        <v>0</v>
      </c>
      <c r="AC188" s="325"/>
      <c r="AD188" s="223"/>
    </row>
    <row r="189" spans="1:30" ht="28.5">
      <c r="A189" s="4"/>
      <c r="B189" s="8"/>
      <c r="C189" s="146"/>
      <c r="D189" s="139" t="s">
        <v>353</v>
      </c>
      <c r="E189" s="139"/>
      <c r="F189" s="139"/>
      <c r="G189" s="201" t="s">
        <v>354</v>
      </c>
      <c r="H189" s="195" t="s">
        <v>100</v>
      </c>
      <c r="I189" s="197">
        <v>1</v>
      </c>
      <c r="J189" s="198">
        <v>1212450</v>
      </c>
      <c r="K189" s="199">
        <f t="shared" si="101"/>
        <v>1212450</v>
      </c>
      <c r="L189" s="311"/>
      <c r="M189" s="309"/>
      <c r="N189" s="197"/>
      <c r="O189" s="199">
        <f t="shared" si="102"/>
        <v>0</v>
      </c>
      <c r="P189" s="197"/>
      <c r="Q189" s="199">
        <f t="shared" si="103"/>
        <v>0</v>
      </c>
      <c r="R189" s="197"/>
      <c r="S189" s="199">
        <f t="shared" si="104"/>
        <v>0</v>
      </c>
      <c r="T189" s="197"/>
      <c r="U189" s="199">
        <f t="shared" si="105"/>
        <v>0</v>
      </c>
      <c r="V189" s="197"/>
      <c r="W189" s="199">
        <f t="shared" si="106"/>
        <v>0</v>
      </c>
      <c r="X189" s="197">
        <v>1</v>
      </c>
      <c r="Y189" s="199">
        <f t="shared" si="107"/>
        <v>1212450</v>
      </c>
      <c r="Z189" s="197"/>
      <c r="AA189" s="199">
        <f t="shared" si="108"/>
        <v>0</v>
      </c>
      <c r="AC189" s="325"/>
      <c r="AD189" s="223"/>
    </row>
    <row r="190" spans="1:30">
      <c r="A190" s="4"/>
      <c r="B190" s="8"/>
      <c r="C190" s="128"/>
      <c r="D190" s="139" t="s">
        <v>355</v>
      </c>
      <c r="E190" s="139"/>
      <c r="F190" s="139"/>
      <c r="G190" s="201" t="s">
        <v>356</v>
      </c>
      <c r="H190" s="195" t="s">
        <v>100</v>
      </c>
      <c r="I190" s="197">
        <v>1</v>
      </c>
      <c r="J190" s="198">
        <v>2164420</v>
      </c>
      <c r="K190" s="199">
        <f t="shared" si="101"/>
        <v>2164420</v>
      </c>
      <c r="L190" s="311"/>
      <c r="M190" s="309"/>
      <c r="N190" s="197"/>
      <c r="O190" s="199">
        <f t="shared" si="102"/>
        <v>0</v>
      </c>
      <c r="P190" s="197"/>
      <c r="Q190" s="199">
        <f t="shared" si="103"/>
        <v>0</v>
      </c>
      <c r="R190" s="197"/>
      <c r="S190" s="199">
        <f t="shared" si="104"/>
        <v>0</v>
      </c>
      <c r="T190" s="197"/>
      <c r="U190" s="199">
        <f t="shared" si="105"/>
        <v>0</v>
      </c>
      <c r="V190" s="197"/>
      <c r="W190" s="199">
        <f t="shared" si="106"/>
        <v>0</v>
      </c>
      <c r="X190" s="197">
        <v>1</v>
      </c>
      <c r="Y190" s="199">
        <f t="shared" si="107"/>
        <v>2164420</v>
      </c>
      <c r="Z190" s="197"/>
      <c r="AA190" s="199">
        <f t="shared" si="108"/>
        <v>0</v>
      </c>
      <c r="AC190" s="325"/>
      <c r="AD190" s="223"/>
    </row>
    <row r="191" spans="1:30">
      <c r="A191" s="4"/>
      <c r="B191" s="8"/>
      <c r="C191" s="128"/>
      <c r="D191" s="139" t="s">
        <v>357</v>
      </c>
      <c r="E191" s="139"/>
      <c r="F191" s="139"/>
      <c r="G191" s="201" t="s">
        <v>358</v>
      </c>
      <c r="H191" s="195" t="s">
        <v>100</v>
      </c>
      <c r="I191" s="197">
        <v>24</v>
      </c>
      <c r="J191" s="198">
        <v>57440</v>
      </c>
      <c r="K191" s="199">
        <f t="shared" si="101"/>
        <v>1378560</v>
      </c>
      <c r="L191" s="311"/>
      <c r="M191" s="309"/>
      <c r="N191" s="197"/>
      <c r="O191" s="199">
        <f t="shared" si="102"/>
        <v>0</v>
      </c>
      <c r="P191" s="197"/>
      <c r="Q191" s="199">
        <f t="shared" si="103"/>
        <v>0</v>
      </c>
      <c r="R191" s="197"/>
      <c r="S191" s="199">
        <f t="shared" si="104"/>
        <v>0</v>
      </c>
      <c r="T191" s="197"/>
      <c r="U191" s="199">
        <f t="shared" si="105"/>
        <v>0</v>
      </c>
      <c r="V191" s="197"/>
      <c r="W191" s="199">
        <f t="shared" si="106"/>
        <v>0</v>
      </c>
      <c r="X191" s="197">
        <v>24</v>
      </c>
      <c r="Y191" s="199">
        <f t="shared" si="107"/>
        <v>1378560</v>
      </c>
      <c r="Z191" s="197"/>
      <c r="AA191" s="199">
        <f t="shared" si="108"/>
        <v>0</v>
      </c>
      <c r="AC191" s="325"/>
      <c r="AD191" s="223"/>
    </row>
    <row r="192" spans="1:30" ht="99.75">
      <c r="A192" s="4"/>
      <c r="B192" s="8"/>
      <c r="C192" s="128"/>
      <c r="D192" s="139" t="s">
        <v>359</v>
      </c>
      <c r="E192" s="139"/>
      <c r="F192" s="139"/>
      <c r="G192" s="201" t="s">
        <v>360</v>
      </c>
      <c r="H192" s="195" t="s">
        <v>100</v>
      </c>
      <c r="I192" s="197">
        <v>1</v>
      </c>
      <c r="J192" s="198">
        <v>1158300</v>
      </c>
      <c r="K192" s="199">
        <f t="shared" si="101"/>
        <v>1158300</v>
      </c>
      <c r="L192" s="311"/>
      <c r="M192" s="309"/>
      <c r="N192" s="197"/>
      <c r="O192" s="199">
        <f t="shared" si="102"/>
        <v>0</v>
      </c>
      <c r="P192" s="197"/>
      <c r="Q192" s="199">
        <f t="shared" si="103"/>
        <v>0</v>
      </c>
      <c r="R192" s="197"/>
      <c r="S192" s="199">
        <f t="shared" si="104"/>
        <v>0</v>
      </c>
      <c r="T192" s="197"/>
      <c r="U192" s="199">
        <f t="shared" si="105"/>
        <v>0</v>
      </c>
      <c r="V192" s="197"/>
      <c r="W192" s="199">
        <f t="shared" si="106"/>
        <v>0</v>
      </c>
      <c r="X192" s="197">
        <v>1</v>
      </c>
      <c r="Y192" s="199">
        <f t="shared" si="107"/>
        <v>1158300</v>
      </c>
      <c r="Z192" s="197"/>
      <c r="AA192" s="199">
        <f t="shared" si="108"/>
        <v>0</v>
      </c>
      <c r="AC192" s="325"/>
      <c r="AD192" s="223"/>
    </row>
    <row r="193" spans="1:30" ht="57">
      <c r="A193" s="4"/>
      <c r="B193" s="8"/>
      <c r="C193" s="128"/>
      <c r="D193" s="139" t="s">
        <v>361</v>
      </c>
      <c r="E193" s="139"/>
      <c r="F193" s="139"/>
      <c r="G193" s="201" t="s">
        <v>362</v>
      </c>
      <c r="H193" s="195" t="s">
        <v>100</v>
      </c>
      <c r="I193" s="197">
        <v>1</v>
      </c>
      <c r="J193" s="198">
        <v>9997790</v>
      </c>
      <c r="K193" s="199">
        <f t="shared" si="101"/>
        <v>9997790</v>
      </c>
      <c r="L193" s="311"/>
      <c r="M193" s="309"/>
      <c r="N193" s="197"/>
      <c r="O193" s="199">
        <f t="shared" si="102"/>
        <v>0</v>
      </c>
      <c r="P193" s="197"/>
      <c r="Q193" s="199">
        <f t="shared" si="103"/>
        <v>0</v>
      </c>
      <c r="R193" s="197"/>
      <c r="S193" s="199">
        <f t="shared" si="104"/>
        <v>0</v>
      </c>
      <c r="T193" s="197"/>
      <c r="U193" s="199">
        <f t="shared" si="105"/>
        <v>0</v>
      </c>
      <c r="V193" s="197"/>
      <c r="W193" s="199">
        <f t="shared" si="106"/>
        <v>0</v>
      </c>
      <c r="X193" s="197">
        <v>1</v>
      </c>
      <c r="Y193" s="199">
        <f t="shared" si="107"/>
        <v>9997790</v>
      </c>
      <c r="Z193" s="197"/>
      <c r="AA193" s="199">
        <f t="shared" si="108"/>
        <v>0</v>
      </c>
      <c r="AC193" s="325"/>
      <c r="AD193" s="223"/>
    </row>
    <row r="194" spans="1:30" ht="71.25">
      <c r="A194" s="4"/>
      <c r="B194" s="8"/>
      <c r="C194" s="128"/>
      <c r="D194" s="139" t="s">
        <v>363</v>
      </c>
      <c r="E194" s="139"/>
      <c r="F194" s="139"/>
      <c r="G194" s="201" t="s">
        <v>364</v>
      </c>
      <c r="H194" s="195" t="s">
        <v>100</v>
      </c>
      <c r="I194" s="197">
        <v>4</v>
      </c>
      <c r="J194" s="198">
        <v>240400</v>
      </c>
      <c r="K194" s="199">
        <f t="shared" ref="K194:K196" si="109">ROUND(I194*J194,0)</f>
        <v>961600</v>
      </c>
      <c r="L194" s="311"/>
      <c r="M194" s="309"/>
      <c r="N194" s="197"/>
      <c r="O194" s="199">
        <f t="shared" si="102"/>
        <v>0</v>
      </c>
      <c r="P194" s="197"/>
      <c r="Q194" s="199">
        <f t="shared" si="103"/>
        <v>0</v>
      </c>
      <c r="R194" s="197"/>
      <c r="S194" s="199">
        <f t="shared" si="104"/>
        <v>0</v>
      </c>
      <c r="T194" s="197"/>
      <c r="U194" s="199">
        <f t="shared" si="105"/>
        <v>0</v>
      </c>
      <c r="V194" s="197"/>
      <c r="W194" s="199">
        <f t="shared" si="106"/>
        <v>0</v>
      </c>
      <c r="X194" s="197">
        <v>4</v>
      </c>
      <c r="Y194" s="199">
        <f t="shared" si="107"/>
        <v>961600</v>
      </c>
      <c r="Z194" s="197"/>
      <c r="AA194" s="199">
        <f t="shared" si="108"/>
        <v>0</v>
      </c>
      <c r="AC194" s="325"/>
      <c r="AD194" s="223"/>
    </row>
    <row r="195" spans="1:30" ht="71.25">
      <c r="A195" s="4"/>
      <c r="B195" s="8"/>
      <c r="C195" s="146"/>
      <c r="D195" s="139" t="s">
        <v>365</v>
      </c>
      <c r="E195" s="139"/>
      <c r="F195" s="139"/>
      <c r="G195" s="201" t="s">
        <v>366</v>
      </c>
      <c r="H195" s="195" t="s">
        <v>54</v>
      </c>
      <c r="I195" s="197">
        <v>80</v>
      </c>
      <c r="J195" s="198">
        <v>57200</v>
      </c>
      <c r="K195" s="199">
        <f t="shared" si="109"/>
        <v>4576000</v>
      </c>
      <c r="L195" s="311"/>
      <c r="M195" s="309"/>
      <c r="N195" s="197"/>
      <c r="O195" s="199">
        <f t="shared" si="102"/>
        <v>0</v>
      </c>
      <c r="P195" s="197"/>
      <c r="Q195" s="199">
        <f t="shared" si="103"/>
        <v>0</v>
      </c>
      <c r="R195" s="197"/>
      <c r="S195" s="199">
        <f t="shared" si="104"/>
        <v>0</v>
      </c>
      <c r="T195" s="197"/>
      <c r="U195" s="199">
        <f t="shared" si="105"/>
        <v>0</v>
      </c>
      <c r="V195" s="197"/>
      <c r="W195" s="199">
        <f t="shared" si="106"/>
        <v>0</v>
      </c>
      <c r="X195" s="197">
        <v>80</v>
      </c>
      <c r="Y195" s="199">
        <f t="shared" si="107"/>
        <v>4576000</v>
      </c>
      <c r="Z195" s="197"/>
      <c r="AA195" s="199">
        <f t="shared" si="108"/>
        <v>0</v>
      </c>
      <c r="AC195" s="325"/>
      <c r="AD195" s="223"/>
    </row>
    <row r="196" spans="1:30">
      <c r="A196" s="4"/>
      <c r="B196" s="8"/>
      <c r="C196" s="128"/>
      <c r="D196" s="139" t="s">
        <v>367</v>
      </c>
      <c r="E196" s="139"/>
      <c r="F196" s="139"/>
      <c r="G196" s="201" t="s">
        <v>368</v>
      </c>
      <c r="H196" s="195" t="s">
        <v>54</v>
      </c>
      <c r="I196" s="197">
        <v>15</v>
      </c>
      <c r="J196" s="198">
        <v>137810</v>
      </c>
      <c r="K196" s="199">
        <f t="shared" si="109"/>
        <v>2067150</v>
      </c>
      <c r="L196" s="311"/>
      <c r="M196" s="309"/>
      <c r="N196" s="197"/>
      <c r="O196" s="199">
        <f t="shared" si="102"/>
        <v>0</v>
      </c>
      <c r="P196" s="197"/>
      <c r="Q196" s="199">
        <f t="shared" si="103"/>
        <v>0</v>
      </c>
      <c r="R196" s="197"/>
      <c r="S196" s="199">
        <f t="shared" si="104"/>
        <v>0</v>
      </c>
      <c r="T196" s="197"/>
      <c r="U196" s="199">
        <f t="shared" si="105"/>
        <v>0</v>
      </c>
      <c r="V196" s="197"/>
      <c r="W196" s="199">
        <f t="shared" si="106"/>
        <v>0</v>
      </c>
      <c r="X196" s="197">
        <v>15</v>
      </c>
      <c r="Y196" s="199">
        <f t="shared" si="107"/>
        <v>2067150</v>
      </c>
      <c r="Z196" s="197"/>
      <c r="AA196" s="199">
        <f t="shared" si="108"/>
        <v>0</v>
      </c>
      <c r="AC196" s="325"/>
      <c r="AD196" s="223"/>
    </row>
    <row r="197" spans="1:30">
      <c r="A197" s="4"/>
      <c r="B197" s="8"/>
      <c r="C197" s="128"/>
      <c r="D197" s="139" t="s">
        <v>369</v>
      </c>
      <c r="E197" s="139"/>
      <c r="F197" s="139"/>
      <c r="G197" s="201" t="s">
        <v>370</v>
      </c>
      <c r="H197" s="195" t="s">
        <v>54</v>
      </c>
      <c r="I197" s="197">
        <v>15</v>
      </c>
      <c r="J197" s="198">
        <v>126480</v>
      </c>
      <c r="K197" s="199">
        <f t="shared" si="101"/>
        <v>1897200</v>
      </c>
      <c r="L197" s="311"/>
      <c r="M197" s="309"/>
      <c r="N197" s="197"/>
      <c r="O197" s="199">
        <f t="shared" si="102"/>
        <v>0</v>
      </c>
      <c r="P197" s="197"/>
      <c r="Q197" s="199">
        <f t="shared" si="103"/>
        <v>0</v>
      </c>
      <c r="R197" s="197"/>
      <c r="S197" s="199">
        <f t="shared" si="104"/>
        <v>0</v>
      </c>
      <c r="T197" s="197"/>
      <c r="U197" s="199">
        <f t="shared" si="105"/>
        <v>0</v>
      </c>
      <c r="V197" s="197"/>
      <c r="W197" s="199">
        <f t="shared" si="106"/>
        <v>0</v>
      </c>
      <c r="X197" s="197">
        <v>15</v>
      </c>
      <c r="Y197" s="199">
        <f t="shared" si="107"/>
        <v>1897200</v>
      </c>
      <c r="Z197" s="197"/>
      <c r="AA197" s="199">
        <f t="shared" si="108"/>
        <v>0</v>
      </c>
      <c r="AC197" s="325"/>
      <c r="AD197" s="223"/>
    </row>
    <row r="198" spans="1:30">
      <c r="A198" s="4"/>
      <c r="B198" s="8"/>
      <c r="C198" s="146"/>
      <c r="D198" s="139" t="s">
        <v>371</v>
      </c>
      <c r="E198" s="139"/>
      <c r="F198" s="139"/>
      <c r="G198" s="201" t="s">
        <v>372</v>
      </c>
      <c r="H198" s="195" t="s">
        <v>54</v>
      </c>
      <c r="I198" s="197">
        <v>83</v>
      </c>
      <c r="J198" s="198">
        <v>124730</v>
      </c>
      <c r="K198" s="199">
        <f t="shared" si="101"/>
        <v>10352590</v>
      </c>
      <c r="L198" s="311"/>
      <c r="M198" s="309"/>
      <c r="N198" s="197"/>
      <c r="O198" s="199">
        <f t="shared" si="102"/>
        <v>0</v>
      </c>
      <c r="P198" s="197"/>
      <c r="Q198" s="199">
        <f t="shared" si="103"/>
        <v>0</v>
      </c>
      <c r="R198" s="197"/>
      <c r="S198" s="199">
        <f t="shared" si="104"/>
        <v>0</v>
      </c>
      <c r="T198" s="197"/>
      <c r="U198" s="199">
        <f t="shared" si="105"/>
        <v>0</v>
      </c>
      <c r="V198" s="197"/>
      <c r="W198" s="199">
        <f t="shared" si="106"/>
        <v>0</v>
      </c>
      <c r="X198" s="197">
        <v>83</v>
      </c>
      <c r="Y198" s="199">
        <f t="shared" si="107"/>
        <v>10352590</v>
      </c>
      <c r="Z198" s="197"/>
      <c r="AA198" s="199">
        <f t="shared" si="108"/>
        <v>0</v>
      </c>
      <c r="AC198" s="325"/>
      <c r="AD198" s="223"/>
    </row>
    <row r="199" spans="1:30" ht="28.5">
      <c r="A199" s="4"/>
      <c r="B199" s="8"/>
      <c r="C199" s="128"/>
      <c r="D199" s="139" t="s">
        <v>373</v>
      </c>
      <c r="E199" s="139"/>
      <c r="F199" s="139"/>
      <c r="G199" s="201" t="s">
        <v>374</v>
      </c>
      <c r="H199" s="195" t="s">
        <v>54</v>
      </c>
      <c r="I199" s="197">
        <v>30</v>
      </c>
      <c r="J199" s="198">
        <v>65400</v>
      </c>
      <c r="K199" s="199">
        <f t="shared" si="101"/>
        <v>1962000</v>
      </c>
      <c r="L199" s="311"/>
      <c r="M199" s="309"/>
      <c r="N199" s="197"/>
      <c r="O199" s="199">
        <f t="shared" si="102"/>
        <v>0</v>
      </c>
      <c r="P199" s="197"/>
      <c r="Q199" s="199">
        <f t="shared" si="103"/>
        <v>0</v>
      </c>
      <c r="R199" s="197"/>
      <c r="S199" s="199">
        <f t="shared" si="104"/>
        <v>0</v>
      </c>
      <c r="T199" s="197"/>
      <c r="U199" s="199">
        <f t="shared" si="105"/>
        <v>0</v>
      </c>
      <c r="V199" s="197"/>
      <c r="W199" s="199">
        <f t="shared" si="106"/>
        <v>0</v>
      </c>
      <c r="X199" s="197">
        <v>30</v>
      </c>
      <c r="Y199" s="199">
        <f t="shared" si="107"/>
        <v>1962000</v>
      </c>
      <c r="Z199" s="197"/>
      <c r="AA199" s="199">
        <f t="shared" si="108"/>
        <v>0</v>
      </c>
      <c r="AC199" s="325"/>
      <c r="AD199" s="223"/>
    </row>
    <row r="200" spans="1:30" ht="28.5">
      <c r="A200" s="4"/>
      <c r="B200" s="8"/>
      <c r="C200" s="128"/>
      <c r="D200" s="139" t="s">
        <v>375</v>
      </c>
      <c r="E200" s="139"/>
      <c r="F200" s="139"/>
      <c r="G200" s="201" t="s">
        <v>376</v>
      </c>
      <c r="H200" s="195" t="s">
        <v>270</v>
      </c>
      <c r="I200" s="197">
        <v>1</v>
      </c>
      <c r="J200" s="198">
        <v>184870</v>
      </c>
      <c r="K200" s="199">
        <f t="shared" si="101"/>
        <v>184870</v>
      </c>
      <c r="L200" s="311"/>
      <c r="M200" s="309"/>
      <c r="N200" s="197"/>
      <c r="O200" s="199">
        <f t="shared" si="102"/>
        <v>0</v>
      </c>
      <c r="P200" s="197"/>
      <c r="Q200" s="199">
        <f t="shared" si="103"/>
        <v>0</v>
      </c>
      <c r="R200" s="197"/>
      <c r="S200" s="199">
        <f t="shared" si="104"/>
        <v>0</v>
      </c>
      <c r="T200" s="197"/>
      <c r="U200" s="199">
        <f t="shared" si="105"/>
        <v>0</v>
      </c>
      <c r="V200" s="197"/>
      <c r="W200" s="199">
        <f t="shared" si="106"/>
        <v>0</v>
      </c>
      <c r="X200" s="197">
        <v>1</v>
      </c>
      <c r="Y200" s="199">
        <f t="shared" si="107"/>
        <v>184870</v>
      </c>
      <c r="Z200" s="197"/>
      <c r="AA200" s="199">
        <f t="shared" si="108"/>
        <v>0</v>
      </c>
      <c r="AC200" s="325"/>
      <c r="AD200" s="223"/>
    </row>
    <row r="201" spans="1:30" ht="23.25" customHeight="1" thickBot="1">
      <c r="A201" s="4"/>
      <c r="B201" s="8"/>
      <c r="C201" s="132" t="s">
        <v>59</v>
      </c>
      <c r="D201" s="147"/>
      <c r="E201" s="147"/>
      <c r="F201" s="147"/>
      <c r="G201" s="148"/>
      <c r="H201" s="149"/>
      <c r="I201" s="130"/>
      <c r="J201" s="135"/>
      <c r="K201" s="204">
        <f>SUBTOTAL(9,K186:K200)</f>
        <v>65157010</v>
      </c>
      <c r="L201" s="311"/>
      <c r="M201" s="309"/>
      <c r="N201" s="130"/>
      <c r="O201" s="204">
        <f>SUBTOTAL(9,O186:O200)</f>
        <v>0</v>
      </c>
      <c r="P201" s="130"/>
      <c r="Q201" s="204">
        <f>SUBTOTAL(9,Q186:Q200)</f>
        <v>0</v>
      </c>
      <c r="R201" s="130"/>
      <c r="S201" s="204">
        <f>SUBTOTAL(9,S186:S200)</f>
        <v>0</v>
      </c>
      <c r="T201" s="130"/>
      <c r="U201" s="204">
        <f>SUBTOTAL(9,U186:U200)</f>
        <v>0</v>
      </c>
      <c r="V201" s="130"/>
      <c r="W201" s="204">
        <f>SUBTOTAL(9,W186:W200)</f>
        <v>0</v>
      </c>
      <c r="X201" s="130"/>
      <c r="Y201" s="204">
        <f>SUBTOTAL(9,Y186:Y200)</f>
        <v>65157010</v>
      </c>
      <c r="Z201" s="130"/>
      <c r="AA201" s="204">
        <f>SUBTOTAL(9,AA186:AA200)</f>
        <v>0</v>
      </c>
      <c r="AC201" s="326"/>
      <c r="AD201" s="223"/>
    </row>
    <row r="202" spans="1:30" ht="17.25" thickBot="1">
      <c r="A202" s="4"/>
      <c r="B202" s="8"/>
      <c r="C202" s="125"/>
      <c r="D202" s="194">
        <v>10</v>
      </c>
      <c r="E202" s="126"/>
      <c r="F202" s="126"/>
      <c r="G202" s="126" t="s">
        <v>21</v>
      </c>
      <c r="H202" s="194"/>
      <c r="I202" s="227"/>
      <c r="J202" s="126"/>
      <c r="K202" s="127"/>
      <c r="L202" s="311"/>
      <c r="M202" s="309"/>
      <c r="N202" s="227"/>
      <c r="O202" s="127"/>
      <c r="P202" s="227"/>
      <c r="Q202" s="127"/>
      <c r="R202" s="227"/>
      <c r="S202" s="127"/>
      <c r="T202" s="227"/>
      <c r="U202" s="127"/>
      <c r="V202" s="227"/>
      <c r="W202" s="127"/>
      <c r="X202" s="227"/>
      <c r="Y202" s="127"/>
      <c r="Z202" s="227"/>
      <c r="AA202" s="127"/>
      <c r="AC202" s="326"/>
      <c r="AD202" s="223"/>
    </row>
    <row r="203" spans="1:30" ht="54" customHeight="1">
      <c r="A203" s="4"/>
      <c r="B203" s="8"/>
      <c r="C203" s="128"/>
      <c r="D203" s="136">
        <v>10.199999999999999</v>
      </c>
      <c r="E203" s="136"/>
      <c r="F203" s="136"/>
      <c r="G203" s="284" t="s">
        <v>377</v>
      </c>
      <c r="H203" s="285" t="s">
        <v>56</v>
      </c>
      <c r="I203" s="286">
        <v>48</v>
      </c>
      <c r="J203" s="287">
        <v>58265</v>
      </c>
      <c r="K203" s="199">
        <f t="shared" ref="K203:K204" si="110">ROUND(I203*J203,0)</f>
        <v>2796720</v>
      </c>
      <c r="L203" s="311"/>
      <c r="M203" s="309"/>
      <c r="N203" s="197"/>
      <c r="O203" s="199">
        <f t="shared" ref="O203:O213" si="111">J203*N203</f>
        <v>0</v>
      </c>
      <c r="P203" s="197"/>
      <c r="Q203" s="199">
        <f t="shared" ref="Q203:Q213" si="112">J203*P203</f>
        <v>0</v>
      </c>
      <c r="R203" s="197">
        <v>48</v>
      </c>
      <c r="S203" s="199">
        <f t="shared" ref="S203:S213" si="113">J203*R203</f>
        <v>2796720</v>
      </c>
      <c r="T203" s="197"/>
      <c r="U203" s="199">
        <f t="shared" ref="U203:U213" si="114">J203*T203</f>
        <v>0</v>
      </c>
      <c r="V203" s="197"/>
      <c r="W203" s="199">
        <f t="shared" ref="W203:W213" si="115">J203*V203</f>
        <v>0</v>
      </c>
      <c r="X203" s="197"/>
      <c r="Y203" s="199">
        <f t="shared" ref="Y203:Y213" si="116">J203*X203</f>
        <v>0</v>
      </c>
      <c r="Z203" s="197"/>
      <c r="AA203" s="199">
        <f t="shared" ref="AA203:AA213" si="117">J203*Z203</f>
        <v>0</v>
      </c>
      <c r="AC203" s="325"/>
      <c r="AD203" s="223"/>
    </row>
    <row r="204" spans="1:30" ht="99.75">
      <c r="A204" s="4"/>
      <c r="B204" s="8"/>
      <c r="C204" s="128"/>
      <c r="D204" s="345">
        <v>10.8</v>
      </c>
      <c r="E204" s="136"/>
      <c r="F204" s="136"/>
      <c r="G204" s="284" t="s">
        <v>378</v>
      </c>
      <c r="H204" s="285" t="s">
        <v>56</v>
      </c>
      <c r="I204" s="286">
        <v>6</v>
      </c>
      <c r="J204" s="287">
        <v>115592</v>
      </c>
      <c r="K204" s="199">
        <f t="shared" si="110"/>
        <v>693552</v>
      </c>
      <c r="L204" s="311"/>
      <c r="M204" s="309"/>
      <c r="N204" s="197">
        <v>6</v>
      </c>
      <c r="O204" s="199">
        <f t="shared" si="111"/>
        <v>693552</v>
      </c>
      <c r="P204" s="197"/>
      <c r="Q204" s="199">
        <f t="shared" si="112"/>
        <v>0</v>
      </c>
      <c r="R204" s="197"/>
      <c r="S204" s="199">
        <f t="shared" si="113"/>
        <v>0</v>
      </c>
      <c r="T204" s="197"/>
      <c r="U204" s="199">
        <f t="shared" si="114"/>
        <v>0</v>
      </c>
      <c r="V204" s="197"/>
      <c r="W204" s="199">
        <f t="shared" si="115"/>
        <v>0</v>
      </c>
      <c r="X204" s="197"/>
      <c r="Y204" s="199">
        <f t="shared" si="116"/>
        <v>0</v>
      </c>
      <c r="Z204" s="197"/>
      <c r="AA204" s="199">
        <f t="shared" si="117"/>
        <v>0</v>
      </c>
      <c r="AC204" s="325"/>
      <c r="AD204" s="223"/>
    </row>
    <row r="205" spans="1:30" ht="46.5" customHeight="1">
      <c r="A205" s="4"/>
      <c r="B205" s="8"/>
      <c r="C205" s="128"/>
      <c r="D205" s="136">
        <v>10.11</v>
      </c>
      <c r="E205" s="136"/>
      <c r="F205" s="136"/>
      <c r="G205" s="284" t="s">
        <v>379</v>
      </c>
      <c r="H205" s="285" t="s">
        <v>56</v>
      </c>
      <c r="I205" s="286">
        <v>121</v>
      </c>
      <c r="J205" s="287">
        <v>131658</v>
      </c>
      <c r="K205" s="199">
        <f t="shared" ref="K205:K213" si="118">ROUND(I205*J205,0)</f>
        <v>15930618</v>
      </c>
      <c r="L205" s="311"/>
      <c r="M205" s="309"/>
      <c r="N205" s="197">
        <v>5</v>
      </c>
      <c r="O205" s="199">
        <f t="shared" si="111"/>
        <v>658290</v>
      </c>
      <c r="P205" s="197">
        <v>116</v>
      </c>
      <c r="Q205" s="199">
        <f t="shared" si="112"/>
        <v>15272328</v>
      </c>
      <c r="R205" s="197"/>
      <c r="S205" s="199">
        <f t="shared" si="113"/>
        <v>0</v>
      </c>
      <c r="T205" s="197"/>
      <c r="U205" s="199">
        <f t="shared" si="114"/>
        <v>0</v>
      </c>
      <c r="V205" s="197"/>
      <c r="W205" s="199">
        <f t="shared" si="115"/>
        <v>0</v>
      </c>
      <c r="X205" s="197"/>
      <c r="Y205" s="199">
        <f t="shared" si="116"/>
        <v>0</v>
      </c>
      <c r="Z205" s="197"/>
      <c r="AA205" s="199">
        <f t="shared" si="117"/>
        <v>0</v>
      </c>
      <c r="AC205" s="325"/>
      <c r="AD205" s="223"/>
    </row>
    <row r="206" spans="1:30">
      <c r="A206" s="4"/>
      <c r="B206" s="8"/>
      <c r="C206" s="128"/>
      <c r="D206" s="136">
        <v>10.119999999999999</v>
      </c>
      <c r="E206" s="136"/>
      <c r="F206" s="136"/>
      <c r="G206" s="284" t="s">
        <v>380</v>
      </c>
      <c r="H206" s="285" t="s">
        <v>56</v>
      </c>
      <c r="I206" s="286">
        <v>36</v>
      </c>
      <c r="J206" s="287">
        <v>87619</v>
      </c>
      <c r="K206" s="199">
        <f t="shared" si="118"/>
        <v>3154284</v>
      </c>
      <c r="L206" s="311"/>
      <c r="M206" s="309"/>
      <c r="N206" s="197"/>
      <c r="O206" s="199">
        <f t="shared" si="111"/>
        <v>0</v>
      </c>
      <c r="P206" s="197"/>
      <c r="Q206" s="199">
        <f t="shared" si="112"/>
        <v>0</v>
      </c>
      <c r="R206" s="197">
        <v>36</v>
      </c>
      <c r="S206" s="199">
        <f t="shared" si="113"/>
        <v>3154284</v>
      </c>
      <c r="T206" s="197"/>
      <c r="U206" s="199">
        <f t="shared" si="114"/>
        <v>0</v>
      </c>
      <c r="V206" s="197"/>
      <c r="W206" s="199">
        <f t="shared" si="115"/>
        <v>0</v>
      </c>
      <c r="X206" s="197"/>
      <c r="Y206" s="199">
        <f t="shared" si="116"/>
        <v>0</v>
      </c>
      <c r="Z206" s="197"/>
      <c r="AA206" s="199">
        <f t="shared" si="117"/>
        <v>0</v>
      </c>
      <c r="AC206" s="325"/>
      <c r="AD206" s="223"/>
    </row>
    <row r="207" spans="1:30" ht="84" customHeight="1">
      <c r="A207" s="4"/>
      <c r="B207" s="8"/>
      <c r="C207" s="128"/>
      <c r="D207" s="136">
        <v>10.130000000000001</v>
      </c>
      <c r="E207" s="136"/>
      <c r="F207" s="136"/>
      <c r="G207" s="284" t="s">
        <v>381</v>
      </c>
      <c r="H207" s="285" t="s">
        <v>56</v>
      </c>
      <c r="I207" s="286">
        <v>12</v>
      </c>
      <c r="J207" s="287">
        <v>206414</v>
      </c>
      <c r="K207" s="199">
        <f t="shared" si="118"/>
        <v>2476968</v>
      </c>
      <c r="L207" s="311"/>
      <c r="M207" s="309"/>
      <c r="N207" s="197"/>
      <c r="O207" s="199">
        <f t="shared" si="111"/>
        <v>0</v>
      </c>
      <c r="P207" s="197"/>
      <c r="Q207" s="199">
        <f t="shared" si="112"/>
        <v>0</v>
      </c>
      <c r="R207" s="197"/>
      <c r="S207" s="199">
        <f t="shared" si="113"/>
        <v>0</v>
      </c>
      <c r="T207" s="197">
        <v>12</v>
      </c>
      <c r="U207" s="199">
        <f t="shared" si="114"/>
        <v>2476968</v>
      </c>
      <c r="V207" s="197"/>
      <c r="W207" s="199">
        <f t="shared" si="115"/>
        <v>0</v>
      </c>
      <c r="X207" s="197"/>
      <c r="Y207" s="199">
        <f t="shared" si="116"/>
        <v>0</v>
      </c>
      <c r="Z207" s="197"/>
      <c r="AA207" s="199">
        <f t="shared" si="117"/>
        <v>0</v>
      </c>
      <c r="AC207" s="325"/>
      <c r="AD207" s="223"/>
    </row>
    <row r="208" spans="1:30" ht="71.25">
      <c r="A208" s="4"/>
      <c r="B208" s="8"/>
      <c r="C208" s="128"/>
      <c r="D208" s="136">
        <v>10.14</v>
      </c>
      <c r="E208" s="136"/>
      <c r="F208" s="136"/>
      <c r="G208" s="284" t="s">
        <v>382</v>
      </c>
      <c r="H208" s="285" t="s">
        <v>56</v>
      </c>
      <c r="I208" s="286">
        <v>20</v>
      </c>
      <c r="J208" s="287">
        <v>108387</v>
      </c>
      <c r="K208" s="199">
        <f t="shared" si="118"/>
        <v>2167740</v>
      </c>
      <c r="L208" s="311"/>
      <c r="M208" s="309"/>
      <c r="N208" s="197"/>
      <c r="O208" s="199">
        <f t="shared" si="111"/>
        <v>0</v>
      </c>
      <c r="P208" s="197"/>
      <c r="Q208" s="199">
        <f t="shared" si="112"/>
        <v>0</v>
      </c>
      <c r="R208" s="197">
        <v>20</v>
      </c>
      <c r="S208" s="199">
        <f t="shared" si="113"/>
        <v>2167740</v>
      </c>
      <c r="T208" s="197"/>
      <c r="U208" s="199">
        <f t="shared" si="114"/>
        <v>0</v>
      </c>
      <c r="V208" s="197"/>
      <c r="W208" s="199">
        <f t="shared" si="115"/>
        <v>0</v>
      </c>
      <c r="X208" s="197"/>
      <c r="Y208" s="199">
        <f t="shared" si="116"/>
        <v>0</v>
      </c>
      <c r="Z208" s="197"/>
      <c r="AA208" s="199">
        <f t="shared" si="117"/>
        <v>0</v>
      </c>
      <c r="AC208" s="325"/>
      <c r="AD208" s="223"/>
    </row>
    <row r="209" spans="1:30" ht="57">
      <c r="A209" s="4"/>
      <c r="B209" s="8"/>
      <c r="C209" s="128"/>
      <c r="D209" s="136">
        <v>10.17</v>
      </c>
      <c r="E209" s="136"/>
      <c r="F209" s="136"/>
      <c r="G209" s="284" t="s">
        <v>383</v>
      </c>
      <c r="H209" s="285" t="s">
        <v>54</v>
      </c>
      <c r="I209" s="286">
        <v>35</v>
      </c>
      <c r="J209" s="287">
        <v>54800</v>
      </c>
      <c r="K209" s="199">
        <f t="shared" si="118"/>
        <v>1918000</v>
      </c>
      <c r="L209" s="311"/>
      <c r="M209" s="309"/>
      <c r="N209" s="197"/>
      <c r="O209" s="199">
        <f t="shared" si="111"/>
        <v>0</v>
      </c>
      <c r="P209" s="197"/>
      <c r="Q209" s="199">
        <f t="shared" si="112"/>
        <v>0</v>
      </c>
      <c r="R209" s="197">
        <v>35</v>
      </c>
      <c r="S209" s="199">
        <f t="shared" si="113"/>
        <v>1918000</v>
      </c>
      <c r="T209" s="197"/>
      <c r="U209" s="199">
        <f t="shared" si="114"/>
        <v>0</v>
      </c>
      <c r="V209" s="197"/>
      <c r="W209" s="199">
        <f t="shared" si="115"/>
        <v>0</v>
      </c>
      <c r="X209" s="197"/>
      <c r="Y209" s="199">
        <f t="shared" si="116"/>
        <v>0</v>
      </c>
      <c r="Z209" s="197"/>
      <c r="AA209" s="199">
        <f t="shared" si="117"/>
        <v>0</v>
      </c>
      <c r="AC209" s="325"/>
      <c r="AD209" s="223"/>
    </row>
    <row r="210" spans="1:30" ht="63" customHeight="1">
      <c r="A210" s="4"/>
      <c r="B210" s="8"/>
      <c r="C210" s="128"/>
      <c r="D210" s="136">
        <v>10.16</v>
      </c>
      <c r="E210" s="136"/>
      <c r="F210" s="136"/>
      <c r="G210" s="284" t="s">
        <v>384</v>
      </c>
      <c r="H210" s="285" t="s">
        <v>54</v>
      </c>
      <c r="I210" s="286">
        <v>46</v>
      </c>
      <c r="J210" s="287">
        <v>57270</v>
      </c>
      <c r="K210" s="199">
        <f t="shared" si="118"/>
        <v>2634420</v>
      </c>
      <c r="L210" s="311"/>
      <c r="M210" s="309"/>
      <c r="N210" s="197"/>
      <c r="O210" s="199">
        <f t="shared" si="111"/>
        <v>0</v>
      </c>
      <c r="P210" s="197"/>
      <c r="Q210" s="199">
        <f t="shared" si="112"/>
        <v>0</v>
      </c>
      <c r="R210" s="197">
        <v>46</v>
      </c>
      <c r="S210" s="199">
        <f t="shared" si="113"/>
        <v>2634420</v>
      </c>
      <c r="T210" s="197"/>
      <c r="U210" s="199">
        <f t="shared" si="114"/>
        <v>0</v>
      </c>
      <c r="V210" s="197"/>
      <c r="W210" s="199">
        <f t="shared" si="115"/>
        <v>0</v>
      </c>
      <c r="X210" s="197"/>
      <c r="Y210" s="199">
        <f t="shared" si="116"/>
        <v>0</v>
      </c>
      <c r="Z210" s="197"/>
      <c r="AA210" s="199">
        <f t="shared" si="117"/>
        <v>0</v>
      </c>
      <c r="AC210" s="325"/>
      <c r="AD210" s="223"/>
    </row>
    <row r="211" spans="1:30" ht="28.5">
      <c r="A211" s="4"/>
      <c r="B211" s="8"/>
      <c r="C211" s="128"/>
      <c r="D211" s="136">
        <v>10.18</v>
      </c>
      <c r="E211" s="136"/>
      <c r="F211" s="136"/>
      <c r="G211" s="284" t="s">
        <v>385</v>
      </c>
      <c r="H211" s="285" t="s">
        <v>54</v>
      </c>
      <c r="I211" s="286">
        <v>39</v>
      </c>
      <c r="J211" s="287">
        <v>52564</v>
      </c>
      <c r="K211" s="199">
        <f t="shared" si="118"/>
        <v>2049996</v>
      </c>
      <c r="L211" s="311"/>
      <c r="M211" s="309"/>
      <c r="N211" s="197"/>
      <c r="O211" s="199">
        <f t="shared" si="111"/>
        <v>0</v>
      </c>
      <c r="P211" s="197"/>
      <c r="Q211" s="199">
        <f t="shared" si="112"/>
        <v>0</v>
      </c>
      <c r="R211" s="197">
        <v>39</v>
      </c>
      <c r="S211" s="199">
        <f t="shared" si="113"/>
        <v>2049996</v>
      </c>
      <c r="T211" s="197"/>
      <c r="U211" s="199">
        <f t="shared" si="114"/>
        <v>0</v>
      </c>
      <c r="V211" s="197"/>
      <c r="W211" s="199">
        <f t="shared" si="115"/>
        <v>0</v>
      </c>
      <c r="X211" s="197"/>
      <c r="Y211" s="199">
        <f t="shared" si="116"/>
        <v>0</v>
      </c>
      <c r="Z211" s="197"/>
      <c r="AA211" s="199">
        <f t="shared" si="117"/>
        <v>0</v>
      </c>
      <c r="AC211" s="325"/>
      <c r="AD211" s="223"/>
    </row>
    <row r="212" spans="1:30" ht="71.25">
      <c r="A212" s="4"/>
      <c r="B212" s="8"/>
      <c r="C212" s="128"/>
      <c r="D212" s="136">
        <v>10.19</v>
      </c>
      <c r="E212" s="136"/>
      <c r="F212" s="136"/>
      <c r="G212" s="284" t="s">
        <v>386</v>
      </c>
      <c r="H212" s="285" t="s">
        <v>56</v>
      </c>
      <c r="I212" s="286">
        <v>319</v>
      </c>
      <c r="J212" s="287">
        <v>108387</v>
      </c>
      <c r="K212" s="199">
        <f t="shared" si="118"/>
        <v>34575453</v>
      </c>
      <c r="L212" s="311"/>
      <c r="M212" s="309"/>
      <c r="N212" s="197"/>
      <c r="O212" s="199">
        <f t="shared" si="111"/>
        <v>0</v>
      </c>
      <c r="P212" s="197"/>
      <c r="Q212" s="199">
        <f t="shared" si="112"/>
        <v>0</v>
      </c>
      <c r="R212" s="197"/>
      <c r="S212" s="199">
        <f t="shared" si="113"/>
        <v>0</v>
      </c>
      <c r="T212" s="197"/>
      <c r="U212" s="199">
        <f t="shared" si="114"/>
        <v>0</v>
      </c>
      <c r="V212" s="197">
        <v>319</v>
      </c>
      <c r="W212" s="199">
        <f t="shared" si="115"/>
        <v>34575453</v>
      </c>
      <c r="X212" s="197"/>
      <c r="Y212" s="199">
        <f t="shared" si="116"/>
        <v>0</v>
      </c>
      <c r="Z212" s="197"/>
      <c r="AA212" s="199">
        <f t="shared" si="117"/>
        <v>0</v>
      </c>
      <c r="AC212" s="325"/>
      <c r="AD212" s="223"/>
    </row>
    <row r="213" spans="1:30" ht="71.25">
      <c r="A213" s="4"/>
      <c r="B213" s="8"/>
      <c r="C213" s="128"/>
      <c r="D213" s="346" t="s">
        <v>387</v>
      </c>
      <c r="E213" s="136"/>
      <c r="F213" s="136"/>
      <c r="G213" s="284" t="s">
        <v>386</v>
      </c>
      <c r="H213" s="285" t="s">
        <v>54</v>
      </c>
      <c r="I213" s="286">
        <v>153</v>
      </c>
      <c r="J213" s="287">
        <v>74441</v>
      </c>
      <c r="K213" s="199">
        <f t="shared" si="118"/>
        <v>11389473</v>
      </c>
      <c r="L213" s="311"/>
      <c r="M213" s="309"/>
      <c r="N213" s="197"/>
      <c r="O213" s="199">
        <f t="shared" si="111"/>
        <v>0</v>
      </c>
      <c r="P213" s="197"/>
      <c r="Q213" s="199">
        <f t="shared" si="112"/>
        <v>0</v>
      </c>
      <c r="R213" s="197"/>
      <c r="S213" s="199">
        <f t="shared" si="113"/>
        <v>0</v>
      </c>
      <c r="T213" s="197"/>
      <c r="U213" s="199">
        <f t="shared" si="114"/>
        <v>0</v>
      </c>
      <c r="V213" s="197">
        <v>153</v>
      </c>
      <c r="W213" s="199">
        <f t="shared" si="115"/>
        <v>11389473</v>
      </c>
      <c r="X213" s="197"/>
      <c r="Y213" s="199">
        <f t="shared" si="116"/>
        <v>0</v>
      </c>
      <c r="Z213" s="197"/>
      <c r="AA213" s="199">
        <f t="shared" si="117"/>
        <v>0</v>
      </c>
      <c r="AC213" s="325"/>
      <c r="AD213" s="223"/>
    </row>
    <row r="214" spans="1:30" ht="23.25" customHeight="1" thickBot="1">
      <c r="A214" s="4"/>
      <c r="B214" s="8"/>
      <c r="C214" s="132" t="s">
        <v>59</v>
      </c>
      <c r="D214" s="147"/>
      <c r="E214" s="147"/>
      <c r="F214" s="147"/>
      <c r="G214" s="148"/>
      <c r="H214" s="149"/>
      <c r="I214" s="130"/>
      <c r="J214" s="135"/>
      <c r="K214" s="204">
        <f>SUBTOTAL(9,K203:K213)</f>
        <v>79787224</v>
      </c>
      <c r="L214" s="311"/>
      <c r="M214" s="309"/>
      <c r="N214" s="130"/>
      <c r="O214" s="204">
        <f>SUBTOTAL(9,O202:O213)</f>
        <v>1351842</v>
      </c>
      <c r="P214" s="130"/>
      <c r="Q214" s="204">
        <f>SUBTOTAL(9,Q202:Q213)</f>
        <v>15272328</v>
      </c>
      <c r="R214" s="130"/>
      <c r="S214" s="204">
        <f>SUBTOTAL(9,S202:S213)</f>
        <v>14721160</v>
      </c>
      <c r="T214" s="130"/>
      <c r="U214" s="204">
        <f>SUBTOTAL(9,U202:U213)</f>
        <v>2476968</v>
      </c>
      <c r="V214" s="130"/>
      <c r="W214" s="204">
        <f>SUBTOTAL(9,W202:W213)</f>
        <v>45964926</v>
      </c>
      <c r="X214" s="130"/>
      <c r="Y214" s="204">
        <f>SUBTOTAL(9,Y202:Y213)</f>
        <v>0</v>
      </c>
      <c r="Z214" s="130"/>
      <c r="AA214" s="204">
        <f>SUBTOTAL(9,AA202:AA213)</f>
        <v>0</v>
      </c>
      <c r="AC214" s="326"/>
      <c r="AD214" s="223"/>
    </row>
    <row r="215" spans="1:30" ht="17.25" thickBot="1">
      <c r="A215" s="4"/>
      <c r="B215" s="8"/>
      <c r="C215" s="125"/>
      <c r="D215" s="194">
        <v>11</v>
      </c>
      <c r="E215" s="126"/>
      <c r="F215" s="126"/>
      <c r="G215" s="126" t="s">
        <v>22</v>
      </c>
      <c r="H215" s="194"/>
      <c r="I215" s="227"/>
      <c r="J215" s="126"/>
      <c r="K215" s="127"/>
      <c r="L215" s="311"/>
      <c r="M215" s="309"/>
      <c r="N215" s="227"/>
      <c r="O215" s="127"/>
      <c r="P215" s="227"/>
      <c r="Q215" s="127"/>
      <c r="R215" s="227"/>
      <c r="S215" s="127"/>
      <c r="T215" s="227"/>
      <c r="U215" s="127"/>
      <c r="V215" s="227"/>
      <c r="W215" s="127"/>
      <c r="X215" s="227"/>
      <c r="Y215" s="127"/>
      <c r="Z215" s="227"/>
      <c r="AA215" s="127"/>
      <c r="AC215" s="326"/>
      <c r="AD215" s="223"/>
    </row>
    <row r="216" spans="1:30" s="17" customFormat="1" ht="27" customHeight="1">
      <c r="A216" s="228"/>
      <c r="B216" s="8"/>
      <c r="C216" s="230"/>
      <c r="D216" s="288">
        <v>11.1</v>
      </c>
      <c r="E216" s="288"/>
      <c r="F216" s="288"/>
      <c r="G216" s="289" t="s">
        <v>388</v>
      </c>
      <c r="H216" s="290"/>
      <c r="I216" s="291"/>
      <c r="J216" s="292"/>
      <c r="K216" s="232"/>
      <c r="L216" s="314"/>
      <c r="M216" s="332"/>
      <c r="N216" s="231"/>
      <c r="O216" s="232"/>
      <c r="P216" s="231"/>
      <c r="Q216" s="232"/>
      <c r="R216" s="231"/>
      <c r="S216" s="232"/>
      <c r="T216" s="231"/>
      <c r="U216" s="232"/>
      <c r="V216" s="231"/>
      <c r="W216" s="232"/>
      <c r="X216" s="231"/>
      <c r="Y216" s="232"/>
      <c r="Z216" s="231"/>
      <c r="AA216" s="232"/>
      <c r="AB216" s="322"/>
      <c r="AC216" s="327"/>
      <c r="AD216" s="233"/>
    </row>
    <row r="217" spans="1:30" ht="28.5">
      <c r="A217" s="4"/>
      <c r="B217" s="8"/>
      <c r="C217" s="128"/>
      <c r="D217" s="136" t="s">
        <v>389</v>
      </c>
      <c r="E217" s="136"/>
      <c r="F217" s="136"/>
      <c r="G217" s="284" t="s">
        <v>390</v>
      </c>
      <c r="H217" s="285" t="s">
        <v>54</v>
      </c>
      <c r="I217" s="286">
        <v>275</v>
      </c>
      <c r="J217" s="287">
        <v>104534</v>
      </c>
      <c r="K217" s="199">
        <f t="shared" ref="K217:K224" si="119">ROUND(I217*J217,0)</f>
        <v>28746850</v>
      </c>
      <c r="L217" s="311"/>
      <c r="M217" s="309"/>
      <c r="N217" s="197"/>
      <c r="O217" s="199">
        <f>J217*N217</f>
        <v>0</v>
      </c>
      <c r="P217" s="197"/>
      <c r="Q217" s="199">
        <f>J217*P217</f>
        <v>0</v>
      </c>
      <c r="R217" s="197"/>
      <c r="S217" s="199">
        <f>J217*R217</f>
        <v>0</v>
      </c>
      <c r="T217" s="197"/>
      <c r="U217" s="199">
        <f>J217*T217</f>
        <v>0</v>
      </c>
      <c r="V217" s="197"/>
      <c r="W217" s="199">
        <f>J217*V217</f>
        <v>0</v>
      </c>
      <c r="X217" s="197"/>
      <c r="Y217" s="199">
        <f>J217*X217</f>
        <v>0</v>
      </c>
      <c r="Z217" s="197">
        <v>275</v>
      </c>
      <c r="AA217" s="199">
        <f>J217*Z217</f>
        <v>28746850</v>
      </c>
      <c r="AC217" s="325"/>
      <c r="AD217" s="223"/>
    </row>
    <row r="218" spans="1:30" s="17" customFormat="1">
      <c r="A218" s="228"/>
      <c r="B218" s="229"/>
      <c r="C218" s="230"/>
      <c r="D218" s="288">
        <v>11.2</v>
      </c>
      <c r="E218" s="288"/>
      <c r="F218" s="288"/>
      <c r="G218" s="289" t="s">
        <v>48</v>
      </c>
      <c r="H218" s="290"/>
      <c r="I218" s="291"/>
      <c r="J218" s="292"/>
      <c r="K218" s="232"/>
      <c r="L218" s="314"/>
      <c r="M218" s="332"/>
      <c r="N218" s="231"/>
      <c r="O218" s="232"/>
      <c r="P218" s="231"/>
      <c r="Q218" s="232"/>
      <c r="R218" s="231"/>
      <c r="S218" s="232"/>
      <c r="T218" s="231"/>
      <c r="U218" s="232"/>
      <c r="V218" s="231"/>
      <c r="W218" s="232"/>
      <c r="X218" s="231"/>
      <c r="Y218" s="232"/>
      <c r="Z218" s="231"/>
      <c r="AA218" s="232"/>
      <c r="AB218" s="322"/>
      <c r="AC218" s="327"/>
      <c r="AD218" s="233"/>
    </row>
    <row r="219" spans="1:30" ht="78" customHeight="1">
      <c r="A219" s="4"/>
      <c r="B219" s="8"/>
      <c r="C219" s="128"/>
      <c r="D219" s="136" t="s">
        <v>391</v>
      </c>
      <c r="E219" s="136"/>
      <c r="F219" s="136"/>
      <c r="G219" s="284" t="s">
        <v>392</v>
      </c>
      <c r="H219" s="285" t="s">
        <v>56</v>
      </c>
      <c r="I219" s="286">
        <v>4</v>
      </c>
      <c r="J219" s="287">
        <v>225843</v>
      </c>
      <c r="K219" s="199">
        <f t="shared" si="119"/>
        <v>903372</v>
      </c>
      <c r="L219" s="311"/>
      <c r="M219" s="309"/>
      <c r="N219" s="197"/>
      <c r="O219" s="199">
        <f>J219*N219</f>
        <v>0</v>
      </c>
      <c r="P219" s="197">
        <v>4</v>
      </c>
      <c r="Q219" s="199">
        <f>J219*P219</f>
        <v>903372</v>
      </c>
      <c r="R219" s="197"/>
      <c r="S219" s="199">
        <f>J219*R219</f>
        <v>0</v>
      </c>
      <c r="T219" s="197"/>
      <c r="U219" s="199">
        <f>J219*T219</f>
        <v>0</v>
      </c>
      <c r="V219" s="197"/>
      <c r="W219" s="199">
        <f>J219*V219</f>
        <v>0</v>
      </c>
      <c r="X219" s="197"/>
      <c r="Y219" s="199">
        <f>J219*X219</f>
        <v>0</v>
      </c>
      <c r="Z219" s="197"/>
      <c r="AA219" s="199">
        <f>J219*Z219</f>
        <v>0</v>
      </c>
      <c r="AC219" s="325"/>
      <c r="AD219" s="223"/>
    </row>
    <row r="220" spans="1:30" ht="57">
      <c r="A220" s="4"/>
      <c r="B220" s="8"/>
      <c r="C220" s="128"/>
      <c r="D220" s="136" t="s">
        <v>393</v>
      </c>
      <c r="E220" s="136"/>
      <c r="F220" s="136"/>
      <c r="G220" s="284" t="s">
        <v>394</v>
      </c>
      <c r="H220" s="285" t="s">
        <v>56</v>
      </c>
      <c r="I220" s="286">
        <v>100</v>
      </c>
      <c r="J220" s="287">
        <v>23200</v>
      </c>
      <c r="K220" s="199">
        <f t="shared" si="119"/>
        <v>2320000</v>
      </c>
      <c r="L220" s="311"/>
      <c r="M220" s="309"/>
      <c r="N220" s="197"/>
      <c r="O220" s="199">
        <f>J220*N220</f>
        <v>0</v>
      </c>
      <c r="P220" s="197">
        <v>100</v>
      </c>
      <c r="Q220" s="199">
        <f>J220*P220</f>
        <v>2320000</v>
      </c>
      <c r="R220" s="197"/>
      <c r="S220" s="199">
        <f>J220*R220</f>
        <v>0</v>
      </c>
      <c r="T220" s="197"/>
      <c r="U220" s="199">
        <f>J220*T220</f>
        <v>0</v>
      </c>
      <c r="V220" s="197"/>
      <c r="W220" s="199">
        <f>J220*V220</f>
        <v>0</v>
      </c>
      <c r="X220" s="197"/>
      <c r="Y220" s="199">
        <f>J220*X220</f>
        <v>0</v>
      </c>
      <c r="Z220" s="197"/>
      <c r="AA220" s="199">
        <f>J220*Z220</f>
        <v>0</v>
      </c>
      <c r="AC220" s="325"/>
      <c r="AD220" s="223"/>
    </row>
    <row r="221" spans="1:30" ht="80.25" customHeight="1">
      <c r="A221" s="4"/>
      <c r="B221" s="8"/>
      <c r="C221" s="128"/>
      <c r="D221" s="136" t="s">
        <v>395</v>
      </c>
      <c r="E221" s="136"/>
      <c r="F221" s="136"/>
      <c r="G221" s="631" t="s">
        <v>396</v>
      </c>
      <c r="H221" s="285" t="s">
        <v>56</v>
      </c>
      <c r="I221" s="286">
        <v>4406</v>
      </c>
      <c r="J221" s="287">
        <v>257382.58</v>
      </c>
      <c r="K221" s="199">
        <f t="shared" si="119"/>
        <v>1134027647</v>
      </c>
      <c r="L221" s="311"/>
      <c r="M221" s="309"/>
      <c r="N221" s="197"/>
      <c r="O221" s="199">
        <f>J221*N221</f>
        <v>0</v>
      </c>
      <c r="P221" s="197"/>
      <c r="Q221" s="199">
        <f>J221*P221</f>
        <v>0</v>
      </c>
      <c r="R221" s="197"/>
      <c r="S221" s="199">
        <f>J221*R221</f>
        <v>0</v>
      </c>
      <c r="T221" s="197"/>
      <c r="U221" s="199">
        <f>J221*T221</f>
        <v>0</v>
      </c>
      <c r="V221" s="197"/>
      <c r="W221" s="199">
        <f>J221*V221</f>
        <v>0</v>
      </c>
      <c r="X221" s="197"/>
      <c r="Y221" s="199">
        <f>J221*X221</f>
        <v>0</v>
      </c>
      <c r="Z221" s="197">
        <v>4406</v>
      </c>
      <c r="AA221" s="199">
        <f>J221*Z221</f>
        <v>1134027647.48</v>
      </c>
      <c r="AC221" s="325"/>
      <c r="AD221" s="223"/>
    </row>
    <row r="222" spans="1:30" s="17" customFormat="1">
      <c r="A222" s="228"/>
      <c r="B222" s="229"/>
      <c r="C222" s="230"/>
      <c r="D222" s="288">
        <v>11.3</v>
      </c>
      <c r="E222" s="288"/>
      <c r="F222" s="288"/>
      <c r="G222" s="289" t="s">
        <v>397</v>
      </c>
      <c r="H222" s="290"/>
      <c r="I222" s="291"/>
      <c r="J222" s="292"/>
      <c r="K222" s="232"/>
      <c r="L222" s="314"/>
      <c r="M222" s="332"/>
      <c r="N222" s="231"/>
      <c r="O222" s="232"/>
      <c r="P222" s="231"/>
      <c r="Q222" s="232"/>
      <c r="R222" s="231"/>
      <c r="S222" s="232"/>
      <c r="T222" s="231"/>
      <c r="U222" s="232"/>
      <c r="V222" s="231"/>
      <c r="W222" s="232"/>
      <c r="X222" s="231"/>
      <c r="Y222" s="232"/>
      <c r="Z222" s="231"/>
      <c r="AA222" s="232"/>
      <c r="AB222" s="322"/>
      <c r="AC222" s="327"/>
      <c r="AD222" s="233"/>
    </row>
    <row r="223" spans="1:30" ht="60" customHeight="1">
      <c r="A223" s="4"/>
      <c r="B223" s="8"/>
      <c r="C223" s="128"/>
      <c r="D223" s="136" t="s">
        <v>398</v>
      </c>
      <c r="E223" s="136"/>
      <c r="F223" s="136"/>
      <c r="G223" s="284" t="s">
        <v>399</v>
      </c>
      <c r="H223" s="285" t="s">
        <v>54</v>
      </c>
      <c r="I223" s="286">
        <v>29</v>
      </c>
      <c r="J223" s="287">
        <v>38834</v>
      </c>
      <c r="K223" s="199">
        <f t="shared" ref="K223" si="120">ROUND(I223*J223,0)</f>
        <v>1126186</v>
      </c>
      <c r="L223" s="311"/>
      <c r="M223" s="309"/>
      <c r="N223" s="197">
        <v>29</v>
      </c>
      <c r="O223" s="199">
        <f>J223*N223</f>
        <v>1126186</v>
      </c>
      <c r="P223" s="197"/>
      <c r="Q223" s="199">
        <f>J223*P223</f>
        <v>0</v>
      </c>
      <c r="R223" s="197"/>
      <c r="S223" s="199">
        <f>J223*R223</f>
        <v>0</v>
      </c>
      <c r="T223" s="197"/>
      <c r="U223" s="199">
        <f>J223*T223</f>
        <v>0</v>
      </c>
      <c r="V223" s="197"/>
      <c r="W223" s="199">
        <f>J223*V223</f>
        <v>0</v>
      </c>
      <c r="X223" s="197"/>
      <c r="Y223" s="199">
        <f>J223*X223</f>
        <v>0</v>
      </c>
      <c r="Z223" s="197"/>
      <c r="AA223" s="199">
        <f>J223*Z223</f>
        <v>0</v>
      </c>
      <c r="AC223" s="325"/>
      <c r="AD223" s="223"/>
    </row>
    <row r="224" spans="1:30" ht="76.5" customHeight="1">
      <c r="A224" s="4"/>
      <c r="B224" s="8"/>
      <c r="C224" s="128"/>
      <c r="D224" s="136" t="s">
        <v>400</v>
      </c>
      <c r="E224" s="136"/>
      <c r="F224" s="136"/>
      <c r="G224" s="284" t="s">
        <v>401</v>
      </c>
      <c r="H224" s="285" t="s">
        <v>56</v>
      </c>
      <c r="I224" s="286">
        <v>138</v>
      </c>
      <c r="J224" s="287">
        <v>76563</v>
      </c>
      <c r="K224" s="199">
        <f t="shared" si="119"/>
        <v>10565694</v>
      </c>
      <c r="L224" s="311"/>
      <c r="M224" s="309"/>
      <c r="N224" s="197">
        <v>138</v>
      </c>
      <c r="O224" s="199">
        <f>J224*N224</f>
        <v>10565694</v>
      </c>
      <c r="P224" s="197"/>
      <c r="Q224" s="199">
        <f>J224*P224</f>
        <v>0</v>
      </c>
      <c r="R224" s="197"/>
      <c r="S224" s="199">
        <f>J224*R224</f>
        <v>0</v>
      </c>
      <c r="T224" s="197"/>
      <c r="U224" s="199">
        <f>J224*T224</f>
        <v>0</v>
      </c>
      <c r="V224" s="197"/>
      <c r="W224" s="199">
        <f>J224*V224</f>
        <v>0</v>
      </c>
      <c r="X224" s="197"/>
      <c r="Y224" s="199">
        <f>J224*X224</f>
        <v>0</v>
      </c>
      <c r="Z224" s="197"/>
      <c r="AA224" s="199">
        <f>J224*Z224</f>
        <v>0</v>
      </c>
      <c r="AC224" s="325"/>
      <c r="AD224" s="223"/>
    </row>
    <row r="225" spans="1:30" ht="24" customHeight="1" thickBot="1">
      <c r="A225" s="4"/>
      <c r="B225" s="8"/>
      <c r="C225" s="132" t="s">
        <v>59</v>
      </c>
      <c r="D225" s="147"/>
      <c r="E225" s="147"/>
      <c r="F225" s="147"/>
      <c r="G225" s="148"/>
      <c r="H225" s="149"/>
      <c r="I225" s="130"/>
      <c r="J225" s="135"/>
      <c r="K225" s="204">
        <f>SUBTOTAL(9,K216:K224)</f>
        <v>1177689749</v>
      </c>
      <c r="L225" s="311"/>
      <c r="M225" s="309"/>
      <c r="N225" s="130"/>
      <c r="O225" s="204">
        <f>SUBTOTAL(9,O216:O224)</f>
        <v>11691880</v>
      </c>
      <c r="P225" s="130"/>
      <c r="Q225" s="204">
        <f>SUBTOTAL(9,Q216:Q224)</f>
        <v>3223372</v>
      </c>
      <c r="R225" s="130"/>
      <c r="S225" s="204">
        <f>SUBTOTAL(9,S216:S224)</f>
        <v>0</v>
      </c>
      <c r="T225" s="130"/>
      <c r="U225" s="204">
        <f>SUBTOTAL(9,U216:U224)</f>
        <v>0</v>
      </c>
      <c r="V225" s="130"/>
      <c r="W225" s="204">
        <f>SUBTOTAL(9,W216:W224)</f>
        <v>0</v>
      </c>
      <c r="X225" s="130"/>
      <c r="Y225" s="204">
        <f>SUBTOTAL(9,Y216:Y224)</f>
        <v>0</v>
      </c>
      <c r="Z225" s="130"/>
      <c r="AA225" s="204">
        <f>SUBTOTAL(9,AA216:AA224)</f>
        <v>1162774497.48</v>
      </c>
      <c r="AC225" s="326"/>
      <c r="AD225" s="223"/>
    </row>
    <row r="226" spans="1:30" ht="17.25" thickBot="1">
      <c r="A226" s="4"/>
      <c r="B226" s="8"/>
      <c r="C226" s="125"/>
      <c r="D226" s="194">
        <v>12</v>
      </c>
      <c r="E226" s="126"/>
      <c r="F226" s="126"/>
      <c r="G226" s="126" t="s">
        <v>23</v>
      </c>
      <c r="H226" s="194"/>
      <c r="I226" s="227"/>
      <c r="J226" s="126"/>
      <c r="K226" s="127"/>
      <c r="L226" s="311"/>
      <c r="M226" s="309"/>
      <c r="N226" s="227"/>
      <c r="O226" s="127"/>
      <c r="P226" s="227"/>
      <c r="Q226" s="127"/>
      <c r="R226" s="227"/>
      <c r="S226" s="127"/>
      <c r="T226" s="227"/>
      <c r="U226" s="127"/>
      <c r="V226" s="227"/>
      <c r="W226" s="127"/>
      <c r="X226" s="227"/>
      <c r="Y226" s="127"/>
      <c r="Z226" s="227"/>
      <c r="AA226" s="127"/>
      <c r="AC226" s="326"/>
      <c r="AD226" s="223"/>
    </row>
    <row r="227" spans="1:30" ht="55.5" customHeight="1">
      <c r="A227" s="4"/>
      <c r="B227" s="8"/>
      <c r="C227" s="128"/>
      <c r="D227" s="136">
        <v>12.3</v>
      </c>
      <c r="E227" s="136"/>
      <c r="F227" s="136"/>
      <c r="G227" s="284" t="s">
        <v>402</v>
      </c>
      <c r="H227" s="285" t="s">
        <v>56</v>
      </c>
      <c r="I227" s="286">
        <v>63</v>
      </c>
      <c r="J227" s="287">
        <v>28260</v>
      </c>
      <c r="K227" s="199">
        <f>ROUND(I227*J227,0)</f>
        <v>1780380</v>
      </c>
      <c r="L227" s="311"/>
      <c r="M227" s="309"/>
      <c r="N227" s="197"/>
      <c r="O227" s="199">
        <f>J227*N227</f>
        <v>0</v>
      </c>
      <c r="P227" s="197"/>
      <c r="Q227" s="199">
        <f>J227*P227</f>
        <v>0</v>
      </c>
      <c r="R227" s="197">
        <v>63</v>
      </c>
      <c r="S227" s="199">
        <f>J227*R227</f>
        <v>1780380</v>
      </c>
      <c r="T227" s="197"/>
      <c r="U227" s="199">
        <f>J227*T227</f>
        <v>0</v>
      </c>
      <c r="V227" s="197"/>
      <c r="W227" s="199">
        <f>J227*V227</f>
        <v>0</v>
      </c>
      <c r="X227" s="197"/>
      <c r="Y227" s="199">
        <f>J227*X227</f>
        <v>0</v>
      </c>
      <c r="Z227" s="197"/>
      <c r="AA227" s="199">
        <f>J227*Z227</f>
        <v>0</v>
      </c>
      <c r="AC227" s="325"/>
      <c r="AD227" s="223"/>
    </row>
    <row r="228" spans="1:30" ht="30.75" customHeight="1" thickBot="1">
      <c r="A228" s="4"/>
      <c r="B228" s="8"/>
      <c r="C228" s="132" t="s">
        <v>59</v>
      </c>
      <c r="D228" s="147"/>
      <c r="E228" s="147"/>
      <c r="F228" s="147"/>
      <c r="G228" s="148"/>
      <c r="H228" s="149"/>
      <c r="I228" s="130"/>
      <c r="J228" s="135"/>
      <c r="K228" s="204">
        <f>SUBTOTAL(9,K227:K227)</f>
        <v>1780380</v>
      </c>
      <c r="L228" s="311"/>
      <c r="M228" s="309"/>
      <c r="N228" s="130"/>
      <c r="O228" s="204">
        <f>SUBTOTAL(9,O227:O227)</f>
        <v>0</v>
      </c>
      <c r="P228" s="130"/>
      <c r="Q228" s="204">
        <f>SUBTOTAL(9,Q227:Q227)</f>
        <v>0</v>
      </c>
      <c r="R228" s="130"/>
      <c r="S228" s="204">
        <f>SUBTOTAL(9,S227:S227)</f>
        <v>1780380</v>
      </c>
      <c r="T228" s="130"/>
      <c r="U228" s="204">
        <f>SUBTOTAL(9,U227:U227)</f>
        <v>0</v>
      </c>
      <c r="V228" s="130"/>
      <c r="W228" s="204">
        <f>SUBTOTAL(9,W227:W227)</f>
        <v>0</v>
      </c>
      <c r="X228" s="130"/>
      <c r="Y228" s="204">
        <f>SUBTOTAL(9,Y227:Y227)</f>
        <v>0</v>
      </c>
      <c r="Z228" s="130"/>
      <c r="AA228" s="204">
        <f>SUBTOTAL(9,AA227:AA227)</f>
        <v>0</v>
      </c>
      <c r="AC228" s="326"/>
      <c r="AD228" s="223"/>
    </row>
    <row r="229" spans="1:30" ht="17.25" thickBot="1">
      <c r="A229" s="4"/>
      <c r="B229" s="8"/>
      <c r="C229" s="125"/>
      <c r="D229" s="194">
        <v>13</v>
      </c>
      <c r="E229" s="126"/>
      <c r="F229" s="126"/>
      <c r="G229" s="126" t="s">
        <v>24</v>
      </c>
      <c r="H229" s="194"/>
      <c r="I229" s="227"/>
      <c r="J229" s="126"/>
      <c r="K229" s="127"/>
      <c r="L229" s="311"/>
      <c r="M229" s="309"/>
      <c r="N229" s="227"/>
      <c r="O229" s="127"/>
      <c r="P229" s="227"/>
      <c r="Q229" s="127"/>
      <c r="R229" s="227"/>
      <c r="S229" s="127"/>
      <c r="T229" s="227"/>
      <c r="U229" s="127"/>
      <c r="V229" s="227"/>
      <c r="W229" s="127"/>
      <c r="X229" s="227"/>
      <c r="Y229" s="127"/>
      <c r="Z229" s="227"/>
      <c r="AA229" s="127"/>
      <c r="AC229" s="326"/>
      <c r="AD229" s="223"/>
    </row>
    <row r="230" spans="1:30" ht="57">
      <c r="A230" s="4"/>
      <c r="B230" s="8"/>
      <c r="C230" s="128"/>
      <c r="D230" s="136">
        <v>13.1</v>
      </c>
      <c r="E230" s="136"/>
      <c r="F230" s="136"/>
      <c r="G230" s="284" t="s">
        <v>403</v>
      </c>
      <c r="H230" s="285" t="s">
        <v>56</v>
      </c>
      <c r="I230" s="286">
        <v>46</v>
      </c>
      <c r="J230" s="287">
        <v>68496</v>
      </c>
      <c r="K230" s="199">
        <f t="shared" ref="K230" si="121">ROUND(I230*J230,0)</f>
        <v>3150816</v>
      </c>
      <c r="L230" s="311"/>
      <c r="M230" s="309"/>
      <c r="N230" s="197"/>
      <c r="O230" s="199">
        <f>J230*N230</f>
        <v>0</v>
      </c>
      <c r="P230" s="197"/>
      <c r="Q230" s="199">
        <f>J230*P230</f>
        <v>0</v>
      </c>
      <c r="R230" s="197"/>
      <c r="S230" s="199">
        <f>J230*R230</f>
        <v>0</v>
      </c>
      <c r="T230" s="197"/>
      <c r="U230" s="199">
        <f>J230*T230</f>
        <v>0</v>
      </c>
      <c r="V230" s="197">
        <v>46</v>
      </c>
      <c r="W230" s="199">
        <f>J230*V230</f>
        <v>3150816</v>
      </c>
      <c r="X230" s="197"/>
      <c r="Y230" s="199">
        <f>J230*X230</f>
        <v>0</v>
      </c>
      <c r="Z230" s="197"/>
      <c r="AA230" s="199">
        <f>J230*Z230</f>
        <v>0</v>
      </c>
      <c r="AC230" s="325"/>
      <c r="AD230" s="223"/>
    </row>
    <row r="231" spans="1:30" ht="24.75" customHeight="1" thickBot="1">
      <c r="A231" s="4"/>
      <c r="B231" s="8"/>
      <c r="C231" s="132" t="s">
        <v>59</v>
      </c>
      <c r="D231" s="147"/>
      <c r="E231" s="147"/>
      <c r="F231" s="147"/>
      <c r="G231" s="148"/>
      <c r="H231" s="149"/>
      <c r="I231" s="130"/>
      <c r="J231" s="135"/>
      <c r="K231" s="204">
        <f>SUBTOTAL(9,K230:K230)</f>
        <v>3150816</v>
      </c>
      <c r="L231" s="311"/>
      <c r="M231" s="309"/>
      <c r="N231" s="130"/>
      <c r="O231" s="204">
        <f>SUBTOTAL(9,O230:O230)</f>
        <v>0</v>
      </c>
      <c r="P231" s="130"/>
      <c r="Q231" s="204">
        <f>SUBTOTAL(9,Q230:Q230)</f>
        <v>0</v>
      </c>
      <c r="R231" s="130"/>
      <c r="S231" s="204">
        <f>SUBTOTAL(9,S230:S230)</f>
        <v>0</v>
      </c>
      <c r="T231" s="130"/>
      <c r="U231" s="204">
        <f>SUBTOTAL(9,U230:U230)</f>
        <v>0</v>
      </c>
      <c r="V231" s="130"/>
      <c r="W231" s="204">
        <f>SUBTOTAL(9,W230:W230)</f>
        <v>3150816</v>
      </c>
      <c r="X231" s="130"/>
      <c r="Y231" s="204">
        <f>SUBTOTAL(9,Y230:Y230)</f>
        <v>0</v>
      </c>
      <c r="Z231" s="130"/>
      <c r="AA231" s="204">
        <f>SUBTOTAL(9,AA230:AA230)</f>
        <v>0</v>
      </c>
      <c r="AC231" s="326"/>
      <c r="AD231" s="223"/>
    </row>
    <row r="232" spans="1:30" ht="17.25" thickBot="1">
      <c r="A232" s="4"/>
      <c r="B232" s="8"/>
      <c r="C232" s="125"/>
      <c r="D232" s="194">
        <v>14</v>
      </c>
      <c r="E232" s="126"/>
      <c r="F232" s="126"/>
      <c r="G232" s="126" t="s">
        <v>25</v>
      </c>
      <c r="H232" s="194"/>
      <c r="I232" s="227"/>
      <c r="J232" s="126"/>
      <c r="K232" s="127"/>
      <c r="L232" s="311"/>
      <c r="M232" s="309"/>
      <c r="N232" s="227"/>
      <c r="O232" s="127"/>
      <c r="P232" s="227"/>
      <c r="Q232" s="127"/>
      <c r="R232" s="227"/>
      <c r="S232" s="127"/>
      <c r="T232" s="227"/>
      <c r="U232" s="127"/>
      <c r="V232" s="227"/>
      <c r="W232" s="127"/>
      <c r="X232" s="227"/>
      <c r="Y232" s="127"/>
      <c r="Z232" s="227"/>
      <c r="AA232" s="127"/>
      <c r="AC232" s="326"/>
      <c r="AD232" s="223"/>
    </row>
    <row r="233" spans="1:30" ht="56.25" customHeight="1">
      <c r="A233" s="4"/>
      <c r="B233" s="8"/>
      <c r="C233" s="128"/>
      <c r="D233" s="136">
        <v>14.2</v>
      </c>
      <c r="E233" s="136"/>
      <c r="F233" s="136"/>
      <c r="G233" s="284" t="s">
        <v>404</v>
      </c>
      <c r="H233" s="285" t="s">
        <v>56</v>
      </c>
      <c r="I233" s="286">
        <v>18</v>
      </c>
      <c r="J233" s="287">
        <v>93077</v>
      </c>
      <c r="K233" s="199">
        <f t="shared" ref="K233:K240" si="122">ROUND(I233*J233,0)</f>
        <v>1675386</v>
      </c>
      <c r="L233" s="311"/>
      <c r="M233" s="309"/>
      <c r="N233" s="197">
        <v>8</v>
      </c>
      <c r="O233" s="199">
        <f t="shared" ref="O233:O240" si="123">J233*N233</f>
        <v>744616</v>
      </c>
      <c r="P233" s="197"/>
      <c r="Q233" s="199">
        <f t="shared" ref="Q233:Q240" si="124">J233*P233</f>
        <v>0</v>
      </c>
      <c r="R233" s="197"/>
      <c r="S233" s="199">
        <f t="shared" ref="S233:S240" si="125">J233*R233</f>
        <v>0</v>
      </c>
      <c r="T233" s="197">
        <v>10</v>
      </c>
      <c r="U233" s="199">
        <f t="shared" ref="U233:U240" si="126">J233*T233</f>
        <v>930770</v>
      </c>
      <c r="V233" s="197"/>
      <c r="W233" s="199">
        <f t="shared" ref="W233:W240" si="127">J233*V233</f>
        <v>0</v>
      </c>
      <c r="X233" s="197"/>
      <c r="Y233" s="199">
        <f t="shared" ref="Y233:Y240" si="128">J233*X233</f>
        <v>0</v>
      </c>
      <c r="Z233" s="197"/>
      <c r="AA233" s="199">
        <f t="shared" ref="AA233:AA240" si="129">J233*Z233</f>
        <v>0</v>
      </c>
      <c r="AC233" s="325"/>
      <c r="AD233" s="223"/>
    </row>
    <row r="234" spans="1:30" ht="66.75" customHeight="1">
      <c r="A234" s="4"/>
      <c r="B234" s="8"/>
      <c r="C234" s="128"/>
      <c r="D234" s="136">
        <v>14.5</v>
      </c>
      <c r="E234" s="136"/>
      <c r="F234" s="136"/>
      <c r="G234" s="284" t="s">
        <v>405</v>
      </c>
      <c r="H234" s="285" t="s">
        <v>54</v>
      </c>
      <c r="I234" s="286">
        <v>23</v>
      </c>
      <c r="J234" s="287">
        <v>24438</v>
      </c>
      <c r="K234" s="199">
        <f t="shared" si="122"/>
        <v>562074</v>
      </c>
      <c r="L234" s="311"/>
      <c r="M234" s="309"/>
      <c r="N234" s="197"/>
      <c r="O234" s="199">
        <f t="shared" si="123"/>
        <v>0</v>
      </c>
      <c r="P234" s="197"/>
      <c r="Q234" s="199">
        <f t="shared" si="124"/>
        <v>0</v>
      </c>
      <c r="R234" s="197"/>
      <c r="S234" s="199">
        <f t="shared" si="125"/>
        <v>0</v>
      </c>
      <c r="T234" s="197"/>
      <c r="U234" s="199">
        <f t="shared" si="126"/>
        <v>0</v>
      </c>
      <c r="V234" s="197">
        <v>23</v>
      </c>
      <c r="W234" s="199">
        <f t="shared" si="127"/>
        <v>562074</v>
      </c>
      <c r="X234" s="197"/>
      <c r="Y234" s="199">
        <f t="shared" si="128"/>
        <v>0</v>
      </c>
      <c r="Z234" s="197"/>
      <c r="AA234" s="199">
        <f t="shared" si="129"/>
        <v>0</v>
      </c>
      <c r="AC234" s="325"/>
      <c r="AD234" s="223"/>
    </row>
    <row r="235" spans="1:30" ht="156.75">
      <c r="A235" s="4"/>
      <c r="B235" s="8"/>
      <c r="C235" s="128"/>
      <c r="D235" s="136">
        <v>14.7</v>
      </c>
      <c r="E235" s="136"/>
      <c r="F235" s="136"/>
      <c r="G235" s="284" t="s">
        <v>406</v>
      </c>
      <c r="H235" s="285" t="s">
        <v>56</v>
      </c>
      <c r="I235" s="286">
        <v>94</v>
      </c>
      <c r="J235" s="287">
        <v>393625</v>
      </c>
      <c r="K235" s="199">
        <f t="shared" si="122"/>
        <v>37000750</v>
      </c>
      <c r="L235" s="311"/>
      <c r="M235" s="309"/>
      <c r="N235" s="197"/>
      <c r="O235" s="199">
        <f t="shared" si="123"/>
        <v>0</v>
      </c>
      <c r="P235" s="197"/>
      <c r="Q235" s="199">
        <f t="shared" si="124"/>
        <v>0</v>
      </c>
      <c r="R235" s="197"/>
      <c r="S235" s="199">
        <f t="shared" si="125"/>
        <v>0</v>
      </c>
      <c r="T235" s="197">
        <v>94</v>
      </c>
      <c r="U235" s="199">
        <f t="shared" si="126"/>
        <v>37000750</v>
      </c>
      <c r="V235" s="197"/>
      <c r="W235" s="199">
        <f t="shared" si="127"/>
        <v>0</v>
      </c>
      <c r="X235" s="197"/>
      <c r="Y235" s="199">
        <f t="shared" si="128"/>
        <v>0</v>
      </c>
      <c r="Z235" s="197"/>
      <c r="AA235" s="199">
        <f t="shared" si="129"/>
        <v>0</v>
      </c>
      <c r="AC235" s="325"/>
      <c r="AD235" s="223"/>
    </row>
    <row r="236" spans="1:30" ht="85.5">
      <c r="A236" s="4"/>
      <c r="B236" s="8"/>
      <c r="C236" s="146"/>
      <c r="D236" s="136">
        <v>14.8</v>
      </c>
      <c r="E236" s="136"/>
      <c r="F236" s="136"/>
      <c r="G236" s="284" t="s">
        <v>407</v>
      </c>
      <c r="H236" s="285" t="s">
        <v>54</v>
      </c>
      <c r="I236" s="286">
        <v>31</v>
      </c>
      <c r="J236" s="287">
        <v>61031</v>
      </c>
      <c r="K236" s="199">
        <f t="shared" si="122"/>
        <v>1891961</v>
      </c>
      <c r="L236" s="311"/>
      <c r="M236" s="309"/>
      <c r="N236" s="197"/>
      <c r="O236" s="199">
        <f t="shared" si="123"/>
        <v>0</v>
      </c>
      <c r="P236" s="197"/>
      <c r="Q236" s="199">
        <f t="shared" si="124"/>
        <v>0</v>
      </c>
      <c r="R236" s="197"/>
      <c r="S236" s="199">
        <f t="shared" si="125"/>
        <v>0</v>
      </c>
      <c r="T236" s="197">
        <v>31</v>
      </c>
      <c r="U236" s="199">
        <f t="shared" si="126"/>
        <v>1891961</v>
      </c>
      <c r="V236" s="197"/>
      <c r="W236" s="199">
        <f t="shared" si="127"/>
        <v>0</v>
      </c>
      <c r="X236" s="197"/>
      <c r="Y236" s="199">
        <f t="shared" si="128"/>
        <v>0</v>
      </c>
      <c r="Z236" s="197"/>
      <c r="AA236" s="199">
        <f t="shared" si="129"/>
        <v>0</v>
      </c>
      <c r="AC236" s="325"/>
      <c r="AD236" s="223"/>
    </row>
    <row r="237" spans="1:30" ht="71.25">
      <c r="A237" s="4"/>
      <c r="B237" s="8"/>
      <c r="C237" s="128"/>
      <c r="D237" s="136">
        <v>14.4</v>
      </c>
      <c r="E237" s="136"/>
      <c r="F237" s="136"/>
      <c r="G237" s="284" t="s">
        <v>408</v>
      </c>
      <c r="H237" s="285" t="s">
        <v>54</v>
      </c>
      <c r="I237" s="286">
        <v>8</v>
      </c>
      <c r="J237" s="287">
        <v>29542</v>
      </c>
      <c r="K237" s="199">
        <f t="shared" ref="K237:K239" si="130">ROUND(I237*J237,0)</f>
        <v>236336</v>
      </c>
      <c r="L237" s="311"/>
      <c r="M237" s="309"/>
      <c r="N237" s="197"/>
      <c r="O237" s="199">
        <f t="shared" si="123"/>
        <v>0</v>
      </c>
      <c r="P237" s="197"/>
      <c r="Q237" s="199">
        <f t="shared" si="124"/>
        <v>0</v>
      </c>
      <c r="R237" s="197"/>
      <c r="S237" s="199">
        <f t="shared" si="125"/>
        <v>0</v>
      </c>
      <c r="T237" s="197">
        <v>8</v>
      </c>
      <c r="U237" s="199">
        <f t="shared" si="126"/>
        <v>236336</v>
      </c>
      <c r="V237" s="197"/>
      <c r="W237" s="199">
        <f t="shared" si="127"/>
        <v>0</v>
      </c>
      <c r="X237" s="197"/>
      <c r="Y237" s="199">
        <f t="shared" si="128"/>
        <v>0</v>
      </c>
      <c r="Z237" s="197"/>
      <c r="AA237" s="199">
        <f t="shared" si="129"/>
        <v>0</v>
      </c>
      <c r="AC237" s="325"/>
      <c r="AD237" s="223"/>
    </row>
    <row r="238" spans="1:30" ht="42.75">
      <c r="A238" s="4"/>
      <c r="B238" s="8"/>
      <c r="C238" s="128"/>
      <c r="D238" s="136" t="s">
        <v>409</v>
      </c>
      <c r="E238" s="136"/>
      <c r="F238" s="136"/>
      <c r="G238" s="284" t="s">
        <v>410</v>
      </c>
      <c r="H238" s="285" t="s">
        <v>56</v>
      </c>
      <c r="I238" s="286">
        <v>197</v>
      </c>
      <c r="J238" s="287">
        <v>27732</v>
      </c>
      <c r="K238" s="199">
        <f t="shared" si="130"/>
        <v>5463204</v>
      </c>
      <c r="L238" s="311"/>
      <c r="M238" s="309"/>
      <c r="N238" s="197"/>
      <c r="O238" s="199">
        <f t="shared" si="123"/>
        <v>0</v>
      </c>
      <c r="P238" s="197"/>
      <c r="Q238" s="199">
        <f t="shared" si="124"/>
        <v>0</v>
      </c>
      <c r="R238" s="197">
        <v>79</v>
      </c>
      <c r="S238" s="199">
        <f t="shared" si="125"/>
        <v>2190828</v>
      </c>
      <c r="T238" s="197">
        <v>104</v>
      </c>
      <c r="U238" s="199">
        <f t="shared" si="126"/>
        <v>2884128</v>
      </c>
      <c r="V238" s="197">
        <v>14</v>
      </c>
      <c r="W238" s="199">
        <f t="shared" si="127"/>
        <v>388248</v>
      </c>
      <c r="X238" s="197"/>
      <c r="Y238" s="199">
        <f t="shared" si="128"/>
        <v>0</v>
      </c>
      <c r="Z238" s="197"/>
      <c r="AA238" s="199">
        <f t="shared" si="129"/>
        <v>0</v>
      </c>
      <c r="AC238" s="325"/>
      <c r="AD238" s="223"/>
    </row>
    <row r="239" spans="1:30" ht="28.5">
      <c r="A239" s="4"/>
      <c r="B239" s="8"/>
      <c r="C239" s="146"/>
      <c r="D239" s="136" t="s">
        <v>411</v>
      </c>
      <c r="E239" s="136"/>
      <c r="F239" s="136"/>
      <c r="G239" s="284" t="s">
        <v>412</v>
      </c>
      <c r="H239" s="285" t="s">
        <v>54</v>
      </c>
      <c r="I239" s="286">
        <v>2</v>
      </c>
      <c r="J239" s="287">
        <v>50888</v>
      </c>
      <c r="K239" s="199">
        <f t="shared" si="130"/>
        <v>101776</v>
      </c>
      <c r="L239" s="311"/>
      <c r="M239" s="309"/>
      <c r="N239" s="197"/>
      <c r="O239" s="199">
        <f t="shared" si="123"/>
        <v>0</v>
      </c>
      <c r="P239" s="197"/>
      <c r="Q239" s="199">
        <f t="shared" si="124"/>
        <v>0</v>
      </c>
      <c r="R239" s="197"/>
      <c r="S239" s="199">
        <f t="shared" si="125"/>
        <v>0</v>
      </c>
      <c r="T239" s="197">
        <v>2</v>
      </c>
      <c r="U239" s="199">
        <f t="shared" si="126"/>
        <v>101776</v>
      </c>
      <c r="V239" s="197"/>
      <c r="W239" s="199">
        <f t="shared" si="127"/>
        <v>0</v>
      </c>
      <c r="X239" s="197"/>
      <c r="Y239" s="199">
        <f t="shared" si="128"/>
        <v>0</v>
      </c>
      <c r="Z239" s="197"/>
      <c r="AA239" s="199">
        <f t="shared" si="129"/>
        <v>0</v>
      </c>
      <c r="AC239" s="325"/>
      <c r="AD239" s="223"/>
    </row>
    <row r="240" spans="1:30" ht="42.75">
      <c r="A240" s="4"/>
      <c r="B240" s="8"/>
      <c r="C240" s="128"/>
      <c r="D240" s="136" t="s">
        <v>413</v>
      </c>
      <c r="E240" s="136"/>
      <c r="F240" s="136"/>
      <c r="G240" s="284" t="s">
        <v>414</v>
      </c>
      <c r="H240" s="285" t="s">
        <v>54</v>
      </c>
      <c r="I240" s="286">
        <v>40</v>
      </c>
      <c r="J240" s="287">
        <v>34448</v>
      </c>
      <c r="K240" s="199">
        <f t="shared" si="122"/>
        <v>1377920</v>
      </c>
      <c r="L240" s="311"/>
      <c r="M240" s="309"/>
      <c r="N240" s="197"/>
      <c r="O240" s="199">
        <f t="shared" si="123"/>
        <v>0</v>
      </c>
      <c r="P240" s="197"/>
      <c r="Q240" s="199">
        <f t="shared" si="124"/>
        <v>0</v>
      </c>
      <c r="R240" s="197"/>
      <c r="S240" s="199">
        <f t="shared" si="125"/>
        <v>0</v>
      </c>
      <c r="T240" s="197"/>
      <c r="U240" s="199">
        <f t="shared" si="126"/>
        <v>0</v>
      </c>
      <c r="V240" s="197">
        <v>40</v>
      </c>
      <c r="W240" s="199">
        <f t="shared" si="127"/>
        <v>1377920</v>
      </c>
      <c r="X240" s="197"/>
      <c r="Y240" s="199">
        <f t="shared" si="128"/>
        <v>0</v>
      </c>
      <c r="Z240" s="197"/>
      <c r="AA240" s="199">
        <f t="shared" si="129"/>
        <v>0</v>
      </c>
      <c r="AC240" s="325"/>
      <c r="AD240" s="223"/>
    </row>
    <row r="241" spans="1:30" ht="28.5" customHeight="1" thickBot="1">
      <c r="A241" s="4"/>
      <c r="B241" s="8"/>
      <c r="C241" s="132" t="s">
        <v>59</v>
      </c>
      <c r="D241" s="147"/>
      <c r="E241" s="147"/>
      <c r="F241" s="147"/>
      <c r="G241" s="148"/>
      <c r="H241" s="149"/>
      <c r="I241" s="130"/>
      <c r="J241" s="135"/>
      <c r="K241" s="204">
        <f>SUBTOTAL(9,K233:K240)</f>
        <v>48309407</v>
      </c>
      <c r="L241" s="311"/>
      <c r="M241" s="309"/>
      <c r="N241" s="130"/>
      <c r="O241" s="204">
        <f>SUBTOTAL(9,O233:O240)</f>
        <v>744616</v>
      </c>
      <c r="P241" s="130"/>
      <c r="Q241" s="204">
        <f>SUBTOTAL(9,Q233:Q240)</f>
        <v>0</v>
      </c>
      <c r="R241" s="130"/>
      <c r="S241" s="204">
        <f>SUBTOTAL(9,S233:S240)</f>
        <v>2190828</v>
      </c>
      <c r="T241" s="130"/>
      <c r="U241" s="204">
        <f>SUBTOTAL(9,U233:U240)</f>
        <v>43045721</v>
      </c>
      <c r="V241" s="130"/>
      <c r="W241" s="204">
        <f>SUBTOTAL(9,W233:W240)</f>
        <v>2328242</v>
      </c>
      <c r="X241" s="130"/>
      <c r="Y241" s="204">
        <f>SUBTOTAL(9,Y233:Y240)</f>
        <v>0</v>
      </c>
      <c r="Z241" s="130"/>
      <c r="AA241" s="204">
        <f>SUBTOTAL(9,AA233:AA240)</f>
        <v>0</v>
      </c>
      <c r="AC241" s="326"/>
      <c r="AD241" s="223"/>
    </row>
    <row r="242" spans="1:30" ht="17.25" thickBot="1">
      <c r="A242" s="4"/>
      <c r="B242" s="8"/>
      <c r="C242" s="125"/>
      <c r="D242" s="194">
        <v>15</v>
      </c>
      <c r="E242" s="126"/>
      <c r="F242" s="126"/>
      <c r="G242" s="126" t="s">
        <v>415</v>
      </c>
      <c r="H242" s="194"/>
      <c r="I242" s="227"/>
      <c r="J242" s="126"/>
      <c r="K242" s="127"/>
      <c r="L242" s="311"/>
      <c r="M242" s="309"/>
      <c r="N242" s="227"/>
      <c r="O242" s="127"/>
      <c r="P242" s="227"/>
      <c r="Q242" s="127"/>
      <c r="R242" s="227"/>
      <c r="S242" s="127"/>
      <c r="T242" s="227"/>
      <c r="U242" s="127"/>
      <c r="V242" s="227"/>
      <c r="W242" s="127"/>
      <c r="X242" s="227"/>
      <c r="Y242" s="127"/>
      <c r="Z242" s="227"/>
      <c r="AA242" s="127"/>
      <c r="AC242" s="326"/>
      <c r="AD242" s="223"/>
    </row>
    <row r="243" spans="1:30">
      <c r="A243" s="4"/>
      <c r="B243" s="8"/>
      <c r="C243" s="128"/>
      <c r="D243" s="288">
        <v>15.1</v>
      </c>
      <c r="E243" s="288"/>
      <c r="F243" s="288"/>
      <c r="G243" s="289" t="s">
        <v>416</v>
      </c>
      <c r="H243" s="285"/>
      <c r="I243" s="286"/>
      <c r="J243" s="287"/>
      <c r="K243" s="199"/>
      <c r="L243" s="311"/>
      <c r="M243" s="309"/>
      <c r="N243" s="197"/>
      <c r="O243" s="199"/>
      <c r="P243" s="197"/>
      <c r="Q243" s="199"/>
      <c r="R243" s="197"/>
      <c r="S243" s="199"/>
      <c r="T243" s="197"/>
      <c r="U243" s="199"/>
      <c r="V243" s="197"/>
      <c r="W243" s="199"/>
      <c r="X243" s="197"/>
      <c r="Y243" s="199"/>
      <c r="Z243" s="197"/>
      <c r="AA243" s="199"/>
      <c r="AC243" s="326"/>
      <c r="AD243" s="223"/>
    </row>
    <row r="244" spans="1:30" ht="85.5">
      <c r="A244" s="4"/>
      <c r="B244" s="8"/>
      <c r="C244" s="128"/>
      <c r="D244" s="136">
        <v>15.6</v>
      </c>
      <c r="E244" s="136"/>
      <c r="F244" s="136"/>
      <c r="G244" s="284" t="s">
        <v>417</v>
      </c>
      <c r="H244" s="285" t="s">
        <v>54</v>
      </c>
      <c r="I244" s="286">
        <v>120</v>
      </c>
      <c r="J244" s="287">
        <v>248154</v>
      </c>
      <c r="K244" s="199">
        <f t="shared" ref="K244:K245" si="131">ROUND(I244*J244,0)</f>
        <v>29778480</v>
      </c>
      <c r="L244" s="311"/>
      <c r="M244" s="309"/>
      <c r="N244" s="197"/>
      <c r="O244" s="199">
        <f>J244*N244</f>
        <v>0</v>
      </c>
      <c r="P244" s="197">
        <v>3</v>
      </c>
      <c r="Q244" s="199">
        <f>J244*P244</f>
        <v>744462</v>
      </c>
      <c r="R244" s="197">
        <v>72</v>
      </c>
      <c r="S244" s="199">
        <f>J244*R244</f>
        <v>17867088</v>
      </c>
      <c r="T244" s="197">
        <v>37</v>
      </c>
      <c r="U244" s="199">
        <f>J244*T244</f>
        <v>9181698</v>
      </c>
      <c r="V244" s="197">
        <v>8</v>
      </c>
      <c r="W244" s="199">
        <f>J244*V244</f>
        <v>1985232</v>
      </c>
      <c r="X244" s="197"/>
      <c r="Y244" s="199">
        <f>J244*X244</f>
        <v>0</v>
      </c>
      <c r="Z244" s="197"/>
      <c r="AA244" s="199">
        <f>J244*Z244</f>
        <v>0</v>
      </c>
      <c r="AC244" s="325"/>
      <c r="AD244" s="223"/>
    </row>
    <row r="245" spans="1:30" ht="114.75" customHeight="1">
      <c r="A245" s="4"/>
      <c r="B245" s="8"/>
      <c r="C245" s="128"/>
      <c r="D245" s="136" t="s">
        <v>418</v>
      </c>
      <c r="E245" s="136"/>
      <c r="F245" s="136"/>
      <c r="G245" s="284" t="s">
        <v>419</v>
      </c>
      <c r="H245" s="285" t="s">
        <v>54</v>
      </c>
      <c r="I245" s="286">
        <v>16</v>
      </c>
      <c r="J245" s="287">
        <v>524650</v>
      </c>
      <c r="K245" s="199">
        <f t="shared" si="131"/>
        <v>8394400</v>
      </c>
      <c r="L245" s="311"/>
      <c r="M245" s="309"/>
      <c r="N245" s="197"/>
      <c r="O245" s="199">
        <f>J245*N245</f>
        <v>0</v>
      </c>
      <c r="P245" s="197">
        <v>16</v>
      </c>
      <c r="Q245" s="199">
        <f>J245*P245</f>
        <v>8394400</v>
      </c>
      <c r="R245" s="197"/>
      <c r="S245" s="199">
        <f>J245*R245</f>
        <v>0</v>
      </c>
      <c r="T245" s="197"/>
      <c r="U245" s="199">
        <f>J245*T245</f>
        <v>0</v>
      </c>
      <c r="V245" s="197"/>
      <c r="W245" s="199">
        <f>J245*V245</f>
        <v>0</v>
      </c>
      <c r="X245" s="197"/>
      <c r="Y245" s="199">
        <f>J245*X245</f>
        <v>0</v>
      </c>
      <c r="Z245" s="197"/>
      <c r="AA245" s="199">
        <f>J245*Z245</f>
        <v>0</v>
      </c>
      <c r="AC245" s="325"/>
      <c r="AD245" s="223"/>
    </row>
    <row r="246" spans="1:30">
      <c r="A246" s="4"/>
      <c r="B246" s="8"/>
      <c r="C246" s="128"/>
      <c r="D246" s="288">
        <v>15.2</v>
      </c>
      <c r="E246" s="288"/>
      <c r="F246" s="288"/>
      <c r="G246" s="289" t="s">
        <v>420</v>
      </c>
      <c r="H246" s="285"/>
      <c r="I246" s="286"/>
      <c r="J246" s="287"/>
      <c r="K246" s="199"/>
      <c r="L246" s="311"/>
      <c r="M246" s="309"/>
      <c r="N246" s="197"/>
      <c r="O246" s="199"/>
      <c r="P246" s="197"/>
      <c r="Q246" s="199"/>
      <c r="R246" s="197"/>
      <c r="S246" s="199"/>
      <c r="T246" s="197"/>
      <c r="U246" s="199"/>
      <c r="V246" s="197"/>
      <c r="W246" s="199"/>
      <c r="X246" s="197"/>
      <c r="Y246" s="199"/>
      <c r="Z246" s="197"/>
      <c r="AA246" s="199"/>
      <c r="AC246" s="326"/>
      <c r="AD246" s="223"/>
    </row>
    <row r="247" spans="1:30" ht="28.5">
      <c r="A247" s="4"/>
      <c r="B247" s="8"/>
      <c r="C247" s="128"/>
      <c r="D247" s="136" t="s">
        <v>421</v>
      </c>
      <c r="E247" s="136"/>
      <c r="F247" s="136"/>
      <c r="G247" s="284" t="s">
        <v>422</v>
      </c>
      <c r="H247" s="285" t="s">
        <v>100</v>
      </c>
      <c r="I247" s="286">
        <v>2</v>
      </c>
      <c r="J247" s="287">
        <v>204000</v>
      </c>
      <c r="K247" s="199">
        <f t="shared" ref="K247" si="132">ROUND(I247*J247,0)</f>
        <v>408000</v>
      </c>
      <c r="L247" s="311"/>
      <c r="M247" s="309"/>
      <c r="N247" s="197"/>
      <c r="O247" s="199">
        <f>J247*N247</f>
        <v>0</v>
      </c>
      <c r="P247" s="197"/>
      <c r="Q247" s="199">
        <f>J247*P247</f>
        <v>0</v>
      </c>
      <c r="R247" s="197"/>
      <c r="S247" s="199">
        <f>J247*R247</f>
        <v>0</v>
      </c>
      <c r="T247" s="197">
        <v>2</v>
      </c>
      <c r="U247" s="199">
        <f>J247*T247</f>
        <v>408000</v>
      </c>
      <c r="V247" s="197"/>
      <c r="W247" s="199">
        <f>J247*V247</f>
        <v>0</v>
      </c>
      <c r="X247" s="197"/>
      <c r="Y247" s="199">
        <f>J247*X247</f>
        <v>0</v>
      </c>
      <c r="Z247" s="197"/>
      <c r="AA247" s="199">
        <f>J247*Z247</f>
        <v>0</v>
      </c>
      <c r="AC247" s="325"/>
      <c r="AD247" s="223"/>
    </row>
    <row r="248" spans="1:30" ht="42.75">
      <c r="A248" s="4"/>
      <c r="B248" s="8"/>
      <c r="C248" s="128"/>
      <c r="D248" s="136" t="s">
        <v>423</v>
      </c>
      <c r="E248" s="136"/>
      <c r="F248" s="136"/>
      <c r="G248" s="284" t="s">
        <v>424</v>
      </c>
      <c r="H248" s="285" t="s">
        <v>56</v>
      </c>
      <c r="I248" s="286">
        <v>4</v>
      </c>
      <c r="J248" s="287">
        <v>825465</v>
      </c>
      <c r="K248" s="199">
        <f t="shared" ref="K248" si="133">ROUND(I248*J248,0)</f>
        <v>3301860</v>
      </c>
      <c r="L248" s="311"/>
      <c r="M248" s="309"/>
      <c r="N248" s="197"/>
      <c r="O248" s="199">
        <f>J248*N248</f>
        <v>0</v>
      </c>
      <c r="P248" s="197"/>
      <c r="Q248" s="199">
        <f>J248*P248</f>
        <v>0</v>
      </c>
      <c r="R248" s="197"/>
      <c r="S248" s="199">
        <f>J248*R248</f>
        <v>0</v>
      </c>
      <c r="T248" s="197"/>
      <c r="U248" s="199">
        <f>J248*T248</f>
        <v>0</v>
      </c>
      <c r="V248" s="197">
        <v>4</v>
      </c>
      <c r="W248" s="199">
        <f>J248*V248</f>
        <v>3301860</v>
      </c>
      <c r="X248" s="197"/>
      <c r="Y248" s="199">
        <f>J248*X248</f>
        <v>0</v>
      </c>
      <c r="Z248" s="197"/>
      <c r="AA248" s="199">
        <f>J248*Z248</f>
        <v>0</v>
      </c>
      <c r="AC248" s="325"/>
      <c r="AD248" s="223"/>
    </row>
    <row r="249" spans="1:30">
      <c r="A249" s="4"/>
      <c r="B249" s="8"/>
      <c r="C249" s="128"/>
      <c r="D249" s="288">
        <v>15.3</v>
      </c>
      <c r="E249" s="288"/>
      <c r="F249" s="288"/>
      <c r="G249" s="289" t="s">
        <v>425</v>
      </c>
      <c r="H249" s="285"/>
      <c r="I249" s="286"/>
      <c r="J249" s="287"/>
      <c r="K249" s="199"/>
      <c r="L249" s="311"/>
      <c r="M249" s="309"/>
      <c r="N249" s="197"/>
      <c r="O249" s="199"/>
      <c r="P249" s="197"/>
      <c r="Q249" s="199"/>
      <c r="R249" s="197"/>
      <c r="S249" s="199"/>
      <c r="T249" s="197"/>
      <c r="U249" s="199"/>
      <c r="V249" s="197"/>
      <c r="W249" s="199"/>
      <c r="X249" s="197"/>
      <c r="Y249" s="199"/>
      <c r="Z249" s="197"/>
      <c r="AA249" s="199"/>
      <c r="AC249" s="326"/>
      <c r="AD249" s="223"/>
    </row>
    <row r="250" spans="1:30" ht="71.25">
      <c r="A250" s="4"/>
      <c r="B250" s="8"/>
      <c r="C250" s="128"/>
      <c r="D250" s="136" t="s">
        <v>426</v>
      </c>
      <c r="E250" s="136"/>
      <c r="F250" s="136"/>
      <c r="G250" s="284" t="s">
        <v>427</v>
      </c>
      <c r="H250" s="285" t="s">
        <v>56</v>
      </c>
      <c r="I250" s="286">
        <v>3</v>
      </c>
      <c r="J250" s="287">
        <v>1505616</v>
      </c>
      <c r="K250" s="199">
        <f t="shared" ref="K250" si="134">ROUND(I250*J250,0)</f>
        <v>4516848</v>
      </c>
      <c r="L250" s="311"/>
      <c r="M250" s="309"/>
      <c r="N250" s="197"/>
      <c r="O250" s="199">
        <f>J250*N250</f>
        <v>0</v>
      </c>
      <c r="P250" s="197"/>
      <c r="Q250" s="199">
        <f>J250*P250</f>
        <v>0</v>
      </c>
      <c r="R250" s="197"/>
      <c r="S250" s="199">
        <f>J250*R250</f>
        <v>0</v>
      </c>
      <c r="T250" s="197"/>
      <c r="U250" s="199">
        <f>J250*T250</f>
        <v>0</v>
      </c>
      <c r="V250" s="197">
        <v>3</v>
      </c>
      <c r="W250" s="199">
        <f>J250*V250</f>
        <v>4516848</v>
      </c>
      <c r="X250" s="197"/>
      <c r="Y250" s="199">
        <f>J250*X250</f>
        <v>0</v>
      </c>
      <c r="Z250" s="197"/>
      <c r="AA250" s="199">
        <f>J250*Z250</f>
        <v>0</v>
      </c>
      <c r="AC250" s="325"/>
      <c r="AD250" s="223"/>
    </row>
    <row r="251" spans="1:30" ht="114">
      <c r="A251" s="4"/>
      <c r="B251" s="8"/>
      <c r="C251" s="128"/>
      <c r="D251" s="136" t="s">
        <v>428</v>
      </c>
      <c r="E251" s="136"/>
      <c r="F251" s="136"/>
      <c r="G251" s="284" t="s">
        <v>429</v>
      </c>
      <c r="H251" s="285" t="s">
        <v>56</v>
      </c>
      <c r="I251" s="286">
        <v>2</v>
      </c>
      <c r="J251" s="287">
        <v>359807</v>
      </c>
      <c r="K251" s="199">
        <f t="shared" ref="K251" si="135">ROUND(I251*J251,0)</f>
        <v>719614</v>
      </c>
      <c r="L251" s="311"/>
      <c r="M251" s="309"/>
      <c r="N251" s="197">
        <v>2</v>
      </c>
      <c r="O251" s="199">
        <f>J251*N251</f>
        <v>719614</v>
      </c>
      <c r="P251" s="197"/>
      <c r="Q251" s="199">
        <f>J251*P251</f>
        <v>0</v>
      </c>
      <c r="R251" s="197"/>
      <c r="S251" s="199">
        <f>J251*R251</f>
        <v>0</v>
      </c>
      <c r="T251" s="197"/>
      <c r="U251" s="199">
        <f>J251*T251</f>
        <v>0</v>
      </c>
      <c r="V251" s="197"/>
      <c r="W251" s="199">
        <f>J251*V251</f>
        <v>0</v>
      </c>
      <c r="X251" s="197"/>
      <c r="Y251" s="199">
        <f>J251*X251</f>
        <v>0</v>
      </c>
      <c r="Z251" s="197"/>
      <c r="AA251" s="199">
        <f>J251*Z251</f>
        <v>0</v>
      </c>
      <c r="AC251" s="325"/>
      <c r="AD251" s="223"/>
    </row>
    <row r="252" spans="1:30" ht="24" customHeight="1" thickBot="1">
      <c r="A252" s="4"/>
      <c r="B252" s="8"/>
      <c r="C252" s="132" t="s">
        <v>59</v>
      </c>
      <c r="D252" s="147"/>
      <c r="E252" s="147"/>
      <c r="F252" s="147"/>
      <c r="G252" s="148"/>
      <c r="H252" s="149"/>
      <c r="I252" s="130"/>
      <c r="J252" s="135"/>
      <c r="K252" s="204">
        <f>SUBTOTAL(9,K243:K251)</f>
        <v>47119202</v>
      </c>
      <c r="L252" s="311"/>
      <c r="M252" s="309"/>
      <c r="N252" s="130"/>
      <c r="O252" s="204">
        <f>SUBTOTAL(9,O243:O251)</f>
        <v>719614</v>
      </c>
      <c r="P252" s="130"/>
      <c r="Q252" s="204">
        <f>SUBTOTAL(9,Q243:Q251)</f>
        <v>9138862</v>
      </c>
      <c r="R252" s="130"/>
      <c r="S252" s="204">
        <f>SUBTOTAL(9,S243:S251)</f>
        <v>17867088</v>
      </c>
      <c r="T252" s="130"/>
      <c r="U252" s="204">
        <f>SUBTOTAL(9,U243:U251)</f>
        <v>9589698</v>
      </c>
      <c r="V252" s="130"/>
      <c r="W252" s="204">
        <f>SUBTOTAL(9,W243:W251)</f>
        <v>9803940</v>
      </c>
      <c r="X252" s="130"/>
      <c r="Y252" s="204">
        <f>SUBTOTAL(9,Y243:Y251)</f>
        <v>0</v>
      </c>
      <c r="Z252" s="130"/>
      <c r="AA252" s="204">
        <f>SUBTOTAL(9,AA243:AA251)</f>
        <v>0</v>
      </c>
      <c r="AC252" s="326"/>
      <c r="AD252" s="223"/>
    </row>
    <row r="253" spans="1:30" ht="17.25" thickBot="1">
      <c r="A253" s="4"/>
      <c r="B253" s="8"/>
      <c r="C253" s="125"/>
      <c r="D253" s="194">
        <v>17</v>
      </c>
      <c r="E253" s="126"/>
      <c r="F253" s="126"/>
      <c r="G253" s="126" t="s">
        <v>27</v>
      </c>
      <c r="H253" s="194"/>
      <c r="I253" s="227"/>
      <c r="J253" s="126"/>
      <c r="K253" s="127"/>
      <c r="L253" s="311"/>
      <c r="M253" s="309"/>
      <c r="N253" s="227"/>
      <c r="O253" s="127"/>
      <c r="P253" s="227"/>
      <c r="Q253" s="127"/>
      <c r="R253" s="227"/>
      <c r="S253" s="127"/>
      <c r="T253" s="227"/>
      <c r="U253" s="127"/>
      <c r="V253" s="227"/>
      <c r="W253" s="127"/>
      <c r="X253" s="227"/>
      <c r="Y253" s="127"/>
      <c r="Z253" s="227"/>
      <c r="AA253" s="127"/>
      <c r="AC253" s="326"/>
      <c r="AD253" s="223"/>
    </row>
    <row r="254" spans="1:30" ht="57">
      <c r="A254" s="4"/>
      <c r="B254" s="8"/>
      <c r="C254" s="128"/>
      <c r="D254" s="136">
        <v>17.2</v>
      </c>
      <c r="E254" s="136"/>
      <c r="F254" s="136"/>
      <c r="G254" s="284" t="s">
        <v>430</v>
      </c>
      <c r="H254" s="285" t="s">
        <v>100</v>
      </c>
      <c r="I254" s="286">
        <v>2</v>
      </c>
      <c r="J254" s="287">
        <v>191958</v>
      </c>
      <c r="K254" s="293">
        <f t="shared" ref="K254" si="136">ROUND(I254*J254,0)</f>
        <v>383916</v>
      </c>
      <c r="L254" s="311"/>
      <c r="M254" s="309"/>
      <c r="N254" s="197">
        <v>2</v>
      </c>
      <c r="O254" s="199">
        <f>J254*N254</f>
        <v>383916</v>
      </c>
      <c r="P254" s="197"/>
      <c r="Q254" s="199">
        <f>J254*P254</f>
        <v>0</v>
      </c>
      <c r="R254" s="197"/>
      <c r="S254" s="199">
        <f>J254*R254</f>
        <v>0</v>
      </c>
      <c r="T254" s="197"/>
      <c r="U254" s="199">
        <f>J254*T254</f>
        <v>0</v>
      </c>
      <c r="V254" s="197"/>
      <c r="W254" s="199">
        <f>J254*V254</f>
        <v>0</v>
      </c>
      <c r="X254" s="197"/>
      <c r="Y254" s="199">
        <f>J254*X254</f>
        <v>0</v>
      </c>
      <c r="Z254" s="197"/>
      <c r="AA254" s="199">
        <f>J254*Z254</f>
        <v>0</v>
      </c>
      <c r="AC254" s="325"/>
      <c r="AD254" s="223"/>
    </row>
    <row r="255" spans="1:30" ht="57">
      <c r="A255" s="4"/>
      <c r="B255" s="8"/>
      <c r="C255" s="128"/>
      <c r="D255" s="136">
        <v>17.3</v>
      </c>
      <c r="E255" s="136"/>
      <c r="F255" s="136"/>
      <c r="G255" s="284" t="s">
        <v>431</v>
      </c>
      <c r="H255" s="285" t="s">
        <v>100</v>
      </c>
      <c r="I255" s="286">
        <v>5</v>
      </c>
      <c r="J255" s="287">
        <v>54902</v>
      </c>
      <c r="K255" s="199">
        <f t="shared" ref="K255" si="137">ROUND(I255*J255,0)</f>
        <v>274510</v>
      </c>
      <c r="L255" s="311"/>
      <c r="M255" s="309"/>
      <c r="N255" s="197">
        <v>4</v>
      </c>
      <c r="O255" s="199">
        <f>J255*N255</f>
        <v>219608</v>
      </c>
      <c r="P255" s="197"/>
      <c r="Q255" s="199">
        <f>J255*P255</f>
        <v>0</v>
      </c>
      <c r="R255" s="197"/>
      <c r="S255" s="199">
        <f>J255*R255</f>
        <v>0</v>
      </c>
      <c r="T255" s="197"/>
      <c r="U255" s="199">
        <f>J255*T255</f>
        <v>0</v>
      </c>
      <c r="V255" s="197">
        <v>1</v>
      </c>
      <c r="W255" s="199">
        <f>J255*V255</f>
        <v>54902</v>
      </c>
      <c r="X255" s="197"/>
      <c r="Y255" s="199">
        <f>J255*X255</f>
        <v>0</v>
      </c>
      <c r="Z255" s="197"/>
      <c r="AA255" s="199">
        <f>J255*Z255</f>
        <v>0</v>
      </c>
      <c r="AC255" s="325"/>
      <c r="AD255" s="223"/>
    </row>
    <row r="256" spans="1:30" ht="21.75" customHeight="1" thickBot="1">
      <c r="A256" s="4"/>
      <c r="B256" s="8"/>
      <c r="C256" s="132" t="s">
        <v>59</v>
      </c>
      <c r="D256" s="147"/>
      <c r="E256" s="147"/>
      <c r="F256" s="147"/>
      <c r="G256" s="148"/>
      <c r="H256" s="149"/>
      <c r="I256" s="130"/>
      <c r="J256" s="135"/>
      <c r="K256" s="204">
        <f>SUBTOTAL(9,K254:K255)</f>
        <v>658426</v>
      </c>
      <c r="L256" s="311"/>
      <c r="M256" s="309"/>
      <c r="N256" s="130"/>
      <c r="O256" s="204">
        <f>SUBTOTAL(9,O254:O255)</f>
        <v>603524</v>
      </c>
      <c r="P256" s="130"/>
      <c r="Q256" s="204">
        <f>SUBTOTAL(9,Q254:Q255)</f>
        <v>0</v>
      </c>
      <c r="R256" s="130"/>
      <c r="S256" s="204">
        <f>SUBTOTAL(9,S254:S255)</f>
        <v>0</v>
      </c>
      <c r="T256" s="130"/>
      <c r="U256" s="204">
        <f>SUBTOTAL(9,U254:U255)</f>
        <v>0</v>
      </c>
      <c r="V256" s="130"/>
      <c r="W256" s="204">
        <f>SUBTOTAL(9,W254:W255)</f>
        <v>54902</v>
      </c>
      <c r="X256" s="130"/>
      <c r="Y256" s="204">
        <f>SUBTOTAL(9,Y254:Y255)</f>
        <v>0</v>
      </c>
      <c r="Z256" s="130"/>
      <c r="AA256" s="204">
        <f>SUBTOTAL(9,AA254:AA255)</f>
        <v>0</v>
      </c>
      <c r="AC256" s="326"/>
      <c r="AD256" s="223"/>
    </row>
    <row r="257" spans="1:30" ht="17.25" thickBot="1">
      <c r="A257" s="4"/>
      <c r="B257" s="8"/>
      <c r="C257" s="125"/>
      <c r="D257" s="194">
        <v>18</v>
      </c>
      <c r="E257" s="126"/>
      <c r="F257" s="126"/>
      <c r="G257" s="126" t="s">
        <v>28</v>
      </c>
      <c r="H257" s="194"/>
      <c r="I257" s="227"/>
      <c r="J257" s="126"/>
      <c r="K257" s="127"/>
      <c r="L257" s="311"/>
      <c r="M257" s="309"/>
      <c r="N257" s="227"/>
      <c r="O257" s="127"/>
      <c r="P257" s="227"/>
      <c r="Q257" s="127"/>
      <c r="R257" s="227"/>
      <c r="S257" s="127"/>
      <c r="T257" s="227"/>
      <c r="U257" s="127"/>
      <c r="V257" s="227"/>
      <c r="W257" s="127"/>
      <c r="X257" s="227"/>
      <c r="Y257" s="127"/>
      <c r="Z257" s="227"/>
      <c r="AA257" s="127"/>
      <c r="AC257" s="326"/>
      <c r="AD257" s="223"/>
    </row>
    <row r="258" spans="1:30">
      <c r="A258" s="4"/>
      <c r="B258" s="8"/>
      <c r="C258" s="128"/>
      <c r="D258" s="288" t="s">
        <v>432</v>
      </c>
      <c r="E258" s="288"/>
      <c r="F258" s="288"/>
      <c r="G258" s="289" t="s">
        <v>433</v>
      </c>
      <c r="H258" s="285"/>
      <c r="I258" s="286"/>
      <c r="J258" s="287"/>
      <c r="K258" s="199"/>
      <c r="L258" s="311"/>
      <c r="M258" s="309"/>
      <c r="N258" s="197"/>
      <c r="O258" s="199"/>
      <c r="P258" s="197"/>
      <c r="Q258" s="199"/>
      <c r="R258" s="197"/>
      <c r="S258" s="199"/>
      <c r="T258" s="197"/>
      <c r="U258" s="199"/>
      <c r="V258" s="197"/>
      <c r="W258" s="199"/>
      <c r="X258" s="197"/>
      <c r="Y258" s="199"/>
      <c r="Z258" s="197"/>
      <c r="AA258" s="199"/>
      <c r="AC258" s="326"/>
      <c r="AD258" s="223"/>
    </row>
    <row r="259" spans="1:30" ht="71.25">
      <c r="A259" s="4"/>
      <c r="B259" s="8"/>
      <c r="C259" s="128"/>
      <c r="D259" s="136" t="s">
        <v>434</v>
      </c>
      <c r="E259" s="136"/>
      <c r="F259" s="136"/>
      <c r="G259" s="284" t="s">
        <v>435</v>
      </c>
      <c r="H259" s="285" t="s">
        <v>100</v>
      </c>
      <c r="I259" s="286">
        <v>1</v>
      </c>
      <c r="J259" s="287">
        <v>693411</v>
      </c>
      <c r="K259" s="199">
        <f t="shared" ref="K259:K261" si="138">ROUND(I259*J259,0)</f>
        <v>693411</v>
      </c>
      <c r="L259" s="311"/>
      <c r="M259" s="309"/>
      <c r="N259" s="197"/>
      <c r="O259" s="199">
        <f>J259*N259</f>
        <v>0</v>
      </c>
      <c r="P259" s="197"/>
      <c r="Q259" s="199">
        <f>J259*P259</f>
        <v>0</v>
      </c>
      <c r="R259" s="197"/>
      <c r="S259" s="199">
        <f>J259*R259</f>
        <v>0</v>
      </c>
      <c r="T259" s="197">
        <v>1</v>
      </c>
      <c r="U259" s="199">
        <f>J259*T259</f>
        <v>693411</v>
      </c>
      <c r="V259" s="197"/>
      <c r="W259" s="199">
        <f>J259*V259</f>
        <v>0</v>
      </c>
      <c r="X259" s="197"/>
      <c r="Y259" s="199">
        <f>J259*X259</f>
        <v>0</v>
      </c>
      <c r="Z259" s="197"/>
      <c r="AA259" s="199">
        <f>J259*Z259</f>
        <v>0</v>
      </c>
      <c r="AC259" s="325"/>
      <c r="AD259" s="223"/>
    </row>
    <row r="260" spans="1:30" ht="57">
      <c r="A260" s="4"/>
      <c r="B260" s="8"/>
      <c r="C260" s="128"/>
      <c r="D260" s="136" t="s">
        <v>436</v>
      </c>
      <c r="E260" s="136"/>
      <c r="F260" s="136"/>
      <c r="G260" s="284" t="s">
        <v>437</v>
      </c>
      <c r="H260" s="285" t="s">
        <v>100</v>
      </c>
      <c r="I260" s="286">
        <v>1</v>
      </c>
      <c r="J260" s="287">
        <v>771521</v>
      </c>
      <c r="K260" s="199">
        <f t="shared" si="138"/>
        <v>771521</v>
      </c>
      <c r="L260" s="311"/>
      <c r="M260" s="309"/>
      <c r="N260" s="197"/>
      <c r="O260" s="199">
        <f>J260*N260</f>
        <v>0</v>
      </c>
      <c r="P260" s="197"/>
      <c r="Q260" s="199">
        <f>J260*P260</f>
        <v>0</v>
      </c>
      <c r="R260" s="197"/>
      <c r="S260" s="199">
        <f>J260*R260</f>
        <v>0</v>
      </c>
      <c r="T260" s="197">
        <v>1</v>
      </c>
      <c r="U260" s="199">
        <f>J260*T260</f>
        <v>771521</v>
      </c>
      <c r="V260" s="197"/>
      <c r="W260" s="199">
        <f>J260*V260</f>
        <v>0</v>
      </c>
      <c r="X260" s="197"/>
      <c r="Y260" s="199">
        <f>J260*X260</f>
        <v>0</v>
      </c>
      <c r="Z260" s="197"/>
      <c r="AA260" s="199">
        <f>J260*Z260</f>
        <v>0</v>
      </c>
      <c r="AC260" s="325"/>
      <c r="AD260" s="223"/>
    </row>
    <row r="261" spans="1:30" ht="57">
      <c r="A261" s="4"/>
      <c r="B261" s="8"/>
      <c r="C261" s="146"/>
      <c r="D261" s="136" t="s">
        <v>438</v>
      </c>
      <c r="E261" s="136"/>
      <c r="F261" s="136"/>
      <c r="G261" s="284" t="s">
        <v>439</v>
      </c>
      <c r="H261" s="285" t="s">
        <v>100</v>
      </c>
      <c r="I261" s="286">
        <v>1</v>
      </c>
      <c r="J261" s="287">
        <v>191385</v>
      </c>
      <c r="K261" s="199">
        <f t="shared" si="138"/>
        <v>191385</v>
      </c>
      <c r="L261" s="311"/>
      <c r="M261" s="309"/>
      <c r="N261" s="197"/>
      <c r="O261" s="199">
        <f>J261*N261</f>
        <v>0</v>
      </c>
      <c r="P261" s="197"/>
      <c r="Q261" s="199">
        <f>J261*P261</f>
        <v>0</v>
      </c>
      <c r="R261" s="197"/>
      <c r="S261" s="199">
        <f>J261*R261</f>
        <v>0</v>
      </c>
      <c r="T261" s="197">
        <v>1</v>
      </c>
      <c r="U261" s="199">
        <f>J261*T261</f>
        <v>191385</v>
      </c>
      <c r="V261" s="197"/>
      <c r="W261" s="199">
        <f>J261*V261</f>
        <v>0</v>
      </c>
      <c r="X261" s="197"/>
      <c r="Y261" s="199">
        <f>J261*X261</f>
        <v>0</v>
      </c>
      <c r="Z261" s="197"/>
      <c r="AA261" s="199">
        <f>J261*Z261</f>
        <v>0</v>
      </c>
      <c r="AC261" s="325"/>
      <c r="AD261" s="223"/>
    </row>
    <row r="262" spans="1:30">
      <c r="A262" s="4"/>
      <c r="B262" s="8"/>
      <c r="C262" s="128"/>
      <c r="D262" s="288" t="s">
        <v>440</v>
      </c>
      <c r="E262" s="288"/>
      <c r="F262" s="288"/>
      <c r="G262" s="289" t="s">
        <v>441</v>
      </c>
      <c r="H262" s="285"/>
      <c r="I262" s="286"/>
      <c r="J262" s="287"/>
      <c r="K262" s="199"/>
      <c r="L262" s="311"/>
      <c r="M262" s="309"/>
      <c r="N262" s="197"/>
      <c r="O262" s="199"/>
      <c r="P262" s="197"/>
      <c r="Q262" s="199"/>
      <c r="R262" s="197"/>
      <c r="S262" s="199"/>
      <c r="T262" s="197"/>
      <c r="U262" s="199"/>
      <c r="V262" s="197"/>
      <c r="W262" s="199"/>
      <c r="X262" s="197"/>
      <c r="Y262" s="199"/>
      <c r="Z262" s="197"/>
      <c r="AA262" s="199"/>
      <c r="AC262" s="325"/>
      <c r="AD262" s="223"/>
    </row>
    <row r="263" spans="1:30" ht="42.75">
      <c r="A263" s="4"/>
      <c r="B263" s="8"/>
      <c r="C263" s="128"/>
      <c r="D263" s="136" t="s">
        <v>442</v>
      </c>
      <c r="E263" s="136"/>
      <c r="F263" s="136"/>
      <c r="G263" s="284" t="s">
        <v>443</v>
      </c>
      <c r="H263" s="285" t="s">
        <v>100</v>
      </c>
      <c r="I263" s="286">
        <v>1</v>
      </c>
      <c r="J263" s="287">
        <v>420068</v>
      </c>
      <c r="K263" s="199">
        <f t="shared" ref="K263:K270" si="139">ROUND(I263*J263,0)</f>
        <v>420068</v>
      </c>
      <c r="L263" s="311"/>
      <c r="M263" s="309"/>
      <c r="N263" s="197"/>
      <c r="O263" s="199">
        <f t="shared" ref="O263:O270" si="140">J263*N263</f>
        <v>0</v>
      </c>
      <c r="P263" s="197"/>
      <c r="Q263" s="199">
        <f t="shared" ref="Q263:Q270" si="141">J263*P263</f>
        <v>0</v>
      </c>
      <c r="R263" s="197"/>
      <c r="S263" s="199">
        <f t="shared" ref="S263:S270" si="142">J263*R263</f>
        <v>0</v>
      </c>
      <c r="T263" s="197">
        <v>1</v>
      </c>
      <c r="U263" s="199">
        <f t="shared" ref="U263:U270" si="143">J263*T263</f>
        <v>420068</v>
      </c>
      <c r="V263" s="197"/>
      <c r="W263" s="199">
        <f t="shared" ref="W263:W270" si="144">J263*V263</f>
        <v>0</v>
      </c>
      <c r="X263" s="197"/>
      <c r="Y263" s="199">
        <f t="shared" ref="Y263:Y270" si="145">J263*X263</f>
        <v>0</v>
      </c>
      <c r="Z263" s="197"/>
      <c r="AA263" s="199">
        <f t="shared" ref="AA263:AA270" si="146">J263*Z263</f>
        <v>0</v>
      </c>
      <c r="AC263" s="325"/>
      <c r="AD263" s="223"/>
    </row>
    <row r="264" spans="1:30" ht="42.75">
      <c r="A264" s="4"/>
      <c r="B264" s="8"/>
      <c r="C264" s="128"/>
      <c r="D264" s="136" t="s">
        <v>444</v>
      </c>
      <c r="E264" s="136"/>
      <c r="F264" s="136"/>
      <c r="G264" s="284" t="s">
        <v>445</v>
      </c>
      <c r="H264" s="285" t="s">
        <v>100</v>
      </c>
      <c r="I264" s="286">
        <v>12</v>
      </c>
      <c r="J264" s="287">
        <v>253984</v>
      </c>
      <c r="K264" s="199">
        <f t="shared" si="139"/>
        <v>3047808</v>
      </c>
      <c r="L264" s="311"/>
      <c r="M264" s="309"/>
      <c r="N264" s="197">
        <v>6</v>
      </c>
      <c r="O264" s="199">
        <f t="shared" si="140"/>
        <v>1523904</v>
      </c>
      <c r="P264" s="197"/>
      <c r="Q264" s="199">
        <f t="shared" si="141"/>
        <v>0</v>
      </c>
      <c r="R264" s="197"/>
      <c r="S264" s="199">
        <f t="shared" si="142"/>
        <v>0</v>
      </c>
      <c r="T264" s="197">
        <v>3</v>
      </c>
      <c r="U264" s="199">
        <f t="shared" si="143"/>
        <v>761952</v>
      </c>
      <c r="V264" s="197">
        <v>3</v>
      </c>
      <c r="W264" s="199">
        <f t="shared" si="144"/>
        <v>761952</v>
      </c>
      <c r="X264" s="197"/>
      <c r="Y264" s="199">
        <f t="shared" si="145"/>
        <v>0</v>
      </c>
      <c r="Z264" s="197"/>
      <c r="AA264" s="199">
        <f t="shared" si="146"/>
        <v>0</v>
      </c>
      <c r="AC264" s="325"/>
      <c r="AD264" s="223"/>
    </row>
    <row r="265" spans="1:30" ht="57">
      <c r="A265" s="4"/>
      <c r="B265" s="8"/>
      <c r="C265" s="128"/>
      <c r="D265" s="136" t="s">
        <v>446</v>
      </c>
      <c r="E265" s="136"/>
      <c r="F265" s="136"/>
      <c r="G265" s="284" t="s">
        <v>447</v>
      </c>
      <c r="H265" s="285" t="s">
        <v>100</v>
      </c>
      <c r="I265" s="286">
        <v>11</v>
      </c>
      <c r="J265" s="287">
        <v>150417</v>
      </c>
      <c r="K265" s="199">
        <f t="shared" ref="K265:K266" si="147">ROUND(I265*J265,0)</f>
        <v>1654587</v>
      </c>
      <c r="L265" s="311"/>
      <c r="M265" s="309"/>
      <c r="N265" s="197">
        <v>5</v>
      </c>
      <c r="O265" s="199">
        <f t="shared" si="140"/>
        <v>752085</v>
      </c>
      <c r="P265" s="197"/>
      <c r="Q265" s="199">
        <f t="shared" si="141"/>
        <v>0</v>
      </c>
      <c r="R265" s="197"/>
      <c r="S265" s="199">
        <f t="shared" si="142"/>
        <v>0</v>
      </c>
      <c r="T265" s="197">
        <v>3</v>
      </c>
      <c r="U265" s="199">
        <f t="shared" si="143"/>
        <v>451251</v>
      </c>
      <c r="V265" s="197">
        <v>3</v>
      </c>
      <c r="W265" s="199">
        <f t="shared" si="144"/>
        <v>451251</v>
      </c>
      <c r="X265" s="197"/>
      <c r="Y265" s="199">
        <f t="shared" si="145"/>
        <v>0</v>
      </c>
      <c r="Z265" s="197"/>
      <c r="AA265" s="199">
        <f t="shared" si="146"/>
        <v>0</v>
      </c>
      <c r="AC265" s="325"/>
      <c r="AD265" s="223"/>
    </row>
    <row r="266" spans="1:30" ht="57">
      <c r="A266" s="4"/>
      <c r="B266" s="8"/>
      <c r="C266" s="128"/>
      <c r="D266" s="136" t="s">
        <v>448</v>
      </c>
      <c r="E266" s="136"/>
      <c r="F266" s="136"/>
      <c r="G266" s="284" t="s">
        <v>449</v>
      </c>
      <c r="H266" s="285" t="s">
        <v>100</v>
      </c>
      <c r="I266" s="286">
        <v>2</v>
      </c>
      <c r="J266" s="287">
        <v>1247272</v>
      </c>
      <c r="K266" s="199">
        <f t="shared" si="147"/>
        <v>2494544</v>
      </c>
      <c r="L266" s="311"/>
      <c r="M266" s="309"/>
      <c r="N266" s="197">
        <v>2</v>
      </c>
      <c r="O266" s="199">
        <f t="shared" si="140"/>
        <v>2494544</v>
      </c>
      <c r="P266" s="197"/>
      <c r="Q266" s="199">
        <f t="shared" si="141"/>
        <v>0</v>
      </c>
      <c r="R266" s="197"/>
      <c r="S266" s="199">
        <f t="shared" si="142"/>
        <v>0</v>
      </c>
      <c r="T266" s="197"/>
      <c r="U266" s="199">
        <f t="shared" si="143"/>
        <v>0</v>
      </c>
      <c r="V266" s="197"/>
      <c r="W266" s="199">
        <f t="shared" si="144"/>
        <v>0</v>
      </c>
      <c r="X266" s="197"/>
      <c r="Y266" s="199">
        <f t="shared" si="145"/>
        <v>0</v>
      </c>
      <c r="Z266" s="197"/>
      <c r="AA266" s="199">
        <f t="shared" si="146"/>
        <v>0</v>
      </c>
      <c r="AC266" s="325"/>
      <c r="AD266" s="223"/>
    </row>
    <row r="267" spans="1:30" ht="71.25">
      <c r="A267" s="4"/>
      <c r="B267" s="8"/>
      <c r="C267" s="128"/>
      <c r="D267" s="136" t="s">
        <v>450</v>
      </c>
      <c r="E267" s="136"/>
      <c r="F267" s="136"/>
      <c r="G267" s="284" t="s">
        <v>451</v>
      </c>
      <c r="H267" s="285" t="s">
        <v>100</v>
      </c>
      <c r="I267" s="286">
        <v>17</v>
      </c>
      <c r="J267" s="287">
        <v>134434</v>
      </c>
      <c r="K267" s="199">
        <f t="shared" si="139"/>
        <v>2285378</v>
      </c>
      <c r="L267" s="311"/>
      <c r="M267" s="309"/>
      <c r="N267" s="197">
        <v>5</v>
      </c>
      <c r="O267" s="199">
        <f t="shared" si="140"/>
        <v>672170</v>
      </c>
      <c r="P267" s="197"/>
      <c r="Q267" s="199">
        <f t="shared" si="141"/>
        <v>0</v>
      </c>
      <c r="R267" s="197"/>
      <c r="S267" s="199">
        <f t="shared" si="142"/>
        <v>0</v>
      </c>
      <c r="T267" s="197">
        <v>6</v>
      </c>
      <c r="U267" s="199">
        <f t="shared" si="143"/>
        <v>806604</v>
      </c>
      <c r="V267" s="197">
        <v>6</v>
      </c>
      <c r="W267" s="199">
        <f t="shared" si="144"/>
        <v>806604</v>
      </c>
      <c r="X267" s="197"/>
      <c r="Y267" s="199">
        <f t="shared" si="145"/>
        <v>0</v>
      </c>
      <c r="Z267" s="197"/>
      <c r="AA267" s="199">
        <f t="shared" si="146"/>
        <v>0</v>
      </c>
      <c r="AC267" s="325"/>
      <c r="AD267" s="223"/>
    </row>
    <row r="268" spans="1:30" ht="33.75" customHeight="1">
      <c r="A268" s="4"/>
      <c r="B268" s="8"/>
      <c r="C268" s="128"/>
      <c r="D268" s="136" t="s">
        <v>452</v>
      </c>
      <c r="E268" s="136"/>
      <c r="F268" s="136"/>
      <c r="G268" s="284" t="s">
        <v>453</v>
      </c>
      <c r="H268" s="285" t="s">
        <v>100</v>
      </c>
      <c r="I268" s="286">
        <v>11</v>
      </c>
      <c r="J268" s="287">
        <v>76220</v>
      </c>
      <c r="K268" s="199">
        <f t="shared" si="139"/>
        <v>838420</v>
      </c>
      <c r="L268" s="311"/>
      <c r="M268" s="309"/>
      <c r="N268" s="197">
        <v>3</v>
      </c>
      <c r="O268" s="199">
        <f t="shared" si="140"/>
        <v>228660</v>
      </c>
      <c r="P268" s="197"/>
      <c r="Q268" s="199"/>
      <c r="R268" s="197"/>
      <c r="S268" s="199"/>
      <c r="T268" s="197">
        <v>4</v>
      </c>
      <c r="U268" s="199">
        <f t="shared" si="143"/>
        <v>304880</v>
      </c>
      <c r="V268" s="197">
        <v>4</v>
      </c>
      <c r="W268" s="199">
        <f t="shared" si="144"/>
        <v>304880</v>
      </c>
      <c r="X268" s="197"/>
      <c r="Y268" s="199"/>
      <c r="Z268" s="197"/>
      <c r="AA268" s="199"/>
      <c r="AC268" s="325"/>
      <c r="AD268" s="223"/>
    </row>
    <row r="269" spans="1:30" ht="42.75">
      <c r="A269" s="4"/>
      <c r="B269" s="8"/>
      <c r="C269" s="128"/>
      <c r="D269" s="136" t="s">
        <v>454</v>
      </c>
      <c r="E269" s="136"/>
      <c r="F269" s="136"/>
      <c r="G269" s="284" t="s">
        <v>455</v>
      </c>
      <c r="H269" s="285" t="s">
        <v>100</v>
      </c>
      <c r="I269" s="286">
        <v>4</v>
      </c>
      <c r="J269" s="287">
        <v>26695</v>
      </c>
      <c r="K269" s="199">
        <f t="shared" si="139"/>
        <v>106780</v>
      </c>
      <c r="L269" s="311"/>
      <c r="M269" s="309"/>
      <c r="N269" s="197">
        <v>2</v>
      </c>
      <c r="O269" s="199">
        <f t="shared" si="140"/>
        <v>53390</v>
      </c>
      <c r="P269" s="197"/>
      <c r="Q269" s="199"/>
      <c r="R269" s="197"/>
      <c r="S269" s="199"/>
      <c r="T269" s="197">
        <v>1</v>
      </c>
      <c r="U269" s="199">
        <f t="shared" si="143"/>
        <v>26695</v>
      </c>
      <c r="V269" s="197">
        <v>1</v>
      </c>
      <c r="W269" s="199">
        <f t="shared" si="144"/>
        <v>26695</v>
      </c>
      <c r="X269" s="197"/>
      <c r="Y269" s="199"/>
      <c r="Z269" s="197"/>
      <c r="AA269" s="199"/>
      <c r="AC269" s="325"/>
      <c r="AD269" s="223"/>
    </row>
    <row r="270" spans="1:30" ht="114">
      <c r="A270" s="4"/>
      <c r="B270" s="8"/>
      <c r="C270" s="128"/>
      <c r="D270" s="136" t="s">
        <v>456</v>
      </c>
      <c r="E270" s="136"/>
      <c r="F270" s="136"/>
      <c r="G270" s="284" t="s">
        <v>457</v>
      </c>
      <c r="H270" s="285" t="s">
        <v>54</v>
      </c>
      <c r="I270" s="286">
        <v>17</v>
      </c>
      <c r="J270" s="287">
        <v>241378</v>
      </c>
      <c r="K270" s="199">
        <f t="shared" si="139"/>
        <v>4103426</v>
      </c>
      <c r="L270" s="311"/>
      <c r="M270" s="309"/>
      <c r="N270" s="197"/>
      <c r="O270" s="199">
        <f t="shared" si="140"/>
        <v>0</v>
      </c>
      <c r="P270" s="197"/>
      <c r="Q270" s="199">
        <f t="shared" si="141"/>
        <v>0</v>
      </c>
      <c r="R270" s="197"/>
      <c r="S270" s="199">
        <f t="shared" si="142"/>
        <v>0</v>
      </c>
      <c r="T270" s="197">
        <v>17</v>
      </c>
      <c r="U270" s="199">
        <f t="shared" si="143"/>
        <v>4103426</v>
      </c>
      <c r="V270" s="197"/>
      <c r="W270" s="199">
        <f t="shared" si="144"/>
        <v>0</v>
      </c>
      <c r="X270" s="197"/>
      <c r="Y270" s="199">
        <f t="shared" si="145"/>
        <v>0</v>
      </c>
      <c r="Z270" s="197"/>
      <c r="AA270" s="199">
        <f t="shared" si="146"/>
        <v>0</v>
      </c>
      <c r="AC270" s="325"/>
      <c r="AD270" s="223"/>
    </row>
    <row r="271" spans="1:30" ht="24.75" customHeight="1" thickBot="1">
      <c r="A271" s="4"/>
      <c r="B271" s="8"/>
      <c r="C271" s="132" t="s">
        <v>59</v>
      </c>
      <c r="D271" s="147"/>
      <c r="E271" s="147"/>
      <c r="F271" s="147"/>
      <c r="G271" s="148"/>
      <c r="H271" s="149"/>
      <c r="I271" s="130"/>
      <c r="J271" s="135"/>
      <c r="K271" s="204">
        <f>SUBTOTAL(9,K258:K270)</f>
        <v>16607328</v>
      </c>
      <c r="L271" s="311"/>
      <c r="M271" s="309"/>
      <c r="N271" s="130"/>
      <c r="O271" s="204">
        <f>SUBTOTAL(9,O258:O270)</f>
        <v>5724753</v>
      </c>
      <c r="P271" s="130"/>
      <c r="Q271" s="204">
        <f>SUBTOTAL(9,Q258:Q270)</f>
        <v>0</v>
      </c>
      <c r="R271" s="130"/>
      <c r="S271" s="204">
        <f>SUBTOTAL(9,S258:S270)</f>
        <v>0</v>
      </c>
      <c r="T271" s="130"/>
      <c r="U271" s="204">
        <f>SUBTOTAL(9,U258:U270)</f>
        <v>8531193</v>
      </c>
      <c r="V271" s="130"/>
      <c r="W271" s="204">
        <f>SUBTOTAL(9,W258:W270)</f>
        <v>2351382</v>
      </c>
      <c r="X271" s="130"/>
      <c r="Y271" s="204">
        <f>SUBTOTAL(9,Y258:Y270)</f>
        <v>0</v>
      </c>
      <c r="Z271" s="130"/>
      <c r="AA271" s="204">
        <f>SUBTOTAL(9,AA258:AA270)</f>
        <v>0</v>
      </c>
      <c r="AC271" s="326"/>
      <c r="AD271" s="223"/>
    </row>
    <row r="272" spans="1:30" ht="17.25" thickBot="1">
      <c r="A272" s="4"/>
      <c r="B272" s="8"/>
      <c r="C272" s="125"/>
      <c r="D272" s="194">
        <v>19</v>
      </c>
      <c r="E272" s="126"/>
      <c r="F272" s="126"/>
      <c r="G272" s="126" t="s">
        <v>29</v>
      </c>
      <c r="H272" s="194"/>
      <c r="I272" s="227"/>
      <c r="J272" s="126"/>
      <c r="K272" s="127"/>
      <c r="L272" s="311"/>
      <c r="M272" s="309"/>
      <c r="N272" s="227"/>
      <c r="O272" s="127"/>
      <c r="P272" s="227"/>
      <c r="Q272" s="127"/>
      <c r="R272" s="227"/>
      <c r="S272" s="127"/>
      <c r="T272" s="227"/>
      <c r="U272" s="127"/>
      <c r="V272" s="227"/>
      <c r="W272" s="127"/>
      <c r="X272" s="227"/>
      <c r="Y272" s="127"/>
      <c r="Z272" s="227"/>
      <c r="AA272" s="127"/>
      <c r="AC272" s="326"/>
      <c r="AD272" s="223"/>
    </row>
    <row r="273" spans="1:30" ht="57">
      <c r="A273" s="4"/>
      <c r="B273" s="8"/>
      <c r="C273" s="128"/>
      <c r="D273" s="136">
        <v>19.2</v>
      </c>
      <c r="E273" s="136"/>
      <c r="F273" s="136"/>
      <c r="G273" s="284" t="s">
        <v>458</v>
      </c>
      <c r="H273" s="285" t="s">
        <v>56</v>
      </c>
      <c r="I273" s="286">
        <v>63</v>
      </c>
      <c r="J273" s="287">
        <v>19159</v>
      </c>
      <c r="K273" s="199">
        <f t="shared" ref="K273:K276" si="148">ROUND(I273*J273,0)</f>
        <v>1207017</v>
      </c>
      <c r="L273" s="311"/>
      <c r="M273" s="309"/>
      <c r="N273" s="197"/>
      <c r="O273" s="199">
        <f>J273*N273</f>
        <v>0</v>
      </c>
      <c r="P273" s="197"/>
      <c r="Q273" s="199">
        <f>J273*P273</f>
        <v>0</v>
      </c>
      <c r="R273" s="197">
        <v>63</v>
      </c>
      <c r="S273" s="199">
        <f>J273*R273</f>
        <v>1207017</v>
      </c>
      <c r="T273" s="197"/>
      <c r="U273" s="199">
        <f>J273*T273</f>
        <v>0</v>
      </c>
      <c r="V273" s="197"/>
      <c r="W273" s="199">
        <f>J273*V273</f>
        <v>0</v>
      </c>
      <c r="X273" s="197"/>
      <c r="Y273" s="199">
        <f>J273*X273</f>
        <v>0</v>
      </c>
      <c r="Z273" s="197"/>
      <c r="AA273" s="199">
        <f>J273*Z273</f>
        <v>0</v>
      </c>
      <c r="AC273" s="325"/>
      <c r="AD273" s="223"/>
    </row>
    <row r="274" spans="1:30" ht="70.5" customHeight="1">
      <c r="A274" s="4"/>
      <c r="B274" s="8"/>
      <c r="C274" s="128"/>
      <c r="D274" s="136">
        <v>19.399999999999999</v>
      </c>
      <c r="E274" s="136"/>
      <c r="F274" s="136"/>
      <c r="G274" s="284" t="s">
        <v>459</v>
      </c>
      <c r="H274" s="285" t="s">
        <v>56</v>
      </c>
      <c r="I274" s="286">
        <v>3413</v>
      </c>
      <c r="J274" s="287">
        <v>17384</v>
      </c>
      <c r="K274" s="199">
        <f t="shared" ref="K274" si="149">ROUND(I274*J274,0)</f>
        <v>59331592</v>
      </c>
      <c r="L274" s="311"/>
      <c r="M274" s="309"/>
      <c r="N274" s="197">
        <v>2200</v>
      </c>
      <c r="O274" s="199">
        <f>J274*N274</f>
        <v>38244800</v>
      </c>
      <c r="P274" s="197">
        <v>435</v>
      </c>
      <c r="Q274" s="199">
        <f>J274*P274</f>
        <v>7562040</v>
      </c>
      <c r="R274" s="197">
        <v>420</v>
      </c>
      <c r="S274" s="199">
        <f>J274*R274</f>
        <v>7301280</v>
      </c>
      <c r="T274" s="197"/>
      <c r="U274" s="199">
        <f>J274*T274</f>
        <v>0</v>
      </c>
      <c r="V274" s="197">
        <v>358</v>
      </c>
      <c r="W274" s="199">
        <f>J274*V274</f>
        <v>6223472</v>
      </c>
      <c r="X274" s="197"/>
      <c r="Y274" s="199">
        <f>J274*X274</f>
        <v>0</v>
      </c>
      <c r="Z274" s="197"/>
      <c r="AA274" s="199">
        <f>J274*Z274</f>
        <v>0</v>
      </c>
      <c r="AC274" s="325"/>
      <c r="AD274" s="223"/>
    </row>
    <row r="275" spans="1:30" ht="45.75" customHeight="1">
      <c r="A275" s="4"/>
      <c r="B275" s="8"/>
      <c r="C275" s="128"/>
      <c r="D275" s="136">
        <v>19.5</v>
      </c>
      <c r="E275" s="136"/>
      <c r="F275" s="136"/>
      <c r="G275" s="284" t="s">
        <v>460</v>
      </c>
      <c r="H275" s="285" t="s">
        <v>56</v>
      </c>
      <c r="I275" s="286">
        <v>534</v>
      </c>
      <c r="J275" s="287">
        <v>16545</v>
      </c>
      <c r="K275" s="199">
        <f t="shared" si="148"/>
        <v>8835030</v>
      </c>
      <c r="L275" s="311"/>
      <c r="M275" s="309"/>
      <c r="N275" s="197"/>
      <c r="O275" s="199">
        <f>J275*N275</f>
        <v>0</v>
      </c>
      <c r="P275" s="197">
        <v>218</v>
      </c>
      <c r="Q275" s="199">
        <f>J275*P275</f>
        <v>3606810</v>
      </c>
      <c r="R275" s="197">
        <v>78</v>
      </c>
      <c r="S275" s="199">
        <f>J275*R275</f>
        <v>1290510</v>
      </c>
      <c r="T275" s="197"/>
      <c r="U275" s="199">
        <f>J275*T275</f>
        <v>0</v>
      </c>
      <c r="V275" s="197">
        <v>238</v>
      </c>
      <c r="W275" s="199">
        <f>J275*V275</f>
        <v>3937710</v>
      </c>
      <c r="X275" s="197"/>
      <c r="Y275" s="199">
        <f>J275*X275</f>
        <v>0</v>
      </c>
      <c r="Z275" s="197"/>
      <c r="AA275" s="199">
        <f>J275*Z275</f>
        <v>0</v>
      </c>
      <c r="AC275" s="325"/>
      <c r="AD275" s="223"/>
    </row>
    <row r="276" spans="1:30" ht="39" customHeight="1">
      <c r="A276" s="4"/>
      <c r="B276" s="8"/>
      <c r="C276" s="146"/>
      <c r="D276" s="136">
        <v>19.600000000000001</v>
      </c>
      <c r="E276" s="136"/>
      <c r="F276" s="136"/>
      <c r="G276" s="141" t="s">
        <v>461</v>
      </c>
      <c r="H276" s="136" t="s">
        <v>56</v>
      </c>
      <c r="I276" s="286">
        <v>1377</v>
      </c>
      <c r="J276" s="131">
        <v>21812</v>
      </c>
      <c r="K276" s="199">
        <f t="shared" si="148"/>
        <v>30035124</v>
      </c>
      <c r="L276" s="311"/>
      <c r="M276" s="309"/>
      <c r="N276" s="234">
        <v>883</v>
      </c>
      <c r="O276" s="199">
        <f>J276*N276</f>
        <v>19259996</v>
      </c>
      <c r="P276" s="234"/>
      <c r="Q276" s="199">
        <f>J276*P276</f>
        <v>0</v>
      </c>
      <c r="R276" s="234"/>
      <c r="S276" s="199">
        <f>J276*R276</f>
        <v>0</v>
      </c>
      <c r="T276" s="234"/>
      <c r="U276" s="199">
        <f>J276*T276</f>
        <v>0</v>
      </c>
      <c r="V276" s="234">
        <v>494</v>
      </c>
      <c r="W276" s="199">
        <f>J276*V276</f>
        <v>10775128</v>
      </c>
      <c r="X276" s="234"/>
      <c r="Y276" s="199">
        <f>J276*X276</f>
        <v>0</v>
      </c>
      <c r="Z276" s="234"/>
      <c r="AA276" s="199">
        <f>J276*Z276</f>
        <v>0</v>
      </c>
      <c r="AC276" s="325"/>
      <c r="AD276" s="223"/>
    </row>
    <row r="277" spans="1:30" ht="24.75" customHeight="1" thickBot="1">
      <c r="A277" s="4"/>
      <c r="B277" s="8"/>
      <c r="C277" s="132" t="s">
        <v>59</v>
      </c>
      <c r="D277" s="147"/>
      <c r="E277" s="147"/>
      <c r="F277" s="147"/>
      <c r="G277" s="148"/>
      <c r="H277" s="149"/>
      <c r="I277" s="130"/>
      <c r="J277" s="135"/>
      <c r="K277" s="204">
        <f>SUBTOTAL(9,K273:K276)</f>
        <v>99408763</v>
      </c>
      <c r="L277" s="311"/>
      <c r="M277" s="309"/>
      <c r="N277" s="130"/>
      <c r="O277" s="204">
        <f>SUBTOTAL(9,O273:O276)</f>
        <v>57504796</v>
      </c>
      <c r="P277" s="130"/>
      <c r="Q277" s="204">
        <f>SUBTOTAL(9,Q273:Q276)</f>
        <v>11168850</v>
      </c>
      <c r="R277" s="130"/>
      <c r="S277" s="204">
        <f>SUBTOTAL(9,S273:S276)</f>
        <v>9798807</v>
      </c>
      <c r="T277" s="130"/>
      <c r="U277" s="204">
        <f>SUBTOTAL(9,U273:U276)</f>
        <v>0</v>
      </c>
      <c r="V277" s="130"/>
      <c r="W277" s="204">
        <f>SUBTOTAL(9,W273:W276)</f>
        <v>20936310</v>
      </c>
      <c r="X277" s="130"/>
      <c r="Y277" s="204">
        <f>SUBTOTAL(9,Y273:Y276)</f>
        <v>0</v>
      </c>
      <c r="Z277" s="130"/>
      <c r="AA277" s="204">
        <f>SUBTOTAL(9,AA273:AA276)</f>
        <v>0</v>
      </c>
      <c r="AC277" s="326"/>
      <c r="AD277" s="223"/>
    </row>
    <row r="278" spans="1:30" ht="17.25" thickBot="1">
      <c r="A278" s="4"/>
      <c r="B278" s="8"/>
      <c r="C278" s="125"/>
      <c r="D278" s="194">
        <v>20</v>
      </c>
      <c r="E278" s="126"/>
      <c r="F278" s="126"/>
      <c r="G278" s="126" t="s">
        <v>30</v>
      </c>
      <c r="H278" s="194"/>
      <c r="I278" s="126"/>
      <c r="J278" s="126"/>
      <c r="K278" s="127"/>
      <c r="L278" s="311"/>
      <c r="M278" s="309"/>
      <c r="N278" s="126"/>
      <c r="O278" s="127"/>
      <c r="P278" s="126"/>
      <c r="Q278" s="127"/>
      <c r="R278" s="126"/>
      <c r="S278" s="127"/>
      <c r="T278" s="126"/>
      <c r="U278" s="127"/>
      <c r="V278" s="126"/>
      <c r="W278" s="127"/>
      <c r="X278" s="126"/>
      <c r="Y278" s="127"/>
      <c r="Z278" s="126"/>
      <c r="AA278" s="127"/>
      <c r="AC278" s="326"/>
      <c r="AD278" s="223"/>
    </row>
    <row r="279" spans="1:30" ht="72.75" customHeight="1">
      <c r="A279" s="4"/>
      <c r="B279" s="8"/>
      <c r="C279" s="128"/>
      <c r="D279" s="136">
        <v>20.100000000000001</v>
      </c>
      <c r="E279" s="136"/>
      <c r="F279" s="136"/>
      <c r="G279" s="284" t="s">
        <v>462</v>
      </c>
      <c r="H279" s="285" t="s">
        <v>56</v>
      </c>
      <c r="I279" s="286">
        <v>4</v>
      </c>
      <c r="J279" s="287">
        <v>371557</v>
      </c>
      <c r="K279" s="199">
        <f t="shared" ref="K279" si="150">ROUND(I279*J279,0)</f>
        <v>1486228</v>
      </c>
      <c r="L279" s="311"/>
      <c r="M279" s="309"/>
      <c r="N279" s="195">
        <v>2</v>
      </c>
      <c r="O279" s="199">
        <f>J279*N279</f>
        <v>743114</v>
      </c>
      <c r="P279" s="195"/>
      <c r="Q279" s="199">
        <f>J279*P279</f>
        <v>0</v>
      </c>
      <c r="R279" s="195"/>
      <c r="S279" s="199">
        <f>J279*R279</f>
        <v>0</v>
      </c>
      <c r="T279" s="195">
        <v>2</v>
      </c>
      <c r="U279" s="199">
        <f>J279*T279</f>
        <v>743114</v>
      </c>
      <c r="V279" s="195"/>
      <c r="W279" s="199">
        <f>J279*V279</f>
        <v>0</v>
      </c>
      <c r="X279" s="195"/>
      <c r="Y279" s="199">
        <f>J279*X279</f>
        <v>0</v>
      </c>
      <c r="Z279" s="195"/>
      <c r="AA279" s="199">
        <f>J279*Z279</f>
        <v>0</v>
      </c>
      <c r="AC279" s="325"/>
      <c r="AD279" s="223"/>
    </row>
    <row r="280" spans="1:30" ht="93.75" customHeight="1">
      <c r="A280" s="4"/>
      <c r="B280" s="8"/>
      <c r="C280" s="128"/>
      <c r="D280" s="136">
        <v>20.2</v>
      </c>
      <c r="E280" s="136"/>
      <c r="F280" s="136"/>
      <c r="G280" s="284" t="s">
        <v>463</v>
      </c>
      <c r="H280" s="285" t="s">
        <v>56</v>
      </c>
      <c r="I280" s="286">
        <v>2</v>
      </c>
      <c r="J280" s="287">
        <v>430009</v>
      </c>
      <c r="K280" s="199">
        <f t="shared" ref="K280:K283" si="151">ROUND(I280*J280,0)</f>
        <v>860018</v>
      </c>
      <c r="L280" s="311"/>
      <c r="M280" s="309"/>
      <c r="N280" s="195">
        <v>1</v>
      </c>
      <c r="O280" s="199">
        <f>J280*N280</f>
        <v>430009</v>
      </c>
      <c r="P280" s="195"/>
      <c r="Q280" s="199">
        <f>J280*P280</f>
        <v>0</v>
      </c>
      <c r="R280" s="195"/>
      <c r="S280" s="199">
        <f>J280*R280</f>
        <v>0</v>
      </c>
      <c r="T280" s="195">
        <v>1</v>
      </c>
      <c r="U280" s="199">
        <f>J280*T280</f>
        <v>430009</v>
      </c>
      <c r="V280" s="195"/>
      <c r="W280" s="199">
        <f>J280*V280</f>
        <v>0</v>
      </c>
      <c r="X280" s="195"/>
      <c r="Y280" s="199">
        <f>J280*X280</f>
        <v>0</v>
      </c>
      <c r="Z280" s="195"/>
      <c r="AA280" s="199">
        <f>J280*Z280</f>
        <v>0</v>
      </c>
      <c r="AC280" s="325"/>
      <c r="AD280" s="223"/>
    </row>
    <row r="281" spans="1:30" ht="105.75" customHeight="1">
      <c r="A281" s="4"/>
      <c r="B281" s="8"/>
      <c r="C281" s="128"/>
      <c r="D281" s="136">
        <v>20.3</v>
      </c>
      <c r="E281" s="136"/>
      <c r="F281" s="136"/>
      <c r="G281" s="284" t="s">
        <v>464</v>
      </c>
      <c r="H281" s="285" t="s">
        <v>56</v>
      </c>
      <c r="I281" s="286">
        <v>26</v>
      </c>
      <c r="J281" s="287">
        <v>451763</v>
      </c>
      <c r="K281" s="199">
        <f t="shared" si="151"/>
        <v>11745838</v>
      </c>
      <c r="L281" s="311"/>
      <c r="M281" s="309"/>
      <c r="N281" s="195"/>
      <c r="O281" s="199">
        <f>J281*N281</f>
        <v>0</v>
      </c>
      <c r="P281" s="195"/>
      <c r="Q281" s="199">
        <f>J281*P281</f>
        <v>0</v>
      </c>
      <c r="R281" s="195"/>
      <c r="S281" s="199">
        <f>J281*R281</f>
        <v>0</v>
      </c>
      <c r="T281" s="195">
        <v>26</v>
      </c>
      <c r="U281" s="199">
        <f>J281*T281</f>
        <v>11745838</v>
      </c>
      <c r="V281" s="195"/>
      <c r="W281" s="199">
        <f>J281*V281</f>
        <v>0</v>
      </c>
      <c r="X281" s="195"/>
      <c r="Y281" s="199">
        <f>J281*X281</f>
        <v>0</v>
      </c>
      <c r="Z281" s="195"/>
      <c r="AA281" s="199">
        <f>J281*Z281</f>
        <v>0</v>
      </c>
      <c r="AC281" s="325"/>
      <c r="AD281" s="223"/>
    </row>
    <row r="282" spans="1:30" ht="28.5">
      <c r="A282" s="4"/>
      <c r="B282" s="8"/>
      <c r="C282" s="128"/>
      <c r="D282" s="136">
        <v>20.5</v>
      </c>
      <c r="E282" s="136"/>
      <c r="F282" s="136"/>
      <c r="G282" s="284" t="s">
        <v>465</v>
      </c>
      <c r="H282" s="285" t="s">
        <v>56</v>
      </c>
      <c r="I282" s="286">
        <v>3</v>
      </c>
      <c r="J282" s="287">
        <v>65000</v>
      </c>
      <c r="K282" s="199">
        <f t="shared" si="151"/>
        <v>195000</v>
      </c>
      <c r="L282" s="311"/>
      <c r="M282" s="309"/>
      <c r="N282" s="195">
        <v>3</v>
      </c>
      <c r="O282" s="199">
        <f>J282*N282</f>
        <v>195000</v>
      </c>
      <c r="P282" s="195"/>
      <c r="Q282" s="199">
        <f>J282*P282</f>
        <v>0</v>
      </c>
      <c r="R282" s="195"/>
      <c r="S282" s="199">
        <f>J282*R282</f>
        <v>0</v>
      </c>
      <c r="T282" s="195"/>
      <c r="U282" s="199">
        <f>J282*T282</f>
        <v>0</v>
      </c>
      <c r="V282" s="195"/>
      <c r="W282" s="199">
        <f>J282*V282</f>
        <v>0</v>
      </c>
      <c r="X282" s="195"/>
      <c r="Y282" s="199">
        <f>J282*X282</f>
        <v>0</v>
      </c>
      <c r="Z282" s="195"/>
      <c r="AA282" s="199">
        <f>J282*Z282</f>
        <v>0</v>
      </c>
      <c r="AC282" s="325"/>
      <c r="AD282" s="223"/>
    </row>
    <row r="283" spans="1:30" ht="42.75">
      <c r="A283" s="4"/>
      <c r="B283" s="8"/>
      <c r="C283" s="128"/>
      <c r="D283" s="136">
        <v>20.6</v>
      </c>
      <c r="E283" s="136"/>
      <c r="F283" s="136"/>
      <c r="G283" s="284" t="s">
        <v>466</v>
      </c>
      <c r="H283" s="285" t="s">
        <v>56</v>
      </c>
      <c r="I283" s="286">
        <v>2</v>
      </c>
      <c r="J283" s="287">
        <v>154760</v>
      </c>
      <c r="K283" s="199">
        <f t="shared" si="151"/>
        <v>309520</v>
      </c>
      <c r="L283" s="311"/>
      <c r="M283" s="309"/>
      <c r="N283" s="195">
        <v>2</v>
      </c>
      <c r="O283" s="199">
        <f>J283*N283</f>
        <v>309520</v>
      </c>
      <c r="P283" s="195"/>
      <c r="Q283" s="199">
        <f>J283*P283</f>
        <v>0</v>
      </c>
      <c r="R283" s="195"/>
      <c r="S283" s="199">
        <f>J283*R283</f>
        <v>0</v>
      </c>
      <c r="T283" s="195"/>
      <c r="U283" s="199">
        <f>J283*T283</f>
        <v>0</v>
      </c>
      <c r="V283" s="195"/>
      <c r="W283" s="199">
        <f>J283*V283</f>
        <v>0</v>
      </c>
      <c r="X283" s="195"/>
      <c r="Y283" s="199">
        <f>J283*X283</f>
        <v>0</v>
      </c>
      <c r="Z283" s="195"/>
      <c r="AA283" s="199">
        <f>J283*Z283</f>
        <v>0</v>
      </c>
      <c r="AC283" s="325"/>
      <c r="AD283" s="223"/>
    </row>
    <row r="284" spans="1:30" ht="27" customHeight="1" thickBot="1">
      <c r="A284" s="4"/>
      <c r="B284" s="8"/>
      <c r="C284" s="132" t="s">
        <v>59</v>
      </c>
      <c r="D284" s="147"/>
      <c r="E284" s="147"/>
      <c r="F284" s="147"/>
      <c r="G284" s="148"/>
      <c r="H284" s="149"/>
      <c r="I284" s="130"/>
      <c r="J284" s="135"/>
      <c r="K284" s="204">
        <f>SUBTOTAL(9,K279:K283)</f>
        <v>14596604</v>
      </c>
      <c r="L284" s="311"/>
      <c r="M284" s="309"/>
      <c r="N284" s="130"/>
      <c r="O284" s="204">
        <f>SUBTOTAL(9,O279:O283)</f>
        <v>1677643</v>
      </c>
      <c r="P284" s="130"/>
      <c r="Q284" s="204">
        <f>SUBTOTAL(9,Q279:Q283)</f>
        <v>0</v>
      </c>
      <c r="R284" s="130"/>
      <c r="S284" s="204">
        <f>SUBTOTAL(9,S279:S283)</f>
        <v>0</v>
      </c>
      <c r="T284" s="130"/>
      <c r="U284" s="204">
        <f>SUBTOTAL(9,U279:U283)</f>
        <v>12918961</v>
      </c>
      <c r="V284" s="130"/>
      <c r="W284" s="204">
        <f>SUBTOTAL(9,W279:W283)</f>
        <v>0</v>
      </c>
      <c r="X284" s="130"/>
      <c r="Y284" s="204">
        <f>SUBTOTAL(9,Y279:Y283)</f>
        <v>0</v>
      </c>
      <c r="Z284" s="130"/>
      <c r="AA284" s="204">
        <f>SUBTOTAL(9,AA279:AA283)</f>
        <v>0</v>
      </c>
      <c r="AC284" s="326"/>
      <c r="AD284" s="223"/>
    </row>
    <row r="285" spans="1:30" ht="17.25" thickBot="1">
      <c r="A285" s="4"/>
      <c r="B285" s="8"/>
      <c r="C285" s="125"/>
      <c r="D285" s="194">
        <v>21</v>
      </c>
      <c r="E285" s="126"/>
      <c r="F285" s="126"/>
      <c r="G285" s="126" t="s">
        <v>31</v>
      </c>
      <c r="H285" s="194"/>
      <c r="I285" s="126"/>
      <c r="J285" s="126"/>
      <c r="K285" s="127"/>
      <c r="L285" s="311"/>
      <c r="M285" s="309"/>
      <c r="N285" s="126"/>
      <c r="O285" s="127"/>
      <c r="P285" s="126"/>
      <c r="Q285" s="127"/>
      <c r="R285" s="126"/>
      <c r="S285" s="127"/>
      <c r="T285" s="126"/>
      <c r="U285" s="127"/>
      <c r="V285" s="126"/>
      <c r="W285" s="127"/>
      <c r="X285" s="126"/>
      <c r="Y285" s="127"/>
      <c r="Z285" s="126"/>
      <c r="AA285" s="127"/>
      <c r="AC285" s="326"/>
      <c r="AD285" s="223"/>
    </row>
    <row r="286" spans="1:30" ht="64.5" customHeight="1">
      <c r="A286" s="4"/>
      <c r="B286" s="8"/>
      <c r="C286" s="128"/>
      <c r="D286" s="136">
        <v>21.4</v>
      </c>
      <c r="E286" s="136"/>
      <c r="F286" s="136"/>
      <c r="G286" s="284" t="s">
        <v>467</v>
      </c>
      <c r="H286" s="285" t="s">
        <v>100</v>
      </c>
      <c r="I286" s="286">
        <v>1</v>
      </c>
      <c r="J286" s="287">
        <v>79920400</v>
      </c>
      <c r="K286" s="199">
        <f t="shared" ref="K286" si="152">ROUND(I286*J286,0)</f>
        <v>79920400</v>
      </c>
      <c r="L286" s="311"/>
      <c r="M286" s="309"/>
      <c r="N286" s="195"/>
      <c r="O286" s="199">
        <f>J286*N286</f>
        <v>0</v>
      </c>
      <c r="P286" s="195"/>
      <c r="Q286" s="199">
        <f>J286*P286</f>
        <v>0</v>
      </c>
      <c r="R286" s="195"/>
      <c r="S286" s="199">
        <f>J286*R286</f>
        <v>0</v>
      </c>
      <c r="T286" s="195"/>
      <c r="U286" s="199">
        <f>J286*T286</f>
        <v>0</v>
      </c>
      <c r="V286" s="195">
        <v>1</v>
      </c>
      <c r="W286" s="199">
        <f>J286*V286</f>
        <v>79920400</v>
      </c>
      <c r="X286" s="195"/>
      <c r="Y286" s="199">
        <f>J286*X286</f>
        <v>0</v>
      </c>
      <c r="Z286" s="195"/>
      <c r="AA286" s="199">
        <f>J286*Z286</f>
        <v>0</v>
      </c>
      <c r="AC286" s="325"/>
      <c r="AD286" s="223"/>
    </row>
    <row r="287" spans="1:30" ht="24" customHeight="1" thickBot="1">
      <c r="A287" s="4"/>
      <c r="B287" s="8"/>
      <c r="C287" s="132" t="s">
        <v>59</v>
      </c>
      <c r="D287" s="147"/>
      <c r="E287" s="147"/>
      <c r="F287" s="147"/>
      <c r="G287" s="148"/>
      <c r="H287" s="149"/>
      <c r="I287" s="130"/>
      <c r="J287" s="135"/>
      <c r="K287" s="204">
        <f>SUBTOTAL(9,K286:K286)</f>
        <v>79920400</v>
      </c>
      <c r="L287" s="311"/>
      <c r="M287" s="309"/>
      <c r="N287" s="130"/>
      <c r="O287" s="204">
        <f>SUBTOTAL(9,O286:O286)</f>
        <v>0</v>
      </c>
      <c r="P287" s="130"/>
      <c r="Q287" s="204">
        <f>SUBTOTAL(9,Q286:Q286)</f>
        <v>0</v>
      </c>
      <c r="R287" s="130"/>
      <c r="S287" s="204">
        <f>SUBTOTAL(9,S286:S286)</f>
        <v>0</v>
      </c>
      <c r="T287" s="130"/>
      <c r="U287" s="204">
        <f>SUBTOTAL(9,U286:U286)</f>
        <v>0</v>
      </c>
      <c r="V287" s="130"/>
      <c r="W287" s="204">
        <f>SUBTOTAL(9,W286:W286)</f>
        <v>79920400</v>
      </c>
      <c r="X287" s="130"/>
      <c r="Y287" s="204">
        <f>SUBTOTAL(9,Y286:Y286)</f>
        <v>0</v>
      </c>
      <c r="Z287" s="130"/>
      <c r="AA287" s="204">
        <f>SUBTOTAL(9,AA286:AA286)</f>
        <v>0</v>
      </c>
      <c r="AC287" s="326"/>
      <c r="AD287" s="223"/>
    </row>
    <row r="288" spans="1:30" ht="17.25" thickBot="1">
      <c r="A288" s="4"/>
      <c r="B288" s="8"/>
      <c r="C288" s="125"/>
      <c r="D288" s="194">
        <v>22</v>
      </c>
      <c r="E288" s="126"/>
      <c r="F288" s="126"/>
      <c r="G288" s="126" t="s">
        <v>32</v>
      </c>
      <c r="H288" s="194"/>
      <c r="I288" s="126"/>
      <c r="J288" s="126"/>
      <c r="K288" s="127"/>
      <c r="L288" s="311"/>
      <c r="M288" s="309"/>
      <c r="N288" s="126"/>
      <c r="O288" s="127"/>
      <c r="P288" s="126"/>
      <c r="Q288" s="127"/>
      <c r="R288" s="126"/>
      <c r="S288" s="127"/>
      <c r="T288" s="126"/>
      <c r="U288" s="127"/>
      <c r="V288" s="126"/>
      <c r="W288" s="127"/>
      <c r="X288" s="126"/>
      <c r="Y288" s="127"/>
      <c r="Z288" s="126"/>
      <c r="AA288" s="127"/>
      <c r="AC288" s="326"/>
      <c r="AD288" s="223"/>
    </row>
    <row r="289" spans="1:30" ht="42.75">
      <c r="A289" s="4"/>
      <c r="B289" s="8"/>
      <c r="C289" s="128"/>
      <c r="D289" s="136">
        <v>22.2</v>
      </c>
      <c r="E289" s="136"/>
      <c r="F289" s="136"/>
      <c r="G289" s="284" t="s">
        <v>468</v>
      </c>
      <c r="H289" s="285" t="s">
        <v>54</v>
      </c>
      <c r="I289" s="286">
        <f>78+141</f>
        <v>219</v>
      </c>
      <c r="J289" s="287">
        <v>60754</v>
      </c>
      <c r="K289" s="199">
        <f t="shared" ref="K289:K296" si="153">ROUND(I289*J289,0)</f>
        <v>13305126</v>
      </c>
      <c r="L289" s="311"/>
      <c r="M289" s="309"/>
      <c r="N289" s="195">
        <v>141</v>
      </c>
      <c r="O289" s="199">
        <f t="shared" ref="O289:O296" si="154">J289*N289</f>
        <v>8566314</v>
      </c>
      <c r="P289" s="195"/>
      <c r="Q289" s="199">
        <f t="shared" ref="Q289:Q296" si="155">J289*P289</f>
        <v>0</v>
      </c>
      <c r="R289" s="195">
        <v>78</v>
      </c>
      <c r="S289" s="199">
        <f t="shared" ref="S289:S296" si="156">J289*R289</f>
        <v>4738812</v>
      </c>
      <c r="T289" s="195"/>
      <c r="U289" s="199">
        <f t="shared" ref="U289:U296" si="157">J289*T289</f>
        <v>0</v>
      </c>
      <c r="V289" s="195"/>
      <c r="W289" s="199">
        <f t="shared" ref="W289:W296" si="158">J289*V289</f>
        <v>0</v>
      </c>
      <c r="X289" s="195"/>
      <c r="Y289" s="199">
        <f t="shared" ref="Y289:Y296" si="159">J289*X289</f>
        <v>0</v>
      </c>
      <c r="Z289" s="195"/>
      <c r="AA289" s="199">
        <f t="shared" ref="AA289:AA296" si="160">J289*Z289</f>
        <v>0</v>
      </c>
      <c r="AC289" s="325"/>
      <c r="AD289" s="223"/>
    </row>
    <row r="290" spans="1:30" ht="71.25">
      <c r="A290" s="4"/>
      <c r="B290" s="8"/>
      <c r="C290" s="128"/>
      <c r="D290" s="136">
        <v>22.7</v>
      </c>
      <c r="E290" s="136"/>
      <c r="F290" s="136"/>
      <c r="G290" s="284" t="s">
        <v>469</v>
      </c>
      <c r="H290" s="285" t="s">
        <v>54</v>
      </c>
      <c r="I290" s="286">
        <v>15</v>
      </c>
      <c r="J290" s="287">
        <v>174530</v>
      </c>
      <c r="K290" s="199">
        <f t="shared" si="153"/>
        <v>2617950</v>
      </c>
      <c r="L290" s="311"/>
      <c r="M290" s="309"/>
      <c r="N290" s="195"/>
      <c r="O290" s="199">
        <f t="shared" si="154"/>
        <v>0</v>
      </c>
      <c r="P290" s="195"/>
      <c r="Q290" s="199">
        <f t="shared" si="155"/>
        <v>0</v>
      </c>
      <c r="R290" s="195">
        <v>15</v>
      </c>
      <c r="S290" s="199">
        <f t="shared" si="156"/>
        <v>2617950</v>
      </c>
      <c r="T290" s="195"/>
      <c r="U290" s="199">
        <f t="shared" si="157"/>
        <v>0</v>
      </c>
      <c r="V290" s="195"/>
      <c r="W290" s="199">
        <f t="shared" si="158"/>
        <v>0</v>
      </c>
      <c r="X290" s="195"/>
      <c r="Y290" s="199">
        <f t="shared" si="159"/>
        <v>0</v>
      </c>
      <c r="Z290" s="195"/>
      <c r="AA290" s="199">
        <f t="shared" si="160"/>
        <v>0</v>
      </c>
      <c r="AC290" s="325"/>
      <c r="AD290" s="223"/>
    </row>
    <row r="291" spans="1:30" ht="71.25">
      <c r="A291" s="4"/>
      <c r="B291" s="8"/>
      <c r="C291" s="128"/>
      <c r="D291" s="136" t="s">
        <v>470</v>
      </c>
      <c r="E291" s="136"/>
      <c r="F291" s="136"/>
      <c r="G291" s="284" t="s">
        <v>471</v>
      </c>
      <c r="H291" s="285" t="s">
        <v>54</v>
      </c>
      <c r="I291" s="286">
        <v>78</v>
      </c>
      <c r="J291" s="287">
        <v>255324</v>
      </c>
      <c r="K291" s="199">
        <f t="shared" ref="K291:K294" si="161">ROUND(I291*J291,0)</f>
        <v>19915272</v>
      </c>
      <c r="L291" s="311"/>
      <c r="M291" s="309"/>
      <c r="N291" s="195"/>
      <c r="O291" s="199">
        <f t="shared" si="154"/>
        <v>0</v>
      </c>
      <c r="P291" s="195"/>
      <c r="Q291" s="199">
        <f t="shared" si="155"/>
        <v>0</v>
      </c>
      <c r="R291" s="195">
        <v>78</v>
      </c>
      <c r="S291" s="199">
        <f t="shared" si="156"/>
        <v>19915272</v>
      </c>
      <c r="T291" s="195"/>
      <c r="U291" s="199">
        <f t="shared" si="157"/>
        <v>0</v>
      </c>
      <c r="V291" s="195"/>
      <c r="W291" s="199">
        <f t="shared" si="158"/>
        <v>0</v>
      </c>
      <c r="X291" s="195"/>
      <c r="Y291" s="199">
        <f t="shared" si="159"/>
        <v>0</v>
      </c>
      <c r="Z291" s="195"/>
      <c r="AA291" s="199">
        <f t="shared" si="160"/>
        <v>0</v>
      </c>
      <c r="AC291" s="325"/>
      <c r="AD291" s="223"/>
    </row>
    <row r="292" spans="1:30">
      <c r="A292" s="4"/>
      <c r="B292" s="8"/>
      <c r="C292" s="128"/>
      <c r="D292" s="136" t="s">
        <v>472</v>
      </c>
      <c r="E292" s="136"/>
      <c r="F292" s="136"/>
      <c r="G292" s="284" t="s">
        <v>473</v>
      </c>
      <c r="H292" s="285" t="s">
        <v>56</v>
      </c>
      <c r="I292" s="286">
        <v>982</v>
      </c>
      <c r="J292" s="287">
        <v>81080</v>
      </c>
      <c r="K292" s="199">
        <f t="shared" si="161"/>
        <v>79620560</v>
      </c>
      <c r="L292" s="311"/>
      <c r="M292" s="309"/>
      <c r="N292" s="195"/>
      <c r="O292" s="199">
        <f t="shared" si="154"/>
        <v>0</v>
      </c>
      <c r="P292" s="195"/>
      <c r="Q292" s="199">
        <f t="shared" si="155"/>
        <v>0</v>
      </c>
      <c r="R292" s="195">
        <v>982</v>
      </c>
      <c r="S292" s="199">
        <f t="shared" si="156"/>
        <v>79620560</v>
      </c>
      <c r="T292" s="195"/>
      <c r="U292" s="199">
        <f t="shared" si="157"/>
        <v>0</v>
      </c>
      <c r="V292" s="195"/>
      <c r="W292" s="199">
        <f t="shared" si="158"/>
        <v>0</v>
      </c>
      <c r="X292" s="195"/>
      <c r="Y292" s="199">
        <f t="shared" si="159"/>
        <v>0</v>
      </c>
      <c r="Z292" s="195"/>
      <c r="AA292" s="199">
        <f t="shared" si="160"/>
        <v>0</v>
      </c>
      <c r="AC292" s="325"/>
      <c r="AD292" s="223"/>
    </row>
    <row r="293" spans="1:30" ht="85.5">
      <c r="A293" s="4"/>
      <c r="B293" s="8"/>
      <c r="C293" s="128"/>
      <c r="D293" s="136" t="s">
        <v>474</v>
      </c>
      <c r="E293" s="136"/>
      <c r="F293" s="136"/>
      <c r="G293" s="284" t="s">
        <v>475</v>
      </c>
      <c r="H293" s="285" t="s">
        <v>56</v>
      </c>
      <c r="I293" s="286">
        <v>75</v>
      </c>
      <c r="J293" s="287">
        <v>87534</v>
      </c>
      <c r="K293" s="199">
        <f t="shared" si="161"/>
        <v>6565050</v>
      </c>
      <c r="L293" s="311"/>
      <c r="M293" s="309"/>
      <c r="N293" s="195"/>
      <c r="O293" s="199">
        <f t="shared" si="154"/>
        <v>0</v>
      </c>
      <c r="P293" s="195"/>
      <c r="Q293" s="199">
        <f t="shared" si="155"/>
        <v>0</v>
      </c>
      <c r="R293" s="195">
        <v>75</v>
      </c>
      <c r="S293" s="199">
        <f t="shared" si="156"/>
        <v>6565050</v>
      </c>
      <c r="T293" s="195"/>
      <c r="U293" s="199">
        <f t="shared" si="157"/>
        <v>0</v>
      </c>
      <c r="V293" s="195"/>
      <c r="W293" s="199">
        <f t="shared" si="158"/>
        <v>0</v>
      </c>
      <c r="X293" s="195"/>
      <c r="Y293" s="199">
        <f t="shared" si="159"/>
        <v>0</v>
      </c>
      <c r="Z293" s="195"/>
      <c r="AA293" s="199">
        <f t="shared" si="160"/>
        <v>0</v>
      </c>
      <c r="AC293" s="325"/>
      <c r="AD293" s="223"/>
    </row>
    <row r="294" spans="1:30" ht="71.25">
      <c r="A294" s="4"/>
      <c r="B294" s="8"/>
      <c r="C294" s="128"/>
      <c r="D294" s="136" t="s">
        <v>476</v>
      </c>
      <c r="E294" s="136"/>
      <c r="F294" s="136"/>
      <c r="G294" s="284" t="s">
        <v>477</v>
      </c>
      <c r="H294" s="285" t="s">
        <v>54</v>
      </c>
      <c r="I294" s="286">
        <v>96</v>
      </c>
      <c r="J294" s="287">
        <v>77394</v>
      </c>
      <c r="K294" s="199">
        <f t="shared" si="161"/>
        <v>7429824</v>
      </c>
      <c r="L294" s="311"/>
      <c r="M294" s="309"/>
      <c r="N294" s="195"/>
      <c r="O294" s="199">
        <f t="shared" si="154"/>
        <v>0</v>
      </c>
      <c r="P294" s="195"/>
      <c r="Q294" s="199">
        <f t="shared" si="155"/>
        <v>0</v>
      </c>
      <c r="R294" s="195">
        <v>96</v>
      </c>
      <c r="S294" s="199">
        <f t="shared" si="156"/>
        <v>7429824</v>
      </c>
      <c r="T294" s="195"/>
      <c r="U294" s="199">
        <f t="shared" si="157"/>
        <v>0</v>
      </c>
      <c r="V294" s="195"/>
      <c r="W294" s="199">
        <f t="shared" si="158"/>
        <v>0</v>
      </c>
      <c r="X294" s="195"/>
      <c r="Y294" s="199">
        <f t="shared" si="159"/>
        <v>0</v>
      </c>
      <c r="Z294" s="195"/>
      <c r="AA294" s="199">
        <f t="shared" si="160"/>
        <v>0</v>
      </c>
      <c r="AC294" s="325"/>
      <c r="AD294" s="223"/>
    </row>
    <row r="295" spans="1:30" ht="28.5">
      <c r="A295" s="4"/>
      <c r="B295" s="8"/>
      <c r="C295" s="128"/>
      <c r="D295" s="136" t="s">
        <v>478</v>
      </c>
      <c r="E295" s="136"/>
      <c r="F295" s="136"/>
      <c r="G295" s="284" t="s">
        <v>479</v>
      </c>
      <c r="H295" s="285" t="s">
        <v>54</v>
      </c>
      <c r="I295" s="286">
        <v>39</v>
      </c>
      <c r="J295" s="287">
        <v>26520</v>
      </c>
      <c r="K295" s="199">
        <f t="shared" ref="K295" si="162">ROUND(I295*J295,0)</f>
        <v>1034280</v>
      </c>
      <c r="L295" s="311"/>
      <c r="M295" s="309"/>
      <c r="N295" s="195"/>
      <c r="O295" s="199">
        <f t="shared" si="154"/>
        <v>0</v>
      </c>
      <c r="P295" s="195"/>
      <c r="Q295" s="199">
        <f t="shared" si="155"/>
        <v>0</v>
      </c>
      <c r="R295" s="195">
        <v>39</v>
      </c>
      <c r="S295" s="199">
        <f t="shared" si="156"/>
        <v>1034280</v>
      </c>
      <c r="T295" s="195"/>
      <c r="U295" s="199">
        <f t="shared" si="157"/>
        <v>0</v>
      </c>
      <c r="V295" s="195"/>
      <c r="W295" s="199">
        <f t="shared" si="158"/>
        <v>0</v>
      </c>
      <c r="X295" s="195"/>
      <c r="Y295" s="199">
        <f t="shared" si="159"/>
        <v>0</v>
      </c>
      <c r="Z295" s="195"/>
      <c r="AA295" s="199">
        <f t="shared" si="160"/>
        <v>0</v>
      </c>
      <c r="AC295" s="325"/>
      <c r="AD295" s="223"/>
    </row>
    <row r="296" spans="1:30" ht="42.75">
      <c r="A296" s="4"/>
      <c r="B296" s="8"/>
      <c r="C296" s="128"/>
      <c r="D296" s="136" t="s">
        <v>480</v>
      </c>
      <c r="E296" s="136"/>
      <c r="F296" s="136"/>
      <c r="G296" s="284" t="s">
        <v>481</v>
      </c>
      <c r="H296" s="285" t="s">
        <v>54</v>
      </c>
      <c r="I296" s="286">
        <v>39</v>
      </c>
      <c r="J296" s="287">
        <v>75404</v>
      </c>
      <c r="K296" s="199">
        <f t="shared" si="153"/>
        <v>2940756</v>
      </c>
      <c r="L296" s="311"/>
      <c r="M296" s="309"/>
      <c r="N296" s="195"/>
      <c r="O296" s="199">
        <f t="shared" si="154"/>
        <v>0</v>
      </c>
      <c r="P296" s="195"/>
      <c r="Q296" s="199">
        <f t="shared" si="155"/>
        <v>0</v>
      </c>
      <c r="R296" s="195">
        <v>39</v>
      </c>
      <c r="S296" s="199">
        <f t="shared" si="156"/>
        <v>2940756</v>
      </c>
      <c r="T296" s="195"/>
      <c r="U296" s="199">
        <f t="shared" si="157"/>
        <v>0</v>
      </c>
      <c r="V296" s="195"/>
      <c r="W296" s="199">
        <f t="shared" si="158"/>
        <v>0</v>
      </c>
      <c r="X296" s="195"/>
      <c r="Y296" s="199">
        <f t="shared" si="159"/>
        <v>0</v>
      </c>
      <c r="Z296" s="195"/>
      <c r="AA296" s="199">
        <f t="shared" si="160"/>
        <v>0</v>
      </c>
      <c r="AC296" s="325"/>
      <c r="AD296" s="223"/>
    </row>
    <row r="297" spans="1:30" ht="27.75" customHeight="1">
      <c r="A297" s="4"/>
      <c r="B297" s="8"/>
      <c r="C297" s="132" t="s">
        <v>59</v>
      </c>
      <c r="D297" s="147"/>
      <c r="E297" s="147"/>
      <c r="F297" s="147"/>
      <c r="G297" s="148"/>
      <c r="H297" s="149"/>
      <c r="I297" s="130"/>
      <c r="J297" s="135"/>
      <c r="K297" s="204">
        <f>SUBTOTAL(9,K289:K296)</f>
        <v>133428818</v>
      </c>
      <c r="L297" s="311"/>
      <c r="M297" s="309"/>
      <c r="N297" s="130"/>
      <c r="O297" s="204">
        <f>SUBTOTAL(9,O288:O296)</f>
        <v>8566314</v>
      </c>
      <c r="P297" s="130"/>
      <c r="Q297" s="204">
        <f>SUBTOTAL(9,Q288:Q296)</f>
        <v>0</v>
      </c>
      <c r="R297" s="130"/>
      <c r="S297" s="204">
        <f>SUBTOTAL(9,S288:S296)</f>
        <v>124862504</v>
      </c>
      <c r="T297" s="130"/>
      <c r="U297" s="204">
        <f>SUBTOTAL(9,U288:U296)</f>
        <v>0</v>
      </c>
      <c r="V297" s="130"/>
      <c r="W297" s="204">
        <f>SUBTOTAL(9,W288:W296)</f>
        <v>0</v>
      </c>
      <c r="X297" s="130"/>
      <c r="Y297" s="204">
        <f>SUBTOTAL(9,Y288:Y296)</f>
        <v>0</v>
      </c>
      <c r="Z297" s="130"/>
      <c r="AA297" s="204">
        <f>SUBTOTAL(9,AA288:AA296)</f>
        <v>0</v>
      </c>
      <c r="AC297" s="326"/>
      <c r="AD297" s="223"/>
    </row>
    <row r="298" spans="1:30">
      <c r="A298" s="4"/>
      <c r="B298" s="8"/>
      <c r="C298" s="125"/>
      <c r="D298" s="194">
        <v>23</v>
      </c>
      <c r="E298" s="126"/>
      <c r="F298" s="126"/>
      <c r="G298" s="126" t="s">
        <v>482</v>
      </c>
      <c r="H298" s="194"/>
      <c r="I298" s="126"/>
      <c r="J298" s="126"/>
      <c r="K298" s="127"/>
      <c r="L298" s="311"/>
      <c r="M298" s="309"/>
      <c r="N298" s="126"/>
      <c r="O298" s="127"/>
      <c r="P298" s="126"/>
      <c r="Q298" s="127"/>
      <c r="R298" s="126"/>
      <c r="S298" s="127"/>
      <c r="T298" s="126"/>
      <c r="U298" s="127"/>
      <c r="V298" s="126"/>
      <c r="W298" s="127"/>
      <c r="X298" s="126"/>
      <c r="Y298" s="127"/>
      <c r="Z298" s="126"/>
      <c r="AA298" s="127"/>
      <c r="AC298" s="326"/>
      <c r="AD298" s="223"/>
    </row>
    <row r="299" spans="1:30" ht="51.75" customHeight="1">
      <c r="A299" s="4"/>
      <c r="B299" s="8"/>
      <c r="C299" s="128"/>
      <c r="D299" s="136" t="s">
        <v>483</v>
      </c>
      <c r="E299" s="136"/>
      <c r="F299" s="136"/>
      <c r="G299" s="284" t="s">
        <v>484</v>
      </c>
      <c r="H299" s="285" t="s">
        <v>263</v>
      </c>
      <c r="I299" s="286">
        <v>1</v>
      </c>
      <c r="J299" s="287">
        <v>784366</v>
      </c>
      <c r="K299" s="199">
        <f t="shared" ref="K299" si="163">ROUND(I299*J299,0)</f>
        <v>784366</v>
      </c>
      <c r="L299" s="311"/>
      <c r="M299" s="309"/>
      <c r="N299" s="195">
        <v>46</v>
      </c>
      <c r="O299" s="199">
        <f>J299*N299</f>
        <v>36080836</v>
      </c>
      <c r="P299" s="195"/>
      <c r="Q299" s="199">
        <f>J299*P299</f>
        <v>0</v>
      </c>
      <c r="R299" s="195"/>
      <c r="S299" s="199">
        <f>J299*R299</f>
        <v>0</v>
      </c>
      <c r="T299" s="195"/>
      <c r="U299" s="199">
        <f>J299*T299</f>
        <v>0</v>
      </c>
      <c r="V299" s="195"/>
      <c r="W299" s="199">
        <f>J299*V299</f>
        <v>0</v>
      </c>
      <c r="X299" s="195"/>
      <c r="Y299" s="199">
        <f>J299*X299</f>
        <v>0</v>
      </c>
      <c r="Z299" s="195"/>
      <c r="AA299" s="199">
        <f>J299*Z299</f>
        <v>0</v>
      </c>
      <c r="AC299" s="325"/>
      <c r="AD299" s="223"/>
    </row>
    <row r="300" spans="1:30" ht="27" customHeight="1">
      <c r="A300" s="4"/>
      <c r="B300" s="8"/>
      <c r="C300" s="132" t="s">
        <v>59</v>
      </c>
      <c r="D300" s="147"/>
      <c r="E300" s="147"/>
      <c r="F300" s="147"/>
      <c r="G300" s="148"/>
      <c r="H300" s="149"/>
      <c r="I300" s="130"/>
      <c r="J300" s="135"/>
      <c r="K300" s="204">
        <f>SUBTOTAL(9,K299:K299)</f>
        <v>784366</v>
      </c>
      <c r="L300" s="311"/>
      <c r="M300" s="309"/>
      <c r="N300" s="130"/>
      <c r="O300" s="204">
        <f>SUBTOTAL(9,O299:O299)</f>
        <v>36080836</v>
      </c>
      <c r="P300" s="130"/>
      <c r="Q300" s="204">
        <f>SUBTOTAL(9,Q299:Q299)</f>
        <v>0</v>
      </c>
      <c r="R300" s="130"/>
      <c r="S300" s="204">
        <f>SUBTOTAL(9,S299:S299)</f>
        <v>0</v>
      </c>
      <c r="T300" s="130"/>
      <c r="U300" s="204">
        <f>SUBTOTAL(9,U299:U299)</f>
        <v>0</v>
      </c>
      <c r="V300" s="130"/>
      <c r="W300" s="204">
        <f>SUBTOTAL(9,W299:W299)</f>
        <v>0</v>
      </c>
      <c r="X300" s="130"/>
      <c r="Y300" s="204">
        <f>SUBTOTAL(9,Y299:Y299)</f>
        <v>0</v>
      </c>
      <c r="Z300" s="130"/>
      <c r="AA300" s="204">
        <f>SUBTOTAL(9,AA299:AA299)</f>
        <v>0</v>
      </c>
      <c r="AC300" s="326"/>
      <c r="AD300" s="223"/>
    </row>
    <row r="301" spans="1:30">
      <c r="A301" s="4"/>
      <c r="B301" s="8"/>
      <c r="C301" s="125"/>
      <c r="D301" s="194">
        <v>24</v>
      </c>
      <c r="E301" s="126"/>
      <c r="F301" s="126"/>
      <c r="G301" s="126" t="s">
        <v>33</v>
      </c>
      <c r="H301" s="194"/>
      <c r="I301" s="126"/>
      <c r="J301" s="126"/>
      <c r="K301" s="127"/>
      <c r="L301" s="311"/>
      <c r="M301" s="309"/>
      <c r="N301" s="126"/>
      <c r="O301" s="127"/>
      <c r="P301" s="126"/>
      <c r="Q301" s="127"/>
      <c r="R301" s="126"/>
      <c r="S301" s="127"/>
      <c r="T301" s="126"/>
      <c r="U301" s="127"/>
      <c r="V301" s="126"/>
      <c r="W301" s="127"/>
      <c r="X301" s="126"/>
      <c r="Y301" s="127"/>
      <c r="Z301" s="126"/>
      <c r="AA301" s="127"/>
      <c r="AC301" s="326"/>
      <c r="AD301" s="223"/>
    </row>
    <row r="302" spans="1:30" ht="69.75" customHeight="1">
      <c r="A302" s="4"/>
      <c r="B302" s="8"/>
      <c r="C302" s="128"/>
      <c r="D302" s="136">
        <v>24.1</v>
      </c>
      <c r="E302" s="136"/>
      <c r="F302" s="136"/>
      <c r="G302" s="284" t="s">
        <v>485</v>
      </c>
      <c r="H302" s="285" t="s">
        <v>56</v>
      </c>
      <c r="I302" s="286">
        <v>9</v>
      </c>
      <c r="J302" s="287">
        <v>257424</v>
      </c>
      <c r="K302" s="199">
        <f t="shared" ref="K302" si="164">ROUND(I302*J302,0)</f>
        <v>2316816</v>
      </c>
      <c r="L302" s="311"/>
      <c r="M302" s="309"/>
      <c r="N302" s="195">
        <v>138</v>
      </c>
      <c r="O302" s="199">
        <f>J302*N302</f>
        <v>35524512</v>
      </c>
      <c r="P302" s="195"/>
      <c r="Q302" s="199">
        <f>J302*P302</f>
        <v>0</v>
      </c>
      <c r="R302" s="195"/>
      <c r="S302" s="199">
        <f>J302*R302</f>
        <v>0</v>
      </c>
      <c r="T302" s="195"/>
      <c r="U302" s="199">
        <f>J302*T302</f>
        <v>0</v>
      </c>
      <c r="V302" s="195"/>
      <c r="W302" s="199">
        <f>J302*V302</f>
        <v>0</v>
      </c>
      <c r="X302" s="195"/>
      <c r="Y302" s="199">
        <f>J302*X302</f>
        <v>0</v>
      </c>
      <c r="Z302" s="195"/>
      <c r="AA302" s="199">
        <f>J302*Z302</f>
        <v>0</v>
      </c>
      <c r="AC302" s="325"/>
      <c r="AD302" s="223"/>
    </row>
    <row r="303" spans="1:30" ht="69.75" customHeight="1">
      <c r="A303" s="4"/>
      <c r="B303" s="8"/>
      <c r="C303" s="128"/>
      <c r="D303" s="136">
        <v>24.3</v>
      </c>
      <c r="E303" s="136"/>
      <c r="F303" s="136"/>
      <c r="G303" s="284" t="s">
        <v>486</v>
      </c>
      <c r="H303" s="285" t="s">
        <v>56</v>
      </c>
      <c r="I303" s="286">
        <v>138</v>
      </c>
      <c r="J303" s="287">
        <v>567673</v>
      </c>
      <c r="K303" s="199">
        <f t="shared" ref="K303:K304" si="165">ROUND(I303*J303,0)</f>
        <v>78338874</v>
      </c>
      <c r="L303" s="311"/>
      <c r="M303" s="309"/>
      <c r="N303" s="195">
        <v>138</v>
      </c>
      <c r="O303" s="199">
        <f>J303*N303</f>
        <v>78338874</v>
      </c>
      <c r="P303" s="195"/>
      <c r="Q303" s="199">
        <f>J303*P303</f>
        <v>0</v>
      </c>
      <c r="R303" s="195"/>
      <c r="S303" s="199">
        <f>J303*R303</f>
        <v>0</v>
      </c>
      <c r="T303" s="195"/>
      <c r="U303" s="199">
        <f>J303*T303</f>
        <v>0</v>
      </c>
      <c r="V303" s="195"/>
      <c r="W303" s="199">
        <f>J303*V303</f>
        <v>0</v>
      </c>
      <c r="X303" s="195"/>
      <c r="Y303" s="199">
        <f>J303*X303</f>
        <v>0</v>
      </c>
      <c r="Z303" s="195"/>
      <c r="AA303" s="199">
        <f>J303*Z303</f>
        <v>0</v>
      </c>
      <c r="AC303" s="325"/>
      <c r="AD303" s="223"/>
    </row>
    <row r="304" spans="1:30" ht="78" customHeight="1">
      <c r="A304" s="4"/>
      <c r="B304" s="8"/>
      <c r="C304" s="128"/>
      <c r="D304" s="136">
        <v>24.4</v>
      </c>
      <c r="E304" s="136"/>
      <c r="F304" s="136"/>
      <c r="G304" s="284" t="s">
        <v>487</v>
      </c>
      <c r="H304" s="285" t="s">
        <v>56</v>
      </c>
      <c r="I304" s="286">
        <v>46</v>
      </c>
      <c r="J304" s="287">
        <v>506851</v>
      </c>
      <c r="K304" s="199">
        <f t="shared" si="165"/>
        <v>23315146</v>
      </c>
      <c r="L304" s="311"/>
      <c r="M304" s="309"/>
      <c r="N304" s="195">
        <v>46</v>
      </c>
      <c r="O304" s="199">
        <f>J304*N304</f>
        <v>23315146</v>
      </c>
      <c r="P304" s="195"/>
      <c r="Q304" s="199">
        <f>J304*P304</f>
        <v>0</v>
      </c>
      <c r="R304" s="195"/>
      <c r="S304" s="199">
        <f>J304*R304</f>
        <v>0</v>
      </c>
      <c r="T304" s="195"/>
      <c r="U304" s="199">
        <f>J304*T304</f>
        <v>0</v>
      </c>
      <c r="V304" s="195"/>
      <c r="W304" s="199">
        <f>J304*V304</f>
        <v>0</v>
      </c>
      <c r="X304" s="195"/>
      <c r="Y304" s="199">
        <f>J304*X304</f>
        <v>0</v>
      </c>
      <c r="Z304" s="195"/>
      <c r="AA304" s="199">
        <f>J304*Z304</f>
        <v>0</v>
      </c>
      <c r="AC304" s="325"/>
      <c r="AD304" s="223"/>
    </row>
    <row r="305" spans="1:31" ht="27" customHeight="1" thickBot="1">
      <c r="A305" s="4"/>
      <c r="B305" s="8"/>
      <c r="C305" s="132" t="s">
        <v>59</v>
      </c>
      <c r="D305" s="147"/>
      <c r="E305" s="147"/>
      <c r="F305" s="147"/>
      <c r="G305" s="148"/>
      <c r="H305" s="149"/>
      <c r="I305" s="130"/>
      <c r="J305" s="135"/>
      <c r="K305" s="204">
        <f>SUBTOTAL(9,K302:K304)</f>
        <v>103970836</v>
      </c>
      <c r="L305" s="311"/>
      <c r="M305" s="309"/>
      <c r="N305" s="130"/>
      <c r="O305" s="204">
        <f>SUBTOTAL(9,O303:O304)</f>
        <v>101654020</v>
      </c>
      <c r="P305" s="130"/>
      <c r="Q305" s="204">
        <f>SUBTOTAL(9,Q303:Q304)</f>
        <v>0</v>
      </c>
      <c r="R305" s="130"/>
      <c r="S305" s="204">
        <f>SUBTOTAL(9,S303:S304)</f>
        <v>0</v>
      </c>
      <c r="T305" s="130"/>
      <c r="U305" s="204">
        <f>SUBTOTAL(9,U303:U304)</f>
        <v>0</v>
      </c>
      <c r="V305" s="130"/>
      <c r="W305" s="204">
        <f>SUBTOTAL(9,W303:W304)</f>
        <v>0</v>
      </c>
      <c r="X305" s="130"/>
      <c r="Y305" s="204">
        <f>SUBTOTAL(9,Y303:Y304)</f>
        <v>0</v>
      </c>
      <c r="Z305" s="130"/>
      <c r="AA305" s="204">
        <f>SUBTOTAL(9,AA303:AA304)</f>
        <v>0</v>
      </c>
      <c r="AC305" s="326"/>
      <c r="AD305" s="223"/>
    </row>
    <row r="306" spans="1:31" ht="17.25" thickBot="1">
      <c r="A306" s="4"/>
      <c r="B306" s="8"/>
      <c r="C306" s="125"/>
      <c r="D306" s="194">
        <v>25</v>
      </c>
      <c r="E306" s="126"/>
      <c r="F306" s="126"/>
      <c r="G306" s="126" t="s">
        <v>34</v>
      </c>
      <c r="H306" s="194"/>
      <c r="I306" s="126"/>
      <c r="J306" s="126"/>
      <c r="K306" s="127"/>
      <c r="L306" s="311"/>
      <c r="M306" s="309"/>
      <c r="N306" s="126"/>
      <c r="O306" s="127"/>
      <c r="P306" s="126"/>
      <c r="Q306" s="127"/>
      <c r="R306" s="126"/>
      <c r="S306" s="127"/>
      <c r="T306" s="126"/>
      <c r="U306" s="127"/>
      <c r="V306" s="126"/>
      <c r="W306" s="127"/>
      <c r="X306" s="126"/>
      <c r="Y306" s="127"/>
      <c r="Z306" s="126"/>
      <c r="AA306" s="127"/>
      <c r="AC306" s="326"/>
      <c r="AD306" s="223"/>
    </row>
    <row r="307" spans="1:31" ht="56.25" customHeight="1">
      <c r="A307" s="4"/>
      <c r="B307" s="8"/>
      <c r="C307" s="128"/>
      <c r="D307" s="136">
        <v>25.3</v>
      </c>
      <c r="E307" s="136"/>
      <c r="F307" s="136"/>
      <c r="G307" s="284" t="s">
        <v>488</v>
      </c>
      <c r="H307" s="285" t="s">
        <v>100</v>
      </c>
      <c r="I307" s="286">
        <v>1</v>
      </c>
      <c r="J307" s="287">
        <v>4310082</v>
      </c>
      <c r="K307" s="199">
        <f t="shared" ref="K307" si="166">ROUND(I307*J307,0)</f>
        <v>4310082</v>
      </c>
      <c r="L307" s="311"/>
      <c r="M307" s="309"/>
      <c r="N307" s="195">
        <v>1</v>
      </c>
      <c r="O307" s="199">
        <f>J307*N307</f>
        <v>4310082</v>
      </c>
      <c r="P307" s="195"/>
      <c r="Q307" s="199">
        <f>J307*P307</f>
        <v>0</v>
      </c>
      <c r="R307" s="195"/>
      <c r="S307" s="199">
        <f>J307*R307</f>
        <v>0</v>
      </c>
      <c r="T307" s="195"/>
      <c r="U307" s="199">
        <f>J307*T307</f>
        <v>0</v>
      </c>
      <c r="V307" s="195"/>
      <c r="W307" s="199">
        <f>J307*V307</f>
        <v>0</v>
      </c>
      <c r="X307" s="195"/>
      <c r="Y307" s="199">
        <f>J307*X307</f>
        <v>0</v>
      </c>
      <c r="Z307" s="195"/>
      <c r="AA307" s="199">
        <f>J307*Z307</f>
        <v>0</v>
      </c>
      <c r="AC307" s="325"/>
      <c r="AD307" s="223"/>
    </row>
    <row r="308" spans="1:31" ht="57">
      <c r="A308" s="4"/>
      <c r="B308" s="8"/>
      <c r="C308" s="128"/>
      <c r="D308" s="136">
        <v>25.4</v>
      </c>
      <c r="E308" s="136"/>
      <c r="F308" s="136"/>
      <c r="G308" s="284" t="s">
        <v>489</v>
      </c>
      <c r="H308" s="285" t="s">
        <v>100</v>
      </c>
      <c r="I308" s="286">
        <v>2</v>
      </c>
      <c r="J308" s="287">
        <v>764970</v>
      </c>
      <c r="K308" s="199">
        <f t="shared" ref="K308:K310" si="167">ROUND(I308*J308,0)</f>
        <v>1529940</v>
      </c>
      <c r="L308" s="311"/>
      <c r="M308" s="309"/>
      <c r="N308" s="195">
        <v>2</v>
      </c>
      <c r="O308" s="199">
        <f>J308*N308</f>
        <v>1529940</v>
      </c>
      <c r="P308" s="195"/>
      <c r="Q308" s="199">
        <f>J308*P308</f>
        <v>0</v>
      </c>
      <c r="R308" s="195"/>
      <c r="S308" s="199">
        <f>J308*R308</f>
        <v>0</v>
      </c>
      <c r="T308" s="195"/>
      <c r="U308" s="199">
        <f>J308*T308</f>
        <v>0</v>
      </c>
      <c r="V308" s="195"/>
      <c r="W308" s="199">
        <f>J308*V308</f>
        <v>0</v>
      </c>
      <c r="X308" s="195"/>
      <c r="Y308" s="199">
        <f>J308*X308</f>
        <v>0</v>
      </c>
      <c r="Z308" s="195"/>
      <c r="AA308" s="199">
        <f>J308*Z308</f>
        <v>0</v>
      </c>
      <c r="AC308" s="325"/>
      <c r="AD308" s="223"/>
    </row>
    <row r="309" spans="1:31" ht="99.75">
      <c r="A309" s="4"/>
      <c r="B309" s="8"/>
      <c r="C309" s="128"/>
      <c r="D309" s="136">
        <v>25.5</v>
      </c>
      <c r="E309" s="136"/>
      <c r="F309" s="136"/>
      <c r="G309" s="284" t="s">
        <v>490</v>
      </c>
      <c r="H309" s="285" t="s">
        <v>491</v>
      </c>
      <c r="I309" s="286">
        <v>6</v>
      </c>
      <c r="J309" s="287">
        <v>3417500</v>
      </c>
      <c r="K309" s="199">
        <f t="shared" si="167"/>
        <v>20505000</v>
      </c>
      <c r="L309" s="311"/>
      <c r="M309" s="309"/>
      <c r="N309" s="195"/>
      <c r="O309" s="199">
        <f>J309*N309</f>
        <v>0</v>
      </c>
      <c r="P309" s="195"/>
      <c r="Q309" s="199">
        <f>J309*P309</f>
        <v>0</v>
      </c>
      <c r="R309" s="195"/>
      <c r="S309" s="199">
        <f>J309*R309</f>
        <v>0</v>
      </c>
      <c r="T309" s="195"/>
      <c r="U309" s="199">
        <f>J309*T309</f>
        <v>0</v>
      </c>
      <c r="V309" s="195">
        <v>6</v>
      </c>
      <c r="W309" s="199">
        <f>J309*V309</f>
        <v>20505000</v>
      </c>
      <c r="X309" s="195"/>
      <c r="Y309" s="199">
        <f>J309*X309</f>
        <v>0</v>
      </c>
      <c r="Z309" s="195"/>
      <c r="AA309" s="199">
        <f>J309*Z309</f>
        <v>0</v>
      </c>
      <c r="AC309" s="325"/>
      <c r="AD309" s="223"/>
    </row>
    <row r="310" spans="1:31" ht="99.75">
      <c r="A310" s="4"/>
      <c r="B310" s="8"/>
      <c r="C310" s="128"/>
      <c r="D310" s="136">
        <v>25.6</v>
      </c>
      <c r="E310" s="136"/>
      <c r="F310" s="136"/>
      <c r="G310" s="284" t="s">
        <v>492</v>
      </c>
      <c r="H310" s="285" t="s">
        <v>491</v>
      </c>
      <c r="I310" s="286">
        <v>6</v>
      </c>
      <c r="J310" s="287">
        <v>3417500</v>
      </c>
      <c r="K310" s="199">
        <f t="shared" si="167"/>
        <v>20505000</v>
      </c>
      <c r="L310" s="311"/>
      <c r="M310" s="309"/>
      <c r="N310" s="195"/>
      <c r="O310" s="199">
        <f>J310*N310</f>
        <v>0</v>
      </c>
      <c r="P310" s="195"/>
      <c r="Q310" s="199">
        <f>J310*P310</f>
        <v>0</v>
      </c>
      <c r="R310" s="195"/>
      <c r="S310" s="199">
        <f>J310*R310</f>
        <v>0</v>
      </c>
      <c r="T310" s="195"/>
      <c r="U310" s="199">
        <f>J310*T310</f>
        <v>0</v>
      </c>
      <c r="V310" s="195">
        <v>6</v>
      </c>
      <c r="W310" s="199">
        <f>J310*V310</f>
        <v>20505000</v>
      </c>
      <c r="X310" s="195"/>
      <c r="Y310" s="199">
        <f>J310*X310</f>
        <v>0</v>
      </c>
      <c r="Z310" s="195"/>
      <c r="AA310" s="199">
        <f>J310*Z310</f>
        <v>0</v>
      </c>
      <c r="AC310" s="325"/>
      <c r="AD310" s="223"/>
    </row>
    <row r="311" spans="1:31" ht="27" customHeight="1" thickBot="1">
      <c r="A311" s="4"/>
      <c r="B311" s="8"/>
      <c r="C311" s="132" t="s">
        <v>59</v>
      </c>
      <c r="D311" s="147"/>
      <c r="E311" s="147"/>
      <c r="F311" s="147"/>
      <c r="G311" s="148"/>
      <c r="H311" s="149"/>
      <c r="I311" s="130"/>
      <c r="J311" s="135"/>
      <c r="K311" s="204">
        <f>SUBTOTAL(9,K307:K310)</f>
        <v>46850022</v>
      </c>
      <c r="L311" s="311"/>
      <c r="M311" s="309"/>
      <c r="N311" s="130"/>
      <c r="O311" s="204">
        <f>SUBTOTAL(9,O307:O310)</f>
        <v>5840022</v>
      </c>
      <c r="P311" s="130"/>
      <c r="Q311" s="204">
        <f>SUBTOTAL(9,Q307:Q310)</f>
        <v>0</v>
      </c>
      <c r="R311" s="130"/>
      <c r="S311" s="204">
        <f>SUBTOTAL(9,S307:S310)</f>
        <v>0</v>
      </c>
      <c r="T311" s="130"/>
      <c r="U311" s="204">
        <f>SUBTOTAL(9,U307:U310)</f>
        <v>0</v>
      </c>
      <c r="V311" s="130"/>
      <c r="W311" s="204">
        <f>SUBTOTAL(9,W307:W310)</f>
        <v>41010000</v>
      </c>
      <c r="X311" s="130"/>
      <c r="Y311" s="204">
        <f>SUBTOTAL(9,Y307:Y310)</f>
        <v>0</v>
      </c>
      <c r="Z311" s="130"/>
      <c r="AA311" s="204">
        <f>SUBTOTAL(9,AA307:AA310)</f>
        <v>0</v>
      </c>
      <c r="AC311" s="326"/>
      <c r="AD311" s="223"/>
    </row>
    <row r="312" spans="1:31" ht="30" customHeight="1" thickBot="1">
      <c r="A312" s="4"/>
      <c r="B312" s="8"/>
      <c r="C312" s="125"/>
      <c r="D312" s="194">
        <v>26</v>
      </c>
      <c r="E312" s="126"/>
      <c r="F312" s="126"/>
      <c r="G312" s="126" t="s">
        <v>35</v>
      </c>
      <c r="H312" s="194"/>
      <c r="I312" s="126"/>
      <c r="J312" s="126"/>
      <c r="K312" s="127"/>
      <c r="L312" s="311"/>
      <c r="M312" s="309"/>
      <c r="N312" s="126"/>
      <c r="O312" s="127"/>
      <c r="P312" s="126"/>
      <c r="Q312" s="127"/>
      <c r="R312" s="126"/>
      <c r="S312" s="127"/>
      <c r="T312" s="126"/>
      <c r="U312" s="127"/>
      <c r="V312" s="126"/>
      <c r="W312" s="127"/>
      <c r="X312" s="126"/>
      <c r="Y312" s="127"/>
      <c r="Z312" s="126"/>
      <c r="AA312" s="127"/>
      <c r="AC312" s="326"/>
      <c r="AD312" s="223"/>
    </row>
    <row r="313" spans="1:31" ht="30" customHeight="1">
      <c r="A313" s="4"/>
      <c r="B313" s="8"/>
      <c r="C313" s="128"/>
      <c r="D313" s="136">
        <v>26.1</v>
      </c>
      <c r="E313" s="136"/>
      <c r="F313" s="136"/>
      <c r="G313" s="284" t="s">
        <v>493</v>
      </c>
      <c r="H313" s="285" t="s">
        <v>56</v>
      </c>
      <c r="I313" s="286">
        <v>963</v>
      </c>
      <c r="J313" s="287">
        <v>4148</v>
      </c>
      <c r="K313" s="293">
        <f t="shared" ref="K313:K315" si="168">ROUND(I313*J313,0)</f>
        <v>3994524</v>
      </c>
      <c r="L313" s="311"/>
      <c r="M313" s="309"/>
      <c r="N313" s="195"/>
      <c r="O313" s="199"/>
      <c r="P313" s="195"/>
      <c r="Q313" s="199"/>
      <c r="R313" s="195"/>
      <c r="S313" s="199"/>
      <c r="T313" s="195"/>
      <c r="U313" s="199"/>
      <c r="V313" s="195"/>
      <c r="W313" s="199"/>
      <c r="X313" s="195"/>
      <c r="Y313" s="199"/>
      <c r="Z313" s="195"/>
      <c r="AA313" s="199"/>
      <c r="AC313" s="325"/>
      <c r="AD313" s="223"/>
    </row>
    <row r="314" spans="1:31" ht="85.5">
      <c r="A314" s="4"/>
      <c r="B314" s="8"/>
      <c r="C314" s="128"/>
      <c r="D314" s="136">
        <v>26.3</v>
      </c>
      <c r="E314" s="136"/>
      <c r="F314" s="136"/>
      <c r="G314" s="284" t="s">
        <v>494</v>
      </c>
      <c r="H314" s="285" t="s">
        <v>56</v>
      </c>
      <c r="I314" s="286">
        <v>3365</v>
      </c>
      <c r="J314" s="287">
        <v>3872</v>
      </c>
      <c r="K314" s="199">
        <f t="shared" ref="K314" si="169">ROUND(I314*J314,0)</f>
        <v>13029280</v>
      </c>
      <c r="L314" s="311"/>
      <c r="M314" s="309"/>
      <c r="N314" s="195"/>
      <c r="O314" s="199">
        <f>J314*N314</f>
        <v>0</v>
      </c>
      <c r="P314" s="195">
        <v>3365</v>
      </c>
      <c r="Q314" s="199">
        <f>J314*P314</f>
        <v>13029280</v>
      </c>
      <c r="R314" s="195"/>
      <c r="S314" s="199">
        <f>J314*R314</f>
        <v>0</v>
      </c>
      <c r="T314" s="195"/>
      <c r="U314" s="199">
        <f>J314*T314</f>
        <v>0</v>
      </c>
      <c r="V314" s="195"/>
      <c r="W314" s="199">
        <f>J314*V314</f>
        <v>0</v>
      </c>
      <c r="X314" s="195"/>
      <c r="Y314" s="199">
        <f>J314*X314</f>
        <v>0</v>
      </c>
      <c r="Z314" s="195"/>
      <c r="AA314" s="199">
        <f>J314*Z314</f>
        <v>0</v>
      </c>
      <c r="AC314" s="325"/>
      <c r="AD314" s="223"/>
    </row>
    <row r="315" spans="1:31" ht="42.75">
      <c r="A315" s="4"/>
      <c r="B315" s="8"/>
      <c r="C315" s="128"/>
      <c r="D315" s="136">
        <v>26.4</v>
      </c>
      <c r="E315" s="136"/>
      <c r="F315" s="136"/>
      <c r="G315" s="284" t="s">
        <v>495</v>
      </c>
      <c r="H315" s="285" t="s">
        <v>56</v>
      </c>
      <c r="I315" s="286">
        <v>537</v>
      </c>
      <c r="J315" s="287">
        <v>5247</v>
      </c>
      <c r="K315" s="199">
        <f t="shared" si="168"/>
        <v>2817639</v>
      </c>
      <c r="L315" s="311"/>
      <c r="M315" s="309"/>
      <c r="N315" s="195"/>
      <c r="O315" s="199">
        <f>J315*N315</f>
        <v>0</v>
      </c>
      <c r="P315" s="195">
        <v>218</v>
      </c>
      <c r="Q315" s="199">
        <f>J315*P315</f>
        <v>1143846</v>
      </c>
      <c r="R315" s="195">
        <v>158</v>
      </c>
      <c r="S315" s="199">
        <f>J315*R315</f>
        <v>829026</v>
      </c>
      <c r="T315" s="195"/>
      <c r="U315" s="199">
        <f>J315*T315</f>
        <v>0</v>
      </c>
      <c r="V315" s="195">
        <v>158</v>
      </c>
      <c r="W315" s="199">
        <f>J315*V315</f>
        <v>829026</v>
      </c>
      <c r="X315" s="195"/>
      <c r="Y315" s="199">
        <f>J315*X315</f>
        <v>0</v>
      </c>
      <c r="Z315" s="195"/>
      <c r="AA315" s="199">
        <f>J315*Z315</f>
        <v>0</v>
      </c>
      <c r="AC315" s="325"/>
      <c r="AD315" s="223"/>
    </row>
    <row r="316" spans="1:31" ht="30" customHeight="1">
      <c r="A316" s="4"/>
      <c r="B316" s="8"/>
      <c r="C316" s="132" t="s">
        <v>59</v>
      </c>
      <c r="D316" s="147"/>
      <c r="E316" s="147"/>
      <c r="F316" s="147"/>
      <c r="G316" s="150"/>
      <c r="H316" s="149"/>
      <c r="I316" s="130"/>
      <c r="J316" s="135"/>
      <c r="K316" s="204">
        <f>SUBTOTAL(9,K313:K315)</f>
        <v>19841443</v>
      </c>
      <c r="L316" s="311"/>
      <c r="M316" s="309"/>
      <c r="N316" s="279"/>
      <c r="O316" s="204">
        <f>SUBTOTAL(9,O315:O315)</f>
        <v>0</v>
      </c>
      <c r="P316" s="279"/>
      <c r="Q316" s="204">
        <f>SUBTOTAL(9,Q315:Q315)</f>
        <v>1143846</v>
      </c>
      <c r="R316" s="279"/>
      <c r="S316" s="204">
        <f>SUBTOTAL(9,S315:S315)</f>
        <v>829026</v>
      </c>
      <c r="T316" s="279"/>
      <c r="U316" s="204">
        <f>SUBTOTAL(9,U315:U315)</f>
        <v>0</v>
      </c>
      <c r="V316" s="279"/>
      <c r="W316" s="204">
        <f>SUBTOTAL(9,W315:W315)</f>
        <v>829026</v>
      </c>
      <c r="X316" s="279"/>
      <c r="Y316" s="204">
        <f>SUBTOTAL(9,Y315:Y315)</f>
        <v>0</v>
      </c>
      <c r="Z316" s="279"/>
      <c r="AA316" s="204">
        <f>SUBTOTAL(9,AA315:AA315)</f>
        <v>0</v>
      </c>
      <c r="AC316" s="326"/>
      <c r="AD316" s="223"/>
    </row>
    <row r="317" spans="1:31" s="3" customFormat="1" ht="30" customHeight="1">
      <c r="A317" s="10"/>
      <c r="B317" s="11"/>
      <c r="C317" s="487" t="s">
        <v>496</v>
      </c>
      <c r="D317" s="488"/>
      <c r="E317" s="488"/>
      <c r="F317" s="488"/>
      <c r="G317" s="488"/>
      <c r="H317" s="488"/>
      <c r="I317" s="488"/>
      <c r="J317" s="489"/>
      <c r="K317" s="205">
        <f>SUBTOTAL(9,K13:K316)</f>
        <v>5841332408</v>
      </c>
      <c r="L317" s="311"/>
      <c r="M317" s="309"/>
      <c r="N317" s="308">
        <f>M317-K317</f>
        <v>-5841332408</v>
      </c>
      <c r="O317" s="302">
        <f>SUBTOTAL(9,O13:O316)</f>
        <v>323858779</v>
      </c>
      <c r="P317" s="301"/>
      <c r="Q317" s="302">
        <f>SUBTOTAL(9,Q13:Q316)</f>
        <v>83591115</v>
      </c>
      <c r="R317" s="301"/>
      <c r="S317" s="302">
        <f>SUBTOTAL(9,S13:S316)</f>
        <v>352590543.80000001</v>
      </c>
      <c r="T317" s="301"/>
      <c r="U317" s="302">
        <f>SUBTOTAL(9,U13:U316)</f>
        <v>103129721</v>
      </c>
      <c r="V317" s="301"/>
      <c r="W317" s="302">
        <f>SUBTOTAL(9,W13:W316)</f>
        <v>212936536</v>
      </c>
      <c r="X317" s="301"/>
      <c r="Y317" s="302">
        <f>SUBTOTAL(9,Y13:Y316)</f>
        <v>275966380</v>
      </c>
      <c r="Z317" s="301"/>
      <c r="AA317" s="302">
        <f>SUBTOTAL(9,AA13:AA316)</f>
        <v>4645428939.4799995</v>
      </c>
      <c r="AB317" s="322"/>
      <c r="AC317" s="326"/>
      <c r="AD317" s="209"/>
    </row>
    <row r="318" spans="1:31" s="3" customFormat="1">
      <c r="A318" s="10"/>
      <c r="B318" s="11"/>
      <c r="C318" s="151"/>
      <c r="D318" s="151"/>
      <c r="E318" s="151"/>
      <c r="F318" s="151"/>
      <c r="G318" s="151"/>
      <c r="H318" s="196"/>
      <c r="I318" s="151"/>
      <c r="J318" s="151"/>
      <c r="K318" s="152"/>
      <c r="L318" s="311"/>
      <c r="M318" s="309"/>
      <c r="N318" s="294"/>
      <c r="O318" s="296"/>
      <c r="P318" s="294"/>
      <c r="Q318" s="296"/>
      <c r="R318" s="294"/>
      <c r="S318" s="296"/>
      <c r="T318" s="294"/>
      <c r="U318" s="296"/>
      <c r="V318" s="294"/>
      <c r="W318" s="296"/>
      <c r="X318" s="294"/>
      <c r="Y318" s="296"/>
      <c r="Z318" s="294"/>
      <c r="AA318" s="296"/>
      <c r="AB318" s="322"/>
      <c r="AC318" s="325"/>
      <c r="AD318" s="209"/>
    </row>
    <row r="319" spans="1:31" s="3" customFormat="1" ht="22.5" customHeight="1">
      <c r="A319" s="10"/>
      <c r="B319" s="11"/>
      <c r="C319" s="153"/>
      <c r="D319" s="154"/>
      <c r="E319" s="153"/>
      <c r="F319" s="153"/>
      <c r="G319" s="494" t="s">
        <v>497</v>
      </c>
      <c r="H319" s="495"/>
      <c r="I319" s="495"/>
      <c r="J319" s="283">
        <f>K334</f>
        <v>0.2330720340680191</v>
      </c>
      <c r="K319" s="458">
        <f>ROUND((J319*$K$317),0)</f>
        <v>1361451226</v>
      </c>
      <c r="L319" s="311"/>
      <c r="M319" s="309"/>
      <c r="N319" s="295"/>
      <c r="O319" s="297"/>
      <c r="P319" s="295"/>
      <c r="Q319" s="297"/>
      <c r="R319" s="295"/>
      <c r="S319" s="297"/>
      <c r="T319" s="295"/>
      <c r="U319" s="297"/>
      <c r="V319" s="295"/>
      <c r="W319" s="297"/>
      <c r="X319" s="295"/>
      <c r="Y319" s="297"/>
      <c r="Z319" s="295"/>
      <c r="AA319" s="297"/>
      <c r="AB319" s="297"/>
      <c r="AC319" s="297"/>
      <c r="AD319" s="215"/>
      <c r="AE319" s="215"/>
    </row>
    <row r="320" spans="1:31" s="3" customFormat="1" ht="22.5" customHeight="1">
      <c r="A320" s="10"/>
      <c r="B320" s="11"/>
      <c r="C320" s="153"/>
      <c r="D320" s="154"/>
      <c r="E320" s="153"/>
      <c r="F320" s="153"/>
      <c r="G320" s="511" t="s">
        <v>498</v>
      </c>
      <c r="H320" s="506"/>
      <c r="I320" s="506"/>
      <c r="J320" s="239">
        <f>K335</f>
        <v>0.01</v>
      </c>
      <c r="K320" s="460">
        <f t="shared" ref="K320:K322" si="170">ROUND((J320*$K$317),0)</f>
        <v>58413324</v>
      </c>
      <c r="L320" s="311"/>
      <c r="M320" s="309"/>
      <c r="N320" s="295"/>
      <c r="O320" s="297"/>
      <c r="P320" s="295"/>
      <c r="Q320" s="297"/>
      <c r="R320" s="295"/>
      <c r="S320" s="297"/>
      <c r="T320" s="295"/>
      <c r="U320" s="297"/>
      <c r="V320" s="295"/>
      <c r="W320" s="297"/>
      <c r="X320" s="295"/>
      <c r="Y320" s="297"/>
      <c r="Z320" s="295"/>
      <c r="AA320" s="297"/>
      <c r="AB320" s="297"/>
      <c r="AC320" s="297"/>
      <c r="AD320" s="209"/>
    </row>
    <row r="321" spans="1:30" s="3" customFormat="1" ht="22.5" customHeight="1">
      <c r="A321" s="10"/>
      <c r="B321" s="11"/>
      <c r="C321" s="153"/>
      <c r="D321" s="155"/>
      <c r="E321" s="155"/>
      <c r="F321" s="155"/>
      <c r="G321" s="505" t="s">
        <v>499</v>
      </c>
      <c r="H321" s="506"/>
      <c r="I321" s="506"/>
      <c r="J321" s="239">
        <f>K336</f>
        <v>0.05</v>
      </c>
      <c r="K321" s="460">
        <f t="shared" si="170"/>
        <v>292066620</v>
      </c>
      <c r="L321" s="311"/>
      <c r="M321" s="315"/>
      <c r="N321" s="295"/>
      <c r="O321" s="297"/>
      <c r="P321" s="295"/>
      <c r="Q321" s="297"/>
      <c r="R321" s="295"/>
      <c r="S321" s="297"/>
      <c r="T321" s="295"/>
      <c r="U321" s="297"/>
      <c r="V321" s="295"/>
      <c r="W321" s="297"/>
      <c r="X321" s="295"/>
      <c r="Y321" s="297"/>
      <c r="Z321" s="295"/>
      <c r="AA321" s="297"/>
      <c r="AB321" s="297"/>
      <c r="AC321" s="297"/>
      <c r="AD321" s="209"/>
    </row>
    <row r="322" spans="1:30" s="3" customFormat="1" ht="22.5" customHeight="1">
      <c r="A322" s="10"/>
      <c r="B322" s="11"/>
      <c r="C322" s="153"/>
      <c r="D322" s="155"/>
      <c r="E322" s="155"/>
      <c r="F322" s="155"/>
      <c r="G322" s="505" t="s">
        <v>500</v>
      </c>
      <c r="H322" s="506"/>
      <c r="I322" s="506"/>
      <c r="J322" s="239">
        <f>K337</f>
        <v>0.19</v>
      </c>
      <c r="K322" s="459">
        <f>ROUND((J322*$K$321),0)</f>
        <v>55492658</v>
      </c>
      <c r="L322" s="311"/>
      <c r="M322" s="315"/>
      <c r="N322" s="295"/>
      <c r="O322" s="297"/>
      <c r="P322" s="295"/>
      <c r="Q322" s="297"/>
      <c r="R322" s="295"/>
      <c r="S322" s="297"/>
      <c r="T322" s="295"/>
      <c r="U322" s="297"/>
      <c r="V322" s="295"/>
      <c r="W322" s="297"/>
      <c r="X322" s="295"/>
      <c r="Y322" s="297"/>
      <c r="Z322" s="295"/>
      <c r="AA322" s="297"/>
      <c r="AB322" s="297"/>
      <c r="AC322" s="297"/>
      <c r="AD322" s="209"/>
    </row>
    <row r="323" spans="1:30" s="3" customFormat="1" ht="22.5" customHeight="1">
      <c r="A323" s="10"/>
      <c r="B323" s="11"/>
      <c r="C323" s="153"/>
      <c r="D323" s="154"/>
      <c r="E323" s="153"/>
      <c r="F323" s="157"/>
      <c r="G323" s="512" t="s">
        <v>501</v>
      </c>
      <c r="H323" s="504"/>
      <c r="I323" s="504"/>
      <c r="J323" s="246">
        <f>J319+J320+J321+(J322*J321)</f>
        <v>0.30257203406801914</v>
      </c>
      <c r="K323" s="156">
        <f>SUM(K319:K322)</f>
        <v>1767423828</v>
      </c>
      <c r="L323" s="311"/>
      <c r="M323" s="315"/>
      <c r="N323" s="298"/>
      <c r="O323" s="299"/>
      <c r="P323" s="298"/>
      <c r="Q323" s="299"/>
      <c r="R323" s="298"/>
      <c r="S323" s="299"/>
      <c r="T323" s="298"/>
      <c r="U323" s="299"/>
      <c r="V323" s="298"/>
      <c r="W323" s="299"/>
      <c r="X323" s="298"/>
      <c r="Y323" s="299"/>
      <c r="Z323" s="298"/>
      <c r="AA323" s="299"/>
      <c r="AB323" s="300"/>
      <c r="AC323" s="300"/>
      <c r="AD323" s="209"/>
    </row>
    <row r="324" spans="1:30" s="3" customFormat="1" ht="15.75">
      <c r="A324" s="10"/>
      <c r="B324" s="11"/>
      <c r="C324" s="153"/>
      <c r="D324" s="154"/>
      <c r="E324" s="153"/>
      <c r="F324" s="153"/>
      <c r="G324" s="507" t="s">
        <v>502</v>
      </c>
      <c r="H324" s="508"/>
      <c r="I324" s="508"/>
      <c r="J324" s="235"/>
      <c r="K324" s="236">
        <f>ROUND(K317+K323,0)</f>
        <v>7608756236</v>
      </c>
      <c r="L324" s="311"/>
      <c r="M324" s="315"/>
      <c r="N324" s="298"/>
      <c r="O324" s="299"/>
      <c r="P324" s="298"/>
      <c r="Q324" s="299"/>
      <c r="R324" s="298"/>
      <c r="S324" s="299"/>
      <c r="T324" s="298"/>
      <c r="U324" s="299"/>
      <c r="V324" s="298"/>
      <c r="W324" s="299"/>
      <c r="X324" s="298"/>
      <c r="Y324" s="299"/>
      <c r="Z324" s="298"/>
      <c r="AA324" s="299"/>
      <c r="AB324" s="300"/>
      <c r="AC324" s="300"/>
      <c r="AD324" s="209"/>
    </row>
    <row r="325" spans="1:30" s="3" customFormat="1" ht="11.25" customHeight="1">
      <c r="A325" s="10"/>
      <c r="B325" s="11"/>
      <c r="C325" s="153"/>
      <c r="D325" s="154"/>
      <c r="E325" s="154"/>
      <c r="F325" s="154"/>
      <c r="G325" s="153"/>
      <c r="H325" s="154"/>
      <c r="I325" s="158"/>
      <c r="J325" s="159"/>
      <c r="K325" s="160"/>
      <c r="L325" s="311"/>
      <c r="M325" s="315"/>
      <c r="N325" s="10"/>
      <c r="O325" s="10"/>
      <c r="P325" s="10"/>
      <c r="Q325" s="10"/>
      <c r="R325" s="10"/>
      <c r="S325" s="10"/>
      <c r="T325" s="10"/>
      <c r="U325" s="10"/>
      <c r="V325" s="10"/>
      <c r="W325" s="10"/>
      <c r="X325" s="10"/>
      <c r="Y325" s="10"/>
      <c r="Z325" s="10"/>
      <c r="AA325" s="10"/>
      <c r="AB325" s="328"/>
      <c r="AC325" s="329"/>
      <c r="AD325" s="209"/>
    </row>
    <row r="326" spans="1:30" s="3" customFormat="1" ht="21.75" customHeight="1">
      <c r="A326" s="10"/>
      <c r="B326" s="11"/>
      <c r="C326" s="153"/>
      <c r="D326" s="154"/>
      <c r="E326" s="154"/>
      <c r="F326" s="154"/>
      <c r="G326" s="503" t="s">
        <v>503</v>
      </c>
      <c r="H326" s="504"/>
      <c r="I326" s="504"/>
      <c r="J326" s="237"/>
      <c r="K326" s="238">
        <v>206545562</v>
      </c>
      <c r="L326" s="311"/>
      <c r="M326" s="315"/>
      <c r="N326" s="225"/>
      <c r="O326" s="225"/>
      <c r="P326" s="10"/>
      <c r="Q326" s="10"/>
      <c r="R326" s="10"/>
      <c r="S326" s="10"/>
      <c r="T326" s="10"/>
      <c r="U326" s="10"/>
      <c r="V326" s="10"/>
      <c r="W326" s="10"/>
      <c r="X326" s="10"/>
      <c r="Y326" s="10"/>
      <c r="Z326" s="10"/>
      <c r="AA326" s="10"/>
      <c r="AB326" s="328"/>
      <c r="AC326" s="329"/>
      <c r="AD326" s="209"/>
    </row>
    <row r="327" spans="1:30" s="3" customFormat="1" ht="21.75" customHeight="1">
      <c r="A327" s="10"/>
      <c r="B327" s="11"/>
      <c r="C327" s="153"/>
      <c r="D327" s="154"/>
      <c r="E327" s="154"/>
      <c r="F327" s="154"/>
      <c r="G327" s="505" t="s">
        <v>504</v>
      </c>
      <c r="H327" s="506"/>
      <c r="I327" s="506"/>
      <c r="J327" s="239">
        <v>0.19</v>
      </c>
      <c r="K327" s="240">
        <f>ROUND((K326*J327),0)</f>
        <v>39243657</v>
      </c>
      <c r="L327" s="311"/>
      <c r="M327" s="315"/>
      <c r="N327" s="225"/>
      <c r="O327" s="225"/>
      <c r="P327" s="10"/>
      <c r="Q327" s="10"/>
      <c r="R327" s="10"/>
      <c r="S327" s="10"/>
      <c r="T327" s="10"/>
      <c r="U327" s="10"/>
      <c r="V327" s="10"/>
      <c r="W327" s="10"/>
      <c r="X327" s="10"/>
      <c r="Y327" s="10"/>
      <c r="Z327" s="10"/>
      <c r="AA327" s="10"/>
      <c r="AB327" s="328"/>
      <c r="AC327" s="329"/>
      <c r="AD327" s="209"/>
    </row>
    <row r="328" spans="1:30" s="3" customFormat="1" ht="21.75" customHeight="1">
      <c r="A328" s="10"/>
      <c r="B328" s="11"/>
      <c r="C328" s="153"/>
      <c r="D328" s="154"/>
      <c r="E328" s="154"/>
      <c r="F328" s="154"/>
      <c r="G328" s="507" t="s">
        <v>505</v>
      </c>
      <c r="H328" s="508"/>
      <c r="I328" s="508"/>
      <c r="J328" s="241">
        <f>J324+J325+J326+(J327*J326)</f>
        <v>0</v>
      </c>
      <c r="K328" s="236">
        <f>SUM(K326:K327)</f>
        <v>245789219</v>
      </c>
      <c r="L328" s="316"/>
      <c r="M328" s="315"/>
      <c r="N328" s="225"/>
      <c r="O328" s="225"/>
      <c r="P328" s="10"/>
      <c r="Q328" s="10"/>
      <c r="R328" s="10"/>
      <c r="S328" s="10"/>
      <c r="T328" s="10"/>
      <c r="U328" s="10"/>
      <c r="V328" s="10"/>
      <c r="W328" s="10"/>
      <c r="X328" s="10"/>
      <c r="Y328" s="10"/>
      <c r="Z328" s="10"/>
      <c r="AA328" s="10"/>
      <c r="AB328" s="328"/>
      <c r="AC328" s="329"/>
      <c r="AD328" s="209"/>
    </row>
    <row r="329" spans="1:30" s="3" customFormat="1" ht="8.25" customHeight="1">
      <c r="A329" s="10"/>
      <c r="B329" s="11"/>
      <c r="C329" s="153"/>
      <c r="D329" s="154"/>
      <c r="E329" s="154"/>
      <c r="F329" s="154"/>
      <c r="G329" s="242"/>
      <c r="H329" s="243"/>
      <c r="I329" s="244"/>
      <c r="J329" s="245"/>
      <c r="K329" s="160"/>
      <c r="L329" s="316"/>
      <c r="M329" s="315"/>
      <c r="N329" s="225"/>
      <c r="O329" s="225"/>
      <c r="P329" s="10"/>
      <c r="Q329" s="10"/>
      <c r="R329" s="10"/>
      <c r="S329" s="10"/>
      <c r="T329" s="10"/>
      <c r="U329" s="10"/>
      <c r="V329" s="10"/>
      <c r="W329" s="10"/>
      <c r="X329" s="10"/>
      <c r="Y329" s="10"/>
      <c r="Z329" s="10"/>
      <c r="AA329" s="10"/>
      <c r="AB329" s="328"/>
      <c r="AC329" s="329"/>
      <c r="AD329" s="209"/>
    </row>
    <row r="330" spans="1:30" s="3" customFormat="1" ht="39" customHeight="1" thickBot="1">
      <c r="A330" s="10"/>
      <c r="B330" s="11"/>
      <c r="C330" s="153"/>
      <c r="D330" s="154"/>
      <c r="E330" s="154"/>
      <c r="F330" s="154"/>
      <c r="G330" s="509" t="s">
        <v>506</v>
      </c>
      <c r="H330" s="510"/>
      <c r="I330" s="510"/>
      <c r="J330" s="247"/>
      <c r="K330" s="248">
        <f>K324+K328</f>
        <v>7854545455</v>
      </c>
      <c r="L330" s="317"/>
      <c r="M330" s="315"/>
      <c r="N330" s="225"/>
      <c r="O330" s="225"/>
      <c r="P330" s="282"/>
      <c r="Q330" s="278"/>
      <c r="R330" s="10"/>
      <c r="S330" s="10"/>
      <c r="T330" s="10"/>
      <c r="U330" s="10"/>
      <c r="V330" s="10"/>
      <c r="W330" s="10"/>
      <c r="X330" s="10"/>
      <c r="Y330" s="10"/>
      <c r="Z330" s="10"/>
      <c r="AA330" s="10"/>
      <c r="AB330" s="328"/>
      <c r="AC330" s="329"/>
      <c r="AD330" s="209"/>
    </row>
    <row r="331" spans="1:30" s="3" customFormat="1" thickBot="1">
      <c r="A331" s="10"/>
      <c r="B331" s="11"/>
      <c r="C331" s="153"/>
      <c r="D331" s="154"/>
      <c r="E331" s="154"/>
      <c r="F331" s="154"/>
      <c r="G331" s="153"/>
      <c r="H331" s="154"/>
      <c r="I331" s="158"/>
      <c r="J331" s="159"/>
      <c r="K331" s="160"/>
      <c r="L331" s="316"/>
      <c r="M331" s="315"/>
      <c r="N331" s="225"/>
      <c r="O331" s="207"/>
      <c r="P331" s="10"/>
      <c r="Q331" s="10"/>
      <c r="R331" s="10"/>
      <c r="S331" s="10"/>
      <c r="T331" s="10"/>
      <c r="U331" s="10"/>
      <c r="V331" s="10"/>
      <c r="W331" s="10"/>
      <c r="X331" s="10"/>
      <c r="Y331" s="10"/>
      <c r="Z331" s="10"/>
      <c r="AA331" s="10"/>
      <c r="AB331" s="328"/>
      <c r="AC331" s="329"/>
      <c r="AD331" s="209"/>
    </row>
    <row r="332" spans="1:30" s="3" customFormat="1" ht="9.75" customHeight="1">
      <c r="A332" s="10"/>
      <c r="B332" s="11"/>
      <c r="C332" s="161"/>
      <c r="D332" s="492"/>
      <c r="E332" s="492"/>
      <c r="F332" s="492"/>
      <c r="G332" s="492"/>
      <c r="H332" s="492"/>
      <c r="I332" s="492"/>
      <c r="J332" s="492"/>
      <c r="K332" s="493"/>
      <c r="L332" s="316"/>
      <c r="M332" s="315"/>
      <c r="N332" s="10"/>
      <c r="O332" s="10"/>
      <c r="P332" s="10"/>
      <c r="Q332" s="10"/>
      <c r="R332" s="10"/>
      <c r="S332" s="10"/>
      <c r="T332" s="10"/>
      <c r="U332" s="10"/>
      <c r="V332" s="10"/>
      <c r="W332" s="10"/>
      <c r="X332" s="10"/>
      <c r="Y332" s="10"/>
      <c r="Z332" s="10"/>
      <c r="AA332" s="10"/>
      <c r="AB332" s="328"/>
      <c r="AC332" s="329"/>
      <c r="AD332" s="209"/>
    </row>
    <row r="333" spans="1:30" s="209" customFormat="1" ht="46.5" customHeight="1">
      <c r="A333" s="207"/>
      <c r="B333" s="208"/>
      <c r="C333" s="485" t="s">
        <v>507</v>
      </c>
      <c r="D333" s="486"/>
      <c r="E333" s="486"/>
      <c r="F333" s="486"/>
      <c r="G333" s="486"/>
      <c r="H333" s="490" t="s">
        <v>508</v>
      </c>
      <c r="I333" s="490"/>
      <c r="J333" s="490"/>
      <c r="K333" s="162" t="s">
        <v>509</v>
      </c>
      <c r="L333" s="317"/>
      <c r="M333" s="277"/>
      <c r="N333" s="207"/>
      <c r="O333" s="207"/>
      <c r="P333" s="207"/>
      <c r="Q333" s="207"/>
      <c r="R333" s="207"/>
      <c r="S333" s="207"/>
      <c r="T333" s="207"/>
      <c r="U333" s="207"/>
      <c r="V333" s="207"/>
      <c r="W333" s="207"/>
      <c r="X333" s="207"/>
      <c r="Y333" s="207"/>
      <c r="Z333" s="207"/>
      <c r="AA333" s="207"/>
      <c r="AB333" s="328"/>
      <c r="AC333" s="328"/>
    </row>
    <row r="334" spans="1:30" s="209" customFormat="1" ht="57.75" customHeight="1">
      <c r="A334" s="207"/>
      <c r="B334" s="208"/>
      <c r="C334" s="485" t="s">
        <v>510</v>
      </c>
      <c r="D334" s="486"/>
      <c r="E334" s="486"/>
      <c r="F334" s="486"/>
      <c r="G334" s="486"/>
      <c r="H334" s="491" t="s">
        <v>497</v>
      </c>
      <c r="I334" s="491"/>
      <c r="J334" s="163" t="s">
        <v>511</v>
      </c>
      <c r="K334" s="214">
        <f>AIU!F50</f>
        <v>0.2330720340680191</v>
      </c>
      <c r="L334" s="317"/>
      <c r="M334" s="277"/>
      <c r="N334" s="207"/>
      <c r="O334" s="207"/>
      <c r="P334" s="207"/>
      <c r="Q334" s="207"/>
      <c r="R334" s="207"/>
      <c r="S334" s="207"/>
      <c r="T334" s="207"/>
      <c r="U334" s="207"/>
      <c r="V334" s="207"/>
      <c r="W334" s="207"/>
      <c r="X334" s="207"/>
      <c r="Y334" s="207"/>
      <c r="Z334" s="207"/>
      <c r="AA334" s="207"/>
      <c r="AB334" s="328"/>
      <c r="AC334" s="328"/>
    </row>
    <row r="335" spans="1:30" s="209" customFormat="1" ht="30" customHeight="1">
      <c r="A335" s="207"/>
      <c r="B335" s="208"/>
      <c r="C335" s="498" t="s">
        <v>512</v>
      </c>
      <c r="D335" s="486"/>
      <c r="E335" s="486"/>
      <c r="F335" s="486"/>
      <c r="G335" s="486"/>
      <c r="H335" s="499" t="s">
        <v>498</v>
      </c>
      <c r="I335" s="500"/>
      <c r="J335" s="163" t="s">
        <v>513</v>
      </c>
      <c r="K335" s="214">
        <v>0.01</v>
      </c>
      <c r="L335" s="317"/>
      <c r="M335" s="277"/>
      <c r="N335" s="207"/>
      <c r="O335" s="207"/>
      <c r="P335" s="207"/>
      <c r="Q335" s="207"/>
      <c r="R335" s="207"/>
      <c r="S335" s="207"/>
      <c r="T335" s="207"/>
      <c r="U335" s="207"/>
      <c r="V335" s="207"/>
      <c r="W335" s="207"/>
      <c r="X335" s="207"/>
      <c r="Y335" s="207"/>
      <c r="Z335" s="207"/>
      <c r="AA335" s="207"/>
      <c r="AB335" s="328"/>
      <c r="AC335" s="328"/>
    </row>
    <row r="336" spans="1:30" s="210" customFormat="1" ht="58.5" customHeight="1">
      <c r="A336" s="207"/>
      <c r="B336" s="208"/>
      <c r="C336" s="169"/>
      <c r="E336" s="170"/>
      <c r="F336" s="170"/>
      <c r="G336" s="171"/>
      <c r="H336" s="501" t="s">
        <v>514</v>
      </c>
      <c r="I336" s="491"/>
      <c r="J336" s="163" t="s">
        <v>515</v>
      </c>
      <c r="K336" s="214">
        <v>0.05</v>
      </c>
      <c r="L336" s="317"/>
      <c r="M336" s="277"/>
      <c r="N336" s="207"/>
      <c r="O336" s="207"/>
      <c r="P336" s="207"/>
      <c r="Q336" s="207"/>
      <c r="R336" s="207"/>
      <c r="S336" s="207"/>
      <c r="T336" s="207"/>
      <c r="U336" s="207"/>
      <c r="V336" s="207"/>
      <c r="W336" s="207"/>
      <c r="X336" s="207"/>
      <c r="Y336" s="207"/>
      <c r="Z336" s="207"/>
      <c r="AA336" s="207"/>
      <c r="AB336" s="330"/>
      <c r="AC336" s="330"/>
    </row>
    <row r="337" spans="1:29" s="210" customFormat="1" ht="44.25" customHeight="1">
      <c r="A337" s="207"/>
      <c r="B337" s="208"/>
      <c r="C337" s="172"/>
      <c r="E337" s="173"/>
      <c r="F337" s="173"/>
      <c r="G337" s="174"/>
      <c r="H337" s="501" t="s">
        <v>500</v>
      </c>
      <c r="I337" s="491"/>
      <c r="J337" s="206" t="s">
        <v>516</v>
      </c>
      <c r="K337" s="214">
        <v>0.19</v>
      </c>
      <c r="L337" s="317"/>
      <c r="M337" s="277"/>
      <c r="N337" s="207"/>
      <c r="O337" s="207"/>
      <c r="P337" s="207"/>
      <c r="Q337" s="207"/>
      <c r="R337" s="207"/>
      <c r="S337" s="207"/>
      <c r="T337" s="207"/>
      <c r="U337" s="207"/>
      <c r="V337" s="207"/>
      <c r="W337" s="207"/>
      <c r="X337" s="207"/>
      <c r="Y337" s="207"/>
      <c r="Z337" s="207"/>
      <c r="AA337" s="207"/>
      <c r="AB337" s="330"/>
      <c r="AC337" s="330"/>
    </row>
    <row r="338" spans="1:29" s="213" customFormat="1" ht="57" customHeight="1">
      <c r="A338" s="211"/>
      <c r="B338" s="212"/>
      <c r="C338" s="172"/>
      <c r="D338" s="173"/>
      <c r="E338" s="173"/>
      <c r="F338" s="173"/>
      <c r="G338" s="174"/>
      <c r="H338" s="491" t="s">
        <v>517</v>
      </c>
      <c r="I338" s="491"/>
      <c r="J338" s="163" t="s">
        <v>518</v>
      </c>
      <c r="K338" s="214">
        <f>(K334+K335+K336)</f>
        <v>0.29307203406801913</v>
      </c>
      <c r="L338" s="318"/>
      <c r="M338" s="326"/>
      <c r="N338" s="211"/>
      <c r="O338" s="211"/>
      <c r="P338" s="211"/>
      <c r="Q338" s="211"/>
      <c r="R338" s="211"/>
      <c r="S338" s="211"/>
      <c r="T338" s="211"/>
      <c r="U338" s="211"/>
      <c r="V338" s="211"/>
      <c r="W338" s="211"/>
      <c r="X338" s="211"/>
      <c r="Y338" s="211"/>
      <c r="Z338" s="211"/>
      <c r="AA338" s="211"/>
      <c r="AB338" s="322"/>
      <c r="AC338" s="322"/>
    </row>
    <row r="339" spans="1:29" ht="17.25" thickBot="1">
      <c r="A339" s="4"/>
      <c r="B339" s="8"/>
      <c r="C339" s="177"/>
      <c r="D339" s="175"/>
      <c r="E339" s="175"/>
      <c r="F339" s="175"/>
      <c r="G339" s="176"/>
      <c r="H339" s="496"/>
      <c r="I339" s="496"/>
      <c r="J339" s="496"/>
      <c r="K339" s="497"/>
      <c r="L339" s="311"/>
      <c r="M339" s="309"/>
      <c r="N339" s="4"/>
      <c r="P339" s="4"/>
      <c r="R339" s="4"/>
      <c r="T339" s="4"/>
      <c r="V339" s="4"/>
      <c r="X339" s="4"/>
      <c r="Z339" s="4"/>
    </row>
    <row r="340" spans="1:29" ht="17.25" thickBot="1">
      <c r="A340" s="4"/>
      <c r="B340" s="188"/>
      <c r="C340" s="189"/>
      <c r="D340" s="189"/>
      <c r="E340" s="190"/>
      <c r="F340" s="189"/>
      <c r="G340" s="191"/>
      <c r="H340" s="190"/>
      <c r="I340" s="189"/>
      <c r="J340" s="189"/>
      <c r="K340" s="189"/>
      <c r="L340" s="319"/>
      <c r="M340" s="309"/>
      <c r="N340" s="4"/>
      <c r="P340" s="4"/>
      <c r="R340" s="4"/>
      <c r="T340" s="4"/>
      <c r="V340" s="4"/>
      <c r="X340" s="4"/>
      <c r="Z340" s="4"/>
    </row>
    <row r="341" spans="1:29" ht="17.25" thickTop="1">
      <c r="A341" s="4"/>
      <c r="B341" s="4"/>
      <c r="C341" s="4"/>
      <c r="D341" s="4"/>
      <c r="E341" s="5"/>
      <c r="F341" s="4"/>
      <c r="G341" s="4"/>
      <c r="H341" s="5"/>
      <c r="I341" s="4"/>
      <c r="J341" s="4"/>
      <c r="K341" s="4"/>
      <c r="L341" s="309"/>
      <c r="M341" s="309"/>
      <c r="N341" s="4"/>
      <c r="P341" s="4"/>
      <c r="R341" s="4"/>
      <c r="T341" s="4"/>
      <c r="V341" s="4"/>
      <c r="X341" s="4"/>
      <c r="Z341" s="4"/>
    </row>
  </sheetData>
  <mergeCells count="43">
    <mergeCell ref="X11:Y11"/>
    <mergeCell ref="Z11:AA11"/>
    <mergeCell ref="N11:O11"/>
    <mergeCell ref="P11:Q11"/>
    <mergeCell ref="R11:S11"/>
    <mergeCell ref="T11:U11"/>
    <mergeCell ref="V11:W11"/>
    <mergeCell ref="G326:I326"/>
    <mergeCell ref="G327:I327"/>
    <mergeCell ref="G328:I328"/>
    <mergeCell ref="G330:I330"/>
    <mergeCell ref="G320:I320"/>
    <mergeCell ref="G321:I321"/>
    <mergeCell ref="G322:I322"/>
    <mergeCell ref="G323:I323"/>
    <mergeCell ref="G324:I324"/>
    <mergeCell ref="G11:G12"/>
    <mergeCell ref="H11:H12"/>
    <mergeCell ref="E11:F11"/>
    <mergeCell ref="C7:K8"/>
    <mergeCell ref="C9:K9"/>
    <mergeCell ref="H339:K339"/>
    <mergeCell ref="C335:G335"/>
    <mergeCell ref="H335:I335"/>
    <mergeCell ref="H336:I336"/>
    <mergeCell ref="H338:I338"/>
    <mergeCell ref="H337:I337"/>
    <mergeCell ref="C3:F3"/>
    <mergeCell ref="C334:G334"/>
    <mergeCell ref="C10:K10"/>
    <mergeCell ref="C317:J317"/>
    <mergeCell ref="C333:G333"/>
    <mergeCell ref="H333:J333"/>
    <mergeCell ref="H334:I334"/>
    <mergeCell ref="D332:K332"/>
    <mergeCell ref="C6:K6"/>
    <mergeCell ref="G319:I319"/>
    <mergeCell ref="I11:I12"/>
    <mergeCell ref="C5:K5"/>
    <mergeCell ref="J11:J12"/>
    <mergeCell ref="K11:K12"/>
    <mergeCell ref="C11:C12"/>
    <mergeCell ref="D11:D12"/>
  </mergeCells>
  <phoneticPr fontId="9" type="noConversion"/>
  <conditionalFormatting sqref="G319:G323">
    <cfRule type="duplicateValues" dxfId="5" priority="14"/>
  </conditionalFormatting>
  <conditionalFormatting sqref="G324">
    <cfRule type="duplicateValues" dxfId="4" priority="10"/>
  </conditionalFormatting>
  <conditionalFormatting sqref="G326:G330">
    <cfRule type="duplicateValues" dxfId="3" priority="12"/>
  </conditionalFormatting>
  <conditionalFormatting sqref="O318:O324 Q318:Q324 S318:S324 U318:U324 W318:W324 Y318:Y324 AA318:AA324">
    <cfRule type="cellIs" dxfId="2" priority="9" operator="equal">
      <formula>#REF!</formula>
    </cfRule>
  </conditionalFormatting>
  <conditionalFormatting sqref="AB319:AB324">
    <cfRule type="cellIs" dxfId="1" priority="2" operator="equal">
      <formula>#REF!</formula>
    </cfRule>
  </conditionalFormatting>
  <conditionalFormatting sqref="AC319:AC324">
    <cfRule type="cellIs" dxfId="0" priority="1" operator="equal">
      <formula>#REF!</formula>
    </cfRule>
  </conditionalFormatting>
  <printOptions horizontalCentered="1" verticalCentered="1"/>
  <pageMargins left="0.39370078740157483" right="0.39370078740157483" top="0.78740157480314965" bottom="0.59055118110236227" header="0.31496062992125984" footer="0.19685039370078741"/>
  <pageSetup paperSize="119" scale="41" fitToHeight="10" orientation="portrait" r:id="rId1"/>
  <headerFooter>
    <oddFooter>&amp;C&amp;8&amp;P de &amp;N</oddFooter>
  </headerFooter>
  <rowBreaks count="3" manualBreakCount="3">
    <brk id="37" max="11" man="1"/>
    <brk id="62" max="11" man="1"/>
    <brk id="252" max="11" man="1"/>
  </rowBreaks>
  <ignoredErrors>
    <ignoredError sqref="D20" numberStoredAsText="1"/>
  </ignoredError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7DD03-D069-40DA-9412-3F84D5B002C1}">
  <sheetPr>
    <pageSetUpPr fitToPage="1"/>
  </sheetPr>
  <dimension ref="A1:N996"/>
  <sheetViews>
    <sheetView showGridLines="0" view="pageBreakPreview" topLeftCell="A13" zoomScale="85" zoomScaleNormal="100" zoomScaleSheetLayoutView="85" workbookViewId="0">
      <selection activeCell="F39" sqref="F39"/>
    </sheetView>
  </sheetViews>
  <sheetFormatPr defaultColWidth="14.42578125" defaultRowHeight="15" customHeight="1"/>
  <cols>
    <col min="1" max="1" width="61.7109375" style="249" customWidth="1"/>
    <col min="2" max="2" width="8" style="249" customWidth="1"/>
    <col min="3" max="3" width="13.42578125" style="249" customWidth="1"/>
    <col min="4" max="4" width="16.5703125" style="249" bestFit="1" customWidth="1"/>
    <col min="5" max="5" width="10.28515625" style="249" customWidth="1"/>
    <col min="6" max="6" width="17.85546875" style="249" customWidth="1"/>
    <col min="7" max="7" width="24.5703125" style="249" customWidth="1"/>
    <col min="8" max="8" width="23.42578125" style="249" hidden="1" customWidth="1"/>
    <col min="9" max="9" width="18.28515625" style="249" hidden="1" customWidth="1"/>
    <col min="10" max="10" width="36.140625" style="249" bestFit="1" customWidth="1"/>
    <col min="11" max="11" width="10.7109375" style="249" hidden="1" customWidth="1"/>
    <col min="12" max="12" width="20.42578125" style="249" hidden="1" customWidth="1"/>
    <col min="13" max="13" width="15.85546875" style="249" hidden="1" customWidth="1"/>
    <col min="14" max="14" width="10.7109375" style="249" hidden="1" customWidth="1"/>
    <col min="15" max="27" width="10.7109375" style="249" customWidth="1"/>
    <col min="28" max="16384" width="14.42578125" style="249"/>
  </cols>
  <sheetData>
    <row r="1" spans="1:14" ht="29.25" customHeight="1">
      <c r="A1" s="522" t="s">
        <v>519</v>
      </c>
      <c r="B1" s="522"/>
      <c r="C1" s="522"/>
      <c r="D1" s="522"/>
      <c r="E1" s="347"/>
      <c r="F1" s="516" t="e" vm="1">
        <v>#VALUE!</v>
      </c>
      <c r="G1" s="516"/>
    </row>
    <row r="2" spans="1:14" ht="29.25" customHeight="1">
      <c r="A2" s="523"/>
      <c r="B2" s="523"/>
      <c r="C2" s="523"/>
      <c r="D2" s="523"/>
      <c r="E2" s="347"/>
      <c r="F2" s="516"/>
      <c r="G2" s="516"/>
    </row>
    <row r="3" spans="1:14" ht="29.25" customHeight="1" thickBot="1">
      <c r="A3" s="524" t="s">
        <v>520</v>
      </c>
      <c r="B3" s="524"/>
      <c r="C3" s="524"/>
      <c r="D3" s="524"/>
      <c r="E3" s="347"/>
      <c r="F3" s="517"/>
      <c r="G3" s="517"/>
      <c r="H3" s="303"/>
      <c r="I3" s="303"/>
    </row>
    <row r="4" spans="1:14" ht="14.25" customHeight="1" thickBot="1">
      <c r="A4" s="348" t="s">
        <v>521</v>
      </c>
      <c r="B4" s="349"/>
      <c r="C4" s="350"/>
      <c r="D4" s="350"/>
      <c r="E4" s="350"/>
      <c r="F4" s="351"/>
      <c r="G4" s="352">
        <v>7854545455</v>
      </c>
      <c r="H4" s="304" t="e">
        <f>#REF!</f>
        <v>#REF!</v>
      </c>
      <c r="I4" s="303"/>
    </row>
    <row r="5" spans="1:14" ht="14.25" customHeight="1" thickBot="1">
      <c r="A5" s="353" t="s">
        <v>522</v>
      </c>
      <c r="B5" s="354"/>
      <c r="C5" s="355" t="s">
        <v>509</v>
      </c>
      <c r="D5" s="356"/>
      <c r="E5" s="356"/>
      <c r="F5" s="357"/>
      <c r="G5" s="358" t="s">
        <v>523</v>
      </c>
      <c r="H5" s="303"/>
      <c r="I5" s="303"/>
    </row>
    <row r="6" spans="1:14" ht="14.25" customHeight="1">
      <c r="A6" s="359" t="s">
        <v>524</v>
      </c>
      <c r="B6" s="360"/>
      <c r="C6" s="361">
        <v>0.01</v>
      </c>
      <c r="D6" s="362"/>
      <c r="E6" s="362"/>
      <c r="F6" s="363"/>
      <c r="G6" s="364">
        <f t="shared" ref="G6:G11" si="0">ROUND($G$4*C6,0)</f>
        <v>78545455</v>
      </c>
      <c r="H6" s="304" t="e">
        <f>C6*$H$4</f>
        <v>#REF!</v>
      </c>
      <c r="I6" s="303"/>
    </row>
    <row r="7" spans="1:14" ht="14.25" customHeight="1">
      <c r="A7" s="365" t="s">
        <v>525</v>
      </c>
      <c r="B7" s="366"/>
      <c r="C7" s="367">
        <v>0.05</v>
      </c>
      <c r="D7" s="368"/>
      <c r="E7" s="368"/>
      <c r="F7" s="369"/>
      <c r="G7" s="370">
        <f>ROUND($G$4*C7,0)</f>
        <v>392727273</v>
      </c>
      <c r="H7" s="304" t="e">
        <f t="shared" ref="H7:H13" si="1">C7*$H$4</f>
        <v>#REF!</v>
      </c>
      <c r="I7" s="303"/>
    </row>
    <row r="8" spans="1:14" ht="14.25" customHeight="1">
      <c r="A8" s="365" t="s">
        <v>526</v>
      </c>
      <c r="B8" s="366"/>
      <c r="C8" s="367">
        <v>4.0000000000000001E-3</v>
      </c>
      <c r="D8" s="368"/>
      <c r="E8" s="368"/>
      <c r="F8" s="369"/>
      <c r="G8" s="370">
        <f t="shared" si="0"/>
        <v>31418182</v>
      </c>
      <c r="H8" s="304" t="e">
        <f t="shared" si="1"/>
        <v>#REF!</v>
      </c>
      <c r="I8" s="303"/>
    </row>
    <row r="9" spans="1:14" ht="14.25" customHeight="1">
      <c r="A9" s="365" t="s">
        <v>527</v>
      </c>
      <c r="B9" s="366"/>
      <c r="C9" s="367">
        <v>6.8999999999999999E-3</v>
      </c>
      <c r="D9" s="368"/>
      <c r="E9" s="368"/>
      <c r="F9" s="369"/>
      <c r="G9" s="370">
        <f t="shared" si="0"/>
        <v>54196364</v>
      </c>
      <c r="H9" s="304" t="e">
        <f t="shared" si="1"/>
        <v>#REF!</v>
      </c>
      <c r="I9" s="303"/>
      <c r="J9" s="342"/>
      <c r="K9" s="250"/>
      <c r="L9" s="250"/>
      <c r="M9" s="250"/>
      <c r="N9" s="251"/>
    </row>
    <row r="10" spans="1:14" ht="14.25" customHeight="1">
      <c r="A10" s="365" t="s">
        <v>528</v>
      </c>
      <c r="B10" s="366"/>
      <c r="C10" s="367">
        <v>2.5000000000000001E-3</v>
      </c>
      <c r="D10" s="368"/>
      <c r="E10" s="368"/>
      <c r="F10" s="369"/>
      <c r="G10" s="370">
        <f t="shared" si="0"/>
        <v>19636364</v>
      </c>
      <c r="H10" s="304" t="e">
        <f t="shared" si="1"/>
        <v>#REF!</v>
      </c>
      <c r="I10" s="303"/>
      <c r="J10" s="252"/>
      <c r="K10" s="253">
        <v>5.0000000000000001E-3</v>
      </c>
      <c r="L10" s="254">
        <f>F12*2000</f>
        <v>2782000000</v>
      </c>
      <c r="M10" s="255"/>
      <c r="N10" s="255"/>
    </row>
    <row r="11" spans="1:14" ht="14.25" customHeight="1">
      <c r="A11" s="365" t="s">
        <v>529</v>
      </c>
      <c r="B11" s="366"/>
      <c r="C11" s="367">
        <v>0.02</v>
      </c>
      <c r="D11" s="368"/>
      <c r="E11" s="368"/>
      <c r="F11" s="369"/>
      <c r="G11" s="370">
        <f t="shared" si="0"/>
        <v>157090909</v>
      </c>
      <c r="H11" s="304" t="e">
        <f t="shared" si="1"/>
        <v>#REF!</v>
      </c>
      <c r="I11" s="303"/>
      <c r="J11" s="252"/>
      <c r="K11" s="253">
        <v>0.01</v>
      </c>
      <c r="L11" s="255">
        <f>2001*F12</f>
        <v>2783391000</v>
      </c>
      <c r="M11" s="255">
        <f>F12*6000</f>
        <v>8346000000</v>
      </c>
      <c r="N11" s="255">
        <f>6000*K16</f>
        <v>0</v>
      </c>
    </row>
    <row r="12" spans="1:14" ht="14.25" customHeight="1">
      <c r="A12" s="365" t="s">
        <v>530</v>
      </c>
      <c r="B12" s="366"/>
      <c r="C12" s="371">
        <v>7</v>
      </c>
      <c r="D12" s="372"/>
      <c r="E12" s="372"/>
      <c r="F12" s="369">
        <f>1300000*1.07</f>
        <v>1391000</v>
      </c>
      <c r="G12" s="370">
        <f>ROUND(C12*F12,0)</f>
        <v>9737000</v>
      </c>
      <c r="H12" s="304">
        <f>G12</f>
        <v>9737000</v>
      </c>
      <c r="I12" s="303"/>
      <c r="J12" s="252"/>
      <c r="K12" s="253">
        <v>0.02</v>
      </c>
      <c r="L12" s="255">
        <f>6001*F12</f>
        <v>8347391000</v>
      </c>
      <c r="M12" s="255"/>
      <c r="N12" s="255"/>
    </row>
    <row r="13" spans="1:14" ht="14.25" customHeight="1">
      <c r="A13" s="365" t="s">
        <v>531</v>
      </c>
      <c r="B13" s="366"/>
      <c r="C13" s="367">
        <v>1.2999999999999999E-2</v>
      </c>
      <c r="D13" s="368"/>
      <c r="E13" s="368"/>
      <c r="F13" s="369"/>
      <c r="G13" s="370">
        <f>ROUND($G$4*C13,0)</f>
        <v>102109091</v>
      </c>
      <c r="H13" s="304" t="e">
        <f t="shared" si="1"/>
        <v>#REF!</v>
      </c>
      <c r="I13" s="305"/>
      <c r="L13" s="257">
        <v>7854545450</v>
      </c>
    </row>
    <row r="14" spans="1:14" ht="14.25" customHeight="1" thickBot="1">
      <c r="A14" s="373" t="s">
        <v>532</v>
      </c>
      <c r="B14" s="374"/>
      <c r="C14" s="375">
        <f>G14/G4</f>
        <v>0.10763966455395604</v>
      </c>
      <c r="D14" s="376"/>
      <c r="E14" s="376"/>
      <c r="F14" s="377"/>
      <c r="G14" s="378">
        <f>SUM(G6:G13)</f>
        <v>845460638</v>
      </c>
      <c r="H14" s="306" t="e">
        <f>SUM(H6:H13)</f>
        <v>#REF!</v>
      </c>
      <c r="I14" s="307" t="e">
        <f>H14/#REF!</f>
        <v>#REF!</v>
      </c>
    </row>
    <row r="15" spans="1:14" ht="14.25" customHeight="1" thickBot="1">
      <c r="A15" s="379"/>
      <c r="B15" s="380"/>
      <c r="C15" s="381"/>
      <c r="D15" s="381"/>
      <c r="E15" s="381"/>
      <c r="F15" s="382"/>
      <c r="G15" s="383"/>
      <c r="H15" s="303"/>
      <c r="I15" s="303"/>
    </row>
    <row r="16" spans="1:14" ht="28.5" customHeight="1" thickBot="1">
      <c r="A16" s="384" t="s">
        <v>8</v>
      </c>
      <c r="B16" s="385" t="s">
        <v>533</v>
      </c>
      <c r="C16" s="385" t="s">
        <v>534</v>
      </c>
      <c r="D16" s="385" t="s">
        <v>535</v>
      </c>
      <c r="E16" s="385" t="s">
        <v>536</v>
      </c>
      <c r="F16" s="386" t="s">
        <v>537</v>
      </c>
      <c r="G16" s="387" t="s">
        <v>538</v>
      </c>
    </row>
    <row r="17" spans="1:9" ht="14.25" customHeight="1">
      <c r="A17" s="388" t="s">
        <v>539</v>
      </c>
      <c r="B17" s="389"/>
      <c r="C17" s="381"/>
      <c r="D17" s="381"/>
      <c r="E17" s="381"/>
      <c r="F17" s="381"/>
      <c r="G17" s="390"/>
    </row>
    <row r="18" spans="1:9" ht="14.25" customHeight="1">
      <c r="A18" s="365" t="s">
        <v>540</v>
      </c>
      <c r="B18" s="391" t="s">
        <v>541</v>
      </c>
      <c r="C18" s="625">
        <v>1</v>
      </c>
      <c r="D18" s="626">
        <v>1</v>
      </c>
      <c r="E18" s="627">
        <v>8</v>
      </c>
      <c r="F18" s="392">
        <v>9032902</v>
      </c>
      <c r="G18" s="393">
        <f t="shared" ref="G18:G28" si="2">ROUND(F18*D18*C18*E18,0)</f>
        <v>72263216</v>
      </c>
    </row>
    <row r="19" spans="1:9" ht="14.25" customHeight="1">
      <c r="A19" s="365" t="s">
        <v>542</v>
      </c>
      <c r="B19" s="391" t="s">
        <v>541</v>
      </c>
      <c r="C19" s="628">
        <v>1</v>
      </c>
      <c r="D19" s="629">
        <v>1</v>
      </c>
      <c r="E19" s="630">
        <v>8</v>
      </c>
      <c r="F19" s="392">
        <v>6811171</v>
      </c>
      <c r="G19" s="393">
        <f t="shared" si="2"/>
        <v>54489368</v>
      </c>
    </row>
    <row r="20" spans="1:9" ht="14.25" customHeight="1">
      <c r="A20" s="365" t="s">
        <v>543</v>
      </c>
      <c r="B20" s="391" t="s">
        <v>541</v>
      </c>
      <c r="C20" s="628">
        <v>0.3</v>
      </c>
      <c r="D20" s="629">
        <v>1</v>
      </c>
      <c r="E20" s="630">
        <v>8</v>
      </c>
      <c r="F20" s="392">
        <v>5256512</v>
      </c>
      <c r="G20" s="393">
        <f t="shared" ref="G20" si="3">ROUND(F20*D20*C20*E20,0)</f>
        <v>12615629</v>
      </c>
    </row>
    <row r="21" spans="1:9" ht="14.25" customHeight="1">
      <c r="A21" s="365" t="s">
        <v>544</v>
      </c>
      <c r="B21" s="391" t="s">
        <v>541</v>
      </c>
      <c r="C21" s="628">
        <v>0.15</v>
      </c>
      <c r="D21" s="629">
        <v>1</v>
      </c>
      <c r="E21" s="630">
        <v>4</v>
      </c>
      <c r="F21" s="392">
        <v>5256512</v>
      </c>
      <c r="G21" s="393">
        <f t="shared" si="2"/>
        <v>3153907</v>
      </c>
    </row>
    <row r="22" spans="1:9" ht="14.25" customHeight="1">
      <c r="A22" s="365" t="s">
        <v>545</v>
      </c>
      <c r="B22" s="391" t="s">
        <v>541</v>
      </c>
      <c r="C22" s="628">
        <v>0.8</v>
      </c>
      <c r="D22" s="629">
        <v>1</v>
      </c>
      <c r="E22" s="630">
        <v>6</v>
      </c>
      <c r="F22" s="392">
        <v>6811171</v>
      </c>
      <c r="G22" s="393">
        <f t="shared" si="2"/>
        <v>32693621</v>
      </c>
    </row>
    <row r="23" spans="1:9" ht="14.25" customHeight="1">
      <c r="A23" s="365" t="s">
        <v>546</v>
      </c>
      <c r="B23" s="391" t="s">
        <v>541</v>
      </c>
      <c r="C23" s="628">
        <v>0.2</v>
      </c>
      <c r="D23" s="629">
        <v>1</v>
      </c>
      <c r="E23" s="630">
        <v>3</v>
      </c>
      <c r="F23" s="392">
        <v>6811171</v>
      </c>
      <c r="G23" s="393">
        <f t="shared" ref="G23" si="4">ROUND(F23*D23*C23*E23,0)</f>
        <v>4086703</v>
      </c>
    </row>
    <row r="24" spans="1:9" ht="14.25" customHeight="1">
      <c r="A24" s="365" t="s">
        <v>547</v>
      </c>
      <c r="B24" s="391" t="s">
        <v>541</v>
      </c>
      <c r="C24" s="628">
        <v>1</v>
      </c>
      <c r="D24" s="629">
        <v>1</v>
      </c>
      <c r="E24" s="630">
        <v>6</v>
      </c>
      <c r="F24" s="392">
        <v>6811171</v>
      </c>
      <c r="G24" s="393">
        <f t="shared" si="2"/>
        <v>40867026</v>
      </c>
    </row>
    <row r="25" spans="1:9" ht="14.25" customHeight="1">
      <c r="A25" s="365" t="s">
        <v>548</v>
      </c>
      <c r="B25" s="391" t="s">
        <v>541</v>
      </c>
      <c r="C25" s="628">
        <v>1</v>
      </c>
      <c r="D25" s="629">
        <v>1</v>
      </c>
      <c r="E25" s="630">
        <v>6</v>
      </c>
      <c r="F25" s="392">
        <v>6811171</v>
      </c>
      <c r="G25" s="393">
        <f t="shared" si="2"/>
        <v>40867026</v>
      </c>
    </row>
    <row r="26" spans="1:9" ht="14.25" customHeight="1">
      <c r="A26" s="365" t="s">
        <v>549</v>
      </c>
      <c r="B26" s="391" t="s">
        <v>541</v>
      </c>
      <c r="C26" s="628">
        <v>1</v>
      </c>
      <c r="D26" s="629">
        <v>1</v>
      </c>
      <c r="E26" s="630">
        <v>8</v>
      </c>
      <c r="F26" s="392">
        <v>5256512</v>
      </c>
      <c r="G26" s="393">
        <f t="shared" si="2"/>
        <v>42052096</v>
      </c>
      <c r="H26" s="256"/>
      <c r="I26" s="256"/>
    </row>
    <row r="27" spans="1:9" ht="14.25" customHeight="1">
      <c r="A27" s="365" t="s">
        <v>550</v>
      </c>
      <c r="B27" s="391" t="s">
        <v>541</v>
      </c>
      <c r="C27" s="628">
        <v>1</v>
      </c>
      <c r="D27" s="629">
        <v>1</v>
      </c>
      <c r="E27" s="630">
        <v>8</v>
      </c>
      <c r="F27" s="392">
        <v>3586350</v>
      </c>
      <c r="G27" s="393">
        <f t="shared" si="2"/>
        <v>28690800</v>
      </c>
    </row>
    <row r="28" spans="1:9" ht="14.25" customHeight="1">
      <c r="A28" s="365" t="s">
        <v>551</v>
      </c>
      <c r="B28" s="391" t="s">
        <v>541</v>
      </c>
      <c r="C28" s="628">
        <v>1</v>
      </c>
      <c r="D28" s="629">
        <v>1</v>
      </c>
      <c r="E28" s="630">
        <v>8</v>
      </c>
      <c r="F28" s="392">
        <f>(13372560/1.08)*1.11</f>
        <v>13744020.000000002</v>
      </c>
      <c r="G28" s="393">
        <f t="shared" si="2"/>
        <v>109952160</v>
      </c>
    </row>
    <row r="29" spans="1:9" ht="14.25" customHeight="1">
      <c r="A29" s="394" t="s">
        <v>539</v>
      </c>
      <c r="B29" s="395"/>
      <c r="C29" s="396"/>
      <c r="D29" s="376"/>
      <c r="E29" s="376"/>
      <c r="F29" s="397"/>
      <c r="G29" s="398">
        <f>SUM(G18:G28)</f>
        <v>441731552</v>
      </c>
      <c r="H29" s="258"/>
    </row>
    <row r="30" spans="1:9" ht="14.25" customHeight="1">
      <c r="A30" s="399"/>
      <c r="B30" s="400"/>
      <c r="C30" s="401"/>
      <c r="D30" s="401"/>
      <c r="E30" s="401"/>
      <c r="F30" s="401"/>
      <c r="G30" s="402"/>
    </row>
    <row r="31" spans="1:9" ht="14.25" customHeight="1" thickBot="1">
      <c r="A31" s="384" t="s">
        <v>8</v>
      </c>
      <c r="B31" s="385" t="s">
        <v>533</v>
      </c>
      <c r="C31" s="525" t="s">
        <v>41</v>
      </c>
      <c r="D31" s="526"/>
      <c r="E31" s="632"/>
      <c r="F31" s="386" t="s">
        <v>537</v>
      </c>
      <c r="G31" s="387" t="s">
        <v>538</v>
      </c>
    </row>
    <row r="32" spans="1:9" ht="14.25" customHeight="1" thickBot="1">
      <c r="A32" s="403" t="s">
        <v>552</v>
      </c>
      <c r="B32" s="404"/>
      <c r="C32" s="405"/>
      <c r="D32" s="405"/>
      <c r="E32" s="405"/>
      <c r="F32" s="405"/>
      <c r="G32" s="357"/>
    </row>
    <row r="33" spans="1:10" ht="14.25" customHeight="1">
      <c r="A33" s="406" t="s">
        <v>553</v>
      </c>
      <c r="B33" s="407" t="s">
        <v>541</v>
      </c>
      <c r="C33" s="527">
        <f>$E$18</f>
        <v>8</v>
      </c>
      <c r="D33" s="528"/>
      <c r="E33" s="529"/>
      <c r="F33" s="408">
        <v>250000</v>
      </c>
      <c r="G33" s="409">
        <f t="shared" ref="G33:G39" si="5">ROUND(F33*C33,0)</f>
        <v>2000000</v>
      </c>
    </row>
    <row r="34" spans="1:10" ht="24.75" customHeight="1">
      <c r="A34" s="410" t="s">
        <v>554</v>
      </c>
      <c r="B34" s="411" t="s">
        <v>263</v>
      </c>
      <c r="C34" s="518">
        <v>1</v>
      </c>
      <c r="D34" s="519"/>
      <c r="E34" s="633"/>
      <c r="F34" s="412">
        <v>2490604</v>
      </c>
      <c r="G34" s="413">
        <f t="shared" si="5"/>
        <v>2490604</v>
      </c>
      <c r="H34" s="258"/>
    </row>
    <row r="35" spans="1:10" ht="38.25">
      <c r="A35" s="414" t="s">
        <v>555</v>
      </c>
      <c r="B35" s="411" t="s">
        <v>541</v>
      </c>
      <c r="C35" s="520">
        <f>$E$18</f>
        <v>8</v>
      </c>
      <c r="D35" s="521"/>
      <c r="E35" s="634"/>
      <c r="F35" s="412">
        <f>266039*15</f>
        <v>3990585</v>
      </c>
      <c r="G35" s="413">
        <f t="shared" si="5"/>
        <v>31924680</v>
      </c>
    </row>
    <row r="36" spans="1:10" ht="27" customHeight="1">
      <c r="A36" s="415" t="s">
        <v>556</v>
      </c>
      <c r="B36" s="411" t="s">
        <v>541</v>
      </c>
      <c r="C36" s="520">
        <f>$E$18</f>
        <v>8</v>
      </c>
      <c r="D36" s="521"/>
      <c r="E36" s="634"/>
      <c r="F36" s="416">
        <v>1200000</v>
      </c>
      <c r="G36" s="413">
        <f t="shared" si="5"/>
        <v>9600000</v>
      </c>
      <c r="H36" s="259"/>
    </row>
    <row r="37" spans="1:10" ht="14.25" customHeight="1">
      <c r="A37" s="415" t="s">
        <v>557</v>
      </c>
      <c r="B37" s="411" t="s">
        <v>541</v>
      </c>
      <c r="C37" s="520">
        <f>$E$18</f>
        <v>8</v>
      </c>
      <c r="D37" s="521"/>
      <c r="E37" s="634"/>
      <c r="F37" s="416">
        <v>1750000</v>
      </c>
      <c r="G37" s="413">
        <f t="shared" si="5"/>
        <v>14000000</v>
      </c>
    </row>
    <row r="38" spans="1:10" ht="27" customHeight="1">
      <c r="A38" s="415" t="s">
        <v>558</v>
      </c>
      <c r="B38" s="411" t="s">
        <v>541</v>
      </c>
      <c r="C38" s="520">
        <f>$E$18</f>
        <v>8</v>
      </c>
      <c r="D38" s="521"/>
      <c r="E38" s="634"/>
      <c r="F38" s="416">
        <v>1550000</v>
      </c>
      <c r="G38" s="413">
        <f t="shared" si="5"/>
        <v>12400000</v>
      </c>
      <c r="H38" s="258"/>
      <c r="I38" s="258"/>
    </row>
    <row r="39" spans="1:10" ht="24">
      <c r="A39" s="415" t="s">
        <v>559</v>
      </c>
      <c r="B39" s="411" t="s">
        <v>263</v>
      </c>
      <c r="C39" s="518">
        <v>1</v>
      </c>
      <c r="D39" s="519"/>
      <c r="E39" s="633"/>
      <c r="F39" s="416">
        <v>1843752</v>
      </c>
      <c r="G39" s="413">
        <f t="shared" si="5"/>
        <v>1843752</v>
      </c>
      <c r="H39" s="258"/>
    </row>
    <row r="40" spans="1:10">
      <c r="A40" s="415"/>
      <c r="B40" s="411"/>
      <c r="C40" s="518"/>
      <c r="D40" s="519"/>
      <c r="E40" s="633"/>
      <c r="F40" s="416"/>
      <c r="G40" s="413"/>
    </row>
    <row r="41" spans="1:10">
      <c r="A41" s="415"/>
      <c r="B41" s="411"/>
      <c r="C41" s="518"/>
      <c r="D41" s="519"/>
      <c r="E41" s="633"/>
      <c r="F41" s="416"/>
      <c r="G41" s="413"/>
    </row>
    <row r="42" spans="1:10">
      <c r="A42" s="415"/>
      <c r="B42" s="411"/>
      <c r="C42" s="518"/>
      <c r="D42" s="519"/>
      <c r="E42" s="633"/>
      <c r="F42" s="416"/>
      <c r="G42" s="413"/>
    </row>
    <row r="43" spans="1:10">
      <c r="A43" s="414"/>
      <c r="B43" s="411"/>
      <c r="C43" s="518"/>
      <c r="D43" s="519"/>
      <c r="E43" s="633"/>
      <c r="F43" s="412"/>
      <c r="G43" s="413"/>
    </row>
    <row r="44" spans="1:10" ht="14.25" customHeight="1" thickBot="1">
      <c r="A44" s="394" t="s">
        <v>552</v>
      </c>
      <c r="B44" s="395"/>
      <c r="C44" s="376"/>
      <c r="D44" s="417"/>
      <c r="E44" s="418"/>
      <c r="F44" s="397"/>
      <c r="G44" s="398">
        <f>SUM(G33:G43)</f>
        <v>74259036</v>
      </c>
    </row>
    <row r="45" spans="1:10" ht="8.25" customHeight="1" thickBot="1">
      <c r="A45" s="419"/>
      <c r="B45" s="420"/>
      <c r="C45" s="421"/>
      <c r="D45" s="421"/>
      <c r="E45" s="421"/>
      <c r="F45" s="421"/>
      <c r="G45" s="422"/>
    </row>
    <row r="46" spans="1:10" ht="18" customHeight="1" thickBot="1">
      <c r="A46" s="423" t="s">
        <v>560</v>
      </c>
      <c r="B46" s="424"/>
      <c r="C46" s="425" t="s">
        <v>509</v>
      </c>
      <c r="D46" s="350"/>
      <c r="E46" s="350"/>
      <c r="F46" s="426">
        <f>+G46/G48</f>
        <v>0.2330720340680191</v>
      </c>
      <c r="G46" s="427">
        <f>+G44+G29+G14</f>
        <v>1361451226</v>
      </c>
      <c r="H46" s="260"/>
      <c r="I46" s="261"/>
      <c r="J46" s="262">
        <f>G46-G50</f>
        <v>0</v>
      </c>
    </row>
    <row r="47" spans="1:10" ht="8.25" customHeight="1" thickBot="1">
      <c r="A47" s="379"/>
      <c r="B47" s="380"/>
      <c r="C47" s="381"/>
      <c r="D47" s="381"/>
      <c r="E47" s="381"/>
      <c r="F47" s="381"/>
      <c r="G47" s="428"/>
      <c r="H47" s="256"/>
    </row>
    <row r="48" spans="1:10" ht="19.5" customHeight="1" thickBot="1">
      <c r="A48" s="423" t="s">
        <v>561</v>
      </c>
      <c r="B48" s="424"/>
      <c r="C48" s="350"/>
      <c r="D48" s="350"/>
      <c r="E48" s="350"/>
      <c r="F48" s="429"/>
      <c r="G48" s="427">
        <f>POE!K317</f>
        <v>5841332408</v>
      </c>
      <c r="H48" s="263"/>
      <c r="I48" s="258"/>
    </row>
    <row r="49" spans="1:9" ht="14.25" customHeight="1" thickBot="1">
      <c r="A49" s="430"/>
      <c r="B49" s="431"/>
      <c r="C49" s="432"/>
      <c r="D49" s="432"/>
      <c r="E49" s="432"/>
      <c r="F49" s="433"/>
      <c r="G49" s="428"/>
    </row>
    <row r="50" spans="1:9" ht="14.25" customHeight="1">
      <c r="A50" s="434" t="s">
        <v>497</v>
      </c>
      <c r="B50" s="435"/>
      <c r="C50" s="436"/>
      <c r="D50" s="436"/>
      <c r="E50" s="436"/>
      <c r="F50" s="437">
        <f>F46</f>
        <v>0.2330720340680191</v>
      </c>
      <c r="G50" s="438">
        <f>ROUND(G48*F50,0)</f>
        <v>1361451226</v>
      </c>
      <c r="H50" s="263"/>
      <c r="I50" s="258"/>
    </row>
    <row r="51" spans="1:9" ht="14.25" customHeight="1">
      <c r="A51" s="439" t="s">
        <v>562</v>
      </c>
      <c r="B51" s="440"/>
      <c r="C51" s="441"/>
      <c r="D51" s="441"/>
      <c r="E51" s="441"/>
      <c r="F51" s="442">
        <v>0.01</v>
      </c>
      <c r="G51" s="413">
        <f>ROUND(G48*F51,0)</f>
        <v>58413324</v>
      </c>
      <c r="H51" s="263"/>
      <c r="I51" s="258"/>
    </row>
    <row r="52" spans="1:9" ht="14.25" customHeight="1">
      <c r="A52" s="439" t="s">
        <v>514</v>
      </c>
      <c r="B52" s="440"/>
      <c r="C52" s="441"/>
      <c r="D52" s="441"/>
      <c r="E52" s="441"/>
      <c r="F52" s="442">
        <v>0.05</v>
      </c>
      <c r="G52" s="413">
        <f>ROUND(G48*F52,0)</f>
        <v>292066620</v>
      </c>
      <c r="H52" s="263"/>
      <c r="I52" s="258"/>
    </row>
    <row r="53" spans="1:9" ht="14.25" customHeight="1" thickBot="1">
      <c r="A53" s="443" t="s">
        <v>563</v>
      </c>
      <c r="B53" s="444"/>
      <c r="C53" s="445"/>
      <c r="D53" s="445"/>
      <c r="E53" s="445"/>
      <c r="F53" s="446">
        <v>0.19</v>
      </c>
      <c r="G53" s="447">
        <f>ROUND(G52*F53,0)</f>
        <v>55492658</v>
      </c>
      <c r="H53" s="263"/>
      <c r="I53" s="258"/>
    </row>
    <row r="54" spans="1:9" ht="14.25" customHeight="1" thickBot="1">
      <c r="A54" s="448" t="s">
        <v>564</v>
      </c>
      <c r="B54" s="449"/>
      <c r="C54" s="450"/>
      <c r="D54" s="450"/>
      <c r="E54" s="450"/>
      <c r="F54" s="451"/>
      <c r="G54" s="427">
        <f>SUM(G50:G53)</f>
        <v>1767423828</v>
      </c>
      <c r="H54" s="263"/>
      <c r="I54" s="258"/>
    </row>
    <row r="55" spans="1:9" ht="5.25" customHeight="1" thickBot="1">
      <c r="A55" s="452"/>
      <c r="B55" s="453"/>
      <c r="C55" s="454"/>
      <c r="D55" s="454"/>
      <c r="E55" s="454"/>
      <c r="F55" s="455"/>
      <c r="G55" s="456"/>
    </row>
    <row r="56" spans="1:9" ht="14.25" customHeight="1" thickBot="1">
      <c r="A56" s="448" t="s">
        <v>565</v>
      </c>
      <c r="B56" s="449"/>
      <c r="C56" s="450"/>
      <c r="D56" s="450"/>
      <c r="E56" s="450"/>
      <c r="F56" s="457"/>
      <c r="G56" s="427">
        <f>G54+G48</f>
        <v>7608756236</v>
      </c>
    </row>
    <row r="57" spans="1:9" ht="14.25" customHeight="1"/>
    <row r="58" spans="1:9" ht="14.25" customHeight="1"/>
    <row r="59" spans="1:9" ht="14.25" customHeight="1"/>
    <row r="60" spans="1:9" ht="14.25" customHeight="1"/>
    <row r="61" spans="1:9" ht="14.25" customHeight="1"/>
    <row r="62" spans="1:9" ht="14.25" customHeight="1"/>
    <row r="63" spans="1:9" ht="14.25" customHeight="1"/>
    <row r="64" spans="1:9"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sheetData>
  <sheetProtection algorithmName="SHA-512" hashValue="wP4tx81KpnxQWV38C6LSLYunCjrkqSuJx7UgeC3p2UwOk5ORX//03lTpvIe1EHWb767ToLpVTBGpW3E55LiNZw==" saltValue="mCUdp1uFeTLP8lEL5qDu2g==" spinCount="100000" sheet="1" objects="1" scenarios="1"/>
  <mergeCells count="15">
    <mergeCell ref="F1:G3"/>
    <mergeCell ref="C41:E41"/>
    <mergeCell ref="C42:E42"/>
    <mergeCell ref="C43:E43"/>
    <mergeCell ref="C36:E36"/>
    <mergeCell ref="C37:E37"/>
    <mergeCell ref="C38:E38"/>
    <mergeCell ref="C39:E39"/>
    <mergeCell ref="C40:E40"/>
    <mergeCell ref="C35:E35"/>
    <mergeCell ref="A1:D2"/>
    <mergeCell ref="A3:D3"/>
    <mergeCell ref="C31:E31"/>
    <mergeCell ref="C33:E33"/>
    <mergeCell ref="C34:E34"/>
  </mergeCells>
  <pageMargins left="0.74803149606299213" right="0.74803149606299213" top="0.98425196850393704" bottom="0.98425196850393704" header="0" footer="0"/>
  <pageSetup paperSize="9" scale="57" fitToHeight="0"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D11" zoomScale="80" zoomScaleNormal="80" zoomScaleSheetLayoutView="80" workbookViewId="0">
      <selection activeCell="D11" sqref="D11:K11"/>
    </sheetView>
  </sheetViews>
  <sheetFormatPr defaultColWidth="11.42578125" defaultRowHeight="12.75"/>
  <cols>
    <col min="1" max="2" width="3.42578125" style="13" customWidth="1"/>
    <col min="3" max="3" width="12.42578125" style="13" customWidth="1"/>
    <col min="4" max="4" width="18" style="13" customWidth="1"/>
    <col min="5" max="11" width="11.42578125" style="13"/>
    <col min="12" max="12" width="17.42578125" style="13" customWidth="1"/>
    <col min="13" max="14" width="11.42578125" style="13"/>
    <col min="15" max="15" width="20" style="13" customWidth="1"/>
    <col min="16" max="17" width="3.42578125" style="13" customWidth="1"/>
    <col min="18" max="16384" width="11.42578125" style="13"/>
  </cols>
  <sheetData>
    <row r="1" spans="2:16" ht="13.5" thickBot="1"/>
    <row r="2" spans="2:16" ht="13.5" thickTop="1">
      <c r="B2" s="18"/>
      <c r="C2" s="19"/>
      <c r="D2" s="19"/>
      <c r="E2" s="19"/>
      <c r="F2" s="19"/>
      <c r="G2" s="19"/>
      <c r="H2" s="19"/>
      <c r="I2" s="19"/>
      <c r="J2" s="19"/>
      <c r="K2" s="19"/>
      <c r="L2" s="19"/>
      <c r="M2" s="19"/>
      <c r="N2" s="19"/>
      <c r="O2" s="19"/>
      <c r="P2" s="192"/>
    </row>
    <row r="3" spans="2:16" ht="36.75" customHeight="1">
      <c r="B3" s="20"/>
      <c r="C3" s="530" t="s">
        <v>566</v>
      </c>
      <c r="D3" s="531"/>
      <c r="E3" s="531"/>
      <c r="F3" s="531"/>
      <c r="P3" s="21"/>
    </row>
    <row r="4" spans="2:16">
      <c r="B4" s="20"/>
      <c r="C4" s="167" t="s">
        <v>1</v>
      </c>
      <c r="D4" s="193" t="s">
        <v>2</v>
      </c>
      <c r="E4" s="167" t="s">
        <v>37</v>
      </c>
      <c r="F4" s="168">
        <v>1</v>
      </c>
      <c r="P4" s="21"/>
    </row>
    <row r="5" spans="2:16">
      <c r="B5" s="20"/>
      <c r="C5" s="122"/>
      <c r="D5" s="123"/>
      <c r="E5" s="122"/>
      <c r="F5" s="123"/>
      <c r="P5" s="21"/>
    </row>
    <row r="6" spans="2:16" ht="48" customHeight="1">
      <c r="B6" s="20"/>
      <c r="C6" s="532" t="s">
        <v>567</v>
      </c>
      <c r="D6" s="532"/>
      <c r="E6" s="532"/>
      <c r="F6" s="532"/>
      <c r="G6" s="532"/>
      <c r="H6" s="532"/>
      <c r="I6" s="532"/>
      <c r="J6" s="532"/>
      <c r="K6" s="532"/>
      <c r="L6" s="532"/>
      <c r="M6" s="532"/>
      <c r="N6" s="532"/>
      <c r="O6" s="532"/>
      <c r="P6" s="22"/>
    </row>
    <row r="7" spans="2:16" ht="15" thickBot="1">
      <c r="B7" s="20"/>
      <c r="C7" s="47"/>
      <c r="D7" s="47"/>
      <c r="E7" s="47"/>
      <c r="F7" s="47"/>
      <c r="G7" s="47"/>
      <c r="H7" s="47"/>
      <c r="I7" s="47"/>
      <c r="J7" s="47"/>
      <c r="K7" s="47"/>
      <c r="L7" s="47"/>
      <c r="M7" s="47"/>
      <c r="N7" s="47"/>
      <c r="O7" s="47"/>
      <c r="P7" s="21"/>
    </row>
    <row r="8" spans="2:16" ht="15">
      <c r="B8" s="20"/>
      <c r="C8" s="571"/>
      <c r="D8" s="573"/>
      <c r="E8" s="574"/>
      <c r="F8" s="574"/>
      <c r="G8" s="574"/>
      <c r="H8" s="574"/>
      <c r="I8" s="574"/>
      <c r="J8" s="574"/>
      <c r="K8" s="575"/>
      <c r="L8" s="582"/>
      <c r="M8" s="583"/>
      <c r="N8" s="583"/>
      <c r="O8" s="584"/>
      <c r="P8" s="23"/>
    </row>
    <row r="9" spans="2:16" ht="15">
      <c r="B9" s="20"/>
      <c r="C9" s="572"/>
      <c r="D9" s="535" t="s">
        <v>568</v>
      </c>
      <c r="E9" s="536"/>
      <c r="F9" s="536"/>
      <c r="G9" s="536"/>
      <c r="H9" s="536"/>
      <c r="I9" s="536"/>
      <c r="J9" s="536"/>
      <c r="K9" s="537"/>
      <c r="L9" s="585"/>
      <c r="M9" s="586"/>
      <c r="N9" s="586"/>
      <c r="O9" s="587"/>
      <c r="P9" s="23"/>
    </row>
    <row r="10" spans="2:16" ht="15">
      <c r="B10" s="20"/>
      <c r="C10" s="572"/>
      <c r="D10" s="535"/>
      <c r="E10" s="536"/>
      <c r="F10" s="536"/>
      <c r="G10" s="536"/>
      <c r="H10" s="536"/>
      <c r="I10" s="536"/>
      <c r="J10" s="536"/>
      <c r="K10" s="537"/>
      <c r="L10" s="533" t="s">
        <v>569</v>
      </c>
      <c r="M10" s="588"/>
      <c r="N10" s="589"/>
      <c r="O10" s="590"/>
      <c r="P10" s="23"/>
    </row>
    <row r="11" spans="2:16" ht="15">
      <c r="B11" s="20"/>
      <c r="C11" s="572"/>
      <c r="D11" s="535" t="s">
        <v>570</v>
      </c>
      <c r="E11" s="536"/>
      <c r="F11" s="536"/>
      <c r="G11" s="536"/>
      <c r="H11" s="536"/>
      <c r="I11" s="536"/>
      <c r="J11" s="536"/>
      <c r="K11" s="537"/>
      <c r="L11" s="576"/>
      <c r="M11" s="591"/>
      <c r="N11" s="592"/>
      <c r="O11" s="593"/>
      <c r="P11" s="24"/>
    </row>
    <row r="12" spans="2:16" ht="12.75" customHeight="1">
      <c r="B12" s="20"/>
      <c r="C12" s="572"/>
      <c r="D12" s="538"/>
      <c r="E12" s="539"/>
      <c r="F12" s="539"/>
      <c r="G12" s="539"/>
      <c r="H12" s="539"/>
      <c r="I12" s="539"/>
      <c r="J12" s="539"/>
      <c r="K12" s="540"/>
      <c r="L12" s="533" t="s">
        <v>571</v>
      </c>
      <c r="M12" s="533">
        <v>1</v>
      </c>
      <c r="N12" s="533" t="s">
        <v>572</v>
      </c>
      <c r="O12" s="580">
        <v>1</v>
      </c>
      <c r="P12" s="23"/>
    </row>
    <row r="13" spans="2:16" ht="13.5">
      <c r="B13" s="20"/>
      <c r="C13" s="572"/>
      <c r="D13" s="538"/>
      <c r="E13" s="539"/>
      <c r="F13" s="539"/>
      <c r="G13" s="539"/>
      <c r="H13" s="539"/>
      <c r="I13" s="539"/>
      <c r="J13" s="539"/>
      <c r="K13" s="540"/>
      <c r="L13" s="534"/>
      <c r="M13" s="534"/>
      <c r="N13" s="534"/>
      <c r="O13" s="581"/>
      <c r="P13" s="23"/>
    </row>
    <row r="14" spans="2:16" ht="15">
      <c r="B14" s="20"/>
      <c r="C14" s="572"/>
      <c r="D14" s="535" t="s">
        <v>573</v>
      </c>
      <c r="E14" s="536"/>
      <c r="F14" s="536"/>
      <c r="G14" s="536"/>
      <c r="H14" s="536"/>
      <c r="I14" s="536"/>
      <c r="J14" s="536"/>
      <c r="K14" s="537"/>
      <c r="L14" s="534"/>
      <c r="M14" s="534"/>
      <c r="N14" s="534"/>
      <c r="O14" s="581"/>
      <c r="P14" s="23"/>
    </row>
    <row r="15" spans="2:16" ht="15.75" thickBot="1">
      <c r="B15" s="20"/>
      <c r="C15" s="48"/>
      <c r="D15" s="49"/>
      <c r="E15" s="49"/>
      <c r="F15" s="49"/>
      <c r="G15" s="49"/>
      <c r="H15" s="49"/>
      <c r="I15" s="49"/>
      <c r="J15" s="49"/>
      <c r="K15" s="49"/>
      <c r="L15" s="49"/>
      <c r="M15" s="50"/>
      <c r="N15" s="50"/>
      <c r="O15" s="51"/>
      <c r="P15" s="25"/>
    </row>
    <row r="16" spans="2:16" ht="15">
      <c r="B16" s="20"/>
      <c r="C16" s="52"/>
      <c r="D16" s="182"/>
      <c r="E16" s="182"/>
      <c r="F16" s="182"/>
      <c r="G16" s="182"/>
      <c r="H16" s="182"/>
      <c r="I16" s="182"/>
      <c r="J16" s="182"/>
      <c r="K16" s="182"/>
      <c r="L16" s="53" t="s">
        <v>574</v>
      </c>
      <c r="M16" s="54" t="s">
        <v>575</v>
      </c>
      <c r="N16" s="54" t="s">
        <v>576</v>
      </c>
      <c r="O16" s="55" t="s">
        <v>577</v>
      </c>
      <c r="P16" s="24"/>
    </row>
    <row r="17" spans="2:16" ht="15">
      <c r="B17" s="20"/>
      <c r="C17" s="56"/>
      <c r="D17" s="180"/>
      <c r="E17" s="180"/>
      <c r="F17" s="180"/>
      <c r="G17" s="180"/>
      <c r="H17" s="180"/>
      <c r="I17" s="180"/>
      <c r="J17" s="180"/>
      <c r="K17" s="180"/>
      <c r="L17" s="57"/>
      <c r="M17" s="58"/>
      <c r="N17" s="58"/>
      <c r="O17" s="59"/>
      <c r="P17" s="26"/>
    </row>
    <row r="18" spans="2:16" ht="18" customHeight="1">
      <c r="B18" s="20"/>
      <c r="C18" s="613" t="s">
        <v>578</v>
      </c>
      <c r="D18" s="614"/>
      <c r="E18" s="614"/>
      <c r="F18" s="614"/>
      <c r="G18" s="180"/>
      <c r="H18" s="180"/>
      <c r="I18" s="180" t="s">
        <v>579</v>
      </c>
      <c r="J18" s="47"/>
      <c r="K18" s="180"/>
      <c r="L18" s="57"/>
      <c r="M18" s="47"/>
      <c r="N18" s="47"/>
      <c r="O18" s="60"/>
      <c r="P18" s="26"/>
    </row>
    <row r="19" spans="2:16" ht="15">
      <c r="B19" s="20"/>
      <c r="C19" s="61"/>
      <c r="D19" s="62"/>
      <c r="E19" s="62"/>
      <c r="F19" s="62"/>
      <c r="G19" s="62"/>
      <c r="H19" s="62"/>
      <c r="I19" s="62"/>
      <c r="J19" s="62"/>
      <c r="K19" s="62"/>
      <c r="L19" s="62"/>
      <c r="M19" s="62"/>
      <c r="N19" s="62"/>
      <c r="O19" s="63"/>
      <c r="P19" s="27"/>
    </row>
    <row r="20" spans="2:16" ht="15" thickBot="1">
      <c r="B20" s="20"/>
      <c r="C20" s="64"/>
      <c r="D20" s="65"/>
      <c r="E20" s="65"/>
      <c r="F20" s="65"/>
      <c r="G20" s="65"/>
      <c r="H20" s="65"/>
      <c r="I20" s="65"/>
      <c r="J20" s="65"/>
      <c r="K20" s="65"/>
      <c r="L20" s="65"/>
      <c r="M20" s="65"/>
      <c r="N20" s="65"/>
      <c r="O20" s="66"/>
      <c r="P20" s="21"/>
    </row>
    <row r="21" spans="2:16" ht="15" thickBot="1">
      <c r="B21" s="20"/>
      <c r="C21" s="67"/>
      <c r="D21" s="68"/>
      <c r="E21" s="68"/>
      <c r="F21" s="68"/>
      <c r="G21" s="68"/>
      <c r="H21" s="68"/>
      <c r="I21" s="47"/>
      <c r="J21" s="47"/>
      <c r="K21" s="68"/>
      <c r="L21" s="68"/>
      <c r="M21" s="68"/>
      <c r="N21" s="68"/>
      <c r="O21" s="69"/>
      <c r="P21" s="21"/>
    </row>
    <row r="22" spans="2:16" ht="15">
      <c r="B22" s="20"/>
      <c r="C22" s="548" t="s">
        <v>580</v>
      </c>
      <c r="D22" s="549"/>
      <c r="E22" s="549"/>
      <c r="F22" s="549"/>
      <c r="G22" s="549"/>
      <c r="H22" s="549"/>
      <c r="I22" s="549"/>
      <c r="J22" s="549"/>
      <c r="K22" s="549"/>
      <c r="L22" s="549"/>
      <c r="M22" s="549"/>
      <c r="N22" s="549"/>
      <c r="O22" s="550"/>
      <c r="P22" s="28"/>
    </row>
    <row r="23" spans="2:16" ht="15" thickBot="1">
      <c r="B23" s="20"/>
      <c r="C23" s="70"/>
      <c r="D23" s="47"/>
      <c r="E23" s="47"/>
      <c r="F23" s="47"/>
      <c r="G23" s="47"/>
      <c r="H23" s="47"/>
      <c r="I23" s="47"/>
      <c r="J23" s="47"/>
      <c r="K23" s="47"/>
      <c r="L23" s="47"/>
      <c r="M23" s="47"/>
      <c r="N23" s="47"/>
      <c r="O23" s="71"/>
      <c r="P23" s="21"/>
    </row>
    <row r="24" spans="2:16" ht="15">
      <c r="B24" s="20"/>
      <c r="C24" s="72" t="s">
        <v>581</v>
      </c>
      <c r="D24" s="577" t="s">
        <v>8</v>
      </c>
      <c r="E24" s="578"/>
      <c r="F24" s="578"/>
      <c r="G24" s="578"/>
      <c r="H24" s="578"/>
      <c r="I24" s="578"/>
      <c r="J24" s="578"/>
      <c r="K24" s="578"/>
      <c r="L24" s="579"/>
      <c r="M24" s="546" t="s">
        <v>582</v>
      </c>
      <c r="N24" s="547"/>
      <c r="O24" s="72" t="s">
        <v>41</v>
      </c>
      <c r="P24" s="29"/>
    </row>
    <row r="25" spans="2:16" ht="15" thickBot="1">
      <c r="B25" s="20"/>
      <c r="C25" s="73"/>
      <c r="D25" s="557"/>
      <c r="E25" s="597"/>
      <c r="F25" s="597"/>
      <c r="G25" s="597"/>
      <c r="H25" s="597"/>
      <c r="I25" s="597"/>
      <c r="J25" s="597"/>
      <c r="K25" s="597"/>
      <c r="L25" s="558"/>
      <c r="M25" s="557"/>
      <c r="N25" s="558"/>
      <c r="O25" s="74"/>
      <c r="P25" s="30"/>
    </row>
    <row r="26" spans="2:16">
      <c r="B26" s="20"/>
      <c r="C26" s="562" t="s">
        <v>583</v>
      </c>
      <c r="D26" s="563"/>
      <c r="E26" s="563"/>
      <c r="F26" s="563"/>
      <c r="G26" s="563"/>
      <c r="H26" s="563"/>
      <c r="I26" s="563"/>
      <c r="J26" s="563"/>
      <c r="K26" s="563"/>
      <c r="L26" s="563"/>
      <c r="M26" s="563"/>
      <c r="N26" s="563"/>
      <c r="O26" s="564"/>
      <c r="P26" s="31"/>
    </row>
    <row r="27" spans="2:16">
      <c r="B27" s="20"/>
      <c r="C27" s="565"/>
      <c r="D27" s="566"/>
      <c r="E27" s="566"/>
      <c r="F27" s="566"/>
      <c r="G27" s="566"/>
      <c r="H27" s="566"/>
      <c r="I27" s="566"/>
      <c r="J27" s="566"/>
      <c r="K27" s="566"/>
      <c r="L27" s="566"/>
      <c r="M27" s="566"/>
      <c r="N27" s="566"/>
      <c r="O27" s="567"/>
      <c r="P27" s="31"/>
    </row>
    <row r="28" spans="2:16" ht="13.5" thickBot="1">
      <c r="B28" s="20"/>
      <c r="C28" s="568"/>
      <c r="D28" s="569"/>
      <c r="E28" s="569"/>
      <c r="F28" s="569"/>
      <c r="G28" s="569"/>
      <c r="H28" s="569"/>
      <c r="I28" s="569"/>
      <c r="J28" s="569"/>
      <c r="K28" s="569"/>
      <c r="L28" s="569"/>
      <c r="M28" s="569"/>
      <c r="N28" s="569"/>
      <c r="O28" s="570"/>
      <c r="P28" s="31"/>
    </row>
    <row r="29" spans="2:16" ht="15">
      <c r="B29" s="20"/>
      <c r="C29" s="559" t="s">
        <v>8</v>
      </c>
      <c r="D29" s="560"/>
      <c r="E29" s="560"/>
      <c r="F29" s="560"/>
      <c r="G29" s="561"/>
      <c r="H29" s="544" t="s">
        <v>584</v>
      </c>
      <c r="I29" s="560"/>
      <c r="J29" s="595" t="s">
        <v>585</v>
      </c>
      <c r="K29" s="596"/>
      <c r="L29" s="75" t="s">
        <v>586</v>
      </c>
      <c r="M29" s="544" t="s">
        <v>587</v>
      </c>
      <c r="N29" s="545"/>
      <c r="O29" s="76" t="s">
        <v>588</v>
      </c>
      <c r="P29" s="32"/>
    </row>
    <row r="30" spans="2:16" ht="14.25">
      <c r="B30" s="20"/>
      <c r="C30" s="635"/>
      <c r="D30" s="636"/>
      <c r="E30" s="636"/>
      <c r="F30" s="636"/>
      <c r="G30" s="637"/>
      <c r="H30" s="638"/>
      <c r="I30" s="637"/>
      <c r="J30" s="638"/>
      <c r="K30" s="637"/>
      <c r="L30" s="77"/>
      <c r="M30" s="551"/>
      <c r="N30" s="552"/>
      <c r="O30" s="78"/>
      <c r="P30" s="33"/>
    </row>
    <row r="31" spans="2:16" ht="14.25">
      <c r="B31" s="20"/>
      <c r="C31" s="79"/>
      <c r="D31" s="80"/>
      <c r="E31" s="80"/>
      <c r="F31" s="80"/>
      <c r="G31" s="81"/>
      <c r="H31" s="82"/>
      <c r="I31" s="81"/>
      <c r="J31" s="82"/>
      <c r="K31" s="81"/>
      <c r="L31" s="77"/>
      <c r="M31" s="551"/>
      <c r="N31" s="552"/>
      <c r="O31" s="78"/>
      <c r="P31" s="33"/>
    </row>
    <row r="32" spans="2:16" ht="15" thickBot="1">
      <c r="B32" s="20"/>
      <c r="C32" s="639"/>
      <c r="D32" s="640"/>
      <c r="E32" s="640"/>
      <c r="F32" s="640"/>
      <c r="G32" s="641"/>
      <c r="H32" s="642"/>
      <c r="I32" s="641"/>
      <c r="J32" s="642"/>
      <c r="K32" s="641"/>
      <c r="L32" s="83"/>
      <c r="M32" s="598"/>
      <c r="N32" s="599"/>
      <c r="O32" s="78"/>
      <c r="P32" s="33"/>
    </row>
    <row r="33" spans="2:16" ht="15.75" thickBot="1">
      <c r="B33" s="20"/>
      <c r="C33" s="541" t="s">
        <v>589</v>
      </c>
      <c r="D33" s="542"/>
      <c r="E33" s="542"/>
      <c r="F33" s="542"/>
      <c r="G33" s="542"/>
      <c r="H33" s="542"/>
      <c r="I33" s="542"/>
      <c r="J33" s="542"/>
      <c r="K33" s="542"/>
      <c r="L33" s="542"/>
      <c r="M33" s="542"/>
      <c r="N33" s="543"/>
      <c r="O33" s="84"/>
      <c r="P33" s="34"/>
    </row>
    <row r="34" spans="2:16" ht="13.5" customHeight="1">
      <c r="B34" s="20"/>
      <c r="C34" s="562" t="s">
        <v>590</v>
      </c>
      <c r="D34" s="563"/>
      <c r="E34" s="563"/>
      <c r="F34" s="563"/>
      <c r="G34" s="563"/>
      <c r="H34" s="563"/>
      <c r="I34" s="563"/>
      <c r="J34" s="563"/>
      <c r="K34" s="563"/>
      <c r="L34" s="563"/>
      <c r="M34" s="563"/>
      <c r="N34" s="563"/>
      <c r="O34" s="564"/>
      <c r="P34" s="31"/>
    </row>
    <row r="35" spans="2:16">
      <c r="B35" s="20"/>
      <c r="C35" s="565"/>
      <c r="D35" s="566"/>
      <c r="E35" s="566"/>
      <c r="F35" s="566"/>
      <c r="G35" s="566"/>
      <c r="H35" s="566"/>
      <c r="I35" s="566"/>
      <c r="J35" s="566"/>
      <c r="K35" s="566"/>
      <c r="L35" s="566"/>
      <c r="M35" s="566"/>
      <c r="N35" s="566"/>
      <c r="O35" s="567"/>
      <c r="P35" s="31"/>
    </row>
    <row r="36" spans="2:16" ht="13.5" thickBot="1">
      <c r="B36" s="20"/>
      <c r="C36" s="568"/>
      <c r="D36" s="569"/>
      <c r="E36" s="569"/>
      <c r="F36" s="569"/>
      <c r="G36" s="569"/>
      <c r="H36" s="569"/>
      <c r="I36" s="569"/>
      <c r="J36" s="569"/>
      <c r="K36" s="569"/>
      <c r="L36" s="569"/>
      <c r="M36" s="569"/>
      <c r="N36" s="569"/>
      <c r="O36" s="570"/>
      <c r="P36" s="31"/>
    </row>
    <row r="37" spans="2:16" ht="15">
      <c r="B37" s="20"/>
      <c r="C37" s="559" t="s">
        <v>8</v>
      </c>
      <c r="D37" s="594"/>
      <c r="E37" s="594"/>
      <c r="F37" s="594"/>
      <c r="G37" s="594"/>
      <c r="H37" s="594"/>
      <c r="I37" s="594"/>
      <c r="J37" s="545"/>
      <c r="K37" s="181" t="s">
        <v>582</v>
      </c>
      <c r="L37" s="75" t="s">
        <v>41</v>
      </c>
      <c r="M37" s="544" t="s">
        <v>591</v>
      </c>
      <c r="N37" s="545"/>
      <c r="O37" s="76" t="s">
        <v>588</v>
      </c>
      <c r="P37" s="32"/>
    </row>
    <row r="38" spans="2:16" ht="14.25">
      <c r="B38" s="20"/>
      <c r="C38" s="635"/>
      <c r="D38" s="636"/>
      <c r="E38" s="636"/>
      <c r="F38" s="636"/>
      <c r="G38" s="636"/>
      <c r="H38" s="636"/>
      <c r="I38" s="636"/>
      <c r="J38" s="637"/>
      <c r="K38" s="185"/>
      <c r="L38" s="85"/>
      <c r="M38" s="555"/>
      <c r="N38" s="556"/>
      <c r="O38" s="78"/>
      <c r="P38" s="33"/>
    </row>
    <row r="39" spans="2:16" ht="15" thickBot="1">
      <c r="B39" s="20"/>
      <c r="C39" s="639"/>
      <c r="D39" s="640"/>
      <c r="E39" s="640"/>
      <c r="F39" s="640"/>
      <c r="G39" s="640"/>
      <c r="H39" s="640"/>
      <c r="I39" s="640"/>
      <c r="J39" s="641"/>
      <c r="K39" s="80"/>
      <c r="L39" s="86"/>
      <c r="M39" s="553"/>
      <c r="N39" s="554"/>
      <c r="O39" s="87"/>
      <c r="P39" s="33"/>
    </row>
    <row r="40" spans="2:16" ht="15.75" thickBot="1">
      <c r="B40" s="20"/>
      <c r="C40" s="541" t="s">
        <v>589</v>
      </c>
      <c r="D40" s="542"/>
      <c r="E40" s="542"/>
      <c r="F40" s="542"/>
      <c r="G40" s="542"/>
      <c r="H40" s="542"/>
      <c r="I40" s="542"/>
      <c r="J40" s="542"/>
      <c r="K40" s="542"/>
      <c r="L40" s="542"/>
      <c r="M40" s="542"/>
      <c r="N40" s="543"/>
      <c r="O40" s="88">
        <v>0</v>
      </c>
      <c r="P40" s="33"/>
    </row>
    <row r="41" spans="2:16">
      <c r="B41" s="20"/>
      <c r="C41" s="562" t="s">
        <v>592</v>
      </c>
      <c r="D41" s="563"/>
      <c r="E41" s="563"/>
      <c r="F41" s="563"/>
      <c r="G41" s="563"/>
      <c r="H41" s="563"/>
      <c r="I41" s="563"/>
      <c r="J41" s="563"/>
      <c r="K41" s="563"/>
      <c r="L41" s="563"/>
      <c r="M41" s="563"/>
      <c r="N41" s="563"/>
      <c r="O41" s="564"/>
      <c r="P41" s="31"/>
    </row>
    <row r="42" spans="2:16">
      <c r="B42" s="20"/>
      <c r="C42" s="565"/>
      <c r="D42" s="566"/>
      <c r="E42" s="566"/>
      <c r="F42" s="566"/>
      <c r="G42" s="566"/>
      <c r="H42" s="566"/>
      <c r="I42" s="566"/>
      <c r="J42" s="566"/>
      <c r="K42" s="566"/>
      <c r="L42" s="566"/>
      <c r="M42" s="566"/>
      <c r="N42" s="566"/>
      <c r="O42" s="567"/>
      <c r="P42" s="31"/>
    </row>
    <row r="43" spans="2:16" ht="13.5" thickBot="1">
      <c r="B43" s="20"/>
      <c r="C43" s="568"/>
      <c r="D43" s="569"/>
      <c r="E43" s="569"/>
      <c r="F43" s="569"/>
      <c r="G43" s="569"/>
      <c r="H43" s="569"/>
      <c r="I43" s="569"/>
      <c r="J43" s="569"/>
      <c r="K43" s="569"/>
      <c r="L43" s="569"/>
      <c r="M43" s="569"/>
      <c r="N43" s="569"/>
      <c r="O43" s="570"/>
      <c r="P43" s="31"/>
    </row>
    <row r="44" spans="2:16" ht="17.25">
      <c r="B44" s="20"/>
      <c r="C44" s="559" t="s">
        <v>593</v>
      </c>
      <c r="D44" s="594"/>
      <c r="E44" s="594"/>
      <c r="F44" s="594"/>
      <c r="G44" s="594"/>
      <c r="H44" s="594"/>
      <c r="I44" s="594"/>
      <c r="J44" s="75" t="s">
        <v>594</v>
      </c>
      <c r="K44" s="183" t="s">
        <v>595</v>
      </c>
      <c r="L44" s="89" t="s">
        <v>596</v>
      </c>
      <c r="M44" s="544" t="s">
        <v>597</v>
      </c>
      <c r="N44" s="545"/>
      <c r="O44" s="76" t="s">
        <v>588</v>
      </c>
      <c r="P44" s="32"/>
    </row>
    <row r="45" spans="2:16" ht="14.25">
      <c r="B45" s="20"/>
      <c r="C45" s="635"/>
      <c r="D45" s="636"/>
      <c r="E45" s="636"/>
      <c r="F45" s="636"/>
      <c r="G45" s="636"/>
      <c r="H45" s="636"/>
      <c r="I45" s="636"/>
      <c r="J45" s="90"/>
      <c r="K45" s="91"/>
      <c r="L45" s="90"/>
      <c r="M45" s="605"/>
      <c r="N45" s="606"/>
      <c r="O45" s="78"/>
      <c r="P45" s="33"/>
    </row>
    <row r="46" spans="2:16" ht="15" thickBot="1">
      <c r="B46" s="20"/>
      <c r="C46" s="639"/>
      <c r="D46" s="640"/>
      <c r="E46" s="640"/>
      <c r="F46" s="640"/>
      <c r="G46" s="640"/>
      <c r="H46" s="640"/>
      <c r="I46" s="640"/>
      <c r="J46" s="92"/>
      <c r="K46" s="93"/>
      <c r="L46" s="92"/>
      <c r="M46" s="553"/>
      <c r="N46" s="554"/>
      <c r="O46" s="94"/>
      <c r="P46" s="33"/>
    </row>
    <row r="47" spans="2:16" ht="15.75" thickBot="1">
      <c r="B47" s="20"/>
      <c r="C47" s="541" t="s">
        <v>589</v>
      </c>
      <c r="D47" s="542"/>
      <c r="E47" s="542"/>
      <c r="F47" s="542"/>
      <c r="G47" s="542"/>
      <c r="H47" s="542"/>
      <c r="I47" s="542"/>
      <c r="J47" s="542"/>
      <c r="K47" s="542"/>
      <c r="L47" s="542"/>
      <c r="M47" s="542"/>
      <c r="N47" s="543"/>
      <c r="O47" s="84"/>
      <c r="P47" s="34"/>
    </row>
    <row r="48" spans="2:16">
      <c r="B48" s="20"/>
      <c r="C48" s="562" t="s">
        <v>598</v>
      </c>
      <c r="D48" s="563"/>
      <c r="E48" s="563"/>
      <c r="F48" s="563"/>
      <c r="G48" s="563"/>
      <c r="H48" s="563"/>
      <c r="I48" s="563"/>
      <c r="J48" s="563"/>
      <c r="K48" s="563"/>
      <c r="L48" s="563"/>
      <c r="M48" s="563"/>
      <c r="N48" s="563"/>
      <c r="O48" s="564"/>
      <c r="P48" s="31"/>
    </row>
    <row r="49" spans="2:16">
      <c r="B49" s="20"/>
      <c r="C49" s="565"/>
      <c r="D49" s="566"/>
      <c r="E49" s="566"/>
      <c r="F49" s="566"/>
      <c r="G49" s="566"/>
      <c r="H49" s="566"/>
      <c r="I49" s="566"/>
      <c r="J49" s="566"/>
      <c r="K49" s="566"/>
      <c r="L49" s="566"/>
      <c r="M49" s="566"/>
      <c r="N49" s="566"/>
      <c r="O49" s="567"/>
      <c r="P49" s="31"/>
    </row>
    <row r="50" spans="2:16" ht="13.5" thickBot="1">
      <c r="B50" s="20"/>
      <c r="C50" s="568"/>
      <c r="D50" s="569"/>
      <c r="E50" s="569"/>
      <c r="F50" s="569"/>
      <c r="G50" s="569"/>
      <c r="H50" s="569"/>
      <c r="I50" s="569"/>
      <c r="J50" s="569"/>
      <c r="K50" s="569"/>
      <c r="L50" s="569"/>
      <c r="M50" s="569"/>
      <c r="N50" s="569"/>
      <c r="O50" s="570"/>
      <c r="P50" s="31"/>
    </row>
    <row r="51" spans="2:16" ht="30">
      <c r="B51" s="20"/>
      <c r="C51" s="559" t="s">
        <v>599</v>
      </c>
      <c r="D51" s="594"/>
      <c r="E51" s="594"/>
      <c r="F51" s="594"/>
      <c r="G51" s="594"/>
      <c r="H51" s="594"/>
      <c r="I51" s="594"/>
      <c r="J51" s="75" t="s">
        <v>600</v>
      </c>
      <c r="K51" s="95" t="s">
        <v>601</v>
      </c>
      <c r="L51" s="96" t="s">
        <v>602</v>
      </c>
      <c r="M51" s="603" t="s">
        <v>587</v>
      </c>
      <c r="N51" s="604"/>
      <c r="O51" s="97" t="s">
        <v>588</v>
      </c>
      <c r="P51" s="35"/>
    </row>
    <row r="52" spans="2:16" ht="14.25">
      <c r="B52" s="20"/>
      <c r="C52" s="98"/>
      <c r="D52" s="99"/>
      <c r="E52" s="99"/>
      <c r="F52" s="99"/>
      <c r="G52" s="99"/>
      <c r="H52" s="99"/>
      <c r="I52" s="99"/>
      <c r="J52" s="100"/>
      <c r="K52" s="101"/>
      <c r="L52" s="102"/>
      <c r="M52" s="607"/>
      <c r="N52" s="608"/>
      <c r="O52" s="103"/>
      <c r="P52" s="36"/>
    </row>
    <row r="53" spans="2:16" ht="14.25">
      <c r="B53" s="20"/>
      <c r="C53" s="98"/>
      <c r="D53" s="99"/>
      <c r="E53" s="99"/>
      <c r="F53" s="99"/>
      <c r="G53" s="99"/>
      <c r="H53" s="99"/>
      <c r="I53" s="99"/>
      <c r="J53" s="100"/>
      <c r="K53" s="101"/>
      <c r="L53" s="102"/>
      <c r="M53" s="607"/>
      <c r="N53" s="608"/>
      <c r="O53" s="103"/>
      <c r="P53" s="36"/>
    </row>
    <row r="54" spans="2:16" ht="14.25">
      <c r="B54" s="20"/>
      <c r="C54" s="98"/>
      <c r="D54" s="99"/>
      <c r="E54" s="99"/>
      <c r="F54" s="99"/>
      <c r="G54" s="99"/>
      <c r="H54" s="99"/>
      <c r="I54" s="99"/>
      <c r="J54" s="100"/>
      <c r="K54" s="101"/>
      <c r="L54" s="102"/>
      <c r="M54" s="605"/>
      <c r="N54" s="606"/>
      <c r="O54" s="103"/>
      <c r="P54" s="36"/>
    </row>
    <row r="55" spans="2:16" ht="15" thickBot="1">
      <c r="B55" s="20"/>
      <c r="C55" s="639"/>
      <c r="D55" s="640"/>
      <c r="E55" s="640"/>
      <c r="F55" s="640"/>
      <c r="G55" s="640"/>
      <c r="H55" s="640"/>
      <c r="I55" s="640"/>
      <c r="J55" s="92"/>
      <c r="K55" s="93"/>
      <c r="L55" s="92"/>
      <c r="M55" s="553"/>
      <c r="N55" s="554"/>
      <c r="O55" s="94"/>
      <c r="P55" s="33"/>
    </row>
    <row r="56" spans="2:16" ht="15.75" thickBot="1">
      <c r="B56" s="20"/>
      <c r="C56" s="541" t="s">
        <v>589</v>
      </c>
      <c r="D56" s="542"/>
      <c r="E56" s="542"/>
      <c r="F56" s="542"/>
      <c r="G56" s="542"/>
      <c r="H56" s="542"/>
      <c r="I56" s="542"/>
      <c r="J56" s="542"/>
      <c r="K56" s="542"/>
      <c r="L56" s="542"/>
      <c r="M56" s="542"/>
      <c r="N56" s="543"/>
      <c r="O56" s="88"/>
      <c r="P56" s="33"/>
    </row>
    <row r="57" spans="2:16" ht="15" thickBot="1">
      <c r="B57" s="20"/>
      <c r="C57" s="70"/>
      <c r="D57" s="47"/>
      <c r="E57" s="47"/>
      <c r="F57" s="47"/>
      <c r="G57" s="47"/>
      <c r="H57" s="47"/>
      <c r="I57" s="47"/>
      <c r="J57" s="47"/>
      <c r="K57" s="47"/>
      <c r="L57" s="47"/>
      <c r="M57" s="47"/>
      <c r="N57" s="47"/>
      <c r="O57" s="71"/>
      <c r="P57" s="21"/>
    </row>
    <row r="58" spans="2:16" ht="15.75" thickBot="1">
      <c r="B58" s="20"/>
      <c r="C58" s="600" t="s">
        <v>603</v>
      </c>
      <c r="D58" s="601"/>
      <c r="E58" s="601"/>
      <c r="F58" s="601"/>
      <c r="G58" s="601"/>
      <c r="H58" s="601"/>
      <c r="I58" s="601"/>
      <c r="J58" s="601"/>
      <c r="K58" s="601"/>
      <c r="L58" s="601"/>
      <c r="M58" s="601"/>
      <c r="N58" s="602"/>
      <c r="O58" s="104"/>
      <c r="P58" s="37"/>
    </row>
    <row r="59" spans="2:16">
      <c r="B59" s="20"/>
      <c r="C59" s="562" t="s">
        <v>604</v>
      </c>
      <c r="D59" s="563"/>
      <c r="E59" s="563"/>
      <c r="F59" s="563"/>
      <c r="G59" s="563"/>
      <c r="H59" s="563"/>
      <c r="I59" s="563"/>
      <c r="J59" s="563"/>
      <c r="K59" s="563"/>
      <c r="L59" s="563"/>
      <c r="M59" s="563"/>
      <c r="N59" s="563"/>
      <c r="O59" s="564"/>
      <c r="P59" s="31"/>
    </row>
    <row r="60" spans="2:16">
      <c r="B60" s="20"/>
      <c r="C60" s="565"/>
      <c r="D60" s="566"/>
      <c r="E60" s="566"/>
      <c r="F60" s="566"/>
      <c r="G60" s="566"/>
      <c r="H60" s="566"/>
      <c r="I60" s="566"/>
      <c r="J60" s="566"/>
      <c r="K60" s="566"/>
      <c r="L60" s="566"/>
      <c r="M60" s="566"/>
      <c r="N60" s="566"/>
      <c r="O60" s="567"/>
      <c r="P60" s="31"/>
    </row>
    <row r="61" spans="2:16" ht="13.5" thickBot="1">
      <c r="B61" s="20"/>
      <c r="C61" s="568"/>
      <c r="D61" s="569"/>
      <c r="E61" s="569"/>
      <c r="F61" s="569"/>
      <c r="G61" s="569"/>
      <c r="H61" s="569"/>
      <c r="I61" s="569"/>
      <c r="J61" s="569"/>
      <c r="K61" s="569"/>
      <c r="L61" s="569"/>
      <c r="M61" s="569"/>
      <c r="N61" s="569"/>
      <c r="O61" s="570"/>
      <c r="P61" s="31"/>
    </row>
    <row r="62" spans="2:16" ht="15">
      <c r="B62" s="20"/>
      <c r="C62" s="559" t="s">
        <v>605</v>
      </c>
      <c r="D62" s="594"/>
      <c r="E62" s="594"/>
      <c r="F62" s="594"/>
      <c r="G62" s="594"/>
      <c r="H62" s="594"/>
      <c r="I62" s="594"/>
      <c r="J62" s="183"/>
      <c r="K62" s="184"/>
      <c r="L62" s="96" t="s">
        <v>606</v>
      </c>
      <c r="M62" s="603" t="s">
        <v>607</v>
      </c>
      <c r="N62" s="604"/>
      <c r="O62" s="97"/>
      <c r="P62" s="35"/>
    </row>
    <row r="63" spans="2:16" ht="14.25">
      <c r="B63" s="20"/>
      <c r="C63" s="635" t="s">
        <v>608</v>
      </c>
      <c r="D63" s="636"/>
      <c r="E63" s="636"/>
      <c r="F63" s="636"/>
      <c r="G63" s="636"/>
      <c r="H63" s="636"/>
      <c r="I63" s="636"/>
      <c r="J63" s="105"/>
      <c r="K63" s="106"/>
      <c r="L63" s="107"/>
      <c r="M63" s="621"/>
      <c r="N63" s="622"/>
      <c r="O63" s="108"/>
      <c r="P63" s="38"/>
    </row>
    <row r="64" spans="2:16" ht="14.25">
      <c r="B64" s="20"/>
      <c r="C64" s="79" t="s">
        <v>609</v>
      </c>
      <c r="D64" s="80"/>
      <c r="E64" s="80"/>
      <c r="F64" s="80"/>
      <c r="G64" s="80"/>
      <c r="H64" s="80"/>
      <c r="I64" s="80"/>
      <c r="J64" s="105"/>
      <c r="K64" s="106"/>
      <c r="L64" s="107"/>
      <c r="M64" s="621"/>
      <c r="N64" s="622"/>
      <c r="O64" s="108"/>
      <c r="P64" s="38"/>
    </row>
    <row r="65" spans="2:16" ht="15" thickBot="1">
      <c r="B65" s="20"/>
      <c r="C65" s="64" t="s">
        <v>514</v>
      </c>
      <c r="D65" s="65"/>
      <c r="E65" s="65"/>
      <c r="F65" s="65"/>
      <c r="G65" s="65"/>
      <c r="H65" s="65"/>
      <c r="I65" s="65"/>
      <c r="J65" s="109"/>
      <c r="K65" s="110"/>
      <c r="L65" s="107"/>
      <c r="M65" s="623"/>
      <c r="N65" s="624"/>
      <c r="O65" s="108"/>
      <c r="P65" s="38"/>
    </row>
    <row r="66" spans="2:16" ht="15.75" thickBot="1">
      <c r="B66" s="20"/>
      <c r="C66" s="541" t="s">
        <v>589</v>
      </c>
      <c r="D66" s="542"/>
      <c r="E66" s="542"/>
      <c r="F66" s="542"/>
      <c r="G66" s="542"/>
      <c r="H66" s="542"/>
      <c r="I66" s="542"/>
      <c r="J66" s="542"/>
      <c r="K66" s="542"/>
      <c r="L66" s="542"/>
      <c r="M66" s="542"/>
      <c r="N66" s="543"/>
      <c r="O66" s="111"/>
      <c r="P66" s="39"/>
    </row>
    <row r="67" spans="2:16" ht="15" thickBot="1">
      <c r="B67" s="20"/>
      <c r="C67" s="70"/>
      <c r="D67" s="47"/>
      <c r="E67" s="47"/>
      <c r="F67" s="47"/>
      <c r="G67" s="47"/>
      <c r="H67" s="47"/>
      <c r="I67" s="47"/>
      <c r="J67" s="47"/>
      <c r="K67" s="47"/>
      <c r="L67" s="47"/>
      <c r="M67" s="47"/>
      <c r="N67" s="47"/>
      <c r="O67" s="71"/>
      <c r="P67" s="21"/>
    </row>
    <row r="68" spans="2:16" ht="15.75" thickBot="1">
      <c r="B68" s="20"/>
      <c r="C68" s="600" t="s">
        <v>610</v>
      </c>
      <c r="D68" s="601"/>
      <c r="E68" s="601"/>
      <c r="F68" s="601"/>
      <c r="G68" s="601"/>
      <c r="H68" s="601"/>
      <c r="I68" s="601"/>
      <c r="J68" s="601"/>
      <c r="K68" s="601"/>
      <c r="L68" s="601"/>
      <c r="M68" s="601"/>
      <c r="N68" s="602"/>
      <c r="O68" s="112"/>
      <c r="P68" s="39"/>
    </row>
    <row r="69" spans="2:16" ht="14.25">
      <c r="B69" s="20"/>
      <c r="C69" s="70"/>
      <c r="D69" s="47"/>
      <c r="E69" s="47"/>
      <c r="F69" s="47"/>
      <c r="G69" s="47"/>
      <c r="H69" s="47"/>
      <c r="I69" s="47"/>
      <c r="J69" s="47"/>
      <c r="K69" s="47"/>
      <c r="L69" s="47"/>
      <c r="M69" s="47"/>
      <c r="N69" s="47"/>
      <c r="O69" s="71"/>
      <c r="P69" s="21"/>
    </row>
    <row r="70" spans="2:16" ht="14.25">
      <c r="B70" s="20"/>
      <c r="C70" s="70"/>
      <c r="D70" s="47"/>
      <c r="E70" s="47"/>
      <c r="F70" s="47"/>
      <c r="G70" s="47"/>
      <c r="H70" s="113" t="s">
        <v>611</v>
      </c>
      <c r="I70" s="113"/>
      <c r="J70" s="113"/>
      <c r="K70" s="113"/>
      <c r="L70" s="47"/>
      <c r="M70" s="47"/>
      <c r="N70" s="47"/>
      <c r="O70" s="71"/>
      <c r="P70" s="21"/>
    </row>
    <row r="71" spans="2:16" ht="15">
      <c r="B71" s="20"/>
      <c r="C71" s="70"/>
      <c r="D71" s="47"/>
      <c r="E71" s="47"/>
      <c r="F71" s="47"/>
      <c r="G71" s="47"/>
      <c r="H71" s="113" t="s">
        <v>612</v>
      </c>
      <c r="I71" s="47"/>
      <c r="J71" s="47"/>
      <c r="K71" s="47"/>
      <c r="L71" s="47"/>
      <c r="M71" s="47"/>
      <c r="N71" s="47"/>
      <c r="O71" s="71"/>
      <c r="P71" s="40"/>
    </row>
    <row r="72" spans="2:16" ht="15">
      <c r="B72" s="20"/>
      <c r="C72" s="70"/>
      <c r="D72" s="47"/>
      <c r="E72" s="47"/>
      <c r="F72" s="47"/>
      <c r="G72" s="47"/>
      <c r="H72" s="113" t="s">
        <v>613</v>
      </c>
      <c r="I72" s="47"/>
      <c r="J72" s="47"/>
      <c r="K72" s="47"/>
      <c r="L72" s="47"/>
      <c r="M72" s="47"/>
      <c r="N72" s="47"/>
      <c r="O72" s="71"/>
      <c r="P72" s="40"/>
    </row>
    <row r="73" spans="2:16" ht="14.25">
      <c r="B73" s="20"/>
      <c r="C73" s="56"/>
      <c r="D73" s="114"/>
      <c r="E73" s="114"/>
      <c r="F73" s="114"/>
      <c r="G73" s="114"/>
      <c r="H73" s="113" t="s">
        <v>614</v>
      </c>
      <c r="I73" s="114"/>
      <c r="J73" s="114"/>
      <c r="K73" s="114"/>
      <c r="L73" s="114"/>
      <c r="M73" s="114"/>
      <c r="N73" s="114"/>
      <c r="O73" s="115"/>
      <c r="P73" s="41"/>
    </row>
    <row r="74" spans="2:16" ht="14.25">
      <c r="B74" s="20"/>
      <c r="C74" s="70"/>
      <c r="D74" s="47"/>
      <c r="E74" s="47"/>
      <c r="F74" s="47"/>
      <c r="G74" s="47"/>
      <c r="H74" s="47" t="s">
        <v>615</v>
      </c>
      <c r="I74" s="47"/>
      <c r="J74" s="47"/>
      <c r="K74" s="47"/>
      <c r="L74" s="47"/>
      <c r="M74" s="47"/>
      <c r="N74" s="47"/>
      <c r="O74" s="71"/>
      <c r="P74" s="21"/>
    </row>
    <row r="75" spans="2:16" ht="15">
      <c r="B75" s="20"/>
      <c r="C75" s="116" t="s">
        <v>616</v>
      </c>
      <c r="D75" s="117"/>
      <c r="E75" s="117"/>
      <c r="F75" s="117"/>
      <c r="G75" s="117"/>
      <c r="H75" s="117"/>
      <c r="I75" s="117"/>
      <c r="J75" s="117"/>
      <c r="K75" s="117"/>
      <c r="L75" s="117"/>
      <c r="M75" s="117"/>
      <c r="N75" s="117"/>
      <c r="O75" s="118"/>
      <c r="P75" s="21"/>
    </row>
    <row r="76" spans="2:16" ht="14.25">
      <c r="B76" s="20"/>
      <c r="C76" s="618"/>
      <c r="D76" s="619"/>
      <c r="E76" s="619"/>
      <c r="F76" s="619"/>
      <c r="G76" s="619"/>
      <c r="H76" s="619"/>
      <c r="I76" s="619"/>
      <c r="J76" s="619"/>
      <c r="K76" s="619"/>
      <c r="L76" s="619"/>
      <c r="M76" s="619"/>
      <c r="N76" s="619"/>
      <c r="O76" s="620"/>
      <c r="P76" s="41"/>
    </row>
    <row r="77" spans="2:16" ht="14.25">
      <c r="B77" s="20"/>
      <c r="C77" s="618"/>
      <c r="D77" s="619"/>
      <c r="E77" s="619"/>
      <c r="F77" s="619"/>
      <c r="G77" s="619"/>
      <c r="H77" s="619"/>
      <c r="I77" s="619"/>
      <c r="J77" s="619"/>
      <c r="K77" s="619"/>
      <c r="L77" s="619"/>
      <c r="M77" s="619"/>
      <c r="N77" s="619"/>
      <c r="O77" s="620"/>
      <c r="P77" s="41"/>
    </row>
    <row r="78" spans="2:16" ht="14.25">
      <c r="B78" s="20"/>
      <c r="C78" s="56"/>
      <c r="D78" s="114"/>
      <c r="E78" s="114"/>
      <c r="F78" s="114"/>
      <c r="G78" s="114"/>
      <c r="H78" s="114"/>
      <c r="I78" s="114"/>
      <c r="J78" s="114"/>
      <c r="K78" s="114"/>
      <c r="L78" s="114"/>
      <c r="M78" s="114"/>
      <c r="N78" s="114"/>
      <c r="O78" s="115"/>
      <c r="P78" s="41"/>
    </row>
    <row r="79" spans="2:16" ht="15">
      <c r="B79" s="20"/>
      <c r="C79" s="119" t="s">
        <v>617</v>
      </c>
      <c r="D79" s="114"/>
      <c r="E79" s="114"/>
      <c r="F79" s="114"/>
      <c r="G79" s="114"/>
      <c r="H79" s="114"/>
      <c r="I79" s="114"/>
      <c r="J79" s="114"/>
      <c r="K79" s="114"/>
      <c r="L79" s="114"/>
      <c r="M79" s="114"/>
      <c r="N79" s="114"/>
      <c r="O79" s="115"/>
      <c r="P79" s="41"/>
    </row>
    <row r="80" spans="2:16" ht="12.75" customHeight="1">
      <c r="B80" s="20"/>
      <c r="C80" s="615" t="s">
        <v>618</v>
      </c>
      <c r="D80" s="616"/>
      <c r="E80" s="616"/>
      <c r="F80" s="616"/>
      <c r="G80" s="616"/>
      <c r="H80" s="616"/>
      <c r="I80" s="616"/>
      <c r="J80" s="616"/>
      <c r="K80" s="616"/>
      <c r="L80" s="616"/>
      <c r="M80" s="616"/>
      <c r="N80" s="616"/>
      <c r="O80" s="617"/>
      <c r="P80" s="42"/>
    </row>
    <row r="81" spans="2:16" ht="28.5" customHeight="1">
      <c r="B81" s="20"/>
      <c r="C81" s="615"/>
      <c r="D81" s="616"/>
      <c r="E81" s="616"/>
      <c r="F81" s="616"/>
      <c r="G81" s="616"/>
      <c r="H81" s="616"/>
      <c r="I81" s="616"/>
      <c r="J81" s="616"/>
      <c r="K81" s="616"/>
      <c r="L81" s="616"/>
      <c r="M81" s="616"/>
      <c r="N81" s="616"/>
      <c r="O81" s="617"/>
      <c r="P81" s="42"/>
    </row>
    <row r="82" spans="2:16" ht="13.35" customHeight="1">
      <c r="B82" s="20"/>
      <c r="C82" s="615" t="s">
        <v>619</v>
      </c>
      <c r="D82" s="616"/>
      <c r="E82" s="616"/>
      <c r="F82" s="616"/>
      <c r="G82" s="616"/>
      <c r="H82" s="616"/>
      <c r="I82" s="616"/>
      <c r="J82" s="616"/>
      <c r="K82" s="616"/>
      <c r="L82" s="616"/>
      <c r="M82" s="616"/>
      <c r="N82" s="616"/>
      <c r="O82" s="617"/>
      <c r="P82" s="42"/>
    </row>
    <row r="83" spans="2:16" ht="45" customHeight="1">
      <c r="B83" s="20"/>
      <c r="C83" s="615"/>
      <c r="D83" s="616"/>
      <c r="E83" s="616"/>
      <c r="F83" s="616"/>
      <c r="G83" s="616"/>
      <c r="H83" s="616"/>
      <c r="I83" s="616"/>
      <c r="J83" s="616"/>
      <c r="K83" s="616"/>
      <c r="L83" s="616"/>
      <c r="M83" s="616"/>
      <c r="N83" s="616"/>
      <c r="O83" s="617"/>
      <c r="P83" s="42"/>
    </row>
    <row r="84" spans="2:16" ht="14.25">
      <c r="B84" s="20"/>
      <c r="C84" s="56"/>
      <c r="D84" s="114"/>
      <c r="E84" s="114"/>
      <c r="F84" s="114"/>
      <c r="G84" s="114"/>
      <c r="H84" s="114"/>
      <c r="I84" s="114"/>
      <c r="J84" s="114"/>
      <c r="K84" s="114"/>
      <c r="L84" s="114"/>
      <c r="M84" s="114"/>
      <c r="N84" s="114"/>
      <c r="O84" s="115"/>
      <c r="P84" s="41"/>
    </row>
    <row r="85" spans="2:16" ht="14.25">
      <c r="B85" s="20"/>
      <c r="C85" s="70"/>
      <c r="D85" s="47"/>
      <c r="E85" s="47"/>
      <c r="F85" s="47"/>
      <c r="G85" s="47"/>
      <c r="H85" s="113" t="s">
        <v>611</v>
      </c>
      <c r="I85" s="47"/>
      <c r="J85" s="47"/>
      <c r="K85" s="47"/>
      <c r="L85" s="47"/>
      <c r="M85" s="47"/>
      <c r="N85" s="47"/>
      <c r="O85" s="71"/>
      <c r="P85" s="21"/>
    </row>
    <row r="86" spans="2:16" ht="14.25">
      <c r="B86" s="20"/>
      <c r="C86" s="70"/>
      <c r="D86" s="47"/>
      <c r="E86" s="47"/>
      <c r="F86" s="47"/>
      <c r="G86" s="47"/>
      <c r="H86" s="47" t="s">
        <v>612</v>
      </c>
      <c r="I86" s="80"/>
      <c r="J86" s="80"/>
      <c r="K86" s="80"/>
      <c r="L86" s="47"/>
      <c r="M86" s="47"/>
      <c r="N86" s="47"/>
      <c r="O86" s="71"/>
      <c r="P86" s="21"/>
    </row>
    <row r="87" spans="2:16" ht="14.25">
      <c r="B87" s="20"/>
      <c r="C87" s="70"/>
      <c r="D87" s="47"/>
      <c r="E87" s="47"/>
      <c r="F87" s="47"/>
      <c r="G87" s="47"/>
      <c r="H87" s="47" t="s">
        <v>620</v>
      </c>
      <c r="I87" s="120"/>
      <c r="J87" s="120"/>
      <c r="K87" s="120"/>
      <c r="L87" s="47"/>
      <c r="M87" s="47"/>
      <c r="N87" s="47"/>
      <c r="O87" s="71"/>
      <c r="P87" s="21"/>
    </row>
    <row r="88" spans="2:16" ht="14.25">
      <c r="B88" s="20"/>
      <c r="C88" s="121"/>
      <c r="D88" s="114"/>
      <c r="E88" s="114"/>
      <c r="F88" s="114"/>
      <c r="G88" s="114"/>
      <c r="H88" s="47" t="s">
        <v>621</v>
      </c>
      <c r="I88" s="47"/>
      <c r="J88" s="47"/>
      <c r="K88" s="47"/>
      <c r="L88" s="114"/>
      <c r="M88" s="114"/>
      <c r="N88" s="114"/>
      <c r="O88" s="115"/>
      <c r="P88" s="41"/>
    </row>
    <row r="89" spans="2:16" ht="18.75" customHeight="1" thickBot="1">
      <c r="B89" s="20"/>
      <c r="C89" s="611"/>
      <c r="D89" s="612"/>
      <c r="E89" s="612"/>
      <c r="F89" s="93"/>
      <c r="G89" s="93"/>
      <c r="H89" s="93"/>
      <c r="I89" s="93"/>
      <c r="J89" s="93"/>
      <c r="K89" s="609"/>
      <c r="L89" s="609"/>
      <c r="M89" s="609"/>
      <c r="N89" s="609"/>
      <c r="O89" s="610"/>
      <c r="P89" s="43"/>
    </row>
    <row r="90" spans="2:16" ht="13.5" thickBot="1">
      <c r="B90" s="44"/>
      <c r="C90" s="45"/>
      <c r="D90" s="45"/>
      <c r="E90" s="45"/>
      <c r="F90" s="45"/>
      <c r="G90" s="45"/>
      <c r="H90" s="45"/>
      <c r="I90" s="45"/>
      <c r="J90" s="45"/>
      <c r="K90" s="45"/>
      <c r="L90" s="45"/>
      <c r="M90" s="45"/>
      <c r="N90" s="45"/>
      <c r="O90" s="45"/>
      <c r="P90" s="46"/>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file>

<file path=customXml/itemProps2.xml><?xml version="1.0" encoding="utf-8"?>
<ds:datastoreItem xmlns:ds="http://schemas.openxmlformats.org/officeDocument/2006/customXml" ds:itemID="{1B118EDF-F6F9-439A-8413-9FA9016CF69D}"/>
</file>

<file path=customXml/itemProps3.xml><?xml version="1.0" encoding="utf-8"?>
<ds:datastoreItem xmlns:ds="http://schemas.openxmlformats.org/officeDocument/2006/customXml" ds:itemID="{7C936614-B34C-494F-B43A-C11F330A8A8F}"/>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
  <cp:revision/>
  <dcterms:created xsi:type="dcterms:W3CDTF">2006-06-27T16:47:25Z</dcterms:created>
  <dcterms:modified xsi:type="dcterms:W3CDTF">2024-11-13T20:29:28Z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