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Nueva carpeta\OneDrive - sdp.gov.co\2024_Compromisos_DC\2024II_Comprom_Prov_(Agos-Ene)\Compro1_Contratación\1_Ctos2024\Ortofoto\Proc_1293\"/>
    </mc:Choice>
  </mc:AlternateContent>
  <bookViews>
    <workbookView xWindow="0" yWindow="0" windowWidth="28800" windowHeight="11385"/>
  </bookViews>
  <sheets>
    <sheet name="Estudio_Mercado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8" i="2" l="1"/>
  <c r="U18" i="2"/>
  <c r="R18" i="2"/>
  <c r="Q18" i="2"/>
  <c r="N18" i="2"/>
  <c r="O18" i="2" s="1"/>
  <c r="M18" i="2"/>
  <c r="J18" i="2"/>
  <c r="I18" i="2"/>
  <c r="F18" i="2"/>
  <c r="E18" i="2"/>
  <c r="V17" i="2"/>
  <c r="W17" i="2" s="1"/>
  <c r="U17" i="2"/>
  <c r="R17" i="2"/>
  <c r="Q17" i="2"/>
  <c r="N17" i="2"/>
  <c r="M17" i="2"/>
  <c r="J17" i="2"/>
  <c r="I17" i="2"/>
  <c r="F17" i="2"/>
  <c r="E17" i="2"/>
  <c r="V16" i="2"/>
  <c r="U16" i="2"/>
  <c r="R16" i="2"/>
  <c r="Q16" i="2"/>
  <c r="N16" i="2"/>
  <c r="O16" i="2" s="1"/>
  <c r="M16" i="2"/>
  <c r="J16" i="2"/>
  <c r="I16" i="2"/>
  <c r="F16" i="2"/>
  <c r="G16" i="2" s="1"/>
  <c r="E16" i="2"/>
  <c r="V14" i="2"/>
  <c r="W14" i="2" s="1"/>
  <c r="U14" i="2"/>
  <c r="R14" i="2"/>
  <c r="S14" i="2" s="1"/>
  <c r="Q14" i="2"/>
  <c r="N14" i="2"/>
  <c r="O14" i="2" s="1"/>
  <c r="M14" i="2"/>
  <c r="J14" i="2"/>
  <c r="I14" i="2"/>
  <c r="F14" i="2"/>
  <c r="G14" i="2" s="1"/>
  <c r="E14" i="2"/>
  <c r="V13" i="2"/>
  <c r="U13" i="2"/>
  <c r="R13" i="2"/>
  <c r="Q13" i="2"/>
  <c r="N13" i="2"/>
  <c r="M13" i="2"/>
  <c r="J13" i="2"/>
  <c r="K13" i="2" s="1"/>
  <c r="I13" i="2"/>
  <c r="F13" i="2"/>
  <c r="G13" i="2" s="1"/>
  <c r="E13" i="2"/>
  <c r="V12" i="2"/>
  <c r="U12" i="2"/>
  <c r="R12" i="2"/>
  <c r="S12" i="2" s="1"/>
  <c r="Q12" i="2"/>
  <c r="N12" i="2"/>
  <c r="M12" i="2"/>
  <c r="J12" i="2"/>
  <c r="I12" i="2"/>
  <c r="F12" i="2"/>
  <c r="E12" i="2"/>
  <c r="V10" i="2"/>
  <c r="W10" i="2" s="1"/>
  <c r="U10" i="2"/>
  <c r="R10" i="2"/>
  <c r="S10" i="2" s="1"/>
  <c r="Q10" i="2"/>
  <c r="N10" i="2"/>
  <c r="O10" i="2" s="1"/>
  <c r="M10" i="2"/>
  <c r="J10" i="2"/>
  <c r="I10" i="2"/>
  <c r="F10" i="2"/>
  <c r="G10" i="2" s="1"/>
  <c r="E10" i="2"/>
  <c r="V9" i="2"/>
  <c r="W9" i="2" s="1"/>
  <c r="U9" i="2"/>
  <c r="R9" i="2"/>
  <c r="S9" i="2" s="1"/>
  <c r="Q9" i="2"/>
  <c r="N9" i="2"/>
  <c r="O9" i="2" s="1"/>
  <c r="M9" i="2"/>
  <c r="J9" i="2"/>
  <c r="K9" i="2" s="1"/>
  <c r="I9" i="2"/>
  <c r="F9" i="2"/>
  <c r="E9" i="2"/>
  <c r="V8" i="2"/>
  <c r="U8" i="2"/>
  <c r="R8" i="2"/>
  <c r="Q8" i="2"/>
  <c r="N8" i="2"/>
  <c r="O8" i="2" s="1"/>
  <c r="M8" i="2"/>
  <c r="J8" i="2"/>
  <c r="I8" i="2"/>
  <c r="F8" i="2"/>
  <c r="E8" i="2"/>
  <c r="E19" i="2" l="1"/>
  <c r="U19" i="2"/>
  <c r="Q11" i="2"/>
  <c r="U15" i="2"/>
  <c r="E15" i="2"/>
  <c r="G12" i="2"/>
  <c r="S16" i="2"/>
  <c r="G9" i="2"/>
  <c r="E11" i="2"/>
  <c r="I19" i="2"/>
  <c r="U11" i="2"/>
  <c r="S13" i="2"/>
  <c r="Q15" i="2"/>
  <c r="Q19" i="2"/>
  <c r="I15" i="2"/>
  <c r="K18" i="2"/>
  <c r="M11" i="2"/>
  <c r="K8" i="2"/>
  <c r="W8" i="2"/>
  <c r="O11" i="2"/>
  <c r="E48" i="2" s="1"/>
  <c r="W13" i="2"/>
  <c r="D36" i="2"/>
  <c r="E36" i="2" s="1"/>
  <c r="K12" i="2"/>
  <c r="W12" i="2"/>
  <c r="O13" i="2"/>
  <c r="K16" i="2"/>
  <c r="D41" i="2"/>
  <c r="E41" i="2" s="1"/>
  <c r="D34" i="2"/>
  <c r="E34" i="2" s="1"/>
  <c r="D37" i="2"/>
  <c r="E37" i="2" s="1"/>
  <c r="K10" i="2"/>
  <c r="M15" i="2"/>
  <c r="M19" i="2"/>
  <c r="W16" i="2"/>
  <c r="O17" i="2"/>
  <c r="G18" i="2"/>
  <c r="S18" i="2"/>
  <c r="D35" i="2"/>
  <c r="E35" i="2" s="1"/>
  <c r="D33" i="2"/>
  <c r="E33" i="2" s="1"/>
  <c r="O12" i="2"/>
  <c r="D38" i="2"/>
  <c r="E38" i="2" s="1"/>
  <c r="G8" i="2"/>
  <c r="S8" i="2"/>
  <c r="K14" i="2"/>
  <c r="G17" i="2"/>
  <c r="D40" i="2"/>
  <c r="E40" i="2" s="1"/>
  <c r="I11" i="2"/>
  <c r="W18" i="2"/>
  <c r="D39" i="2"/>
  <c r="E39" i="2" s="1"/>
  <c r="K17" i="2"/>
  <c r="S17" i="2"/>
  <c r="E42" i="2" l="1"/>
  <c r="E20" i="2"/>
  <c r="U20" i="2"/>
  <c r="I20" i="2"/>
  <c r="Q20" i="2"/>
  <c r="S19" i="2"/>
  <c r="F54" i="2" s="1"/>
  <c r="G15" i="2"/>
  <c r="C51" i="2" s="1"/>
  <c r="M20" i="2"/>
  <c r="S15" i="2"/>
  <c r="F51" i="2" s="1"/>
  <c r="G38" i="2"/>
  <c r="W15" i="2"/>
  <c r="G51" i="2" s="1"/>
  <c r="K15" i="2"/>
  <c r="D51" i="2" s="1"/>
  <c r="W11" i="2"/>
  <c r="G48" i="2" s="1"/>
  <c r="O15" i="2"/>
  <c r="E51" i="2" s="1"/>
  <c r="K11" i="2"/>
  <c r="D48" i="2" s="1"/>
  <c r="G19" i="2"/>
  <c r="G36" i="2"/>
  <c r="G39" i="2"/>
  <c r="S11" i="2"/>
  <c r="F48" i="2" s="1"/>
  <c r="G33" i="2"/>
  <c r="W19" i="2"/>
  <c r="G11" i="2"/>
  <c r="C48" i="2" s="1"/>
  <c r="G41" i="2"/>
  <c r="O19" i="2"/>
  <c r="K19" i="2"/>
  <c r="G35" i="2"/>
  <c r="H39" i="2" l="1"/>
  <c r="H51" i="2"/>
  <c r="S20" i="2"/>
  <c r="F26" i="2" s="1"/>
  <c r="G54" i="2"/>
  <c r="G57" i="2" s="1"/>
  <c r="W20" i="2"/>
  <c r="G26" i="2" s="1"/>
  <c r="K20" i="2"/>
  <c r="D26" i="2" s="1"/>
  <c r="D54" i="2"/>
  <c r="D57" i="2" s="1"/>
  <c r="H48" i="2"/>
  <c r="G42" i="2"/>
  <c r="H33" i="2"/>
  <c r="O20" i="2"/>
  <c r="E26" i="2" s="1"/>
  <c r="E54" i="2"/>
  <c r="E57" i="2" s="1"/>
  <c r="F57" i="2"/>
  <c r="C54" i="2"/>
  <c r="G20" i="2"/>
  <c r="C26" i="2" s="1"/>
  <c r="H36" i="2"/>
  <c r="I26" i="2" l="1"/>
  <c r="J26" i="2" s="1"/>
  <c r="L26" i="2" s="1"/>
  <c r="H26" i="2"/>
  <c r="H54" i="2"/>
  <c r="C57" i="2"/>
  <c r="H57" i="2" s="1"/>
  <c r="K26" i="2" l="1"/>
</calcChain>
</file>

<file path=xl/sharedStrings.xml><?xml version="1.0" encoding="utf-8"?>
<sst xmlns="http://schemas.openxmlformats.org/spreadsheetml/2006/main" count="83" uniqueCount="35">
  <si>
    <t>CUADRO COMPARATIVO DE COTIZACIONES DE PRODUCTOS CARTOGRÁFICOS BÁSICOS EN FORMATO RÁSTER PARA BOGOTÁ D.C Y LOS MUNICIPIO DE BORDE</t>
  </si>
  <si>
    <t>Factor Comparativo</t>
  </si>
  <si>
    <t>Área (Ha)</t>
  </si>
  <si>
    <t xml:space="preserve">Empresa: Geospatial </t>
  </si>
  <si>
    <t>Empresa: Cuatro Conceptos</t>
  </si>
  <si>
    <t>Empresa: Aeroestudios</t>
  </si>
  <si>
    <t>Empresa: Isatech Corporation SAS</t>
  </si>
  <si>
    <t>Empresa: Sigla SAS</t>
  </si>
  <si>
    <t>Valor Unitario (Sin IVA)</t>
  </si>
  <si>
    <t>Valor Total (Sin IVA)</t>
  </si>
  <si>
    <t>Valor Unitario (Incluido IVA)</t>
  </si>
  <si>
    <t>Valor Total (Incluido IVA)</t>
  </si>
  <si>
    <t>Ortoimágen Urbana Escala 1:1.000</t>
  </si>
  <si>
    <t>MDT Urbano Escala 1:1.000</t>
  </si>
  <si>
    <t>Información LiDAR densidad mínima 10 puntos/m2</t>
  </si>
  <si>
    <t>Ortoimágen Cerros Orientales Escala 1:5.000 (mediante fotografía aérea)</t>
  </si>
  <si>
    <t>Ortoimágen  Cerros Orientales Escala 1:5.000 (mediante Imágenes satelitales)</t>
  </si>
  <si>
    <t>MDT  Cerros Orientales Escala 1:5.000</t>
  </si>
  <si>
    <t>Ortoimágen Urbana municipios de Soacha, Funza, Madrid, Mosquera, Cota y Chía Escala 1:2.000</t>
  </si>
  <si>
    <t>MDT Urbano municipios de Soacha, Funza, Madrid, Mosquera, Cota y Chía Escala 1:2.000</t>
  </si>
  <si>
    <t>PROMEDIO</t>
  </si>
  <si>
    <t>PROMEDIO ESTADÍSTICO DE COTIZACIONES POR PRODUCTO CON IVA</t>
  </si>
  <si>
    <t>Valor Total de la oferta por empresa</t>
  </si>
  <si>
    <t>Total Bogotá, Cerros Orientales y Municipios</t>
  </si>
  <si>
    <t xml:space="preserve">Propuesta </t>
  </si>
  <si>
    <t>Valor Total (Por Ítem)</t>
  </si>
  <si>
    <t>Total Producto Propuesta</t>
  </si>
  <si>
    <t>VALOR TOTAL DE PRODUCTOS POR EMPRESA (INCLUIDO IVA)</t>
  </si>
  <si>
    <t>Empresas</t>
  </si>
  <si>
    <t>Q1</t>
  </si>
  <si>
    <t>Q3</t>
  </si>
  <si>
    <t>IQR</t>
  </si>
  <si>
    <t>LIMITE INFERIOR</t>
  </si>
  <si>
    <t>LIMITE SUPERIOR</t>
  </si>
  <si>
    <t>Valor Total de productos por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</si>
</sst>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.00"/>
    <numFmt numFmtId="165" formatCode="&quot;$&quot;\ #,##0"/>
  </numFmts>
  <fonts count="9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2"/>
      <color rgb="FF000000"/>
      <name val="Arial Narrow"/>
      <family val="2"/>
    </font>
    <font>
      <b/>
      <i/>
      <sz val="12"/>
      <color theme="1"/>
      <name val="Arial"/>
      <family val="2"/>
    </font>
    <font>
      <b/>
      <i/>
      <sz val="14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justify" vertical="center" wrapText="1"/>
    </xf>
    <xf numFmtId="2" fontId="4" fillId="0" borderId="21" xfId="0" applyNumberFormat="1" applyFont="1" applyBorder="1" applyAlignment="1">
      <alignment horizontal="center" vertical="center" wrapText="1"/>
    </xf>
    <xf numFmtId="164" fontId="4" fillId="0" borderId="22" xfId="0" applyNumberFormat="1" applyFont="1" applyBorder="1" applyAlignment="1">
      <alignment horizontal="center" vertical="center" wrapText="1"/>
    </xf>
    <xf numFmtId="164" fontId="4" fillId="0" borderId="23" xfId="0" applyNumberFormat="1" applyFont="1" applyBorder="1" applyAlignment="1">
      <alignment horizontal="center" vertical="center" wrapText="1"/>
    </xf>
    <xf numFmtId="164" fontId="4" fillId="0" borderId="21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20" xfId="0" applyNumberFormat="1" applyFont="1" applyBorder="1" applyAlignment="1">
      <alignment horizontal="center" vertical="center" wrapText="1"/>
    </xf>
    <xf numFmtId="164" fontId="4" fillId="0" borderId="24" xfId="0" applyNumberFormat="1" applyFont="1" applyBorder="1" applyAlignment="1">
      <alignment horizontal="center" vertical="center" wrapText="1"/>
    </xf>
    <xf numFmtId="164" fontId="4" fillId="0" borderId="25" xfId="0" applyNumberFormat="1" applyFont="1" applyBorder="1" applyAlignment="1">
      <alignment horizontal="center" vertical="center" wrapText="1"/>
    </xf>
    <xf numFmtId="164" fontId="4" fillId="0" borderId="26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justify" vertical="center" wrapText="1"/>
    </xf>
    <xf numFmtId="2" fontId="4" fillId="0" borderId="26" xfId="0" applyNumberFormat="1" applyFont="1" applyBorder="1" applyAlignment="1">
      <alignment horizontal="center" vertical="center" wrapText="1"/>
    </xf>
    <xf numFmtId="164" fontId="4" fillId="0" borderId="27" xfId="0" applyNumberFormat="1" applyFont="1" applyBorder="1" applyAlignment="1">
      <alignment horizontal="center" vertical="center" wrapText="1"/>
    </xf>
    <xf numFmtId="164" fontId="4" fillId="0" borderId="28" xfId="0" applyNumberFormat="1" applyFont="1" applyBorder="1" applyAlignment="1">
      <alignment horizontal="center" vertical="center" wrapText="1"/>
    </xf>
    <xf numFmtId="164" fontId="5" fillId="0" borderId="25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justify" vertical="center" wrapText="1"/>
    </xf>
    <xf numFmtId="2" fontId="4" fillId="0" borderId="16" xfId="0" applyNumberFormat="1" applyFont="1" applyBorder="1" applyAlignment="1">
      <alignment horizontal="center" vertical="center" wrapText="1"/>
    </xf>
    <xf numFmtId="164" fontId="4" fillId="0" borderId="29" xfId="0" applyNumberFormat="1" applyFont="1" applyBorder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64" fontId="4" fillId="2" borderId="31" xfId="0" applyNumberFormat="1" applyFont="1" applyFill="1" applyBorder="1" applyAlignment="1">
      <alignment horizontal="center" vertical="center" wrapText="1"/>
    </xf>
    <xf numFmtId="164" fontId="4" fillId="3" borderId="32" xfId="0" applyNumberFormat="1" applyFont="1" applyFill="1" applyBorder="1" applyAlignment="1">
      <alignment horizontal="center" vertical="center" wrapText="1"/>
    </xf>
    <xf numFmtId="164" fontId="4" fillId="4" borderId="32" xfId="0" applyNumberFormat="1" applyFont="1" applyFill="1" applyBorder="1" applyAlignment="1">
      <alignment horizontal="center" vertical="center" wrapText="1"/>
    </xf>
    <xf numFmtId="164" fontId="4" fillId="5" borderId="31" xfId="0" applyNumberFormat="1" applyFont="1" applyFill="1" applyBorder="1" applyAlignment="1">
      <alignment horizontal="center" vertical="center" wrapText="1"/>
    </xf>
    <xf numFmtId="164" fontId="4" fillId="6" borderId="32" xfId="0" applyNumberFormat="1" applyFont="1" applyFill="1" applyBorder="1" applyAlignment="1">
      <alignment horizontal="center" vertical="center" wrapText="1"/>
    </xf>
    <xf numFmtId="164" fontId="4" fillId="4" borderId="31" xfId="0" applyNumberFormat="1" applyFont="1" applyFill="1" applyBorder="1" applyAlignment="1">
      <alignment horizontal="center" vertical="center" wrapText="1"/>
    </xf>
    <xf numFmtId="164" fontId="4" fillId="6" borderId="31" xfId="0" applyNumberFormat="1" applyFont="1" applyFill="1" applyBorder="1" applyAlignment="1">
      <alignment horizontal="center" vertical="center" wrapText="1"/>
    </xf>
    <xf numFmtId="164" fontId="4" fillId="2" borderId="32" xfId="0" applyNumberFormat="1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8" borderId="9" xfId="0" applyFont="1" applyFill="1" applyBorder="1" applyAlignment="1">
      <alignment horizontal="justify" vertical="center" wrapText="1"/>
    </xf>
    <xf numFmtId="2" fontId="4" fillId="0" borderId="35" xfId="0" applyNumberFormat="1" applyFont="1" applyBorder="1" applyAlignment="1">
      <alignment horizontal="center" vertical="center" wrapText="1"/>
    </xf>
    <xf numFmtId="2" fontId="4" fillId="8" borderId="20" xfId="0" applyNumberFormat="1" applyFont="1" applyFill="1" applyBorder="1" applyAlignment="1">
      <alignment horizontal="center" vertical="center" wrapText="1"/>
    </xf>
    <xf numFmtId="164" fontId="4" fillId="8" borderId="21" xfId="0" applyNumberFormat="1" applyFont="1" applyFill="1" applyBorder="1" applyAlignment="1">
      <alignment horizontal="center" vertical="center" wrapText="1"/>
    </xf>
    <xf numFmtId="0" fontId="2" fillId="8" borderId="28" xfId="0" applyFont="1" applyFill="1" applyBorder="1" applyAlignment="1">
      <alignment horizontal="justify" vertical="center" wrapText="1"/>
    </xf>
    <xf numFmtId="2" fontId="4" fillId="0" borderId="36" xfId="0" applyNumberFormat="1" applyFont="1" applyBorder="1" applyAlignment="1">
      <alignment horizontal="center" vertical="center" wrapText="1"/>
    </xf>
    <xf numFmtId="2" fontId="4" fillId="0" borderId="37" xfId="0" applyNumberFormat="1" applyFont="1" applyBorder="1" applyAlignment="1">
      <alignment horizontal="center" vertical="center" wrapText="1"/>
    </xf>
    <xf numFmtId="0" fontId="2" fillId="8" borderId="30" xfId="0" applyFont="1" applyFill="1" applyBorder="1" applyAlignment="1">
      <alignment horizontal="justify" vertical="center" wrapText="1"/>
    </xf>
    <xf numFmtId="2" fontId="4" fillId="8" borderId="12" xfId="0" applyNumberFormat="1" applyFont="1" applyFill="1" applyBorder="1" applyAlignment="1">
      <alignment horizontal="center" vertical="center" wrapText="1"/>
    </xf>
    <xf numFmtId="164" fontId="4" fillId="8" borderId="1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justify" vertical="center" wrapText="1"/>
    </xf>
    <xf numFmtId="2" fontId="4" fillId="2" borderId="20" xfId="0" applyNumberFormat="1" applyFont="1" applyFill="1" applyBorder="1" applyAlignment="1">
      <alignment horizontal="center" vertical="center" wrapText="1"/>
    </xf>
    <xf numFmtId="164" fontId="4" fillId="2" borderId="21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justify" vertical="center" wrapText="1"/>
    </xf>
    <xf numFmtId="2" fontId="4" fillId="0" borderId="24" xfId="0" applyNumberFormat="1" applyFont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justify" vertical="center" wrapText="1"/>
    </xf>
    <xf numFmtId="2" fontId="4" fillId="2" borderId="14" xfId="0" applyNumberFormat="1" applyFont="1" applyFill="1" applyBorder="1" applyAlignment="1">
      <alignment horizontal="center" vertical="center" wrapText="1"/>
    </xf>
    <xf numFmtId="164" fontId="4" fillId="2" borderId="16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justify" vertical="center" wrapText="1"/>
    </xf>
    <xf numFmtId="2" fontId="4" fillId="4" borderId="20" xfId="0" applyNumberFormat="1" applyFont="1" applyFill="1" applyBorder="1" applyAlignment="1">
      <alignment horizontal="center" vertical="center" wrapText="1"/>
    </xf>
    <xf numFmtId="164" fontId="4" fillId="4" borderId="21" xfId="0" applyNumberFormat="1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justify" vertical="center" wrapText="1"/>
    </xf>
    <xf numFmtId="0" fontId="2" fillId="3" borderId="30" xfId="0" applyFont="1" applyFill="1" applyBorder="1" applyAlignment="1">
      <alignment horizontal="justify" vertical="center" wrapText="1"/>
    </xf>
    <xf numFmtId="2" fontId="4" fillId="4" borderId="14" xfId="0" applyNumberFormat="1" applyFont="1" applyFill="1" applyBorder="1" applyAlignment="1">
      <alignment horizontal="center" vertical="center" wrapText="1"/>
    </xf>
    <xf numFmtId="164" fontId="4" fillId="4" borderId="16" xfId="0" applyNumberFormat="1" applyFont="1" applyFill="1" applyBorder="1" applyAlignment="1">
      <alignment horizontal="center" vertical="center" wrapText="1"/>
    </xf>
    <xf numFmtId="2" fontId="4" fillId="0" borderId="38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2" fillId="0" borderId="35" xfId="0" applyFont="1" applyBorder="1" applyAlignment="1">
      <alignment horizontal="justify" vertical="center" wrapText="1"/>
    </xf>
    <xf numFmtId="0" fontId="2" fillId="0" borderId="36" xfId="0" applyFont="1" applyBorder="1" applyAlignment="1">
      <alignment horizontal="justify" vertical="center" wrapText="1"/>
    </xf>
    <xf numFmtId="0" fontId="2" fillId="0" borderId="38" xfId="0" applyFont="1" applyBorder="1" applyAlignment="1">
      <alignment horizontal="justify" vertical="center" wrapText="1"/>
    </xf>
    <xf numFmtId="0" fontId="7" fillId="0" borderId="31" xfId="0" applyFont="1" applyBorder="1" applyAlignment="1">
      <alignment horizontal="left" vertical="center"/>
    </xf>
    <xf numFmtId="164" fontId="1" fillId="0" borderId="31" xfId="0" applyNumberFormat="1" applyFont="1" applyBorder="1" applyAlignment="1">
      <alignment horizontal="center" vertical="center"/>
    </xf>
    <xf numFmtId="164" fontId="8" fillId="9" borderId="31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1" fillId="7" borderId="31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33" xfId="0" applyBorder="1" applyAlignment="1">
      <alignment horizontal="right" vertical="center"/>
    </xf>
    <xf numFmtId="164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8" borderId="32" xfId="0" applyNumberFormat="1" applyFill="1" applyBorder="1" applyAlignment="1">
      <alignment horizontal="center" vertical="center"/>
    </xf>
    <xf numFmtId="164" fontId="0" fillId="8" borderId="39" xfId="0" applyNumberFormat="1" applyFill="1" applyBorder="1" applyAlignment="1">
      <alignment horizontal="center" vertical="center"/>
    </xf>
    <xf numFmtId="164" fontId="0" fillId="8" borderId="40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164" fontId="0" fillId="2" borderId="39" xfId="0" applyNumberFormat="1" applyFill="1" applyBorder="1" applyAlignment="1">
      <alignment horizontal="center" vertical="center"/>
    </xf>
    <xf numFmtId="164" fontId="0" fillId="2" borderId="40" xfId="0" applyNumberFormat="1" applyFill="1" applyBorder="1" applyAlignment="1">
      <alignment horizontal="center" vertical="center"/>
    </xf>
    <xf numFmtId="164" fontId="0" fillId="4" borderId="32" xfId="0" applyNumberFormat="1" applyFill="1" applyBorder="1" applyAlignment="1">
      <alignment horizontal="center" vertical="center"/>
    </xf>
    <xf numFmtId="164" fontId="0" fillId="4" borderId="39" xfId="0" applyNumberFormat="1" applyFill="1" applyBorder="1" applyAlignment="1">
      <alignment horizontal="center" vertical="center"/>
    </xf>
    <xf numFmtId="164" fontId="0" fillId="4" borderId="40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2" fontId="4" fillId="0" borderId="43" xfId="0" applyNumberFormat="1" applyFont="1" applyBorder="1" applyAlignment="1">
      <alignment horizontal="center" vertical="center" wrapText="1"/>
    </xf>
    <xf numFmtId="164" fontId="4" fillId="0" borderId="19" xfId="0" applyNumberFormat="1" applyFont="1" applyBorder="1" applyAlignment="1">
      <alignment horizontal="center" vertical="center" wrapText="1"/>
    </xf>
    <xf numFmtId="2" fontId="4" fillId="0" borderId="44" xfId="0" applyNumberFormat="1" applyFont="1" applyBorder="1" applyAlignment="1">
      <alignment horizontal="center" vertical="center" wrapText="1"/>
    </xf>
    <xf numFmtId="164" fontId="4" fillId="0" borderId="45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164" fontId="6" fillId="7" borderId="31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164" fontId="3" fillId="0" borderId="34" xfId="0" applyNumberFormat="1" applyFont="1" applyBorder="1" applyAlignment="1">
      <alignment horizontal="center" vertical="center"/>
    </xf>
    <xf numFmtId="164" fontId="3" fillId="0" borderId="31" xfId="0" applyNumberFormat="1" applyFont="1" applyBorder="1" applyAlignment="1">
      <alignment horizontal="center" vertical="center"/>
    </xf>
    <xf numFmtId="164" fontId="3" fillId="7" borderId="34" xfId="0" applyNumberFormat="1" applyFont="1" applyFill="1" applyBorder="1" applyAlignment="1">
      <alignment horizontal="center" vertical="center"/>
    </xf>
    <xf numFmtId="164" fontId="3" fillId="10" borderId="34" xfId="0" applyNumberFormat="1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165" fontId="4" fillId="0" borderId="23" xfId="0" applyNumberFormat="1" applyFont="1" applyBorder="1" applyAlignment="1">
      <alignment horizontal="center" vertical="center" wrapText="1"/>
    </xf>
    <xf numFmtId="165" fontId="4" fillId="11" borderId="23" xfId="0" applyNumberFormat="1" applyFont="1" applyFill="1" applyBorder="1" applyAlignment="1">
      <alignment horizontal="center" vertical="center" wrapText="1"/>
    </xf>
    <xf numFmtId="165" fontId="4" fillId="7" borderId="21" xfId="0" applyNumberFormat="1" applyFont="1" applyFill="1" applyBorder="1" applyAlignment="1">
      <alignment horizontal="center" vertical="center" wrapText="1"/>
    </xf>
    <xf numFmtId="165" fontId="4" fillId="0" borderId="25" xfId="0" applyNumberFormat="1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165" fontId="4" fillId="11" borderId="25" xfId="0" applyNumberFormat="1" applyFont="1" applyFill="1" applyBorder="1" applyAlignment="1">
      <alignment horizontal="center" vertical="center" wrapText="1"/>
    </xf>
    <xf numFmtId="165" fontId="4" fillId="7" borderId="26" xfId="0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5" fontId="4" fillId="0" borderId="15" xfId="0" applyNumberFormat="1" applyFont="1" applyBorder="1" applyAlignment="1">
      <alignment horizontal="center" vertical="center" wrapText="1"/>
    </xf>
    <xf numFmtId="165" fontId="4" fillId="11" borderId="15" xfId="0" applyNumberFormat="1" applyFont="1" applyFill="1" applyBorder="1" applyAlignment="1">
      <alignment horizontal="center" vertical="center" wrapText="1"/>
    </xf>
    <xf numFmtId="165" fontId="4" fillId="7" borderId="16" xfId="0" applyNumberFormat="1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W57"/>
  <sheetViews>
    <sheetView tabSelected="1" topLeftCell="A31" zoomScale="70" zoomScaleNormal="70" workbookViewId="0">
      <selection activeCell="L41" sqref="L41"/>
    </sheetView>
  </sheetViews>
  <sheetFormatPr baseColWidth="10" defaultRowHeight="15" x14ac:dyDescent="0.2"/>
  <cols>
    <col min="1" max="1" width="7.33203125" style="1" customWidth="1"/>
    <col min="2" max="2" width="41.21875" style="1" customWidth="1"/>
    <col min="3" max="3" width="17.21875" style="1" bestFit="1" customWidth="1"/>
    <col min="4" max="4" width="21.88671875" style="1" bestFit="1" customWidth="1"/>
    <col min="5" max="5" width="18.21875" style="1" bestFit="1" customWidth="1"/>
    <col min="6" max="6" width="26.77734375" style="1" bestFit="1" customWidth="1"/>
    <col min="7" max="7" width="21.109375" style="1" bestFit="1" customWidth="1"/>
    <col min="8" max="9" width="20.5546875" style="1" bestFit="1" customWidth="1"/>
    <col min="10" max="10" width="18.44140625" style="1" bestFit="1" customWidth="1"/>
    <col min="11" max="11" width="22.5546875" style="1" bestFit="1" customWidth="1"/>
    <col min="12" max="12" width="24.44140625" style="1" bestFit="1" customWidth="1"/>
    <col min="13" max="13" width="27.21875" style="1" bestFit="1" customWidth="1"/>
    <col min="14" max="14" width="11.5546875" style="1"/>
    <col min="15" max="15" width="22.5546875" style="1" bestFit="1" customWidth="1"/>
    <col min="16" max="16" width="11.5546875" style="1"/>
    <col min="17" max="17" width="20.88671875" style="1" bestFit="1" customWidth="1"/>
    <col min="18" max="18" width="11.5546875" style="1"/>
    <col min="19" max="19" width="22.5546875" style="1" bestFit="1" customWidth="1"/>
    <col min="20" max="20" width="11.5546875" style="1"/>
    <col min="21" max="21" width="18.44140625" style="1" bestFit="1" customWidth="1"/>
    <col min="22" max="22" width="11.5546875" style="1"/>
    <col min="23" max="23" width="22.5546875" style="1" bestFit="1" customWidth="1"/>
    <col min="24" max="16384" width="11.5546875" style="1"/>
  </cols>
  <sheetData>
    <row r="3" spans="2:23" ht="15" customHeight="1" thickBo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2:23" ht="15" customHeight="1" x14ac:dyDescent="0.2">
      <c r="B4" s="110" t="s">
        <v>0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2"/>
    </row>
    <row r="5" spans="2:23" ht="15" customHeight="1" thickBot="1" x14ac:dyDescent="0.25">
      <c r="B5" s="113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5"/>
    </row>
    <row r="6" spans="2:23" ht="15.75" x14ac:dyDescent="0.2">
      <c r="B6" s="116" t="s">
        <v>1</v>
      </c>
      <c r="C6" s="118" t="s">
        <v>2</v>
      </c>
      <c r="D6" s="120" t="s">
        <v>3</v>
      </c>
      <c r="E6" s="121"/>
      <c r="F6" s="121"/>
      <c r="G6" s="122"/>
      <c r="H6" s="123" t="s">
        <v>4</v>
      </c>
      <c r="I6" s="124"/>
      <c r="J6" s="124"/>
      <c r="K6" s="125"/>
      <c r="L6" s="126" t="s">
        <v>5</v>
      </c>
      <c r="M6" s="127"/>
      <c r="N6" s="127"/>
      <c r="O6" s="128"/>
      <c r="P6" s="129" t="s">
        <v>6</v>
      </c>
      <c r="Q6" s="130"/>
      <c r="R6" s="130"/>
      <c r="S6" s="131"/>
      <c r="T6" s="132" t="s">
        <v>7</v>
      </c>
      <c r="U6" s="133"/>
      <c r="V6" s="133"/>
      <c r="W6" s="134"/>
    </row>
    <row r="7" spans="2:23" ht="32.25" thickBot="1" x14ac:dyDescent="0.25">
      <c r="B7" s="117"/>
      <c r="C7" s="119"/>
      <c r="D7" s="3" t="s">
        <v>8</v>
      </c>
      <c r="E7" s="4" t="s">
        <v>9</v>
      </c>
      <c r="F7" s="4" t="s">
        <v>10</v>
      </c>
      <c r="G7" s="5" t="s">
        <v>11</v>
      </c>
      <c r="H7" s="6" t="s">
        <v>8</v>
      </c>
      <c r="I7" s="7" t="s">
        <v>9</v>
      </c>
      <c r="J7" s="7" t="s">
        <v>10</v>
      </c>
      <c r="K7" s="8" t="s">
        <v>11</v>
      </c>
      <c r="L7" s="3" t="s">
        <v>8</v>
      </c>
      <c r="M7" s="4" t="s">
        <v>9</v>
      </c>
      <c r="N7" s="4" t="s">
        <v>10</v>
      </c>
      <c r="O7" s="5" t="s">
        <v>11</v>
      </c>
      <c r="P7" s="6" t="s">
        <v>8</v>
      </c>
      <c r="Q7" s="7" t="s">
        <v>9</v>
      </c>
      <c r="R7" s="7" t="s">
        <v>10</v>
      </c>
      <c r="S7" s="8" t="s">
        <v>11</v>
      </c>
      <c r="T7" s="6" t="s">
        <v>8</v>
      </c>
      <c r="U7" s="7" t="s">
        <v>9</v>
      </c>
      <c r="V7" s="7" t="s">
        <v>10</v>
      </c>
      <c r="W7" s="8" t="s">
        <v>11</v>
      </c>
    </row>
    <row r="8" spans="2:23" ht="16.5" x14ac:dyDescent="0.2">
      <c r="B8" s="9" t="s">
        <v>12</v>
      </c>
      <c r="C8" s="10">
        <v>50885</v>
      </c>
      <c r="D8" s="11">
        <v>45000</v>
      </c>
      <c r="E8" s="12">
        <f>C8*D8</f>
        <v>2289825000</v>
      </c>
      <c r="F8" s="12">
        <f>D8+(D8*0.19)</f>
        <v>53550</v>
      </c>
      <c r="G8" s="13">
        <f>C8*F8</f>
        <v>2724891750</v>
      </c>
      <c r="H8" s="14">
        <v>42000</v>
      </c>
      <c r="I8" s="12">
        <f>H8*C8</f>
        <v>2137170000</v>
      </c>
      <c r="J8" s="12">
        <f>H8+(H8*0.19)</f>
        <v>49980</v>
      </c>
      <c r="K8" s="13">
        <f>J8*C8</f>
        <v>2543232300</v>
      </c>
      <c r="L8" s="15">
        <v>34991.17</v>
      </c>
      <c r="M8" s="12">
        <f>L8*C8</f>
        <v>1780525685.4499998</v>
      </c>
      <c r="N8" s="12">
        <f>L8+(L8*0.19)</f>
        <v>41639.492299999998</v>
      </c>
      <c r="O8" s="13">
        <f>N8*C8</f>
        <v>2118825565.6854999</v>
      </c>
      <c r="P8" s="16">
        <v>18000</v>
      </c>
      <c r="Q8" s="17">
        <f>P8*C8</f>
        <v>915930000</v>
      </c>
      <c r="R8" s="17">
        <f>P8+(P8*0.19)</f>
        <v>21420</v>
      </c>
      <c r="S8" s="18">
        <f>R8*C8</f>
        <v>1089956700</v>
      </c>
      <c r="T8" s="16">
        <v>12000</v>
      </c>
      <c r="U8" s="17">
        <f>T8*C8</f>
        <v>610620000</v>
      </c>
      <c r="V8" s="17">
        <f>T8+(T8*0.19)</f>
        <v>14280</v>
      </c>
      <c r="W8" s="18">
        <f>V8*C8</f>
        <v>726637800</v>
      </c>
    </row>
    <row r="9" spans="2:23" ht="16.5" x14ac:dyDescent="0.2">
      <c r="B9" s="19" t="s">
        <v>13</v>
      </c>
      <c r="C9" s="20">
        <v>50885</v>
      </c>
      <c r="D9" s="21">
        <v>9000</v>
      </c>
      <c r="E9" s="17">
        <f>C9*D9</f>
        <v>457965000</v>
      </c>
      <c r="F9" s="17">
        <f>D9+(D9*0.19)</f>
        <v>10710</v>
      </c>
      <c r="G9" s="18">
        <f>C9*F9</f>
        <v>544978350</v>
      </c>
      <c r="H9" s="22">
        <v>7500</v>
      </c>
      <c r="I9" s="23">
        <f>H9*C9</f>
        <v>381637500</v>
      </c>
      <c r="J9" s="17">
        <f>H9+(H9*0.19)</f>
        <v>8925</v>
      </c>
      <c r="K9" s="18">
        <f>J9*C9</f>
        <v>454148625</v>
      </c>
      <c r="L9" s="16">
        <v>20994.7</v>
      </c>
      <c r="M9" s="17">
        <f>L9*C9</f>
        <v>1068315309.5</v>
      </c>
      <c r="N9" s="17">
        <f>L9+(L9*0.19)</f>
        <v>24983.692999999999</v>
      </c>
      <c r="O9" s="18">
        <f>N9*C9</f>
        <v>1271295218.3050001</v>
      </c>
      <c r="P9" s="16">
        <v>17500</v>
      </c>
      <c r="Q9" s="17">
        <f>P9*C9</f>
        <v>890487500</v>
      </c>
      <c r="R9" s="17">
        <f>P9+(P9*0.19)</f>
        <v>20825</v>
      </c>
      <c r="S9" s="18">
        <f>R9*C9</f>
        <v>1059680125</v>
      </c>
      <c r="T9" s="16">
        <v>4000</v>
      </c>
      <c r="U9" s="17">
        <f>T9*C9</f>
        <v>203540000</v>
      </c>
      <c r="V9" s="17">
        <f>T9+(T9*0.19)</f>
        <v>4760</v>
      </c>
      <c r="W9" s="18">
        <f>V9*C9</f>
        <v>242212600</v>
      </c>
    </row>
    <row r="10" spans="2:23" ht="17.25" thickBot="1" x14ac:dyDescent="0.25">
      <c r="B10" s="24" t="s">
        <v>14</v>
      </c>
      <c r="C10" s="25">
        <v>50885</v>
      </c>
      <c r="D10" s="26">
        <v>12000</v>
      </c>
      <c r="E10" s="27">
        <f>C10*D10</f>
        <v>610620000</v>
      </c>
      <c r="F10" s="27">
        <f>D10+(D10*0.19)</f>
        <v>14280</v>
      </c>
      <c r="G10" s="28">
        <f>C10*F10</f>
        <v>726637800</v>
      </c>
      <c r="H10" s="29">
        <v>10500</v>
      </c>
      <c r="I10" s="27">
        <f>H10*C10</f>
        <v>534292500</v>
      </c>
      <c r="J10" s="27">
        <f>H10+(H10*0.19)</f>
        <v>12495</v>
      </c>
      <c r="K10" s="28">
        <f>J10*C10</f>
        <v>635808075</v>
      </c>
      <c r="L10" s="30">
        <v>13996.47</v>
      </c>
      <c r="M10" s="27">
        <f>L10*C10</f>
        <v>712210375.94999993</v>
      </c>
      <c r="N10" s="27">
        <f>L10+(L10*0.19)</f>
        <v>16655.799299999999</v>
      </c>
      <c r="O10" s="28">
        <f>N10*C10</f>
        <v>847530347.38049996</v>
      </c>
      <c r="P10" s="30">
        <v>15500</v>
      </c>
      <c r="Q10" s="27">
        <f>P10*C10</f>
        <v>788717500</v>
      </c>
      <c r="R10" s="27">
        <f>P10+(P10*0.19)</f>
        <v>18445</v>
      </c>
      <c r="S10" s="28">
        <f>R10*C10</f>
        <v>938573825</v>
      </c>
      <c r="T10" s="30">
        <v>12900</v>
      </c>
      <c r="U10" s="27">
        <f>T10*C10</f>
        <v>656416500</v>
      </c>
      <c r="V10" s="27">
        <f>T10+(T10*0.19)</f>
        <v>15351</v>
      </c>
      <c r="W10" s="28">
        <f>V10*C10</f>
        <v>781135635</v>
      </c>
    </row>
    <row r="11" spans="2:23" ht="17.25" thickBot="1" x14ac:dyDescent="0.25">
      <c r="B11" s="31"/>
      <c r="C11" s="32"/>
      <c r="D11" s="33"/>
      <c r="E11" s="34">
        <f>SUM(E8:E10)</f>
        <v>3358410000</v>
      </c>
      <c r="F11" s="33"/>
      <c r="G11" s="34">
        <f>SUM(G8:G10)</f>
        <v>3996507900</v>
      </c>
      <c r="H11" s="33"/>
      <c r="I11" s="35">
        <f>SUM(I8:I10)</f>
        <v>3053100000</v>
      </c>
      <c r="J11" s="33"/>
      <c r="K11" s="35">
        <f>SUM(K8:K10)</f>
        <v>3633189000</v>
      </c>
      <c r="L11" s="33"/>
      <c r="M11" s="36">
        <f>SUM(M8:M10)</f>
        <v>3561051370.8999996</v>
      </c>
      <c r="N11" s="33"/>
      <c r="O11" s="36">
        <f>SUM(O8:O10)</f>
        <v>4237651131.3709998</v>
      </c>
      <c r="P11" s="33"/>
      <c r="Q11" s="37">
        <f>SUM(Q8:Q10)</f>
        <v>2595135000</v>
      </c>
      <c r="R11" s="33"/>
      <c r="S11" s="37">
        <f>SUM(S8:S10)</f>
        <v>3088210650</v>
      </c>
      <c r="T11" s="33"/>
      <c r="U11" s="38">
        <f>SUM(U8:U10)</f>
        <v>1470576500</v>
      </c>
      <c r="V11" s="33"/>
      <c r="W11" s="38">
        <f>SUM(W8:W10)</f>
        <v>1749986035</v>
      </c>
    </row>
    <row r="12" spans="2:23" ht="31.5" customHeight="1" x14ac:dyDescent="0.2">
      <c r="B12" s="9" t="s">
        <v>15</v>
      </c>
      <c r="C12" s="10">
        <v>15215</v>
      </c>
      <c r="D12" s="11">
        <v>4800</v>
      </c>
      <c r="E12" s="12">
        <f>C12*D12</f>
        <v>73032000</v>
      </c>
      <c r="F12" s="12">
        <f>D12+(D12*0.19)</f>
        <v>5712</v>
      </c>
      <c r="G12" s="13">
        <f>C12*F12</f>
        <v>86908080</v>
      </c>
      <c r="H12" s="14">
        <v>5000</v>
      </c>
      <c r="I12" s="12">
        <f>H12*C12</f>
        <v>76075000</v>
      </c>
      <c r="J12" s="12">
        <f>H12+(H12*0.19)</f>
        <v>5950</v>
      </c>
      <c r="K12" s="13">
        <f>J12*C12</f>
        <v>90529250</v>
      </c>
      <c r="L12" s="15">
        <v>15603.25</v>
      </c>
      <c r="M12" s="12">
        <f>L12*C12</f>
        <v>237403448.75</v>
      </c>
      <c r="N12" s="12">
        <f>L12+(L12*0.19)</f>
        <v>18567.8675</v>
      </c>
      <c r="O12" s="13">
        <f>N12*C12</f>
        <v>282510104.01249999</v>
      </c>
      <c r="P12" s="15">
        <v>18500</v>
      </c>
      <c r="Q12" s="12">
        <f>P12*C12</f>
        <v>281477500</v>
      </c>
      <c r="R12" s="12">
        <f>P12+(P12*0.19)</f>
        <v>22015</v>
      </c>
      <c r="S12" s="13">
        <f>R12*C12</f>
        <v>334958225</v>
      </c>
      <c r="T12" s="15">
        <v>8500</v>
      </c>
      <c r="U12" s="12">
        <f>T12*C12</f>
        <v>129327500</v>
      </c>
      <c r="V12" s="12">
        <f>T12+(T12*0.19)</f>
        <v>10115</v>
      </c>
      <c r="W12" s="13">
        <f>V12*C12</f>
        <v>153899725</v>
      </c>
    </row>
    <row r="13" spans="2:23" ht="31.5" x14ac:dyDescent="0.2">
      <c r="B13" s="19" t="s">
        <v>16</v>
      </c>
      <c r="C13" s="20">
        <v>15215</v>
      </c>
      <c r="D13" s="21">
        <v>4800</v>
      </c>
      <c r="E13" s="17">
        <f>C13*D13</f>
        <v>73032000</v>
      </c>
      <c r="F13" s="17">
        <f>D13+(D13*0.19)</f>
        <v>5712</v>
      </c>
      <c r="G13" s="18">
        <f>C13*F13</f>
        <v>86908080</v>
      </c>
      <c r="H13" s="22">
        <v>5000</v>
      </c>
      <c r="I13" s="17">
        <f>H13*C13</f>
        <v>76075000</v>
      </c>
      <c r="J13" s="17">
        <f>H13+(H13*0.19)</f>
        <v>5950</v>
      </c>
      <c r="K13" s="18">
        <f>J13*C13</f>
        <v>90529250</v>
      </c>
      <c r="L13" s="16">
        <v>9361.9500000000007</v>
      </c>
      <c r="M13" s="17">
        <f>L13*C13</f>
        <v>142442069.25</v>
      </c>
      <c r="N13" s="17">
        <f>L13+(L13*0.19)</f>
        <v>11140.720500000001</v>
      </c>
      <c r="O13" s="18">
        <f>N13*C13</f>
        <v>169506062.40750003</v>
      </c>
      <c r="P13" s="16">
        <v>14000</v>
      </c>
      <c r="Q13" s="17">
        <f>P13*C13</f>
        <v>213010000</v>
      </c>
      <c r="R13" s="17">
        <f>P13+(P13*0.19)</f>
        <v>16660</v>
      </c>
      <c r="S13" s="18">
        <f>R13*C13</f>
        <v>253481900</v>
      </c>
      <c r="T13" s="16">
        <v>1596</v>
      </c>
      <c r="U13" s="17">
        <f>T13*C13</f>
        <v>24283140</v>
      </c>
      <c r="V13" s="17">
        <f>T13+(T13*0.19)</f>
        <v>1899.24</v>
      </c>
      <c r="W13" s="18">
        <f>V13*C13</f>
        <v>28896936.600000001</v>
      </c>
    </row>
    <row r="14" spans="2:23" ht="17.25" thickBot="1" x14ac:dyDescent="0.25">
      <c r="B14" s="24" t="s">
        <v>17</v>
      </c>
      <c r="C14" s="25">
        <v>15215</v>
      </c>
      <c r="D14" s="26">
        <v>11800</v>
      </c>
      <c r="E14" s="27">
        <f>C14*D14</f>
        <v>179537000</v>
      </c>
      <c r="F14" s="27">
        <f>D14+(D14*0.19)</f>
        <v>14042</v>
      </c>
      <c r="G14" s="28">
        <f>C14*F14</f>
        <v>213649030</v>
      </c>
      <c r="H14" s="29">
        <v>10500</v>
      </c>
      <c r="I14" s="27">
        <f>H14*C14</f>
        <v>159757500</v>
      </c>
      <c r="J14" s="27">
        <f>H14+(H14*0.19)</f>
        <v>12495</v>
      </c>
      <c r="K14" s="28">
        <f>J14*C14</f>
        <v>190111425</v>
      </c>
      <c r="L14" s="30">
        <v>6241.3</v>
      </c>
      <c r="M14" s="27">
        <f>L14*C14</f>
        <v>94961379.5</v>
      </c>
      <c r="N14" s="27">
        <f>L14+(L14*0.19)</f>
        <v>7427.1469999999999</v>
      </c>
      <c r="O14" s="28">
        <f>N14*C14</f>
        <v>113004041.605</v>
      </c>
      <c r="P14" s="30">
        <v>15500</v>
      </c>
      <c r="Q14" s="27">
        <f>P14*C14</f>
        <v>235832500</v>
      </c>
      <c r="R14" s="27">
        <f>P14+(P14*0.19)</f>
        <v>18445</v>
      </c>
      <c r="S14" s="28">
        <f>R14*C14</f>
        <v>280640675</v>
      </c>
      <c r="T14" s="30">
        <v>12700</v>
      </c>
      <c r="U14" s="27">
        <f>T14*C14</f>
        <v>193230500</v>
      </c>
      <c r="V14" s="27">
        <f>T14+(T14*0.19)</f>
        <v>15113</v>
      </c>
      <c r="W14" s="28">
        <f>V14*C14</f>
        <v>229944295</v>
      </c>
    </row>
    <row r="15" spans="2:23" ht="17.25" thickBot="1" x14ac:dyDescent="0.25">
      <c r="B15" s="31"/>
      <c r="C15" s="32"/>
      <c r="D15" s="33"/>
      <c r="E15" s="34">
        <f>SUM(E12:E14)</f>
        <v>325601000</v>
      </c>
      <c r="F15" s="33"/>
      <c r="G15" s="34">
        <f>SUM(G12:G14)</f>
        <v>387465190</v>
      </c>
      <c r="H15" s="33"/>
      <c r="I15" s="35">
        <f>SUM(I12:I14)</f>
        <v>311907500</v>
      </c>
      <c r="J15" s="33"/>
      <c r="K15" s="35">
        <f>SUM(K12:K14)</f>
        <v>371169925</v>
      </c>
      <c r="L15" s="33"/>
      <c r="M15" s="39">
        <f>SUM(M12:M14)</f>
        <v>474806897.5</v>
      </c>
      <c r="N15" s="33"/>
      <c r="O15" s="39">
        <f>SUM(O12:O14)</f>
        <v>565020208.02499998</v>
      </c>
      <c r="P15" s="33"/>
      <c r="Q15" s="37">
        <f>SUM(Q12:Q14)</f>
        <v>730320000</v>
      </c>
      <c r="R15" s="33"/>
      <c r="S15" s="37">
        <f>SUM(S12:S14)</f>
        <v>869080800</v>
      </c>
      <c r="T15" s="33"/>
      <c r="U15" s="40">
        <f>SUM(U12:U14)</f>
        <v>346841140</v>
      </c>
      <c r="V15" s="33"/>
      <c r="W15" s="40">
        <f>SUM(W12:W14)</f>
        <v>412740956.60000002</v>
      </c>
    </row>
    <row r="16" spans="2:23" ht="31.5" x14ac:dyDescent="0.2">
      <c r="B16" s="9" t="s">
        <v>18</v>
      </c>
      <c r="C16" s="10">
        <v>10210</v>
      </c>
      <c r="D16" s="11">
        <v>31500</v>
      </c>
      <c r="E16" s="12">
        <f>C16*D16</f>
        <v>321615000</v>
      </c>
      <c r="F16" s="12">
        <f>D16+(D16*0.19)</f>
        <v>37485</v>
      </c>
      <c r="G16" s="13">
        <f>C16*F16</f>
        <v>382721850</v>
      </c>
      <c r="H16" s="14">
        <v>28000</v>
      </c>
      <c r="I16" s="12">
        <f>H16*C16</f>
        <v>285880000</v>
      </c>
      <c r="J16" s="12">
        <f>H16+(H16*0.19)</f>
        <v>33320</v>
      </c>
      <c r="K16" s="13">
        <f>J16*C16</f>
        <v>340197200</v>
      </c>
      <c r="L16" s="15">
        <v>34878.080000000002</v>
      </c>
      <c r="M16" s="12">
        <f>L16*C16</f>
        <v>356105196.80000001</v>
      </c>
      <c r="N16" s="12">
        <f>L16+(L16*0.19)</f>
        <v>41504.915200000003</v>
      </c>
      <c r="O16" s="13">
        <f>N16*C16</f>
        <v>423765184.19200003</v>
      </c>
      <c r="P16" s="15">
        <v>23500</v>
      </c>
      <c r="Q16" s="12">
        <f>P16*C16</f>
        <v>239935000</v>
      </c>
      <c r="R16" s="12">
        <f>P16+(P16*0.19)</f>
        <v>27965</v>
      </c>
      <c r="S16" s="13">
        <f>R16*C16</f>
        <v>285522650</v>
      </c>
      <c r="T16" s="15">
        <v>10500</v>
      </c>
      <c r="U16" s="12">
        <f>T16*C16</f>
        <v>107205000</v>
      </c>
      <c r="V16" s="12">
        <f>T16+(T16*0.19)</f>
        <v>12495</v>
      </c>
      <c r="W16" s="13">
        <f>V16*C16</f>
        <v>127573950</v>
      </c>
    </row>
    <row r="17" spans="2:23" ht="31.5" x14ac:dyDescent="0.2">
      <c r="B17" s="19" t="s">
        <v>19</v>
      </c>
      <c r="C17" s="20">
        <v>10210</v>
      </c>
      <c r="D17" s="21">
        <v>4800</v>
      </c>
      <c r="E17" s="17">
        <f>C17*D17</f>
        <v>49008000</v>
      </c>
      <c r="F17" s="17">
        <f>D17+(D17*0.19)</f>
        <v>5712</v>
      </c>
      <c r="G17" s="18">
        <f>C17*F17</f>
        <v>58319520</v>
      </c>
      <c r="H17" s="22">
        <v>5000</v>
      </c>
      <c r="I17" s="17">
        <f>H17*C17</f>
        <v>51050000</v>
      </c>
      <c r="J17" s="17">
        <f>H17+(H17*0.19)</f>
        <v>5950</v>
      </c>
      <c r="K17" s="18">
        <f>J17*C17</f>
        <v>60749500</v>
      </c>
      <c r="L17" s="16">
        <v>20926.849999999999</v>
      </c>
      <c r="M17" s="17">
        <f>L17*C17</f>
        <v>213663138.5</v>
      </c>
      <c r="N17" s="17">
        <f>L17+(L17*0.19)</f>
        <v>24902.951499999999</v>
      </c>
      <c r="O17" s="18">
        <f>N17*C17</f>
        <v>254259134.815</v>
      </c>
      <c r="P17" s="16">
        <v>18500</v>
      </c>
      <c r="Q17" s="17">
        <f>P17*C17</f>
        <v>188885000</v>
      </c>
      <c r="R17" s="17">
        <f>P17+(P17*0.19)</f>
        <v>22015</v>
      </c>
      <c r="S17" s="18">
        <f>R17*C17</f>
        <v>224773150</v>
      </c>
      <c r="T17" s="16">
        <v>4000</v>
      </c>
      <c r="U17" s="17">
        <f>T17*C17</f>
        <v>40840000</v>
      </c>
      <c r="V17" s="17">
        <f>T17+(T17*0.19)</f>
        <v>4760</v>
      </c>
      <c r="W17" s="18">
        <f>V17*C17</f>
        <v>48599600</v>
      </c>
    </row>
    <row r="18" spans="2:23" ht="17.25" thickBot="1" x14ac:dyDescent="0.25">
      <c r="B18" s="24" t="s">
        <v>14</v>
      </c>
      <c r="C18" s="25">
        <v>10210</v>
      </c>
      <c r="D18" s="26">
        <v>9000</v>
      </c>
      <c r="E18" s="27">
        <f>C18*D18</f>
        <v>91890000</v>
      </c>
      <c r="F18" s="27">
        <f>D18+(D18*0.19)</f>
        <v>10710</v>
      </c>
      <c r="G18" s="28">
        <f>C18*F18</f>
        <v>109349100</v>
      </c>
      <c r="H18" s="29">
        <v>7500</v>
      </c>
      <c r="I18" s="27">
        <f>H18*C18</f>
        <v>76575000</v>
      </c>
      <c r="J18" s="27">
        <f>H18+(H18*0.19)</f>
        <v>8925</v>
      </c>
      <c r="K18" s="28">
        <f>J18*C18</f>
        <v>91124250</v>
      </c>
      <c r="L18" s="30">
        <v>13951.23</v>
      </c>
      <c r="M18" s="27">
        <f>L18*C18</f>
        <v>142442058.29999998</v>
      </c>
      <c r="N18" s="27">
        <f>L18+(L18*0.19)</f>
        <v>16601.9637</v>
      </c>
      <c r="O18" s="28">
        <f>N18*C18</f>
        <v>169506049.377</v>
      </c>
      <c r="P18" s="30">
        <v>14500</v>
      </c>
      <c r="Q18" s="27">
        <f>P18*C18</f>
        <v>148045000</v>
      </c>
      <c r="R18" s="27">
        <f>P18+(P18*0.19)</f>
        <v>17255</v>
      </c>
      <c r="S18" s="28">
        <f>R18*C18</f>
        <v>176173550</v>
      </c>
      <c r="T18" s="30">
        <v>12900</v>
      </c>
      <c r="U18" s="27">
        <f>T18*C18</f>
        <v>131709000</v>
      </c>
      <c r="V18" s="27">
        <f>T18+(T18*0.19)</f>
        <v>15351</v>
      </c>
      <c r="W18" s="28">
        <f>V18*C18</f>
        <v>156733710</v>
      </c>
    </row>
    <row r="19" spans="2:23" ht="17.25" thickBot="1" x14ac:dyDescent="0.25">
      <c r="B19" s="31"/>
      <c r="C19" s="32"/>
      <c r="D19" s="33"/>
      <c r="E19" s="34">
        <f>SUM(E16:E18)</f>
        <v>462513000</v>
      </c>
      <c r="F19" s="33"/>
      <c r="G19" s="41">
        <f>SUM(G16:G18)</f>
        <v>550390470</v>
      </c>
      <c r="H19" s="33"/>
      <c r="I19" s="35">
        <f>SUM(I16:I18)</f>
        <v>413505000</v>
      </c>
      <c r="J19" s="33"/>
      <c r="K19" s="35">
        <f>SUM(K16:K18)</f>
        <v>492070950</v>
      </c>
      <c r="L19" s="33"/>
      <c r="M19" s="36">
        <f>SUM(M16:M18)</f>
        <v>712210393.5999999</v>
      </c>
      <c r="N19" s="33"/>
      <c r="O19" s="36">
        <f>SUM(O16:O18)</f>
        <v>847530368.38399994</v>
      </c>
      <c r="P19" s="33"/>
      <c r="Q19" s="37">
        <f>SUM(Q16:Q18)</f>
        <v>576865000</v>
      </c>
      <c r="R19" s="33"/>
      <c r="S19" s="37">
        <f>SUM(S16:S18)</f>
        <v>686469350</v>
      </c>
      <c r="T19" s="33"/>
      <c r="U19" s="40">
        <f>SUM(U16:U18)</f>
        <v>279754000</v>
      </c>
      <c r="V19" s="33"/>
      <c r="W19" s="40">
        <f>SUM(W16:W18)</f>
        <v>332907260</v>
      </c>
    </row>
    <row r="20" spans="2:23" ht="16.5" thickBot="1" x14ac:dyDescent="0.25">
      <c r="B20" s="84" t="s">
        <v>23</v>
      </c>
      <c r="C20" s="85"/>
      <c r="D20" s="86"/>
      <c r="E20" s="83">
        <f>E19+E15+E11</f>
        <v>4146524000</v>
      </c>
      <c r="G20" s="83">
        <f>G19+G15+G11</f>
        <v>4934363560</v>
      </c>
      <c r="I20" s="83">
        <f>I19+I15+I11</f>
        <v>3778512500</v>
      </c>
      <c r="K20" s="83">
        <f>K19+K15+K11</f>
        <v>4496429875</v>
      </c>
      <c r="M20" s="83">
        <f>M19+M15+M11</f>
        <v>4748068662</v>
      </c>
      <c r="O20" s="83">
        <f>O19+O15+O11</f>
        <v>5650201707.7799997</v>
      </c>
      <c r="Q20" s="83">
        <f>Q19+Q15+Q11</f>
        <v>3902320000</v>
      </c>
      <c r="S20" s="83">
        <f>S19+S15+S11</f>
        <v>4643760800</v>
      </c>
      <c r="U20" s="83">
        <f>U19+U15+U11</f>
        <v>2097171640</v>
      </c>
      <c r="W20" s="83">
        <f>W19+W15+W11</f>
        <v>2495634251.5999999</v>
      </c>
    </row>
    <row r="21" spans="2:23" x14ac:dyDescent="0.2">
      <c r="B21" s="139"/>
      <c r="C21" s="139"/>
      <c r="D21" s="139"/>
    </row>
    <row r="22" spans="2:23" x14ac:dyDescent="0.2">
      <c r="B22" s="139"/>
      <c r="C22" s="139"/>
      <c r="D22" s="139"/>
    </row>
    <row r="23" spans="2:23" ht="15.75" thickBot="1" x14ac:dyDescent="0.25">
      <c r="B23" s="139"/>
      <c r="C23" s="139"/>
      <c r="D23" s="139"/>
    </row>
    <row r="24" spans="2:23" ht="16.5" thickBot="1" x14ac:dyDescent="0.25">
      <c r="B24" s="141" t="s">
        <v>27</v>
      </c>
      <c r="C24" s="142"/>
      <c r="D24" s="142"/>
      <c r="E24" s="142"/>
      <c r="F24" s="142"/>
      <c r="G24" s="143"/>
      <c r="J24"/>
      <c r="K24"/>
      <c r="L24"/>
      <c r="M24"/>
      <c r="N24"/>
    </row>
    <row r="25" spans="2:23" ht="16.5" thickBot="1" x14ac:dyDescent="0.25">
      <c r="B25" s="42" t="s">
        <v>28</v>
      </c>
      <c r="C25" s="42" t="s">
        <v>3</v>
      </c>
      <c r="D25" s="144" t="s">
        <v>4</v>
      </c>
      <c r="E25" s="145" t="s">
        <v>5</v>
      </c>
      <c r="F25" s="145" t="s">
        <v>6</v>
      </c>
      <c r="G25" s="146" t="s">
        <v>7</v>
      </c>
      <c r="H25" s="147" t="s">
        <v>29</v>
      </c>
      <c r="I25" s="146" t="s">
        <v>30</v>
      </c>
      <c r="J25" s="146" t="s">
        <v>31</v>
      </c>
      <c r="K25" s="148" t="s">
        <v>32</v>
      </c>
      <c r="L25" s="149" t="s">
        <v>33</v>
      </c>
    </row>
    <row r="26" spans="2:23" x14ac:dyDescent="0.2">
      <c r="B26" s="150" t="s">
        <v>34</v>
      </c>
      <c r="C26" s="151">
        <f>G20</f>
        <v>4934363560</v>
      </c>
      <c r="D26" s="151">
        <f>K20</f>
        <v>4496429875</v>
      </c>
      <c r="E26" s="152">
        <f>O20</f>
        <v>5650201707.7799997</v>
      </c>
      <c r="F26" s="151">
        <f>S20</f>
        <v>4643760800</v>
      </c>
      <c r="G26" s="153">
        <f>W20</f>
        <v>2495634251.5999999</v>
      </c>
      <c r="H26" s="154">
        <f>+_xlfn.QUARTILE.INC(C26:G28,1)</f>
        <v>4496429875</v>
      </c>
      <c r="I26" s="154">
        <f>+_xlfn.QUARTILE.INC(C26:G28,3)</f>
        <v>4934363560</v>
      </c>
      <c r="J26" s="154">
        <f>+I26-H26</f>
        <v>437933685</v>
      </c>
      <c r="K26" s="154">
        <f>+H26-1.5*(J26)</f>
        <v>3839529347.5</v>
      </c>
      <c r="L26" s="154">
        <f>+I26+1.5*(J26)</f>
        <v>5591264087.5</v>
      </c>
    </row>
    <row r="27" spans="2:23" x14ac:dyDescent="0.2">
      <c r="B27" s="155"/>
      <c r="C27" s="154"/>
      <c r="D27" s="154"/>
      <c r="E27" s="156"/>
      <c r="F27" s="154"/>
      <c r="G27" s="157"/>
      <c r="H27" s="154"/>
      <c r="I27" s="154"/>
      <c r="J27" s="154"/>
      <c r="K27" s="154"/>
      <c r="L27" s="154"/>
    </row>
    <row r="28" spans="2:23" ht="15.75" thickBot="1" x14ac:dyDescent="0.25">
      <c r="B28" s="158"/>
      <c r="C28" s="159"/>
      <c r="D28" s="159"/>
      <c r="E28" s="160"/>
      <c r="F28" s="159"/>
      <c r="G28" s="161"/>
      <c r="H28" s="154"/>
      <c r="I28" s="154"/>
      <c r="J28" s="154"/>
      <c r="K28" s="154"/>
      <c r="L28" s="154"/>
    </row>
    <row r="29" spans="2:23" x14ac:dyDescent="0.2">
      <c r="B29" s="139"/>
      <c r="C29" s="139"/>
      <c r="D29" s="139"/>
    </row>
    <row r="30" spans="2:23" x14ac:dyDescent="0.2">
      <c r="B30" s="139"/>
      <c r="C30" s="139"/>
      <c r="D30" s="139"/>
    </row>
    <row r="31" spans="2:23" ht="15.75" thickBot="1" x14ac:dyDescent="0.25"/>
    <row r="32" spans="2:23" ht="16.5" thickBot="1" x14ac:dyDescent="0.25">
      <c r="C32" s="42" t="s">
        <v>2</v>
      </c>
      <c r="D32" s="43" t="s">
        <v>20</v>
      </c>
      <c r="E32" s="43" t="s">
        <v>25</v>
      </c>
      <c r="F32" s="45" t="s">
        <v>2</v>
      </c>
      <c r="G32" s="44" t="s">
        <v>24</v>
      </c>
      <c r="H32" s="46" t="s">
        <v>26</v>
      </c>
    </row>
    <row r="33" spans="2:11" ht="16.5" customHeight="1" x14ac:dyDescent="0.2">
      <c r="B33" s="47" t="s">
        <v>12</v>
      </c>
      <c r="C33" s="48">
        <v>50885</v>
      </c>
      <c r="D33" s="13">
        <f>(F8+J8+N8+R8+V8)/5</f>
        <v>36173.898459999997</v>
      </c>
      <c r="E33" s="13">
        <f>D33*C33</f>
        <v>1840708823.1370997</v>
      </c>
      <c r="F33" s="49">
        <v>44500</v>
      </c>
      <c r="G33" s="50">
        <f>F33*D33</f>
        <v>1609738481.4699998</v>
      </c>
      <c r="H33" s="101">
        <f>G35+G33</f>
        <v>2297056995.2399998</v>
      </c>
    </row>
    <row r="34" spans="2:11" ht="16.5" customHeight="1" x14ac:dyDescent="0.2">
      <c r="B34" s="51" t="s">
        <v>13</v>
      </c>
      <c r="C34" s="52">
        <v>50885</v>
      </c>
      <c r="D34" s="18">
        <f>(F9+J9+N9+R9+V9)/5</f>
        <v>14040.738600000001</v>
      </c>
      <c r="E34" s="18">
        <f>D34*C34</f>
        <v>714462983.66100001</v>
      </c>
      <c r="F34" s="53"/>
      <c r="G34" s="18"/>
      <c r="H34" s="102"/>
    </row>
    <row r="35" spans="2:11" ht="41.25" customHeight="1" thickBot="1" x14ac:dyDescent="0.25">
      <c r="B35" s="54" t="s">
        <v>14</v>
      </c>
      <c r="C35" s="135">
        <v>50885</v>
      </c>
      <c r="D35" s="136">
        <f>(F10+J10+N10+R10+V10)/5</f>
        <v>15445.35986</v>
      </c>
      <c r="E35" s="136">
        <f>D35*C35</f>
        <v>785937136.47609997</v>
      </c>
      <c r="F35" s="55">
        <v>44500</v>
      </c>
      <c r="G35" s="56">
        <f>F35*D35</f>
        <v>687318513.76999998</v>
      </c>
      <c r="H35" s="103"/>
    </row>
    <row r="36" spans="2:11" ht="31.5" x14ac:dyDescent="0.2">
      <c r="B36" s="57" t="s">
        <v>15</v>
      </c>
      <c r="C36" s="48">
        <v>15215</v>
      </c>
      <c r="D36" s="13">
        <f>(F12+J12+N12+R12+V12)/5</f>
        <v>12471.9735</v>
      </c>
      <c r="E36" s="13">
        <f>D36*C36</f>
        <v>189761076.80250001</v>
      </c>
      <c r="F36" s="58">
        <v>15215</v>
      </c>
      <c r="G36" s="59">
        <f>F36*D36</f>
        <v>189761076.80250001</v>
      </c>
      <c r="H36" s="104">
        <f>G38+G36</f>
        <v>395230970.12349999</v>
      </c>
    </row>
    <row r="37" spans="2:11" ht="31.5" x14ac:dyDescent="0.2">
      <c r="B37" s="60" t="s">
        <v>16</v>
      </c>
      <c r="C37" s="52">
        <v>15215</v>
      </c>
      <c r="D37" s="18">
        <f>(F13+J13+N13+R13+V13)/5</f>
        <v>8272.3921000000009</v>
      </c>
      <c r="E37" s="18">
        <f>D37*C37</f>
        <v>125864445.80150001</v>
      </c>
      <c r="F37" s="61"/>
      <c r="G37" s="18"/>
      <c r="H37" s="105"/>
    </row>
    <row r="38" spans="2:11" ht="16.5" customHeight="1" thickBot="1" x14ac:dyDescent="0.25">
      <c r="B38" s="62" t="s">
        <v>17</v>
      </c>
      <c r="C38" s="72">
        <v>15215</v>
      </c>
      <c r="D38" s="28">
        <f>(F14+J14+N14+R14+V14)/5</f>
        <v>13504.429399999999</v>
      </c>
      <c r="E38" s="28">
        <f>D38*C38</f>
        <v>205469893.32099998</v>
      </c>
      <c r="F38" s="63">
        <v>15215</v>
      </c>
      <c r="G38" s="64">
        <f>F38*D38</f>
        <v>205469893.32099998</v>
      </c>
      <c r="H38" s="106"/>
    </row>
    <row r="39" spans="2:11" ht="31.5" x14ac:dyDescent="0.2">
      <c r="B39" s="65" t="s">
        <v>18</v>
      </c>
      <c r="C39" s="137">
        <v>10210</v>
      </c>
      <c r="D39" s="138">
        <f>SUM(F16+J16+N16+R16+V16)/5</f>
        <v>30553.983039999999</v>
      </c>
      <c r="E39" s="138">
        <f>D39*C39</f>
        <v>311956166.83840001</v>
      </c>
      <c r="F39" s="66">
        <v>10210</v>
      </c>
      <c r="G39" s="67">
        <f>F39*D39</f>
        <v>311956166.83840001</v>
      </c>
      <c r="H39" s="107">
        <f>G41+G39</f>
        <v>452533498.71379995</v>
      </c>
    </row>
    <row r="40" spans="2:11" ht="31.5" x14ac:dyDescent="0.2">
      <c r="B40" s="68" t="s">
        <v>19</v>
      </c>
      <c r="C40" s="52">
        <v>10210</v>
      </c>
      <c r="D40" s="18">
        <f>SUM(F17+J17+N17+R17+V17)/5</f>
        <v>12667.990299999999</v>
      </c>
      <c r="E40" s="18">
        <f>D40*C40</f>
        <v>129340180.963</v>
      </c>
      <c r="F40" s="61"/>
      <c r="G40" s="18"/>
      <c r="H40" s="108"/>
    </row>
    <row r="41" spans="2:11" ht="17.25" thickBot="1" x14ac:dyDescent="0.25">
      <c r="B41" s="69" t="s">
        <v>14</v>
      </c>
      <c r="C41" s="72">
        <v>10210</v>
      </c>
      <c r="D41" s="28">
        <f>SUM(F18+J18+N18+R18+V18)/5</f>
        <v>13768.592739999998</v>
      </c>
      <c r="E41" s="28">
        <f>D41*C41</f>
        <v>140577331.87539998</v>
      </c>
      <c r="F41" s="70">
        <v>10210</v>
      </c>
      <c r="G41" s="71">
        <f>F41*D41</f>
        <v>140577331.87539998</v>
      </c>
      <c r="H41" s="109"/>
    </row>
    <row r="42" spans="2:11" ht="15.75" customHeight="1" thickBot="1" x14ac:dyDescent="0.25">
      <c r="E42" s="140">
        <f>SUM(E33:E41)</f>
        <v>4444078038.8759985</v>
      </c>
      <c r="G42" s="140">
        <f>SUM(G33:G41)</f>
        <v>3144821464.0772996</v>
      </c>
      <c r="K42" s="73"/>
    </row>
    <row r="43" spans="2:11" ht="15.75" customHeight="1" x14ac:dyDescent="0.2"/>
    <row r="44" spans="2:11" ht="15.75" customHeight="1" x14ac:dyDescent="0.2"/>
    <row r="45" spans="2:11" ht="15.75" thickBot="1" x14ac:dyDescent="0.25"/>
    <row r="46" spans="2:11" ht="15.75" x14ac:dyDescent="0.2">
      <c r="C46" s="97" t="s">
        <v>21</v>
      </c>
      <c r="D46" s="98"/>
      <c r="E46" s="98"/>
      <c r="F46" s="98"/>
      <c r="G46" s="98"/>
      <c r="H46" s="162" t="s">
        <v>20</v>
      </c>
    </row>
    <row r="47" spans="2:11" ht="16.5" thickBot="1" x14ac:dyDescent="0.25">
      <c r="C47" s="80" t="s">
        <v>3</v>
      </c>
      <c r="D47" s="81" t="s">
        <v>4</v>
      </c>
      <c r="E47" s="81" t="s">
        <v>5</v>
      </c>
      <c r="F47" s="81" t="s">
        <v>6</v>
      </c>
      <c r="G47" s="82" t="s">
        <v>7</v>
      </c>
      <c r="H47" s="163"/>
    </row>
    <row r="48" spans="2:11" ht="15.75" x14ac:dyDescent="0.2">
      <c r="B48" s="74" t="s">
        <v>12</v>
      </c>
      <c r="C48" s="99">
        <f>G11</f>
        <v>3996507900</v>
      </c>
      <c r="D48" s="100">
        <f>K11</f>
        <v>3633189000</v>
      </c>
      <c r="E48" s="100">
        <f>O11</f>
        <v>4237651131.3709998</v>
      </c>
      <c r="F48" s="100">
        <f>S11</f>
        <v>3088210650</v>
      </c>
      <c r="G48" s="100">
        <f>W11</f>
        <v>1749986035</v>
      </c>
      <c r="H48" s="96">
        <f>AVERAGE(C48:G50)</f>
        <v>3341108943.2742</v>
      </c>
    </row>
    <row r="49" spans="2:8" ht="15.75" x14ac:dyDescent="0.2">
      <c r="B49" s="75" t="s">
        <v>13</v>
      </c>
      <c r="C49" s="88"/>
      <c r="D49" s="91"/>
      <c r="E49" s="91"/>
      <c r="F49" s="91"/>
      <c r="G49" s="91"/>
      <c r="H49" s="94"/>
    </row>
    <row r="50" spans="2:8" ht="16.5" thickBot="1" x14ac:dyDescent="0.25">
      <c r="B50" s="76" t="s">
        <v>14</v>
      </c>
      <c r="C50" s="88"/>
      <c r="D50" s="91"/>
      <c r="E50" s="91"/>
      <c r="F50" s="91"/>
      <c r="G50" s="91"/>
      <c r="H50" s="94"/>
    </row>
    <row r="51" spans="2:8" ht="31.5" x14ac:dyDescent="0.2">
      <c r="B51" s="74" t="s">
        <v>15</v>
      </c>
      <c r="C51" s="87">
        <f>G15</f>
        <v>387465190</v>
      </c>
      <c r="D51" s="90">
        <f>K15</f>
        <v>371169925</v>
      </c>
      <c r="E51" s="90">
        <f>O15</f>
        <v>565020208.02499998</v>
      </c>
      <c r="F51" s="90">
        <f>S15</f>
        <v>869080800</v>
      </c>
      <c r="G51" s="90">
        <f>W15</f>
        <v>412740956.60000002</v>
      </c>
      <c r="H51" s="93">
        <f t="shared" ref="H51" si="0">AVERAGE(C51:G53)</f>
        <v>521095415.92500001</v>
      </c>
    </row>
    <row r="52" spans="2:8" ht="31.5" x14ac:dyDescent="0.2">
      <c r="B52" s="75" t="s">
        <v>16</v>
      </c>
      <c r="C52" s="88"/>
      <c r="D52" s="91"/>
      <c r="E52" s="91"/>
      <c r="F52" s="91"/>
      <c r="G52" s="91"/>
      <c r="H52" s="94"/>
    </row>
    <row r="53" spans="2:8" ht="16.5" thickBot="1" x14ac:dyDescent="0.25">
      <c r="B53" s="76" t="s">
        <v>17</v>
      </c>
      <c r="C53" s="88"/>
      <c r="D53" s="91"/>
      <c r="E53" s="91"/>
      <c r="F53" s="91"/>
      <c r="G53" s="91"/>
      <c r="H53" s="94"/>
    </row>
    <row r="54" spans="2:8" ht="31.5" x14ac:dyDescent="0.2">
      <c r="B54" s="74" t="s">
        <v>18</v>
      </c>
      <c r="C54" s="87">
        <f>G19</f>
        <v>550390470</v>
      </c>
      <c r="D54" s="90">
        <f>K19</f>
        <v>492070950</v>
      </c>
      <c r="E54" s="90">
        <f>O19</f>
        <v>847530368.38399994</v>
      </c>
      <c r="F54" s="90">
        <f>S19</f>
        <v>686469350</v>
      </c>
      <c r="G54" s="90">
        <f>W19</f>
        <v>332907260</v>
      </c>
      <c r="H54" s="93">
        <f t="shared" ref="H54" si="1">AVERAGE(C54:G56)</f>
        <v>581873679.67680001</v>
      </c>
    </row>
    <row r="55" spans="2:8" ht="31.5" x14ac:dyDescent="0.2">
      <c r="B55" s="75" t="s">
        <v>19</v>
      </c>
      <c r="C55" s="88"/>
      <c r="D55" s="91"/>
      <c r="E55" s="91"/>
      <c r="F55" s="91"/>
      <c r="G55" s="91"/>
      <c r="H55" s="94"/>
    </row>
    <row r="56" spans="2:8" ht="16.5" thickBot="1" x14ac:dyDescent="0.25">
      <c r="B56" s="76" t="s">
        <v>14</v>
      </c>
      <c r="C56" s="89"/>
      <c r="D56" s="92"/>
      <c r="E56" s="92"/>
      <c r="F56" s="92"/>
      <c r="G56" s="92"/>
      <c r="H56" s="95"/>
    </row>
    <row r="57" spans="2:8" ht="19.5" thickBot="1" x14ac:dyDescent="0.25">
      <c r="B57" s="77" t="s">
        <v>22</v>
      </c>
      <c r="C57" s="78">
        <f>SUM(C48:C56)</f>
        <v>4934363560</v>
      </c>
      <c r="D57" s="78">
        <f t="shared" ref="D57:G57" si="2">SUM(D48:D56)</f>
        <v>4496429875</v>
      </c>
      <c r="E57" s="78">
        <f t="shared" si="2"/>
        <v>5650201707.7799997</v>
      </c>
      <c r="F57" s="78">
        <f t="shared" si="2"/>
        <v>4643760800</v>
      </c>
      <c r="G57" s="78">
        <f t="shared" si="2"/>
        <v>2495634251.5999999</v>
      </c>
      <c r="H57" s="79">
        <f>AVERAGE(C57:G57)</f>
        <v>4444078038.8759995</v>
      </c>
    </row>
  </sheetData>
  <mergeCells count="44">
    <mergeCell ref="K26:K28"/>
    <mergeCell ref="L26:L28"/>
    <mergeCell ref="F26:F28"/>
    <mergeCell ref="G26:G28"/>
    <mergeCell ref="H26:H28"/>
    <mergeCell ref="I26:I28"/>
    <mergeCell ref="J26:J28"/>
    <mergeCell ref="B4:W5"/>
    <mergeCell ref="B6:B7"/>
    <mergeCell ref="C6:C7"/>
    <mergeCell ref="D6:G6"/>
    <mergeCell ref="H6:K6"/>
    <mergeCell ref="L6:O6"/>
    <mergeCell ref="P6:S6"/>
    <mergeCell ref="T6:W6"/>
    <mergeCell ref="B24:G24"/>
    <mergeCell ref="B26:B28"/>
    <mergeCell ref="C26:C28"/>
    <mergeCell ref="D26:D28"/>
    <mergeCell ref="E26:E28"/>
    <mergeCell ref="H33:H35"/>
    <mergeCell ref="H36:H38"/>
    <mergeCell ref="H39:H41"/>
    <mergeCell ref="C48:C50"/>
    <mergeCell ref="D48:D50"/>
    <mergeCell ref="E48:E50"/>
    <mergeCell ref="F48:F50"/>
    <mergeCell ref="G48:G50"/>
    <mergeCell ref="H46:H47"/>
    <mergeCell ref="B20:D20"/>
    <mergeCell ref="C54:C56"/>
    <mergeCell ref="D54:D56"/>
    <mergeCell ref="E54:E56"/>
    <mergeCell ref="F54:F56"/>
    <mergeCell ref="G54:G56"/>
    <mergeCell ref="H54:H56"/>
    <mergeCell ref="H48:H50"/>
    <mergeCell ref="C51:C53"/>
    <mergeCell ref="D51:D53"/>
    <mergeCell ref="E51:E53"/>
    <mergeCell ref="F51:F53"/>
    <mergeCell ref="G51:G53"/>
    <mergeCell ref="H51:H53"/>
    <mergeCell ref="C46:G46"/>
  </mergeCells>
  <pageMargins left="0.7" right="0.7" top="0.75" bottom="0.75" header="0.3" footer="0.3"/>
  <pageSetup scale="17" orientation="portrait" r:id="rId1"/>
  <ignoredErrors>
    <ignoredError sqref="E11:K15 M11:W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Estudio_Mercado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Catherine Hernandez Martinez</dc:creator>
  <cp:lastModifiedBy>Jenny Catherine Hernandez Martinez</cp:lastModifiedBy>
  <dcterms:created xsi:type="dcterms:W3CDTF">2024-10-04T09:26:21Z</dcterms:created>
  <dcterms:modified xsi:type="dcterms:W3CDTF">2024-10-17T00:42:27Z</dcterms:modified>
</cp:coreProperties>
</file>