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arlos.lopez\Documents\informacion\CARLOS\2024\PROCESOS EVALUADOS\044 SHELTER\"/>
    </mc:Choice>
  </mc:AlternateContent>
  <bookViews>
    <workbookView xWindow="0" yWindow="0" windowWidth="28800" windowHeight="11700" tabRatio="815" activeTab="7"/>
  </bookViews>
  <sheets>
    <sheet name="CONSORCIO IAC 2024" sheetId="1" r:id="rId1"/>
    <sheet name="K10 DESING" sheetId="2" r:id="rId2"/>
    <sheet name="CONSORCIO CONTAINERS 2" sheetId="3" r:id="rId3"/>
    <sheet name="SERVINTSA COLOMBIA SAS" sheetId="4" r:id="rId4"/>
    <sheet name="CONSORCIO OBRAS LIMAGOT" sheetId="5" r:id="rId5"/>
    <sheet name="ANTBOX" sheetId="6" r:id="rId6"/>
    <sheet name="CONSERDI GROUP SAS" sheetId="7" r:id="rId7"/>
    <sheet name="MAQ Y CONST DE COL SAS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7" i="8" l="1"/>
  <c r="F96" i="8"/>
  <c r="G98" i="8" s="1"/>
  <c r="G99" i="8" s="1"/>
  <c r="G92" i="8"/>
  <c r="G91" i="8"/>
  <c r="F90" i="8"/>
  <c r="G90" i="8" s="1"/>
  <c r="H90" i="8" s="1"/>
  <c r="H91" i="8" s="1"/>
  <c r="G85" i="8"/>
  <c r="F83" i="8"/>
  <c r="G86" i="8" s="1"/>
  <c r="G78" i="8"/>
  <c r="F76" i="8"/>
  <c r="G76" i="8" s="1"/>
  <c r="H76" i="8" s="1"/>
  <c r="F75" i="8"/>
  <c r="G75" i="8" s="1"/>
  <c r="H75" i="8" s="1"/>
  <c r="G70" i="8"/>
  <c r="F69" i="8"/>
  <c r="G69" i="8" s="1"/>
  <c r="H69" i="8" s="1"/>
  <c r="F68" i="8"/>
  <c r="G68" i="8" s="1"/>
  <c r="H68" i="8" s="1"/>
  <c r="G63" i="8"/>
  <c r="F62" i="8"/>
  <c r="G64" i="8" s="1"/>
  <c r="G57" i="8"/>
  <c r="F56" i="8"/>
  <c r="G58" i="8" s="1"/>
  <c r="G59" i="8" s="1"/>
  <c r="G51" i="8"/>
  <c r="F48" i="8"/>
  <c r="G48" i="8" s="1"/>
  <c r="H48" i="8" s="1"/>
  <c r="H51" i="8" s="1"/>
  <c r="G43" i="8"/>
  <c r="F42" i="8"/>
  <c r="G44" i="8" s="1"/>
  <c r="G34" i="8"/>
  <c r="F33" i="8"/>
  <c r="G35" i="8" s="1"/>
  <c r="G28" i="8"/>
  <c r="F27" i="8"/>
  <c r="G29" i="8" s="1"/>
  <c r="G22" i="8"/>
  <c r="F20" i="8"/>
  <c r="G23" i="8" s="1"/>
  <c r="G15" i="8"/>
  <c r="F13" i="8"/>
  <c r="G13" i="8" s="1"/>
  <c r="H13" i="8" s="1"/>
  <c r="F12" i="8"/>
  <c r="G16" i="8" s="1"/>
  <c r="G7" i="8"/>
  <c r="F6" i="8"/>
  <c r="G8" i="8" s="1"/>
  <c r="G9" i="8" s="1"/>
  <c r="G97" i="7"/>
  <c r="F96" i="7"/>
  <c r="G98" i="7" s="1"/>
  <c r="G99" i="7" s="1"/>
  <c r="G91" i="7"/>
  <c r="F90" i="7"/>
  <c r="G90" i="7" s="1"/>
  <c r="H90" i="7" s="1"/>
  <c r="H91" i="7" s="1"/>
  <c r="G85" i="7"/>
  <c r="F83" i="7"/>
  <c r="G86" i="7" s="1"/>
  <c r="G78" i="7"/>
  <c r="F76" i="7"/>
  <c r="G76" i="7" s="1"/>
  <c r="H76" i="7" s="1"/>
  <c r="F75" i="7"/>
  <c r="G75" i="7" s="1"/>
  <c r="H75" i="7" s="1"/>
  <c r="G71" i="7"/>
  <c r="G70" i="7"/>
  <c r="F69" i="7"/>
  <c r="G69" i="7" s="1"/>
  <c r="H69" i="7" s="1"/>
  <c r="F68" i="7"/>
  <c r="G68" i="7" s="1"/>
  <c r="H68" i="7" s="1"/>
  <c r="G63" i="7"/>
  <c r="F62" i="7"/>
  <c r="G64" i="7" s="1"/>
  <c r="G57" i="7"/>
  <c r="F56" i="7"/>
  <c r="G58" i="7" s="1"/>
  <c r="G59" i="7" s="1"/>
  <c r="G51" i="7"/>
  <c r="F48" i="7"/>
  <c r="G48" i="7" s="1"/>
  <c r="H48" i="7" s="1"/>
  <c r="H51" i="7" s="1"/>
  <c r="G43" i="7"/>
  <c r="F42" i="7"/>
  <c r="G44" i="7" s="1"/>
  <c r="G34" i="7"/>
  <c r="F33" i="7"/>
  <c r="G35" i="7" s="1"/>
  <c r="G36" i="7" s="1"/>
  <c r="G28" i="7"/>
  <c r="F27" i="7"/>
  <c r="G27" i="7" s="1"/>
  <c r="H27" i="7" s="1"/>
  <c r="H28" i="7" s="1"/>
  <c r="G22" i="7"/>
  <c r="F20" i="7"/>
  <c r="G23" i="7" s="1"/>
  <c r="G24" i="7" s="1"/>
  <c r="G15" i="7"/>
  <c r="F13" i="7"/>
  <c r="G13" i="7" s="1"/>
  <c r="H13" i="7" s="1"/>
  <c r="F12" i="7"/>
  <c r="G16" i="7" s="1"/>
  <c r="G17" i="7" s="1"/>
  <c r="G7" i="7"/>
  <c r="F6" i="7"/>
  <c r="G6" i="7" s="1"/>
  <c r="H6" i="7" s="1"/>
  <c r="H7" i="7" s="1"/>
  <c r="G97" i="6"/>
  <c r="F96" i="6"/>
  <c r="G98" i="6" s="1"/>
  <c r="G99" i="6" s="1"/>
  <c r="G93" i="6"/>
  <c r="G92" i="6"/>
  <c r="G91" i="6"/>
  <c r="F90" i="6"/>
  <c r="G90" i="6" s="1"/>
  <c r="H90" i="6" s="1"/>
  <c r="H91" i="6" s="1"/>
  <c r="G85" i="6"/>
  <c r="F83" i="6"/>
  <c r="G86" i="6" s="1"/>
  <c r="G78" i="6"/>
  <c r="F76" i="6"/>
  <c r="G76" i="6" s="1"/>
  <c r="H76" i="6" s="1"/>
  <c r="F75" i="6"/>
  <c r="G75" i="6" s="1"/>
  <c r="H75" i="6" s="1"/>
  <c r="G70" i="6"/>
  <c r="G69" i="6"/>
  <c r="H69" i="6" s="1"/>
  <c r="F69" i="6"/>
  <c r="G71" i="6" s="1"/>
  <c r="G72" i="6" s="1"/>
  <c r="F68" i="6"/>
  <c r="G68" i="6" s="1"/>
  <c r="H68" i="6" s="1"/>
  <c r="G63" i="6"/>
  <c r="G62" i="6"/>
  <c r="H62" i="6" s="1"/>
  <c r="H63" i="6" s="1"/>
  <c r="F62" i="6"/>
  <c r="G64" i="6" s="1"/>
  <c r="G57" i="6"/>
  <c r="F56" i="6"/>
  <c r="G58" i="6" s="1"/>
  <c r="G53" i="6"/>
  <c r="G52" i="6"/>
  <c r="G51" i="6"/>
  <c r="F48" i="6"/>
  <c r="G48" i="6" s="1"/>
  <c r="H48" i="6" s="1"/>
  <c r="H51" i="6" s="1"/>
  <c r="G43" i="6"/>
  <c r="F42" i="6"/>
  <c r="G44" i="6" s="1"/>
  <c r="G34" i="6"/>
  <c r="F33" i="6"/>
  <c r="G33" i="6" s="1"/>
  <c r="H33" i="6" s="1"/>
  <c r="H34" i="6" s="1"/>
  <c r="G29" i="6"/>
  <c r="G28" i="6"/>
  <c r="F27" i="6"/>
  <c r="G27" i="6" s="1"/>
  <c r="H27" i="6" s="1"/>
  <c r="H28" i="6" s="1"/>
  <c r="G22" i="6"/>
  <c r="F20" i="6"/>
  <c r="G23" i="6" s="1"/>
  <c r="G24" i="6" s="1"/>
  <c r="G15" i="6"/>
  <c r="F13" i="6"/>
  <c r="G13" i="6" s="1"/>
  <c r="H13" i="6" s="1"/>
  <c r="F12" i="6"/>
  <c r="G12" i="6" s="1"/>
  <c r="H12" i="6" s="1"/>
  <c r="H15" i="6" s="1"/>
  <c r="G7" i="6"/>
  <c r="F6" i="6"/>
  <c r="G6" i="6" s="1"/>
  <c r="H6" i="6" s="1"/>
  <c r="H7" i="6" s="1"/>
  <c r="G97" i="5"/>
  <c r="F96" i="5"/>
  <c r="G98" i="5" s="1"/>
  <c r="G91" i="5"/>
  <c r="F90" i="5"/>
  <c r="G90" i="5" s="1"/>
  <c r="H90" i="5" s="1"/>
  <c r="H91" i="5" s="1"/>
  <c r="G85" i="5"/>
  <c r="F83" i="5"/>
  <c r="G86" i="5" s="1"/>
  <c r="G78" i="5"/>
  <c r="F76" i="5"/>
  <c r="G76" i="5" s="1"/>
  <c r="H76" i="5" s="1"/>
  <c r="F75" i="5"/>
  <c r="G75" i="5" s="1"/>
  <c r="H75" i="5" s="1"/>
  <c r="G70" i="5"/>
  <c r="F69" i="5"/>
  <c r="G69" i="5" s="1"/>
  <c r="H69" i="5" s="1"/>
  <c r="F68" i="5"/>
  <c r="G71" i="5" s="1"/>
  <c r="G63" i="5"/>
  <c r="F62" i="5"/>
  <c r="G64" i="5" s="1"/>
  <c r="G57" i="5"/>
  <c r="F56" i="5"/>
  <c r="G58" i="5" s="1"/>
  <c r="G51" i="5"/>
  <c r="F48" i="5"/>
  <c r="G52" i="5" s="1"/>
  <c r="G43" i="5"/>
  <c r="F42" i="5"/>
  <c r="G44" i="5" s="1"/>
  <c r="G34" i="5"/>
  <c r="F33" i="5"/>
  <c r="G35" i="5" s="1"/>
  <c r="G36" i="5" s="1"/>
  <c r="G28" i="5"/>
  <c r="F27" i="5"/>
  <c r="G27" i="5" s="1"/>
  <c r="H27" i="5" s="1"/>
  <c r="H28" i="5" s="1"/>
  <c r="G22" i="5"/>
  <c r="F20" i="5"/>
  <c r="G23" i="5" s="1"/>
  <c r="G24" i="5" s="1"/>
  <c r="G15" i="5"/>
  <c r="F13" i="5"/>
  <c r="G13" i="5" s="1"/>
  <c r="H13" i="5" s="1"/>
  <c r="F12" i="5"/>
  <c r="G12" i="5" s="1"/>
  <c r="H12" i="5" s="1"/>
  <c r="G7" i="5"/>
  <c r="F6" i="5"/>
  <c r="G8" i="5" s="1"/>
  <c r="G9" i="5" s="1"/>
  <c r="G97" i="4"/>
  <c r="F96" i="4"/>
  <c r="G98" i="4" s="1"/>
  <c r="G91" i="4"/>
  <c r="F90" i="4"/>
  <c r="G90" i="4" s="1"/>
  <c r="H90" i="4" s="1"/>
  <c r="H91" i="4" s="1"/>
  <c r="G85" i="4"/>
  <c r="F83" i="4"/>
  <c r="G86" i="4" s="1"/>
  <c r="G87" i="4" s="1"/>
  <c r="G78" i="4"/>
  <c r="F76" i="4"/>
  <c r="G76" i="4" s="1"/>
  <c r="H76" i="4" s="1"/>
  <c r="F75" i="4"/>
  <c r="G75" i="4" s="1"/>
  <c r="H75" i="4" s="1"/>
  <c r="H78" i="4" s="1"/>
  <c r="G70" i="4"/>
  <c r="F69" i="4"/>
  <c r="G69" i="4" s="1"/>
  <c r="H69" i="4" s="1"/>
  <c r="F68" i="4"/>
  <c r="G68" i="4" s="1"/>
  <c r="H68" i="4" s="1"/>
  <c r="H70" i="4" s="1"/>
  <c r="G63" i="4"/>
  <c r="F62" i="4"/>
  <c r="G64" i="4" s="1"/>
  <c r="G57" i="4"/>
  <c r="F56" i="4"/>
  <c r="G58" i="4" s="1"/>
  <c r="G59" i="4" s="1"/>
  <c r="G51" i="4"/>
  <c r="F48" i="4"/>
  <c r="G48" i="4" s="1"/>
  <c r="H48" i="4" s="1"/>
  <c r="H51" i="4" s="1"/>
  <c r="G43" i="4"/>
  <c r="F42" i="4"/>
  <c r="G44" i="4" s="1"/>
  <c r="G45" i="4" s="1"/>
  <c r="G34" i="4"/>
  <c r="F33" i="4"/>
  <c r="G35" i="4" s="1"/>
  <c r="G28" i="4"/>
  <c r="F27" i="4"/>
  <c r="G29" i="4" s="1"/>
  <c r="G23" i="4"/>
  <c r="G24" i="4" s="1"/>
  <c r="G22" i="4"/>
  <c r="F20" i="4"/>
  <c r="G20" i="4" s="1"/>
  <c r="H20" i="4" s="1"/>
  <c r="H22" i="4" s="1"/>
  <c r="G15" i="4"/>
  <c r="F13" i="4"/>
  <c r="G13" i="4" s="1"/>
  <c r="H13" i="4" s="1"/>
  <c r="F12" i="4"/>
  <c r="G16" i="4" s="1"/>
  <c r="G17" i="4" s="1"/>
  <c r="G7" i="4"/>
  <c r="F6" i="4"/>
  <c r="G6" i="4" s="1"/>
  <c r="H6" i="4" s="1"/>
  <c r="H7" i="4" s="1"/>
  <c r="G97" i="3"/>
  <c r="F96" i="3"/>
  <c r="G98" i="3" s="1"/>
  <c r="G99" i="3" s="1"/>
  <c r="G91" i="3"/>
  <c r="F90" i="3"/>
  <c r="G92" i="3" s="1"/>
  <c r="G85" i="3"/>
  <c r="F83" i="3"/>
  <c r="G83" i="3" s="1"/>
  <c r="H83" i="3" s="1"/>
  <c r="H85" i="3" s="1"/>
  <c r="G78" i="3"/>
  <c r="F76" i="3"/>
  <c r="G76" i="3" s="1"/>
  <c r="H76" i="3" s="1"/>
  <c r="F75" i="3"/>
  <c r="G75" i="3" s="1"/>
  <c r="H75" i="3" s="1"/>
  <c r="G70" i="3"/>
  <c r="F69" i="3"/>
  <c r="G69" i="3" s="1"/>
  <c r="H69" i="3" s="1"/>
  <c r="F68" i="3"/>
  <c r="G68" i="3" s="1"/>
  <c r="H68" i="3" s="1"/>
  <c r="G63" i="3"/>
  <c r="F62" i="3"/>
  <c r="G64" i="3" s="1"/>
  <c r="G57" i="3"/>
  <c r="F56" i="3"/>
  <c r="G58" i="3" s="1"/>
  <c r="G59" i="3" s="1"/>
  <c r="G51" i="3"/>
  <c r="F48" i="3"/>
  <c r="G48" i="3" s="1"/>
  <c r="H48" i="3" s="1"/>
  <c r="H51" i="3" s="1"/>
  <c r="G43" i="3"/>
  <c r="F42" i="3"/>
  <c r="G42" i="3" s="1"/>
  <c r="H42" i="3" s="1"/>
  <c r="H43" i="3" s="1"/>
  <c r="G34" i="3"/>
  <c r="F33" i="3"/>
  <c r="G33" i="3" s="1"/>
  <c r="H33" i="3" s="1"/>
  <c r="H34" i="3" s="1"/>
  <c r="G28" i="3"/>
  <c r="F27" i="3"/>
  <c r="G29" i="3" s="1"/>
  <c r="G22" i="3"/>
  <c r="F20" i="3"/>
  <c r="G20" i="3" s="1"/>
  <c r="H20" i="3" s="1"/>
  <c r="H22" i="3" s="1"/>
  <c r="G15" i="3"/>
  <c r="F13" i="3"/>
  <c r="G13" i="3" s="1"/>
  <c r="H13" i="3" s="1"/>
  <c r="F12" i="3"/>
  <c r="G12" i="3" s="1"/>
  <c r="H12" i="3" s="1"/>
  <c r="G7" i="3"/>
  <c r="F6" i="3"/>
  <c r="G8" i="3" s="1"/>
  <c r="G9" i="3" s="1"/>
  <c r="G97" i="2"/>
  <c r="F96" i="2"/>
  <c r="G98" i="2" s="1"/>
  <c r="G99" i="2" s="1"/>
  <c r="G92" i="2"/>
  <c r="G91" i="2"/>
  <c r="F90" i="2"/>
  <c r="G90" i="2" s="1"/>
  <c r="H90" i="2" s="1"/>
  <c r="H91" i="2" s="1"/>
  <c r="G85" i="2"/>
  <c r="F83" i="2"/>
  <c r="G83" i="2" s="1"/>
  <c r="H83" i="2" s="1"/>
  <c r="H85" i="2" s="1"/>
  <c r="G78" i="2"/>
  <c r="F76" i="2"/>
  <c r="G76" i="2" s="1"/>
  <c r="H76" i="2" s="1"/>
  <c r="F75" i="2"/>
  <c r="G75" i="2" s="1"/>
  <c r="H75" i="2" s="1"/>
  <c r="G70" i="2"/>
  <c r="F69" i="2"/>
  <c r="G69" i="2" s="1"/>
  <c r="H69" i="2" s="1"/>
  <c r="F68" i="2"/>
  <c r="G68" i="2" s="1"/>
  <c r="H68" i="2" s="1"/>
  <c r="G63" i="2"/>
  <c r="F62" i="2"/>
  <c r="G62" i="2" s="1"/>
  <c r="H62" i="2" s="1"/>
  <c r="H63" i="2" s="1"/>
  <c r="G57" i="2"/>
  <c r="F56" i="2"/>
  <c r="G58" i="2" s="1"/>
  <c r="G59" i="2" s="1"/>
  <c r="G51" i="2"/>
  <c r="F48" i="2"/>
  <c r="G48" i="2" s="1"/>
  <c r="H48" i="2" s="1"/>
  <c r="H51" i="2" s="1"/>
  <c r="G43" i="2"/>
  <c r="F42" i="2"/>
  <c r="G44" i="2" s="1"/>
  <c r="G34" i="2"/>
  <c r="F33" i="2"/>
  <c r="G33" i="2" s="1"/>
  <c r="H33" i="2" s="1"/>
  <c r="H34" i="2" s="1"/>
  <c r="G28" i="2"/>
  <c r="F27" i="2"/>
  <c r="G27" i="2" s="1"/>
  <c r="H27" i="2" s="1"/>
  <c r="H28" i="2" s="1"/>
  <c r="G22" i="2"/>
  <c r="F20" i="2"/>
  <c r="G23" i="2" s="1"/>
  <c r="G15" i="2"/>
  <c r="F13" i="2"/>
  <c r="G13" i="2" s="1"/>
  <c r="H13" i="2" s="1"/>
  <c r="F12" i="2"/>
  <c r="G12" i="2" s="1"/>
  <c r="H12" i="2" s="1"/>
  <c r="H15" i="2" s="1"/>
  <c r="G7" i="2"/>
  <c r="F6" i="2"/>
  <c r="G8" i="2" s="1"/>
  <c r="G9" i="2" s="1"/>
  <c r="G79" i="5" l="1"/>
  <c r="G45" i="5"/>
  <c r="G93" i="8"/>
  <c r="G45" i="8"/>
  <c r="G36" i="8"/>
  <c r="G79" i="8"/>
  <c r="G80" i="8" s="1"/>
  <c r="H78" i="8"/>
  <c r="G71" i="8"/>
  <c r="G72" i="8" s="1"/>
  <c r="H70" i="8"/>
  <c r="G62" i="8"/>
  <c r="H62" i="8" s="1"/>
  <c r="H63" i="8" s="1"/>
  <c r="G65" i="8"/>
  <c r="G52" i="8"/>
  <c r="G53" i="8" s="1"/>
  <c r="G33" i="8"/>
  <c r="H33" i="8" s="1"/>
  <c r="H34" i="8" s="1"/>
  <c r="G24" i="8"/>
  <c r="G12" i="8"/>
  <c r="H12" i="8" s="1"/>
  <c r="H15" i="8" s="1"/>
  <c r="G17" i="8"/>
  <c r="G30" i="8"/>
  <c r="G87" i="8"/>
  <c r="G6" i="8"/>
  <c r="H6" i="8" s="1"/>
  <c r="H7" i="8" s="1"/>
  <c r="G27" i="8"/>
  <c r="H27" i="8" s="1"/>
  <c r="H28" i="8" s="1"/>
  <c r="G42" i="8"/>
  <c r="H42" i="8" s="1"/>
  <c r="H43" i="8" s="1"/>
  <c r="G83" i="8"/>
  <c r="H83" i="8" s="1"/>
  <c r="H85" i="8" s="1"/>
  <c r="G56" i="8"/>
  <c r="H56" i="8" s="1"/>
  <c r="H57" i="8" s="1"/>
  <c r="G96" i="8"/>
  <c r="H96" i="8" s="1"/>
  <c r="H97" i="8" s="1"/>
  <c r="G20" i="8"/>
  <c r="H20" i="8" s="1"/>
  <c r="H22" i="8" s="1"/>
  <c r="G92" i="7"/>
  <c r="G93" i="7" s="1"/>
  <c r="H78" i="7"/>
  <c r="G72" i="7"/>
  <c r="G52" i="7"/>
  <c r="G33" i="7"/>
  <c r="H33" i="7" s="1"/>
  <c r="H34" i="7" s="1"/>
  <c r="G79" i="7"/>
  <c r="G80" i="7" s="1"/>
  <c r="H70" i="7"/>
  <c r="G62" i="7"/>
  <c r="H62" i="7" s="1"/>
  <c r="H63" i="7" s="1"/>
  <c r="G56" i="7"/>
  <c r="H56" i="7" s="1"/>
  <c r="H57" i="7" s="1"/>
  <c r="G53" i="7"/>
  <c r="G12" i="7"/>
  <c r="H12" i="7" s="1"/>
  <c r="H15" i="7"/>
  <c r="G87" i="7"/>
  <c r="G65" i="7"/>
  <c r="G45" i="7"/>
  <c r="G42" i="7"/>
  <c r="H42" i="7" s="1"/>
  <c r="H43" i="7" s="1"/>
  <c r="G83" i="7"/>
  <c r="H83" i="7" s="1"/>
  <c r="H85" i="7" s="1"/>
  <c r="G8" i="7"/>
  <c r="G9" i="7" s="1"/>
  <c r="G29" i="7"/>
  <c r="G30" i="7" s="1"/>
  <c r="G96" i="7"/>
  <c r="H96" i="7" s="1"/>
  <c r="H97" i="7" s="1"/>
  <c r="G20" i="7"/>
  <c r="H20" i="7" s="1"/>
  <c r="H22" i="7" s="1"/>
  <c r="G83" i="6"/>
  <c r="H83" i="6" s="1"/>
  <c r="H85" i="6" s="1"/>
  <c r="H70" i="6"/>
  <c r="G65" i="6"/>
  <c r="G59" i="6"/>
  <c r="G42" i="6"/>
  <c r="H42" i="6" s="1"/>
  <c r="H43" i="6" s="1"/>
  <c r="G30" i="6"/>
  <c r="G16" i="6"/>
  <c r="G17" i="6" s="1"/>
  <c r="G8" i="6"/>
  <c r="G9" i="6" s="1"/>
  <c r="G87" i="6"/>
  <c r="G45" i="6"/>
  <c r="H78" i="6"/>
  <c r="G79" i="6"/>
  <c r="G80" i="6" s="1"/>
  <c r="G56" i="6"/>
  <c r="H56" i="6" s="1"/>
  <c r="H57" i="6" s="1"/>
  <c r="G35" i="6"/>
  <c r="G36" i="6" s="1"/>
  <c r="G96" i="6"/>
  <c r="H96" i="6" s="1"/>
  <c r="H97" i="6" s="1"/>
  <c r="H101" i="6" s="1"/>
  <c r="G20" i="6"/>
  <c r="H20" i="6" s="1"/>
  <c r="H22" i="6" s="1"/>
  <c r="G92" i="5"/>
  <c r="G93" i="5" s="1"/>
  <c r="H78" i="5"/>
  <c r="G80" i="5"/>
  <c r="G68" i="5"/>
  <c r="H68" i="5" s="1"/>
  <c r="H70" i="5" s="1"/>
  <c r="G72" i="5"/>
  <c r="G62" i="5"/>
  <c r="H62" i="5" s="1"/>
  <c r="H63" i="5" s="1"/>
  <c r="G48" i="5"/>
  <c r="H48" i="5" s="1"/>
  <c r="H51" i="5" s="1"/>
  <c r="G53" i="5"/>
  <c r="G33" i="5"/>
  <c r="H33" i="5" s="1"/>
  <c r="H34" i="5" s="1"/>
  <c r="G16" i="5"/>
  <c r="G17" i="5" s="1"/>
  <c r="H15" i="5"/>
  <c r="G87" i="5"/>
  <c r="G59" i="5"/>
  <c r="G65" i="5"/>
  <c r="G99" i="5"/>
  <c r="G6" i="5"/>
  <c r="H6" i="5" s="1"/>
  <c r="H7" i="5" s="1"/>
  <c r="G83" i="5"/>
  <c r="H83" i="5" s="1"/>
  <c r="H85" i="5" s="1"/>
  <c r="G42" i="5"/>
  <c r="H42" i="5" s="1"/>
  <c r="H43" i="5" s="1"/>
  <c r="G29" i="5"/>
  <c r="G30" i="5" s="1"/>
  <c r="G56" i="5"/>
  <c r="H56" i="5" s="1"/>
  <c r="H57" i="5" s="1"/>
  <c r="G96" i="5"/>
  <c r="H96" i="5" s="1"/>
  <c r="H97" i="5" s="1"/>
  <c r="H101" i="5" s="1"/>
  <c r="G20" i="5"/>
  <c r="H20" i="5" s="1"/>
  <c r="H22" i="5" s="1"/>
  <c r="G99" i="4"/>
  <c r="G92" i="4"/>
  <c r="G93" i="4" s="1"/>
  <c r="G42" i="4"/>
  <c r="H42" i="4" s="1"/>
  <c r="H43" i="4" s="1"/>
  <c r="G52" i="4"/>
  <c r="G53" i="4" s="1"/>
  <c r="G36" i="4"/>
  <c r="G83" i="4"/>
  <c r="H83" i="4" s="1"/>
  <c r="H85" i="4" s="1"/>
  <c r="G79" i="4"/>
  <c r="G80" i="4" s="1"/>
  <c r="G71" i="4"/>
  <c r="G72" i="4" s="1"/>
  <c r="G62" i="4"/>
  <c r="H62" i="4" s="1"/>
  <c r="H63" i="4" s="1"/>
  <c r="G65" i="4"/>
  <c r="G33" i="4"/>
  <c r="H33" i="4" s="1"/>
  <c r="H34" i="4" s="1"/>
  <c r="G12" i="4"/>
  <c r="H12" i="4" s="1"/>
  <c r="H15" i="4" s="1"/>
  <c r="G30" i="4"/>
  <c r="G27" i="4"/>
  <c r="H27" i="4" s="1"/>
  <c r="H28" i="4" s="1"/>
  <c r="G8" i="4"/>
  <c r="G9" i="4" s="1"/>
  <c r="G56" i="4"/>
  <c r="H56" i="4" s="1"/>
  <c r="H57" i="4" s="1"/>
  <c r="G96" i="4"/>
  <c r="H96" i="4" s="1"/>
  <c r="H97" i="4" s="1"/>
  <c r="H15" i="3"/>
  <c r="G71" i="3"/>
  <c r="G72" i="3" s="1"/>
  <c r="G35" i="3"/>
  <c r="G36" i="3" s="1"/>
  <c r="G79" i="3"/>
  <c r="G80" i="3" s="1"/>
  <c r="G90" i="3"/>
  <c r="H90" i="3" s="1"/>
  <c r="H91" i="3" s="1"/>
  <c r="G93" i="3"/>
  <c r="H70" i="3"/>
  <c r="G62" i="3"/>
  <c r="H62" i="3" s="1"/>
  <c r="H63" i="3" s="1"/>
  <c r="G52" i="3"/>
  <c r="G53" i="3" s="1"/>
  <c r="G23" i="3"/>
  <c r="G24" i="3" s="1"/>
  <c r="G30" i="3"/>
  <c r="G65" i="3"/>
  <c r="H78" i="3"/>
  <c r="G56" i="3"/>
  <c r="H56" i="3" s="1"/>
  <c r="H57" i="3" s="1"/>
  <c r="G96" i="3"/>
  <c r="H96" i="3" s="1"/>
  <c r="H97" i="3" s="1"/>
  <c r="G6" i="3"/>
  <c r="H6" i="3" s="1"/>
  <c r="H7" i="3" s="1"/>
  <c r="G44" i="3"/>
  <c r="G45" i="3" s="1"/>
  <c r="G86" i="3"/>
  <c r="G87" i="3" s="1"/>
  <c r="G27" i="3"/>
  <c r="H27" i="3" s="1"/>
  <c r="H28" i="3" s="1"/>
  <c r="G16" i="3"/>
  <c r="G17" i="3" s="1"/>
  <c r="H70" i="2"/>
  <c r="G93" i="2"/>
  <c r="G79" i="2"/>
  <c r="G80" i="2" s="1"/>
  <c r="H78" i="2"/>
  <c r="G71" i="2"/>
  <c r="G72" i="2" s="1"/>
  <c r="G64" i="2"/>
  <c r="G65" i="2"/>
  <c r="G52" i="2"/>
  <c r="G53" i="2" s="1"/>
  <c r="G35" i="2"/>
  <c r="G36" i="2" s="1"/>
  <c r="G16" i="2"/>
  <c r="G17" i="2" s="1"/>
  <c r="G24" i="2"/>
  <c r="G45" i="2"/>
  <c r="G6" i="2"/>
  <c r="H6" i="2" s="1"/>
  <c r="H7" i="2" s="1"/>
  <c r="G42" i="2"/>
  <c r="H42" i="2" s="1"/>
  <c r="H43" i="2" s="1"/>
  <c r="G96" i="2"/>
  <c r="H96" i="2" s="1"/>
  <c r="H97" i="2" s="1"/>
  <c r="G20" i="2"/>
  <c r="H20" i="2" s="1"/>
  <c r="H22" i="2" s="1"/>
  <c r="G29" i="2"/>
  <c r="G30" i="2" s="1"/>
  <c r="G86" i="2"/>
  <c r="G87" i="2" s="1"/>
  <c r="G56" i="2"/>
  <c r="H56" i="2" s="1"/>
  <c r="H57" i="2" s="1"/>
  <c r="H101" i="8" l="1"/>
  <c r="H101" i="7"/>
  <c r="H101" i="4"/>
  <c r="H101" i="3"/>
  <c r="H101" i="2"/>
  <c r="H101" i="1" l="1"/>
  <c r="G99" i="1"/>
  <c r="G98" i="1"/>
  <c r="G97" i="1"/>
  <c r="H97" i="1"/>
  <c r="H96" i="1"/>
  <c r="G96" i="1"/>
  <c r="F96" i="1"/>
  <c r="H91" i="1"/>
  <c r="G93" i="1"/>
  <c r="G92" i="1"/>
  <c r="G91" i="1"/>
  <c r="H90" i="1"/>
  <c r="G90" i="1"/>
  <c r="F90" i="1"/>
  <c r="H85" i="1"/>
  <c r="G87" i="1"/>
  <c r="G86" i="1"/>
  <c r="G85" i="1"/>
  <c r="H83" i="1"/>
  <c r="G83" i="1"/>
  <c r="F83" i="1"/>
  <c r="G80" i="1"/>
  <c r="G79" i="1"/>
  <c r="G78" i="1"/>
  <c r="H78" i="1"/>
  <c r="H76" i="1"/>
  <c r="H75" i="1"/>
  <c r="G76" i="1"/>
  <c r="G75" i="1"/>
  <c r="F76" i="1"/>
  <c r="F75" i="1"/>
  <c r="G72" i="1"/>
  <c r="G71" i="1"/>
  <c r="G70" i="1"/>
  <c r="H70" i="1"/>
  <c r="H69" i="1"/>
  <c r="H68" i="1"/>
  <c r="G69" i="1"/>
  <c r="G68" i="1"/>
  <c r="F69" i="1"/>
  <c r="F68" i="1"/>
  <c r="H63" i="1"/>
  <c r="G65" i="1"/>
  <c r="G64" i="1"/>
  <c r="G63" i="1"/>
  <c r="H62" i="1"/>
  <c r="G62" i="1"/>
  <c r="F62" i="1"/>
  <c r="H57" i="1"/>
  <c r="G59" i="1"/>
  <c r="G58" i="1"/>
  <c r="G57" i="1"/>
  <c r="H56" i="1"/>
  <c r="G56" i="1"/>
  <c r="F56" i="1"/>
  <c r="H51" i="1"/>
  <c r="G53" i="1"/>
  <c r="G52" i="1"/>
  <c r="G51" i="1"/>
  <c r="H48" i="1"/>
  <c r="G48" i="1"/>
  <c r="F48" i="1"/>
  <c r="H43" i="1"/>
  <c r="G45" i="1"/>
  <c r="G44" i="1"/>
  <c r="G43" i="1"/>
  <c r="F42" i="1"/>
  <c r="G42" i="1" s="1"/>
  <c r="H42" i="1" s="1"/>
  <c r="H34" i="1"/>
  <c r="G36" i="1"/>
  <c r="G35" i="1"/>
  <c r="G34" i="1"/>
  <c r="H33" i="1"/>
  <c r="G33" i="1"/>
  <c r="F33" i="1"/>
  <c r="H28" i="1"/>
  <c r="G30" i="1"/>
  <c r="G29" i="1"/>
  <c r="G28" i="1"/>
  <c r="H27" i="1"/>
  <c r="G27" i="1"/>
  <c r="F27" i="1"/>
  <c r="H22" i="1"/>
  <c r="G24" i="1"/>
  <c r="G23" i="1"/>
  <c r="G22" i="1"/>
  <c r="H20" i="1"/>
  <c r="G20" i="1"/>
  <c r="F20" i="1"/>
  <c r="H15" i="1"/>
  <c r="G16" i="1"/>
  <c r="G15" i="1"/>
  <c r="H12" i="1"/>
  <c r="H13" i="1"/>
  <c r="G13" i="1"/>
  <c r="G12" i="1"/>
  <c r="F13" i="1"/>
  <c r="F12" i="1"/>
  <c r="H7" i="1"/>
  <c r="G8" i="1"/>
  <c r="G9" i="1" s="1"/>
  <c r="G7" i="1"/>
  <c r="F6" i="1"/>
  <c r="G6" i="1" s="1"/>
  <c r="H6" i="1" s="1"/>
  <c r="G17" i="1" l="1"/>
</calcChain>
</file>

<file path=xl/sharedStrings.xml><?xml version="1.0" encoding="utf-8"?>
<sst xmlns="http://schemas.openxmlformats.org/spreadsheetml/2006/main" count="1513" uniqueCount="59">
  <si>
    <t>CONTENEDOR Y/O SHELTERS 40 PIES TIPO ALOJAMIENTO AMOBLADO.</t>
  </si>
  <si>
    <t>RUBRO 02-01-01-001-001-04-10 HASTA POR UN VALOR DE $ 120.000.000</t>
  </si>
  <si>
    <t>Ítem</t>
  </si>
  <si>
    <t>Descripción</t>
  </si>
  <si>
    <t>Cantidad</t>
  </si>
  <si>
    <t>Vlr. unitario</t>
  </si>
  <si>
    <t>Iva</t>
  </si>
  <si>
    <t>DESCRIPCIÓN: CONTENEDOR Y/O SHELTERS 40 PIES TIPO ALOJAMIENTO AMOBLADO. (según especificaciones técnicas)</t>
  </si>
  <si>
    <t xml:space="preserve">Subtotal rubro </t>
  </si>
  <si>
    <t>IVA</t>
  </si>
  <si>
    <t>Total rubro</t>
  </si>
  <si>
    <r>
      <t>RUBRO 02-01-01-003-008-01-4-10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$12.900.000</t>
    </r>
  </si>
  <si>
    <t>1.1</t>
  </si>
  <si>
    <t>CAMAROTE SEMIDOBLE  DOS PISOS</t>
  </si>
  <si>
    <t>1.2</t>
  </si>
  <si>
    <t>CLOSET MADERA</t>
  </si>
  <si>
    <t>RUBRO 02-01-01-003-008-01-5-10 HASTA POR UN VALOR DE $10.800.000</t>
  </si>
  <si>
    <t>1.3</t>
  </si>
  <si>
    <t>COLCHÓN SEMIDOBLE</t>
  </si>
  <si>
    <t>RUBRO 02-01-01-004-003-09-10 HASTA POR UN VALOR DE $7.200.000</t>
  </si>
  <si>
    <t>1.4</t>
  </si>
  <si>
    <t>AIRE ACONDICIONADO 18.000 BTU</t>
  </si>
  <si>
    <r>
      <t>RUBRO 02-02-01-002-007-10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$2.400.000</t>
    </r>
  </si>
  <si>
    <t>1.5</t>
  </si>
  <si>
    <t>PERSIANA</t>
  </si>
  <si>
    <t>CONTENEDOR Y/O SHELTERS 40 PIES TIPO SALA AMOBLADO</t>
  </si>
  <si>
    <r>
      <t>RUBRO 02-01-01-004-003-09-10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$7.200.000</t>
    </r>
  </si>
  <si>
    <t>2.1</t>
  </si>
  <si>
    <r>
      <t>RUBRO 02-01-01-003-008-01-4-10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$1.500.000</t>
    </r>
  </si>
  <si>
    <t>2.2</t>
  </si>
  <si>
    <t>LOCKERS</t>
  </si>
  <si>
    <r>
      <t>RUBRO 02-01-01-004-007-03-10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$3.190.000</t>
    </r>
  </si>
  <si>
    <t>2.3</t>
  </si>
  <si>
    <t>TV 60" PULGADAS 152.4 CM 60BU8000 4K-UHD LED SMART TV</t>
  </si>
  <si>
    <t>RUBRO 02-01-01-003-008-01-2-10 HASTA POR UN VALOR DE $3.510.000</t>
  </si>
  <si>
    <t>2.4</t>
  </si>
  <si>
    <t xml:space="preserve">ESTANTERIA </t>
  </si>
  <si>
    <t>2.5</t>
  </si>
  <si>
    <t>ESCRITORIO</t>
  </si>
  <si>
    <t>RUBRO 02-01-01-003-008-01-1-10 HASTA POR UN VALOR DE $6.510.000</t>
  </si>
  <si>
    <t>2.6</t>
  </si>
  <si>
    <t>SILLA TIPO ESCRITORIO</t>
  </si>
  <si>
    <t>2.7</t>
  </si>
  <si>
    <t xml:space="preserve">SOFACAMA </t>
  </si>
  <si>
    <r>
      <t>RUBRO 02-01-01-003-008-01-4-10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$2.700.000</t>
    </r>
  </si>
  <si>
    <t>2.8</t>
  </si>
  <si>
    <t xml:space="preserve">COMEDOR 6 PUESTOS </t>
  </si>
  <si>
    <r>
      <t>RUBRO 02-01-01-004-004-08-10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$890.000</t>
    </r>
  </si>
  <si>
    <t>2.9</t>
  </si>
  <si>
    <t xml:space="preserve">HORNO </t>
  </si>
  <si>
    <r>
      <t>RUBRO 02-02-01-002-007-10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HASTA POR UN VALOR DE $1.200.000</t>
    </r>
  </si>
  <si>
    <t>2.10</t>
  </si>
  <si>
    <t xml:space="preserve">PERSIANA </t>
  </si>
  <si>
    <t>CONTENEDOR Y/O SHELTERS 40 PIES TIPO SALA AMOBLADO . (según especificaciones técnicas)</t>
  </si>
  <si>
    <t>TOTAL</t>
  </si>
  <si>
    <t>Valor Unitario total con IVA</t>
  </si>
  <si>
    <t>TOTAL OFERTA ECONÓMICA</t>
  </si>
  <si>
    <t>CONTENEDOR Y/O SHELTERS 40 PIES TIPO ALOJAMIENTO AMOBLADO</t>
  </si>
  <si>
    <t>SUPERA PRESUPUESTO OFICIAL TOTAL Y POR RUBRO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</si>
</sst>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_-&quot;$&quot;\ * #,##0.000_-;\-&quot;$&quot;\ * #,##0.000_-;_-&quot;$&quot;\ * &quot;-&quot;??_-;_-@_-"/>
    <numFmt numFmtId="165" formatCode="_-&quot;$&quot;\ * #,##0.0000_-;\-&quot;$&quot;\ * #,##0.0000_-;_-&quot;$&quot;\ * &quot;-&quot;??_-;_-@_-"/>
    <numFmt numFmtId="166" formatCode="_-&quot;$&quot;\ * #,##0.00000_-;\-&quot;$&quot;\ * #,##0.00000_-;_-&quot;$&quot;\ * &quot;-&quot;??_-;_-@_-"/>
    <numFmt numFmtId="167" formatCode="_-&quot;$&quot;\ * #,##0.000000_-;\-&quot;$&quot;\ * #,##0.0000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sz val="10"/>
      <color theme="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4" fontId="1" fillId="0" borderId="7" xfId="1" applyFont="1" applyBorder="1" applyAlignment="1">
      <alignment horizontal="justify" vertical="center" wrapText="1"/>
    </xf>
    <xf numFmtId="44" fontId="1" fillId="0" borderId="7" xfId="0" applyNumberFormat="1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44" fontId="1" fillId="0" borderId="6" xfId="0" applyNumberFormat="1" applyFont="1" applyBorder="1" applyAlignment="1">
      <alignment horizontal="justify" vertical="center" wrapText="1"/>
    </xf>
    <xf numFmtId="44" fontId="0" fillId="0" borderId="1" xfId="0" applyNumberFormat="1" applyBorder="1" applyAlignment="1">
      <alignment vertical="center"/>
    </xf>
    <xf numFmtId="44" fontId="1" fillId="0" borderId="7" xfId="0" applyNumberFormat="1" applyFont="1" applyBorder="1" applyAlignment="1">
      <alignment horizontal="left" vertical="center" wrapText="1"/>
    </xf>
    <xf numFmtId="165" fontId="1" fillId="0" borderId="7" xfId="0" applyNumberFormat="1" applyFont="1" applyBorder="1" applyAlignment="1">
      <alignment horizontal="justify" vertical="center" wrapText="1"/>
    </xf>
    <xf numFmtId="166" fontId="1" fillId="0" borderId="7" xfId="0" applyNumberFormat="1" applyFont="1" applyBorder="1" applyAlignment="1">
      <alignment horizontal="justify" vertical="center" wrapText="1"/>
    </xf>
    <xf numFmtId="167" fontId="1" fillId="0" borderId="7" xfId="0" applyNumberFormat="1" applyFont="1" applyBorder="1" applyAlignment="1">
      <alignment horizontal="justify" vertical="center" wrapText="1"/>
    </xf>
    <xf numFmtId="44" fontId="1" fillId="0" borderId="1" xfId="0" applyNumberFormat="1" applyFont="1" applyBorder="1" applyAlignment="1">
      <alignment vertical="center" wrapText="1"/>
    </xf>
    <xf numFmtId="44" fontId="1" fillId="0" borderId="7" xfId="1" applyFont="1" applyBorder="1" applyAlignment="1">
      <alignment horizontal="left" vertical="center" wrapText="1"/>
    </xf>
    <xf numFmtId="166" fontId="1" fillId="0" borderId="7" xfId="0" applyNumberFormat="1" applyFont="1" applyBorder="1" applyAlignment="1">
      <alignment horizontal="left" vertical="center" wrapText="1"/>
    </xf>
    <xf numFmtId="167" fontId="1" fillId="0" borderId="7" xfId="0" applyNumberFormat="1" applyFont="1" applyBorder="1" applyAlignment="1">
      <alignment horizontal="left" vertical="center" wrapText="1"/>
    </xf>
    <xf numFmtId="44" fontId="1" fillId="0" borderId="7" xfId="1" applyNumberFormat="1" applyFont="1" applyBorder="1" applyAlignment="1">
      <alignment horizontal="left" vertical="center" wrapText="1"/>
    </xf>
    <xf numFmtId="44" fontId="1" fillId="0" borderId="7" xfId="1" applyNumberFormat="1" applyFont="1" applyBorder="1" applyAlignment="1">
      <alignment horizontal="justify" vertical="center" wrapText="1"/>
    </xf>
    <xf numFmtId="44" fontId="0" fillId="0" borderId="1" xfId="0" applyNumberFormat="1" applyBorder="1"/>
    <xf numFmtId="44" fontId="4" fillId="0" borderId="14" xfId="1" applyFont="1" applyBorder="1" applyAlignment="1">
      <alignment horizontal="center" vertical="center" wrapText="1"/>
    </xf>
    <xf numFmtId="165" fontId="0" fillId="0" borderId="1" xfId="0" applyNumberFormat="1" applyBorder="1"/>
    <xf numFmtId="166" fontId="1" fillId="0" borderId="6" xfId="0" applyNumberFormat="1" applyFont="1" applyBorder="1" applyAlignment="1">
      <alignment horizontal="justify" vertical="center" wrapText="1"/>
    </xf>
    <xf numFmtId="166" fontId="1" fillId="0" borderId="1" xfId="0" applyNumberFormat="1" applyFont="1" applyBorder="1" applyAlignment="1">
      <alignment vertical="center" wrapText="1"/>
    </xf>
    <xf numFmtId="0" fontId="1" fillId="4" borderId="7" xfId="0" applyFont="1" applyFill="1" applyBorder="1" applyAlignment="1">
      <alignment horizontal="justify" vertical="center" wrapText="1"/>
    </xf>
    <xf numFmtId="44" fontId="4" fillId="4" borderId="14" xfId="1" applyFont="1" applyFill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166" fontId="0" fillId="0" borderId="1" xfId="0" applyNumberFormat="1" applyBorder="1" applyAlignment="1">
      <alignment vertical="center"/>
    </xf>
    <xf numFmtId="44" fontId="4" fillId="5" borderId="1" xfId="1" applyFont="1" applyFill="1" applyBorder="1" applyAlignment="1">
      <alignment horizontal="center" vertical="center" wrapText="1"/>
    </xf>
    <xf numFmtId="44" fontId="4" fillId="5" borderId="14" xfId="1" applyFont="1" applyFill="1" applyBorder="1" applyAlignment="1">
      <alignment horizontal="center" vertical="center" wrapText="1"/>
    </xf>
    <xf numFmtId="44" fontId="5" fillId="0" borderId="15" xfId="1" applyFont="1" applyBorder="1" applyAlignment="1">
      <alignment horizontal="center" vertical="center" wrapText="1"/>
    </xf>
    <xf numFmtId="44" fontId="5" fillId="0" borderId="14" xfId="1" applyFont="1" applyBorder="1" applyAlignment="1">
      <alignment horizontal="center" vertical="center" wrapText="1"/>
    </xf>
    <xf numFmtId="3" fontId="5" fillId="0" borderId="14" xfId="0" applyNumberFormat="1" applyFont="1" applyBorder="1" applyAlignment="1">
      <alignment horizontal="center" vertical="center" wrapText="1"/>
    </xf>
    <xf numFmtId="44" fontId="5" fillId="4" borderId="14" xfId="1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left" vertical="center" wrapText="1"/>
    </xf>
    <xf numFmtId="3" fontId="5" fillId="4" borderId="14" xfId="0" applyNumberFormat="1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left" vertical="center" wrapText="1"/>
    </xf>
    <xf numFmtId="44" fontId="1" fillId="4" borderId="7" xfId="1" applyFont="1" applyFill="1" applyBorder="1" applyAlignment="1">
      <alignment horizontal="justify" vertical="center" wrapText="1"/>
    </xf>
    <xf numFmtId="44" fontId="4" fillId="4" borderId="1" xfId="1" applyFont="1" applyFill="1" applyBorder="1" applyAlignment="1">
      <alignment horizontal="center" vertical="center" wrapText="1"/>
    </xf>
    <xf numFmtId="44" fontId="1" fillId="5" borderId="7" xfId="1" applyFont="1" applyFill="1" applyBorder="1" applyAlignment="1">
      <alignment horizontal="left" vertical="center" wrapText="1"/>
    </xf>
    <xf numFmtId="44" fontId="1" fillId="5" borderId="7" xfId="1" applyFont="1" applyFill="1" applyBorder="1" applyAlignment="1">
      <alignment horizontal="justify" vertical="center" wrapText="1"/>
    </xf>
    <xf numFmtId="0" fontId="1" fillId="4" borderId="12" xfId="0" applyFont="1" applyFill="1" applyBorder="1" applyAlignment="1">
      <alignment horizontal="center" vertical="center" wrapText="1"/>
    </xf>
    <xf numFmtId="44" fontId="1" fillId="4" borderId="1" xfId="1" applyFont="1" applyFill="1" applyBorder="1" applyAlignment="1">
      <alignment vertical="center" wrapText="1"/>
    </xf>
    <xf numFmtId="167" fontId="1" fillId="0" borderId="7" xfId="1" applyNumberFormat="1" applyFont="1" applyBorder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44" fontId="7" fillId="0" borderId="14" xfId="1" applyFont="1" applyBorder="1" applyAlignment="1">
      <alignment horizontal="justify" vertical="center" wrapText="1"/>
    </xf>
    <xf numFmtId="0" fontId="1" fillId="6" borderId="7" xfId="0" applyFont="1" applyFill="1" applyBorder="1" applyAlignment="1">
      <alignment horizontal="justify" vertical="center" wrapText="1"/>
    </xf>
    <xf numFmtId="44" fontId="4" fillId="6" borderId="14" xfId="1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justify" vertical="center" wrapText="1"/>
    </xf>
    <xf numFmtId="44" fontId="7" fillId="7" borderId="14" xfId="1" applyFont="1" applyFill="1" applyBorder="1" applyAlignment="1">
      <alignment horizontal="justify" vertical="center" wrapText="1"/>
    </xf>
    <xf numFmtId="0" fontId="1" fillId="7" borderId="7" xfId="0" applyFont="1" applyFill="1" applyBorder="1" applyAlignment="1">
      <alignment horizontal="left" vertical="center" wrapText="1"/>
    </xf>
    <xf numFmtId="44" fontId="1" fillId="3" borderId="13" xfId="0" applyNumberFormat="1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44" fontId="1" fillId="3" borderId="9" xfId="0" applyNumberFormat="1" applyFont="1" applyFill="1" applyBorder="1" applyAlignment="1">
      <alignment horizontal="center" vertical="center" wrapText="1"/>
    </xf>
    <xf numFmtId="44" fontId="1" fillId="3" borderId="8" xfId="0" applyNumberFormat="1" applyFont="1" applyFill="1" applyBorder="1" applyAlignment="1">
      <alignment horizontal="center" vertical="center" wrapText="1"/>
    </xf>
    <xf numFmtId="44" fontId="1" fillId="0" borderId="1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4" fontId="1" fillId="0" borderId="8" xfId="0" applyNumberFormat="1" applyFont="1" applyBorder="1" applyAlignment="1">
      <alignment horizontal="center" vertical="center" wrapText="1"/>
    </xf>
    <xf numFmtId="164" fontId="1" fillId="3" borderId="13" xfId="0" applyNumberFormat="1" applyFont="1" applyFill="1" applyBorder="1" applyAlignment="1">
      <alignment horizontal="center" vertical="center" wrapText="1"/>
    </xf>
    <xf numFmtId="164" fontId="1" fillId="3" borderId="9" xfId="0" applyNumberFormat="1" applyFont="1" applyFill="1" applyBorder="1" applyAlignment="1">
      <alignment horizontal="center" vertical="center"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44" fontId="1" fillId="0" borderId="13" xfId="1" applyFont="1" applyBorder="1" applyAlignment="1">
      <alignment horizontal="justify" vertical="center" wrapText="1"/>
    </xf>
    <xf numFmtId="44" fontId="1" fillId="0" borderId="8" xfId="1" applyFont="1" applyBorder="1" applyAlignment="1">
      <alignment horizontal="justify" vertical="center" wrapText="1"/>
    </xf>
    <xf numFmtId="44" fontId="1" fillId="0" borderId="13" xfId="0" applyNumberFormat="1" applyFont="1" applyBorder="1" applyAlignment="1">
      <alignment horizontal="justify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1" fillId="4" borderId="9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44" fontId="1" fillId="4" borderId="13" xfId="1" applyFont="1" applyFill="1" applyBorder="1" applyAlignment="1">
      <alignment horizontal="left" vertical="center" wrapText="1"/>
    </xf>
    <xf numFmtId="44" fontId="1" fillId="4" borderId="9" xfId="1" applyFont="1" applyFill="1" applyBorder="1" applyAlignment="1">
      <alignment horizontal="left" vertical="center" wrapText="1"/>
    </xf>
    <xf numFmtId="44" fontId="1" fillId="4" borderId="8" xfId="1" applyFont="1" applyFill="1" applyBorder="1" applyAlignment="1">
      <alignment horizontal="left" vertical="center" wrapText="1"/>
    </xf>
    <xf numFmtId="44" fontId="1" fillId="0" borderId="13" xfId="1" applyFont="1" applyBorder="1" applyAlignment="1">
      <alignment horizontal="left" vertical="center" wrapText="1"/>
    </xf>
    <xf numFmtId="44" fontId="1" fillId="0" borderId="9" xfId="1" applyFont="1" applyBorder="1" applyAlignment="1">
      <alignment horizontal="left" vertical="center" wrapText="1"/>
    </xf>
    <xf numFmtId="44" fontId="1" fillId="0" borderId="8" xfId="1" applyFont="1" applyBorder="1" applyAlignment="1">
      <alignment horizontal="left" vertical="center" wrapText="1"/>
    </xf>
    <xf numFmtId="44" fontId="1" fillId="0" borderId="13" xfId="0" applyNumberFormat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44" fontId="1" fillId="5" borderId="13" xfId="1" applyFont="1" applyFill="1" applyBorder="1" applyAlignment="1">
      <alignment horizontal="left" vertical="center" wrapText="1"/>
    </xf>
    <xf numFmtId="44" fontId="1" fillId="5" borderId="9" xfId="1" applyFont="1" applyFill="1" applyBorder="1" applyAlignment="1">
      <alignment horizontal="left" vertical="center" wrapText="1"/>
    </xf>
    <xf numFmtId="44" fontId="1" fillId="5" borderId="8" xfId="1" applyFont="1" applyFill="1" applyBorder="1" applyAlignment="1">
      <alignment horizontal="left" vertical="center" wrapText="1"/>
    </xf>
    <xf numFmtId="167" fontId="1" fillId="0" borderId="13" xfId="0" applyNumberFormat="1" applyFont="1" applyBorder="1" applyAlignment="1">
      <alignment horizontal="center" vertical="center" wrapText="1"/>
    </xf>
    <xf numFmtId="167" fontId="1" fillId="0" borderId="9" xfId="0" applyNumberFormat="1" applyFont="1" applyBorder="1" applyAlignment="1">
      <alignment horizontal="center" vertical="center" wrapText="1"/>
    </xf>
    <xf numFmtId="167" fontId="1" fillId="0" borderId="8" xfId="0" applyNumberFormat="1" applyFont="1" applyBorder="1" applyAlignment="1">
      <alignment horizontal="center" vertical="center" wrapText="1"/>
    </xf>
    <xf numFmtId="166" fontId="1" fillId="0" borderId="13" xfId="0" applyNumberFormat="1" applyFont="1" applyBorder="1" applyAlignment="1">
      <alignment horizontal="center" vertical="center" wrapText="1"/>
    </xf>
    <xf numFmtId="166" fontId="1" fillId="0" borderId="8" xfId="0" applyNumberFormat="1" applyFont="1" applyBorder="1" applyAlignment="1">
      <alignment horizontal="center" vertical="center" wrapText="1"/>
    </xf>
    <xf numFmtId="166" fontId="1" fillId="3" borderId="13" xfId="0" applyNumberFormat="1" applyFont="1" applyFill="1" applyBorder="1" applyAlignment="1">
      <alignment horizontal="center" vertical="center" wrapText="1"/>
    </xf>
    <xf numFmtId="166" fontId="1" fillId="3" borderId="9" xfId="0" applyNumberFormat="1" applyFont="1" applyFill="1" applyBorder="1" applyAlignment="1">
      <alignment horizontal="center" vertical="center" wrapText="1"/>
    </xf>
    <xf numFmtId="166" fontId="1" fillId="3" borderId="8" xfId="0" applyNumberFormat="1" applyFont="1" applyFill="1" applyBorder="1" applyAlignment="1">
      <alignment horizontal="center" vertical="center" wrapText="1"/>
    </xf>
    <xf numFmtId="166" fontId="1" fillId="0" borderId="13" xfId="0" applyNumberFormat="1" applyFont="1" applyBorder="1" applyAlignment="1">
      <alignment horizontal="left" vertical="center" wrapText="1"/>
    </xf>
    <xf numFmtId="166" fontId="1" fillId="0" borderId="9" xfId="0" applyNumberFormat="1" applyFont="1" applyBorder="1" applyAlignment="1">
      <alignment horizontal="left" vertical="center" wrapText="1"/>
    </xf>
    <xf numFmtId="166" fontId="1" fillId="0" borderId="8" xfId="0" applyNumberFormat="1" applyFont="1" applyBorder="1" applyAlignment="1">
      <alignment horizontal="left" vertical="center" wrapText="1"/>
    </xf>
    <xf numFmtId="165" fontId="1" fillId="3" borderId="13" xfId="0" applyNumberFormat="1" applyFont="1" applyFill="1" applyBorder="1" applyAlignment="1">
      <alignment horizontal="center" vertical="center" wrapText="1"/>
    </xf>
    <xf numFmtId="165" fontId="1" fillId="3" borderId="9" xfId="0" applyNumberFormat="1" applyFont="1" applyFill="1" applyBorder="1" applyAlignment="1">
      <alignment horizontal="center" vertical="center" wrapText="1"/>
    </xf>
    <xf numFmtId="165" fontId="1" fillId="3" borderId="8" xfId="0" applyNumberFormat="1" applyFont="1" applyFill="1" applyBorder="1" applyAlignment="1">
      <alignment horizontal="center" vertical="center" wrapText="1"/>
    </xf>
    <xf numFmtId="167" fontId="1" fillId="0" borderId="13" xfId="0" applyNumberFormat="1" applyFont="1" applyBorder="1" applyAlignment="1">
      <alignment horizontal="justify" vertical="center" wrapText="1"/>
    </xf>
    <xf numFmtId="167" fontId="1" fillId="0" borderId="8" xfId="0" applyNumberFormat="1" applyFont="1" applyBorder="1" applyAlignment="1">
      <alignment horizontal="justify" vertical="center" wrapText="1"/>
    </xf>
    <xf numFmtId="0" fontId="1" fillId="6" borderId="13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1" fillId="6" borderId="8" xfId="0" applyFont="1" applyFill="1" applyBorder="1" applyAlignment="1">
      <alignment horizontal="left" vertical="center" wrapText="1"/>
    </xf>
    <xf numFmtId="44" fontId="1" fillId="6" borderId="13" xfId="1" applyFont="1" applyFill="1" applyBorder="1" applyAlignment="1">
      <alignment horizontal="left" vertical="center" wrapText="1"/>
    </xf>
    <xf numFmtId="44" fontId="1" fillId="6" borderId="9" xfId="1" applyFont="1" applyFill="1" applyBorder="1" applyAlignment="1">
      <alignment horizontal="left" vertical="center" wrapText="1"/>
    </xf>
    <xf numFmtId="44" fontId="1" fillId="6" borderId="8" xfId="1" applyFont="1" applyFill="1" applyBorder="1" applyAlignment="1">
      <alignment horizontal="left" vertical="center" wrapText="1"/>
    </xf>
    <xf numFmtId="167" fontId="1" fillId="3" borderId="13" xfId="0" applyNumberFormat="1" applyFont="1" applyFill="1" applyBorder="1" applyAlignment="1">
      <alignment horizontal="center" vertical="center" wrapText="1"/>
    </xf>
    <xf numFmtId="167" fontId="1" fillId="3" borderId="9" xfId="0" applyNumberFormat="1" applyFont="1" applyFill="1" applyBorder="1" applyAlignment="1">
      <alignment horizontal="center" vertical="center" wrapText="1"/>
    </xf>
    <xf numFmtId="167" fontId="1" fillId="3" borderId="8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H101"/>
  <sheetViews>
    <sheetView topLeftCell="A82" workbookViewId="0">
      <selection activeCell="K39" sqref="K39"/>
    </sheetView>
  </sheetViews>
  <sheetFormatPr baseColWidth="10" defaultRowHeight="15" x14ac:dyDescent="0.25"/>
  <cols>
    <col min="2" max="2" width="11.42578125" style="1"/>
    <col min="3" max="3" width="31.710937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4" t="s">
        <v>7</v>
      </c>
      <c r="D6" s="2">
        <v>1</v>
      </c>
      <c r="E6" s="48">
        <v>98703360</v>
      </c>
      <c r="F6" s="15">
        <f>E6*0.19</f>
        <v>18753638.399999999</v>
      </c>
      <c r="G6" s="17">
        <f>F6+E6</f>
        <v>117456998.40000001</v>
      </c>
      <c r="H6" s="18">
        <f>G6*D6</f>
        <v>117456998.40000001</v>
      </c>
    </row>
    <row r="7" spans="2:8" ht="15.75" thickBot="1" x14ac:dyDescent="0.3">
      <c r="B7" s="6"/>
      <c r="C7" s="3"/>
      <c r="D7" s="2"/>
      <c r="E7" s="3"/>
      <c r="F7" s="7" t="s">
        <v>8</v>
      </c>
      <c r="G7" s="19">
        <f>E6</f>
        <v>98703360</v>
      </c>
      <c r="H7" s="83">
        <f>H6</f>
        <v>117456998.40000001</v>
      </c>
    </row>
    <row r="8" spans="2:8" ht="15.75" thickBot="1" x14ac:dyDescent="0.3">
      <c r="B8" s="6"/>
      <c r="C8" s="3"/>
      <c r="D8" s="2"/>
      <c r="E8" s="3"/>
      <c r="F8" s="7" t="s">
        <v>9</v>
      </c>
      <c r="G8" s="19">
        <f>F6</f>
        <v>18753638.399999999</v>
      </c>
      <c r="H8" s="84"/>
    </row>
    <row r="9" spans="2:8" ht="15.75" thickBot="1" x14ac:dyDescent="0.3">
      <c r="B9" s="6"/>
      <c r="C9" s="3"/>
      <c r="D9" s="2"/>
      <c r="E9" s="3"/>
      <c r="F9" s="7" t="s">
        <v>10</v>
      </c>
      <c r="G9" s="19">
        <f>G8+G7</f>
        <v>117456998.40000001</v>
      </c>
      <c r="H9" s="8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26.25" thickBot="1" x14ac:dyDescent="0.3">
      <c r="B12" s="6" t="s">
        <v>12</v>
      </c>
      <c r="C12" s="3" t="s">
        <v>13</v>
      </c>
      <c r="D12" s="2">
        <v>3</v>
      </c>
      <c r="E12" s="14">
        <v>1713600</v>
      </c>
      <c r="F12" s="15">
        <f>E12*0.19</f>
        <v>325584</v>
      </c>
      <c r="G12" s="15">
        <f>F12+E12</f>
        <v>2039184</v>
      </c>
      <c r="H12" s="15">
        <f>G12*D12</f>
        <v>6117552</v>
      </c>
    </row>
    <row r="13" spans="2:8" x14ac:dyDescent="0.25">
      <c r="B13" s="86" t="s">
        <v>14</v>
      </c>
      <c r="C13" s="87" t="s">
        <v>15</v>
      </c>
      <c r="D13" s="86">
        <v>3</v>
      </c>
      <c r="E13" s="89">
        <v>1713600</v>
      </c>
      <c r="F13" s="67">
        <f t="shared" ref="F13" si="0">E13*0.19</f>
        <v>325584</v>
      </c>
      <c r="G13" s="67">
        <f t="shared" ref="G13" si="1">F13+E13</f>
        <v>2039184</v>
      </c>
      <c r="H13" s="67">
        <f>G13*D13</f>
        <v>6117552</v>
      </c>
    </row>
    <row r="14" spans="2:8" ht="15.75" thickBot="1" x14ac:dyDescent="0.3">
      <c r="B14" s="68"/>
      <c r="C14" s="88"/>
      <c r="D14" s="68"/>
      <c r="E14" s="90"/>
      <c r="F14" s="82"/>
      <c r="G14" s="82"/>
      <c r="H14" s="82"/>
    </row>
    <row r="15" spans="2:8" ht="15.75" thickBot="1" x14ac:dyDescent="0.3">
      <c r="B15" s="6"/>
      <c r="C15" s="3"/>
      <c r="D15" s="2"/>
      <c r="E15" s="3"/>
      <c r="F15" s="3" t="s">
        <v>8</v>
      </c>
      <c r="G15" s="15">
        <f>D12*E12+D13*E13</f>
        <v>10281600</v>
      </c>
      <c r="H15" s="62">
        <f>SUM(H12:H14)</f>
        <v>12235104</v>
      </c>
    </row>
    <row r="16" spans="2:8" ht="15.75" thickBot="1" x14ac:dyDescent="0.3">
      <c r="B16" s="6"/>
      <c r="C16" s="3"/>
      <c r="D16" s="2"/>
      <c r="E16" s="3"/>
      <c r="F16" s="3" t="s">
        <v>9</v>
      </c>
      <c r="G16" s="15">
        <f>D12*F12+D13*F13</f>
        <v>1953504</v>
      </c>
      <c r="H16" s="65"/>
    </row>
    <row r="17" spans="2:8" ht="15.75" thickBot="1" x14ac:dyDescent="0.3">
      <c r="B17" s="6"/>
      <c r="C17" s="3"/>
      <c r="D17" s="2"/>
      <c r="E17" s="3"/>
      <c r="F17" s="3" t="s">
        <v>10</v>
      </c>
      <c r="G17" s="15">
        <f>G16+G15</f>
        <v>12235104</v>
      </c>
      <c r="H17" s="66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1480550</v>
      </c>
      <c r="F20" s="91">
        <f>E20*0.19</f>
        <v>281304.5</v>
      </c>
      <c r="G20" s="67">
        <f>F20+E20</f>
        <v>1761854.5</v>
      </c>
      <c r="H20" s="91">
        <f>G20*D20</f>
        <v>10571127</v>
      </c>
    </row>
    <row r="21" spans="2:8" ht="15.75" thickBot="1" x14ac:dyDescent="0.3">
      <c r="B21" s="68"/>
      <c r="C21" s="88"/>
      <c r="D21" s="68"/>
      <c r="E21" s="90"/>
      <c r="F21" s="88"/>
      <c r="G21" s="68"/>
      <c r="H21" s="88"/>
    </row>
    <row r="22" spans="2:8" ht="15.75" thickBot="1" x14ac:dyDescent="0.3">
      <c r="B22" s="6"/>
      <c r="C22" s="3"/>
      <c r="D22" s="2"/>
      <c r="E22" s="3"/>
      <c r="F22" s="3" t="s">
        <v>8</v>
      </c>
      <c r="G22" s="15">
        <f>E20*D20</f>
        <v>8883300</v>
      </c>
      <c r="H22" s="62">
        <f>SUM(H20)</f>
        <v>10571127</v>
      </c>
    </row>
    <row r="23" spans="2:8" ht="15.75" thickBot="1" x14ac:dyDescent="0.3">
      <c r="B23" s="6"/>
      <c r="C23" s="3"/>
      <c r="D23" s="2"/>
      <c r="E23" s="3"/>
      <c r="F23" s="3" t="s">
        <v>9</v>
      </c>
      <c r="G23" s="15">
        <f>F20*D20</f>
        <v>1687827</v>
      </c>
      <c r="H23" s="65"/>
    </row>
    <row r="24" spans="2:8" ht="15.75" thickBot="1" x14ac:dyDescent="0.3">
      <c r="B24" s="6"/>
      <c r="C24" s="3"/>
      <c r="D24" s="2"/>
      <c r="E24" s="3"/>
      <c r="F24" s="3" t="s">
        <v>10</v>
      </c>
      <c r="G24" s="15">
        <f>SUM(G22:G23)</f>
        <v>10571127</v>
      </c>
      <c r="H24" s="66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6.25" thickBot="1" x14ac:dyDescent="0.3">
      <c r="B27" s="6" t="s">
        <v>20</v>
      </c>
      <c r="C27" s="34" t="s">
        <v>21</v>
      </c>
      <c r="D27" s="2">
        <v>2</v>
      </c>
      <c r="E27" s="48">
        <v>2962286</v>
      </c>
      <c r="F27" s="15">
        <f>E27*0.19</f>
        <v>562834.34</v>
      </c>
      <c r="G27" s="15">
        <f>F27+E27</f>
        <v>3525120.34</v>
      </c>
      <c r="H27" s="15">
        <f>G27*D27</f>
        <v>7050240.6799999997</v>
      </c>
    </row>
    <row r="28" spans="2:8" ht="15.75" thickBot="1" x14ac:dyDescent="0.3">
      <c r="B28" s="6"/>
      <c r="C28" s="3"/>
      <c r="D28" s="2"/>
      <c r="E28" s="3"/>
      <c r="F28" s="3" t="s">
        <v>8</v>
      </c>
      <c r="G28" s="15">
        <f>E27*D27</f>
        <v>5924572</v>
      </c>
      <c r="H28" s="62">
        <f>SUM(H27)</f>
        <v>7050240.6799999997</v>
      </c>
    </row>
    <row r="29" spans="2:8" ht="15.75" thickBot="1" x14ac:dyDescent="0.3">
      <c r="B29" s="6"/>
      <c r="C29" s="3"/>
      <c r="D29" s="2"/>
      <c r="E29" s="3"/>
      <c r="F29" s="3" t="s">
        <v>9</v>
      </c>
      <c r="G29" s="15">
        <f>F27*2</f>
        <v>1125668.68</v>
      </c>
      <c r="H29" s="63"/>
    </row>
    <row r="30" spans="2:8" ht="15.75" thickBot="1" x14ac:dyDescent="0.3">
      <c r="B30" s="6"/>
      <c r="C30" s="3"/>
      <c r="D30" s="2"/>
      <c r="E30" s="3"/>
      <c r="F30" s="3" t="s">
        <v>10</v>
      </c>
      <c r="G30" s="15">
        <f>SUM(G28:G29)</f>
        <v>7050240.6799999997</v>
      </c>
      <c r="H30" s="64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ht="26.25" thickBot="1" x14ac:dyDescent="0.3">
      <c r="B32" s="10" t="s">
        <v>2</v>
      </c>
      <c r="C32" s="10" t="s">
        <v>3</v>
      </c>
      <c r="D32" s="11" t="s">
        <v>4</v>
      </c>
      <c r="E32" s="10" t="s">
        <v>5</v>
      </c>
      <c r="F32" s="10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4" t="s">
        <v>24</v>
      </c>
      <c r="D33" s="2">
        <v>4</v>
      </c>
      <c r="E33" s="51">
        <v>493714</v>
      </c>
      <c r="F33" s="15">
        <f>E33*0.19</f>
        <v>93805.66</v>
      </c>
      <c r="G33" s="15">
        <f>F33+E33</f>
        <v>587519.66</v>
      </c>
      <c r="H33" s="15">
        <f>G33*D33</f>
        <v>2350078.64</v>
      </c>
    </row>
    <row r="34" spans="2:8" ht="15.75" thickBot="1" x14ac:dyDescent="0.3">
      <c r="B34" s="6"/>
      <c r="C34" s="3"/>
      <c r="D34" s="2"/>
      <c r="E34" s="3"/>
      <c r="F34" s="3" t="s">
        <v>8</v>
      </c>
      <c r="G34" s="15">
        <f>E33*D33</f>
        <v>1974856</v>
      </c>
      <c r="H34" s="62">
        <f>SUM(H33)</f>
        <v>2350078.64</v>
      </c>
    </row>
    <row r="35" spans="2:8" ht="15.75" thickBot="1" x14ac:dyDescent="0.3">
      <c r="B35" s="6"/>
      <c r="C35" s="3"/>
      <c r="D35" s="2"/>
      <c r="E35" s="3"/>
      <c r="F35" s="3" t="s">
        <v>9</v>
      </c>
      <c r="G35" s="15">
        <f>F33*D33</f>
        <v>375222.64</v>
      </c>
      <c r="H35" s="65"/>
    </row>
    <row r="36" spans="2:8" ht="15.75" thickBot="1" x14ac:dyDescent="0.3">
      <c r="B36" s="6"/>
      <c r="C36" s="3"/>
      <c r="D36" s="2"/>
      <c r="E36" s="3"/>
      <c r="F36" s="3" t="s">
        <v>10</v>
      </c>
      <c r="G36" s="15">
        <f>SUM(G34:G35)</f>
        <v>2350078.64</v>
      </c>
      <c r="H36" s="66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39" thickBot="1" x14ac:dyDescent="0.3">
      <c r="B42" s="13">
        <v>2</v>
      </c>
      <c r="C42" s="52" t="s">
        <v>53</v>
      </c>
      <c r="D42" s="13">
        <v>1</v>
      </c>
      <c r="E42" s="53">
        <v>98703360</v>
      </c>
      <c r="F42" s="23">
        <f>E42*0.19</f>
        <v>18753638.399999999</v>
      </c>
      <c r="G42" s="23">
        <f>F42+E42</f>
        <v>117456998.40000001</v>
      </c>
      <c r="H42" s="23">
        <f>G42*D42</f>
        <v>117456998.40000001</v>
      </c>
    </row>
    <row r="43" spans="2:8" ht="15.75" thickBot="1" x14ac:dyDescent="0.3">
      <c r="B43" s="6"/>
      <c r="C43" s="2"/>
      <c r="D43" s="2"/>
      <c r="E43" s="7"/>
      <c r="F43" s="7" t="s">
        <v>8</v>
      </c>
      <c r="G43" s="19">
        <f>E42*D42</f>
        <v>98703360</v>
      </c>
      <c r="H43" s="62">
        <f>SUM(H42)</f>
        <v>117456998.40000001</v>
      </c>
    </row>
    <row r="44" spans="2:8" ht="15.75" thickBot="1" x14ac:dyDescent="0.3">
      <c r="B44" s="6"/>
      <c r="C44" s="2"/>
      <c r="D44" s="2"/>
      <c r="E44" s="7"/>
      <c r="F44" s="7" t="s">
        <v>9</v>
      </c>
      <c r="G44" s="19">
        <f>F42*D42</f>
        <v>18753638.399999999</v>
      </c>
      <c r="H44" s="63"/>
    </row>
    <row r="45" spans="2:8" ht="15.75" thickBot="1" x14ac:dyDescent="0.3">
      <c r="B45" s="6"/>
      <c r="C45" s="2"/>
      <c r="D45" s="2"/>
      <c r="E45" s="7"/>
      <c r="F45" s="7" t="s">
        <v>10</v>
      </c>
      <c r="G45" s="19">
        <f>SUM(G43:G44)</f>
        <v>117456998.40000001</v>
      </c>
      <c r="H45" s="64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95">
        <v>2962286</v>
      </c>
      <c r="F48" s="98">
        <f>E48*0.19</f>
        <v>562834.34</v>
      </c>
      <c r="G48" s="67">
        <f>F48+E48</f>
        <v>3525120.34</v>
      </c>
      <c r="H48" s="101">
        <f>G48*D48</f>
        <v>7050240.6799999997</v>
      </c>
    </row>
    <row r="49" spans="2:8" x14ac:dyDescent="0.25">
      <c r="B49" s="81"/>
      <c r="C49" s="93"/>
      <c r="D49" s="81"/>
      <c r="E49" s="96"/>
      <c r="F49" s="99"/>
      <c r="G49" s="81"/>
      <c r="H49" s="102"/>
    </row>
    <row r="50" spans="2:8" ht="15.75" thickBot="1" x14ac:dyDescent="0.3">
      <c r="B50" s="68"/>
      <c r="C50" s="94"/>
      <c r="D50" s="68"/>
      <c r="E50" s="97"/>
      <c r="F50" s="100"/>
      <c r="G50" s="68"/>
      <c r="H50" s="103"/>
    </row>
    <row r="51" spans="2:8" ht="15.75" thickBot="1" x14ac:dyDescent="0.3">
      <c r="B51" s="6"/>
      <c r="C51" s="2"/>
      <c r="D51" s="2"/>
      <c r="E51" s="7"/>
      <c r="F51" s="7" t="s">
        <v>8</v>
      </c>
      <c r="G51" s="24">
        <f>E48*D48</f>
        <v>5924572</v>
      </c>
      <c r="H51" s="62">
        <f>SUM(H48)</f>
        <v>7050240.6799999997</v>
      </c>
    </row>
    <row r="52" spans="2:8" ht="15.75" thickBot="1" x14ac:dyDescent="0.3">
      <c r="B52" s="6"/>
      <c r="C52" s="2"/>
      <c r="D52" s="2"/>
      <c r="E52" s="7"/>
      <c r="F52" s="7" t="s">
        <v>9</v>
      </c>
      <c r="G52" s="19">
        <f>F48*D48</f>
        <v>1125668.68</v>
      </c>
      <c r="H52" s="63"/>
    </row>
    <row r="53" spans="2:8" ht="15.75" thickBot="1" x14ac:dyDescent="0.3">
      <c r="B53" s="6"/>
      <c r="C53" s="2"/>
      <c r="D53" s="2"/>
      <c r="E53" s="7"/>
      <c r="F53" s="7" t="s">
        <v>10</v>
      </c>
      <c r="G53" s="19">
        <f>SUM(G51:G52)</f>
        <v>7050240.6799999997</v>
      </c>
      <c r="H53" s="64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2">
        <v>2</v>
      </c>
      <c r="E56" s="24">
        <v>617143</v>
      </c>
      <c r="F56" s="19">
        <f>E56*0.19</f>
        <v>117257.17</v>
      </c>
      <c r="G56" s="19">
        <f>F56+E56</f>
        <v>734400.17</v>
      </c>
      <c r="H56" s="19">
        <f>G56*D56</f>
        <v>1468800.34</v>
      </c>
    </row>
    <row r="57" spans="2:8" ht="15.75" thickBot="1" x14ac:dyDescent="0.3">
      <c r="B57" s="6"/>
      <c r="C57" s="2"/>
      <c r="D57" s="2"/>
      <c r="E57" s="7"/>
      <c r="F57" s="7" t="s">
        <v>8</v>
      </c>
      <c r="G57" s="19">
        <f>E56*D56</f>
        <v>1234286</v>
      </c>
      <c r="H57" s="62">
        <f>SUM(H56)</f>
        <v>1468800.34</v>
      </c>
    </row>
    <row r="58" spans="2:8" ht="15.75" thickBot="1" x14ac:dyDescent="0.3">
      <c r="B58" s="6"/>
      <c r="C58" s="2"/>
      <c r="D58" s="2"/>
      <c r="E58" s="7"/>
      <c r="F58" s="7" t="s">
        <v>9</v>
      </c>
      <c r="G58" s="19">
        <f>F56*D56</f>
        <v>234514.34</v>
      </c>
      <c r="H58" s="63"/>
    </row>
    <row r="59" spans="2:8" ht="15.75" thickBot="1" x14ac:dyDescent="0.3">
      <c r="B59" s="6"/>
      <c r="C59" s="2"/>
      <c r="D59" s="2"/>
      <c r="E59" s="7"/>
      <c r="F59" s="7" t="s">
        <v>10</v>
      </c>
      <c r="G59" s="19">
        <f>SUM(G57:G58)</f>
        <v>1468800.34</v>
      </c>
      <c r="H59" s="64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26.25" thickBot="1" x14ac:dyDescent="0.3">
      <c r="B62" s="6" t="s">
        <v>32</v>
      </c>
      <c r="C62" s="7" t="s">
        <v>33</v>
      </c>
      <c r="D62" s="2">
        <v>1</v>
      </c>
      <c r="E62" s="24">
        <v>2624914</v>
      </c>
      <c r="F62" s="24">
        <f>E62*0.19</f>
        <v>498733.66000000003</v>
      </c>
      <c r="G62" s="24">
        <f>F62+E62</f>
        <v>3123647.66</v>
      </c>
      <c r="H62" s="24">
        <f>G62*D62</f>
        <v>3123647.66</v>
      </c>
    </row>
    <row r="63" spans="2:8" ht="15.75" thickBot="1" x14ac:dyDescent="0.3">
      <c r="B63" s="6"/>
      <c r="C63" s="2"/>
      <c r="D63" s="2"/>
      <c r="E63" s="7"/>
      <c r="F63" s="7" t="s">
        <v>8</v>
      </c>
      <c r="G63" s="19">
        <f>E62*D62</f>
        <v>2624914</v>
      </c>
      <c r="H63" s="62">
        <f>SUM(H62)</f>
        <v>3123647.66</v>
      </c>
    </row>
    <row r="64" spans="2:8" ht="15.75" thickBot="1" x14ac:dyDescent="0.3">
      <c r="B64" s="6"/>
      <c r="C64" s="2"/>
      <c r="D64" s="2"/>
      <c r="E64" s="7"/>
      <c r="F64" s="7" t="s">
        <v>9</v>
      </c>
      <c r="G64" s="19">
        <f>F62*D62</f>
        <v>498733.66000000003</v>
      </c>
      <c r="H64" s="65"/>
    </row>
    <row r="65" spans="2:8" ht="15.75" thickBot="1" x14ac:dyDescent="0.3">
      <c r="B65" s="6"/>
      <c r="C65" s="2"/>
      <c r="D65" s="2"/>
      <c r="E65" s="7"/>
      <c r="F65" s="7" t="s">
        <v>10</v>
      </c>
      <c r="G65" s="19">
        <f>SUM(G63:G64)</f>
        <v>3123647.66</v>
      </c>
      <c r="H65" s="66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15.75" thickBot="1" x14ac:dyDescent="0.3">
      <c r="B68" s="6" t="s">
        <v>35</v>
      </c>
      <c r="C68" s="7" t="s">
        <v>36</v>
      </c>
      <c r="D68" s="2">
        <v>1</v>
      </c>
      <c r="E68" s="24">
        <v>1223588</v>
      </c>
      <c r="F68" s="24">
        <f>E68*0.19</f>
        <v>232481.72</v>
      </c>
      <c r="G68" s="24">
        <f>F68+E68</f>
        <v>1456069.72</v>
      </c>
      <c r="H68" s="27">
        <f>G68*D68</f>
        <v>1456069.72</v>
      </c>
    </row>
    <row r="69" spans="2:8" ht="15.75" thickBot="1" x14ac:dyDescent="0.3">
      <c r="B69" s="6" t="s">
        <v>37</v>
      </c>
      <c r="C69" s="7" t="s">
        <v>38</v>
      </c>
      <c r="D69" s="2">
        <v>1</v>
      </c>
      <c r="E69" s="24">
        <v>1664640</v>
      </c>
      <c r="F69" s="24">
        <f>E69*0.19</f>
        <v>316281.59999999998</v>
      </c>
      <c r="G69" s="24">
        <f>F69+E69</f>
        <v>1980921.6</v>
      </c>
      <c r="H69" s="27">
        <f>G69*D69</f>
        <v>1980921.6</v>
      </c>
    </row>
    <row r="70" spans="2:8" ht="15.75" thickBot="1" x14ac:dyDescent="0.3">
      <c r="B70" s="6"/>
      <c r="C70" s="2"/>
      <c r="D70" s="2"/>
      <c r="E70" s="7"/>
      <c r="F70" s="7" t="s">
        <v>8</v>
      </c>
      <c r="G70" s="19">
        <f>E68*D68+E69*D69</f>
        <v>2888228</v>
      </c>
      <c r="H70" s="62">
        <f>SUM(H68:H69)</f>
        <v>3436991.3200000003</v>
      </c>
    </row>
    <row r="71" spans="2:8" ht="15.75" thickBot="1" x14ac:dyDescent="0.3">
      <c r="B71" s="6"/>
      <c r="C71" s="2"/>
      <c r="D71" s="2"/>
      <c r="E71" s="7"/>
      <c r="F71" s="7" t="s">
        <v>9</v>
      </c>
      <c r="G71" s="19">
        <f>SUM(F68:F69)</f>
        <v>548763.31999999995</v>
      </c>
      <c r="H71" s="63"/>
    </row>
    <row r="72" spans="2:8" ht="15.75" thickBot="1" x14ac:dyDescent="0.3">
      <c r="B72" s="6"/>
      <c r="C72" s="2"/>
      <c r="D72" s="2"/>
      <c r="E72" s="7"/>
      <c r="F72" s="7" t="s">
        <v>10</v>
      </c>
      <c r="G72" s="19">
        <f>SUM(G70:G71)</f>
        <v>3436991.32</v>
      </c>
      <c r="H72" s="64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2">
        <v>1</v>
      </c>
      <c r="E75" s="24">
        <v>636480</v>
      </c>
      <c r="F75" s="19">
        <f>E75*0.19</f>
        <v>120931.2</v>
      </c>
      <c r="G75" s="19">
        <f>F75+E75</f>
        <v>757411.2</v>
      </c>
      <c r="H75" s="19">
        <f>G75*D75</f>
        <v>757411.2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2310000</v>
      </c>
      <c r="F76" s="101">
        <f>E76*0.19</f>
        <v>438900</v>
      </c>
      <c r="G76" s="67">
        <f>F76+E76</f>
        <v>2748900</v>
      </c>
      <c r="H76" s="101">
        <f>G76*D76</f>
        <v>5497800</v>
      </c>
    </row>
    <row r="77" spans="2:8" ht="15.75" thickBot="1" x14ac:dyDescent="0.3">
      <c r="B77" s="68"/>
      <c r="C77" s="88"/>
      <c r="D77" s="68"/>
      <c r="E77" s="100"/>
      <c r="F77" s="103"/>
      <c r="G77" s="68"/>
      <c r="H77" s="103"/>
    </row>
    <row r="78" spans="2:8" ht="15.75" thickBot="1" x14ac:dyDescent="0.3">
      <c r="B78" s="6"/>
      <c r="C78" s="2"/>
      <c r="D78" s="2"/>
      <c r="E78" s="7"/>
      <c r="F78" s="7" t="s">
        <v>8</v>
      </c>
      <c r="G78" s="19">
        <f>E75+E76*D76</f>
        <v>5256480</v>
      </c>
      <c r="H78" s="62">
        <f>SUM(H75:H77)</f>
        <v>6255211.2000000002</v>
      </c>
    </row>
    <row r="79" spans="2:8" ht="15.75" thickBot="1" x14ac:dyDescent="0.3">
      <c r="B79" s="6"/>
      <c r="C79" s="2"/>
      <c r="D79" s="2"/>
      <c r="E79" s="7"/>
      <c r="F79" s="7" t="s">
        <v>9</v>
      </c>
      <c r="G79" s="19">
        <f>F75*D75+F76*D76</f>
        <v>998731.2</v>
      </c>
      <c r="H79" s="63"/>
    </row>
    <row r="80" spans="2:8" ht="15.75" thickBot="1" x14ac:dyDescent="0.3">
      <c r="B80" s="6"/>
      <c r="C80" s="2"/>
      <c r="D80" s="2"/>
      <c r="E80" s="7"/>
      <c r="F80" s="7" t="s">
        <v>10</v>
      </c>
      <c r="G80" s="19">
        <f>SUM(G78:G79)</f>
        <v>6255211.2000000002</v>
      </c>
      <c r="H80" s="64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2100000</v>
      </c>
      <c r="F83" s="101">
        <f>E83*0.19</f>
        <v>399000</v>
      </c>
      <c r="G83" s="67">
        <f>F83+E83</f>
        <v>2499000</v>
      </c>
      <c r="H83" s="101">
        <f>G83*D83</f>
        <v>2499000</v>
      </c>
    </row>
    <row r="84" spans="2:8" ht="15.75" thickBot="1" x14ac:dyDescent="0.3">
      <c r="B84" s="68"/>
      <c r="C84" s="103"/>
      <c r="D84" s="68"/>
      <c r="E84" s="100"/>
      <c r="F84" s="103"/>
      <c r="G84" s="68"/>
      <c r="H84" s="103"/>
    </row>
    <row r="85" spans="2:8" ht="15.75" thickBot="1" x14ac:dyDescent="0.3">
      <c r="B85" s="6"/>
      <c r="C85" s="2"/>
      <c r="D85" s="2"/>
      <c r="E85" s="7"/>
      <c r="F85" s="7" t="s">
        <v>8</v>
      </c>
      <c r="G85" s="19">
        <f>E83*D83</f>
        <v>2100000</v>
      </c>
      <c r="H85" s="62">
        <f>SUM(H83)</f>
        <v>2499000</v>
      </c>
    </row>
    <row r="86" spans="2:8" ht="15.75" thickBot="1" x14ac:dyDescent="0.3">
      <c r="B86" s="6"/>
      <c r="C86" s="2"/>
      <c r="D86" s="2"/>
      <c r="E86" s="7"/>
      <c r="F86" s="7" t="s">
        <v>9</v>
      </c>
      <c r="G86" s="19">
        <f>F83*D83</f>
        <v>399000</v>
      </c>
      <c r="H86" s="63"/>
    </row>
    <row r="87" spans="2:8" ht="15.75" thickBot="1" x14ac:dyDescent="0.3">
      <c r="B87" s="6"/>
      <c r="C87" s="2"/>
      <c r="D87" s="2"/>
      <c r="E87" s="7"/>
      <c r="F87" s="7" t="s">
        <v>10</v>
      </c>
      <c r="G87" s="19">
        <f>SUM(G85:G86)</f>
        <v>2499000</v>
      </c>
      <c r="H87" s="64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2">
        <v>1</v>
      </c>
      <c r="E90" s="24">
        <v>731515</v>
      </c>
      <c r="F90" s="24">
        <f>E90*0.19</f>
        <v>138987.85</v>
      </c>
      <c r="G90" s="24">
        <f>F90+E90</f>
        <v>870502.85</v>
      </c>
      <c r="H90" s="28">
        <f>G90*D90</f>
        <v>870502.85</v>
      </c>
    </row>
    <row r="91" spans="2:8" ht="15.75" thickBot="1" x14ac:dyDescent="0.3">
      <c r="B91" s="6"/>
      <c r="C91" s="2"/>
      <c r="D91" s="2"/>
      <c r="E91" s="7"/>
      <c r="F91" s="7" t="s">
        <v>8</v>
      </c>
      <c r="G91" s="19">
        <f>E90*D90</f>
        <v>731515</v>
      </c>
      <c r="H91" s="62">
        <f>SUM(H90)</f>
        <v>870502.85</v>
      </c>
    </row>
    <row r="92" spans="2:8" ht="15.75" thickBot="1" x14ac:dyDescent="0.3">
      <c r="B92" s="6"/>
      <c r="C92" s="2"/>
      <c r="D92" s="2"/>
      <c r="E92" s="7"/>
      <c r="F92" s="7" t="s">
        <v>9</v>
      </c>
      <c r="G92" s="19">
        <f>F90*D90</f>
        <v>138987.85</v>
      </c>
      <c r="H92" s="63"/>
    </row>
    <row r="93" spans="2:8" ht="15.75" thickBot="1" x14ac:dyDescent="0.3">
      <c r="B93" s="6"/>
      <c r="C93" s="2"/>
      <c r="D93" s="2"/>
      <c r="E93" s="7"/>
      <c r="F93" s="7" t="s">
        <v>10</v>
      </c>
      <c r="G93" s="19">
        <f>SUM(G91:G92)</f>
        <v>870502.85</v>
      </c>
      <c r="H93" s="64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47" t="s">
        <v>52</v>
      </c>
      <c r="D96" s="2">
        <v>2</v>
      </c>
      <c r="E96" s="50">
        <v>493722</v>
      </c>
      <c r="F96" s="24">
        <f>E96*0.19</f>
        <v>93807.180000000008</v>
      </c>
      <c r="G96" s="24">
        <f>F96+E96</f>
        <v>587529.18000000005</v>
      </c>
      <c r="H96" s="14">
        <f>G96*D96</f>
        <v>1175058.3600000001</v>
      </c>
    </row>
    <row r="97" spans="2:8" ht="15.75" thickBot="1" x14ac:dyDescent="0.3">
      <c r="B97" s="6"/>
      <c r="C97" s="2"/>
      <c r="D97" s="2"/>
      <c r="E97" s="7"/>
      <c r="F97" s="7" t="s">
        <v>8</v>
      </c>
      <c r="G97" s="19">
        <f>E96*D96</f>
        <v>987444</v>
      </c>
      <c r="H97" s="62">
        <f>SUM(H96)</f>
        <v>1175058.3600000001</v>
      </c>
    </row>
    <row r="98" spans="2:8" ht="15.75" thickBot="1" x14ac:dyDescent="0.3">
      <c r="B98" s="6"/>
      <c r="C98" s="2"/>
      <c r="D98" s="2"/>
      <c r="E98" s="7"/>
      <c r="F98" s="7" t="s">
        <v>9</v>
      </c>
      <c r="G98" s="19">
        <f>F96*D96</f>
        <v>187614.36000000002</v>
      </c>
      <c r="H98" s="65"/>
    </row>
    <row r="99" spans="2:8" ht="15.75" thickBot="1" x14ac:dyDescent="0.3">
      <c r="B99" s="6"/>
      <c r="C99" s="2"/>
      <c r="D99" s="2"/>
      <c r="E99" s="7"/>
      <c r="F99" s="7" t="s">
        <v>10</v>
      </c>
      <c r="G99" s="19">
        <f>SUM(G97:G98)</f>
        <v>1175058.3600000001</v>
      </c>
      <c r="H99" s="66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29">
        <f>SUM(H97,H91,H85,H78,H70,H63,H57,H51,H43,H34,H28,H22,H15,H7)</f>
        <v>292999999.52999997</v>
      </c>
    </row>
  </sheetData>
  <mergeCells count="66">
    <mergeCell ref="H83:H84"/>
    <mergeCell ref="B81:H81"/>
    <mergeCell ref="G83:G84"/>
    <mergeCell ref="B94:H94"/>
    <mergeCell ref="B88:H88"/>
    <mergeCell ref="B83:B84"/>
    <mergeCell ref="C83:C84"/>
    <mergeCell ref="D83:D84"/>
    <mergeCell ref="E83:E84"/>
    <mergeCell ref="F83:F84"/>
    <mergeCell ref="B31:H31"/>
    <mergeCell ref="B46:H46"/>
    <mergeCell ref="B54:H54"/>
    <mergeCell ref="B48:B50"/>
    <mergeCell ref="C48:C50"/>
    <mergeCell ref="D48:D50"/>
    <mergeCell ref="E48:E50"/>
    <mergeCell ref="F48:F50"/>
    <mergeCell ref="H48:H50"/>
    <mergeCell ref="H51:H53"/>
    <mergeCell ref="B2:H3"/>
    <mergeCell ref="B4:H4"/>
    <mergeCell ref="G48:G50"/>
    <mergeCell ref="G13:G14"/>
    <mergeCell ref="G20:G21"/>
    <mergeCell ref="H7:H9"/>
    <mergeCell ref="H15:H17"/>
    <mergeCell ref="H22:H24"/>
    <mergeCell ref="H28:H30"/>
    <mergeCell ref="H34:H36"/>
    <mergeCell ref="H43:H45"/>
    <mergeCell ref="B25:H25"/>
    <mergeCell ref="B20:B21"/>
    <mergeCell ref="C20:C21"/>
    <mergeCell ref="D20:D21"/>
    <mergeCell ref="E20:E21"/>
    <mergeCell ref="H85:H87"/>
    <mergeCell ref="H91:H93"/>
    <mergeCell ref="H97:H99"/>
    <mergeCell ref="D101:G101"/>
    <mergeCell ref="B10:H10"/>
    <mergeCell ref="F20:F21"/>
    <mergeCell ref="H20:H21"/>
    <mergeCell ref="H13:H14"/>
    <mergeCell ref="B18:H18"/>
    <mergeCell ref="B13:B14"/>
    <mergeCell ref="C13:C14"/>
    <mergeCell ref="D13:D14"/>
    <mergeCell ref="E13:E14"/>
    <mergeCell ref="F13:F14"/>
    <mergeCell ref="B38:H39"/>
    <mergeCell ref="B40:H40"/>
    <mergeCell ref="H57:H59"/>
    <mergeCell ref="H63:H65"/>
    <mergeCell ref="H70:H72"/>
    <mergeCell ref="G76:G77"/>
    <mergeCell ref="H78:H80"/>
    <mergeCell ref="B66:H66"/>
    <mergeCell ref="B60:H60"/>
    <mergeCell ref="B76:B77"/>
    <mergeCell ref="C76:C77"/>
    <mergeCell ref="D76:D77"/>
    <mergeCell ref="E76:E77"/>
    <mergeCell ref="F76:F77"/>
    <mergeCell ref="H76:H77"/>
    <mergeCell ref="B73:H73"/>
  </mergeCell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H101"/>
  <sheetViews>
    <sheetView topLeftCell="A85" workbookViewId="0">
      <selection activeCell="J40" sqref="J40"/>
    </sheetView>
  </sheetViews>
  <sheetFormatPr baseColWidth="10" defaultRowHeight="15" x14ac:dyDescent="0.25"/>
  <cols>
    <col min="2" max="2" width="11.42578125" style="1"/>
    <col min="3" max="3" width="31.710937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" t="s">
        <v>7</v>
      </c>
      <c r="D6" s="4">
        <v>1</v>
      </c>
      <c r="E6" s="30">
        <v>96600000</v>
      </c>
      <c r="F6" s="15">
        <f>E6*0.19</f>
        <v>18354000</v>
      </c>
      <c r="G6" s="32">
        <f>F6+E6</f>
        <v>114954000</v>
      </c>
      <c r="H6" s="18">
        <f>G6*D6</f>
        <v>114954000</v>
      </c>
    </row>
    <row r="7" spans="2:8" ht="15.75" thickBot="1" x14ac:dyDescent="0.3">
      <c r="B7" s="6"/>
      <c r="C7" s="3"/>
      <c r="D7" s="4"/>
      <c r="E7" s="3"/>
      <c r="F7" s="7" t="s">
        <v>8</v>
      </c>
      <c r="G7" s="19">
        <f>E6</f>
        <v>96600000</v>
      </c>
      <c r="H7" s="83">
        <f>H6</f>
        <v>114954000</v>
      </c>
    </row>
    <row r="8" spans="2:8" ht="15.75" thickBot="1" x14ac:dyDescent="0.3">
      <c r="B8" s="6"/>
      <c r="C8" s="3"/>
      <c r="D8" s="4"/>
      <c r="E8" s="3"/>
      <c r="F8" s="7" t="s">
        <v>9</v>
      </c>
      <c r="G8" s="19">
        <f>F6</f>
        <v>18354000</v>
      </c>
      <c r="H8" s="84"/>
    </row>
    <row r="9" spans="2:8" ht="15.75" thickBot="1" x14ac:dyDescent="0.3">
      <c r="B9" s="6"/>
      <c r="C9" s="3"/>
      <c r="D9" s="4"/>
      <c r="E9" s="3"/>
      <c r="F9" s="7" t="s">
        <v>10</v>
      </c>
      <c r="G9" s="19">
        <f>G8+G7</f>
        <v>114954000</v>
      </c>
      <c r="H9" s="8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26.25" thickBot="1" x14ac:dyDescent="0.3">
      <c r="B12" s="6" t="s">
        <v>12</v>
      </c>
      <c r="C12" s="3" t="s">
        <v>13</v>
      </c>
      <c r="D12" s="4">
        <v>3</v>
      </c>
      <c r="E12" s="30">
        <v>1500000</v>
      </c>
      <c r="F12" s="15">
        <f>E12*0.19</f>
        <v>285000</v>
      </c>
      <c r="G12" s="21">
        <f>F12+E12</f>
        <v>1785000</v>
      </c>
      <c r="H12" s="22">
        <f>G12*D12</f>
        <v>5355000</v>
      </c>
    </row>
    <row r="13" spans="2:8" x14ac:dyDescent="0.25">
      <c r="B13" s="86" t="s">
        <v>14</v>
      </c>
      <c r="C13" s="87" t="s">
        <v>15</v>
      </c>
      <c r="D13" s="86">
        <v>3</v>
      </c>
      <c r="E13" s="89">
        <v>1500000</v>
      </c>
      <c r="F13" s="67">
        <f t="shared" ref="F13" si="0">E13*0.19</f>
        <v>285000</v>
      </c>
      <c r="G13" s="111">
        <f t="shared" ref="G13" si="1">F13+E13</f>
        <v>1785000</v>
      </c>
      <c r="H13" s="108">
        <f>G13*D13</f>
        <v>5355000</v>
      </c>
    </row>
    <row r="14" spans="2:8" ht="15.75" thickBot="1" x14ac:dyDescent="0.3">
      <c r="B14" s="68"/>
      <c r="C14" s="88"/>
      <c r="D14" s="68"/>
      <c r="E14" s="90"/>
      <c r="F14" s="82"/>
      <c r="G14" s="112"/>
      <c r="H14" s="110"/>
    </row>
    <row r="15" spans="2:8" ht="15.75" thickBot="1" x14ac:dyDescent="0.3">
      <c r="B15" s="6"/>
      <c r="C15" s="3"/>
      <c r="D15" s="4"/>
      <c r="E15" s="3"/>
      <c r="F15" s="3" t="s">
        <v>8</v>
      </c>
      <c r="G15" s="15">
        <f>D12*E12+D13*E13</f>
        <v>9000000</v>
      </c>
      <c r="H15" s="62">
        <f>SUM(H12:H14)</f>
        <v>10710000</v>
      </c>
    </row>
    <row r="16" spans="2:8" ht="15.75" thickBot="1" x14ac:dyDescent="0.3">
      <c r="B16" s="6"/>
      <c r="C16" s="3"/>
      <c r="D16" s="4"/>
      <c r="E16" s="3"/>
      <c r="F16" s="3" t="s">
        <v>9</v>
      </c>
      <c r="G16" s="15">
        <f>D12*F12+D13*F13</f>
        <v>1710000</v>
      </c>
      <c r="H16" s="65"/>
    </row>
    <row r="17" spans="2:8" ht="15.75" thickBot="1" x14ac:dyDescent="0.3">
      <c r="B17" s="6"/>
      <c r="C17" s="3"/>
      <c r="D17" s="4"/>
      <c r="E17" s="3"/>
      <c r="F17" s="3" t="s">
        <v>10</v>
      </c>
      <c r="G17" s="15">
        <f>G16+G15</f>
        <v>10710000</v>
      </c>
      <c r="H17" s="66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1200000</v>
      </c>
      <c r="F20" s="91">
        <f>E20*0.19</f>
        <v>228000</v>
      </c>
      <c r="G20" s="108">
        <f>F20+E20</f>
        <v>1428000</v>
      </c>
      <c r="H20" s="91">
        <f>G20*D20</f>
        <v>8568000</v>
      </c>
    </row>
    <row r="21" spans="2:8" ht="15.75" thickBot="1" x14ac:dyDescent="0.3">
      <c r="B21" s="68"/>
      <c r="C21" s="88"/>
      <c r="D21" s="68"/>
      <c r="E21" s="90"/>
      <c r="F21" s="88"/>
      <c r="G21" s="110"/>
      <c r="H21" s="88"/>
    </row>
    <row r="22" spans="2:8" ht="15.75" thickBot="1" x14ac:dyDescent="0.3">
      <c r="B22" s="6"/>
      <c r="C22" s="3"/>
      <c r="D22" s="4"/>
      <c r="E22" s="3"/>
      <c r="F22" s="3" t="s">
        <v>8</v>
      </c>
      <c r="G22" s="15">
        <f>E20*D20</f>
        <v>7200000</v>
      </c>
      <c r="H22" s="62">
        <f>SUM(H20)</f>
        <v>8568000</v>
      </c>
    </row>
    <row r="23" spans="2:8" ht="15.75" thickBot="1" x14ac:dyDescent="0.3">
      <c r="B23" s="6"/>
      <c r="C23" s="3"/>
      <c r="D23" s="4"/>
      <c r="E23" s="3"/>
      <c r="F23" s="3" t="s">
        <v>9</v>
      </c>
      <c r="G23" s="15">
        <f>F20*D20</f>
        <v>1368000</v>
      </c>
      <c r="H23" s="65"/>
    </row>
    <row r="24" spans="2:8" ht="15.75" thickBot="1" x14ac:dyDescent="0.3">
      <c r="B24" s="6"/>
      <c r="C24" s="3"/>
      <c r="D24" s="4"/>
      <c r="E24" s="3"/>
      <c r="F24" s="3" t="s">
        <v>10</v>
      </c>
      <c r="G24" s="15">
        <f>SUM(G22:G23)</f>
        <v>8568000</v>
      </c>
      <c r="H24" s="66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6.25" thickBot="1" x14ac:dyDescent="0.3">
      <c r="B27" s="6" t="s">
        <v>20</v>
      </c>
      <c r="C27" s="34" t="s">
        <v>21</v>
      </c>
      <c r="D27" s="4">
        <v>2</v>
      </c>
      <c r="E27" s="40">
        <v>3000000</v>
      </c>
      <c r="F27" s="15">
        <f>E27*0.19</f>
        <v>570000</v>
      </c>
      <c r="G27" s="22">
        <f>F27+E27</f>
        <v>3570000</v>
      </c>
      <c r="H27" s="15">
        <f>G27*D27</f>
        <v>7140000</v>
      </c>
    </row>
    <row r="28" spans="2:8" ht="15.75" thickBot="1" x14ac:dyDescent="0.3">
      <c r="B28" s="6"/>
      <c r="C28" s="3"/>
      <c r="D28" s="4"/>
      <c r="E28" s="3"/>
      <c r="F28" s="3" t="s">
        <v>8</v>
      </c>
      <c r="G28" s="15">
        <f>E27*D27</f>
        <v>6000000</v>
      </c>
      <c r="H28" s="62">
        <f>SUM(H27)</f>
        <v>7140000</v>
      </c>
    </row>
    <row r="29" spans="2:8" ht="15.75" thickBot="1" x14ac:dyDescent="0.3">
      <c r="B29" s="6"/>
      <c r="C29" s="3"/>
      <c r="D29" s="4"/>
      <c r="E29" s="3"/>
      <c r="F29" s="3" t="s">
        <v>9</v>
      </c>
      <c r="G29" s="15">
        <f>F27*2</f>
        <v>1140000</v>
      </c>
      <c r="H29" s="63"/>
    </row>
    <row r="30" spans="2:8" ht="15.75" thickBot="1" x14ac:dyDescent="0.3">
      <c r="B30" s="6"/>
      <c r="C30" s="3"/>
      <c r="D30" s="4"/>
      <c r="E30" s="3"/>
      <c r="F30" s="3" t="s">
        <v>10</v>
      </c>
      <c r="G30" s="15">
        <f>SUM(G28:G29)</f>
        <v>7140000</v>
      </c>
      <c r="H30" s="64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" t="s">
        <v>24</v>
      </c>
      <c r="D33" s="4">
        <v>4</v>
      </c>
      <c r="E33" s="30">
        <v>360000</v>
      </c>
      <c r="F33" s="15">
        <f>E33*0.19</f>
        <v>68400</v>
      </c>
      <c r="G33" s="22">
        <f>F33+E33</f>
        <v>428400</v>
      </c>
      <c r="H33" s="15">
        <f>G33*D33</f>
        <v>1713600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1440000</v>
      </c>
      <c r="H34" s="62">
        <f>SUM(H33)</f>
        <v>1713600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273600</v>
      </c>
      <c r="H35" s="65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1713600</v>
      </c>
      <c r="H36" s="66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39" thickBot="1" x14ac:dyDescent="0.3">
      <c r="B42" s="13">
        <v>2</v>
      </c>
      <c r="C42" s="12" t="s">
        <v>53</v>
      </c>
      <c r="D42" s="13">
        <v>1</v>
      </c>
      <c r="E42" s="30">
        <v>96600000</v>
      </c>
      <c r="F42" s="23">
        <f>E42*0.19</f>
        <v>18354000</v>
      </c>
      <c r="G42" s="33">
        <f>F42+E42</f>
        <v>114954000</v>
      </c>
      <c r="H42" s="23">
        <f>G42*D42</f>
        <v>114954000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96600000</v>
      </c>
      <c r="H43" s="62">
        <f>SUM(H42)</f>
        <v>114954000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18354000</v>
      </c>
      <c r="H44" s="63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114954000</v>
      </c>
      <c r="H45" s="64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105">
        <v>1500000</v>
      </c>
      <c r="F48" s="98">
        <f>E48*0.19</f>
        <v>285000</v>
      </c>
      <c r="G48" s="108">
        <f>F48+E48</f>
        <v>1785000</v>
      </c>
      <c r="H48" s="101">
        <f>G48*D48</f>
        <v>3570000</v>
      </c>
    </row>
    <row r="49" spans="2:8" x14ac:dyDescent="0.25">
      <c r="B49" s="81"/>
      <c r="C49" s="93"/>
      <c r="D49" s="81"/>
      <c r="E49" s="106"/>
      <c r="F49" s="99"/>
      <c r="G49" s="109"/>
      <c r="H49" s="102"/>
    </row>
    <row r="50" spans="2:8" ht="15.75" thickBot="1" x14ac:dyDescent="0.3">
      <c r="B50" s="68"/>
      <c r="C50" s="94"/>
      <c r="D50" s="68"/>
      <c r="E50" s="107"/>
      <c r="F50" s="100"/>
      <c r="G50" s="110"/>
      <c r="H50" s="103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3000000</v>
      </c>
      <c r="H51" s="62">
        <f>SUM(H48)</f>
        <v>3570000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570000</v>
      </c>
      <c r="H52" s="63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3570000</v>
      </c>
      <c r="H53" s="64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30">
        <v>630000</v>
      </c>
      <c r="F56" s="19">
        <f>E56*0.19</f>
        <v>119700</v>
      </c>
      <c r="G56" s="19">
        <f>F56+E56</f>
        <v>749700</v>
      </c>
      <c r="H56" s="19">
        <f>G56*D56</f>
        <v>1499400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1260000</v>
      </c>
      <c r="H57" s="62">
        <f>SUM(H56)</f>
        <v>1499400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239400</v>
      </c>
      <c r="H58" s="63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1499400</v>
      </c>
      <c r="H59" s="64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26.25" thickBot="1" x14ac:dyDescent="0.3">
      <c r="B62" s="6" t="s">
        <v>32</v>
      </c>
      <c r="C62" s="7" t="s">
        <v>33</v>
      </c>
      <c r="D62" s="4">
        <v>1</v>
      </c>
      <c r="E62" s="30">
        <v>2680000</v>
      </c>
      <c r="F62" s="24">
        <f>E62*0.19</f>
        <v>509200</v>
      </c>
      <c r="G62" s="24">
        <f>F62+E62</f>
        <v>3189200</v>
      </c>
      <c r="H62" s="24">
        <f>G62*D62</f>
        <v>3189200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2680000</v>
      </c>
      <c r="H63" s="62">
        <f>SUM(H62)</f>
        <v>3189200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509200</v>
      </c>
      <c r="H64" s="65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3189200</v>
      </c>
      <c r="H65" s="66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15.75" thickBot="1" x14ac:dyDescent="0.3">
      <c r="B68" s="6" t="s">
        <v>35</v>
      </c>
      <c r="C68" s="7" t="s">
        <v>36</v>
      </c>
      <c r="D68" s="4">
        <v>1</v>
      </c>
      <c r="E68" s="24">
        <v>1200000</v>
      </c>
      <c r="F68" s="24">
        <f>E68*0.19</f>
        <v>228000</v>
      </c>
      <c r="G68" s="24">
        <f>F68+E68</f>
        <v>1428000</v>
      </c>
      <c r="H68" s="27">
        <f>G68*D68</f>
        <v>1428000</v>
      </c>
    </row>
    <row r="69" spans="2:8" ht="15.75" thickBot="1" x14ac:dyDescent="0.3">
      <c r="B69" s="6" t="s">
        <v>37</v>
      </c>
      <c r="C69" s="7" t="s">
        <v>38</v>
      </c>
      <c r="D69" s="4">
        <v>1</v>
      </c>
      <c r="E69" s="24">
        <v>1400000</v>
      </c>
      <c r="F69" s="24">
        <f>E69*0.19</f>
        <v>266000</v>
      </c>
      <c r="G69" s="24">
        <f>F69+E69</f>
        <v>1666000</v>
      </c>
      <c r="H69" s="27">
        <f>G69*D69</f>
        <v>1666000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2600000</v>
      </c>
      <c r="H70" s="62">
        <f>SUM(H68:H69)</f>
        <v>3094000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494000</v>
      </c>
      <c r="H71" s="63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3094000</v>
      </c>
      <c r="H72" s="64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30">
        <v>860000</v>
      </c>
      <c r="F75" s="19">
        <f>E75*0.19</f>
        <v>163400</v>
      </c>
      <c r="G75" s="19">
        <f>F75+E75</f>
        <v>1023400</v>
      </c>
      <c r="H75" s="19">
        <f>G75*D75</f>
        <v>1023400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2200000</v>
      </c>
      <c r="F76" s="101">
        <f>E76*0.19</f>
        <v>418000</v>
      </c>
      <c r="G76" s="67">
        <f>F76+E76</f>
        <v>2618000</v>
      </c>
      <c r="H76" s="101">
        <f>G76*D76</f>
        <v>5236000</v>
      </c>
    </row>
    <row r="77" spans="2:8" ht="15.75" thickBot="1" x14ac:dyDescent="0.3">
      <c r="B77" s="68"/>
      <c r="C77" s="88"/>
      <c r="D77" s="68"/>
      <c r="E77" s="100"/>
      <c r="F77" s="103"/>
      <c r="G77" s="68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5260000</v>
      </c>
      <c r="H78" s="62">
        <f>SUM(H75:H77)</f>
        <v>6259400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999400</v>
      </c>
      <c r="H79" s="63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6259400</v>
      </c>
      <c r="H80" s="64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2200000</v>
      </c>
      <c r="F83" s="101">
        <f>E83*0.19</f>
        <v>418000</v>
      </c>
      <c r="G83" s="67">
        <f>F83+E83</f>
        <v>2618000</v>
      </c>
      <c r="H83" s="101">
        <f>G83*D83</f>
        <v>2618000</v>
      </c>
    </row>
    <row r="84" spans="2:8" ht="15.75" thickBot="1" x14ac:dyDescent="0.3">
      <c r="B84" s="68"/>
      <c r="C84" s="103"/>
      <c r="D84" s="68"/>
      <c r="E84" s="100"/>
      <c r="F84" s="103"/>
      <c r="G84" s="68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2200000</v>
      </c>
      <c r="H85" s="62">
        <f>SUM(H83)</f>
        <v>2618000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418000</v>
      </c>
      <c r="H86" s="63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2618000</v>
      </c>
      <c r="H87" s="64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24">
        <v>700000</v>
      </c>
      <c r="F90" s="24">
        <f>E90*0.19</f>
        <v>133000</v>
      </c>
      <c r="G90" s="24">
        <f>F90+E90</f>
        <v>833000</v>
      </c>
      <c r="H90" s="28">
        <f>G90*D90</f>
        <v>833000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700000</v>
      </c>
      <c r="H91" s="62">
        <f>SUM(H90)</f>
        <v>833000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133000</v>
      </c>
      <c r="H92" s="63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833000</v>
      </c>
      <c r="H93" s="64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7" t="s">
        <v>52</v>
      </c>
      <c r="D96" s="4">
        <v>2</v>
      </c>
      <c r="E96" s="30">
        <v>360000</v>
      </c>
      <c r="F96" s="24">
        <f>E96*0.19</f>
        <v>68400</v>
      </c>
      <c r="G96" s="24">
        <f>F96+E96</f>
        <v>428400</v>
      </c>
      <c r="H96" s="14">
        <f>G96*D96</f>
        <v>856800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720000</v>
      </c>
      <c r="H97" s="62">
        <f>SUM(H96)</f>
        <v>856800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136800</v>
      </c>
      <c r="H98" s="65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856800</v>
      </c>
      <c r="H99" s="66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279959400</v>
      </c>
    </row>
  </sheetData>
  <mergeCells count="66">
    <mergeCell ref="B2:H3"/>
    <mergeCell ref="B4:H4"/>
    <mergeCell ref="H7:H9"/>
    <mergeCell ref="B10:H10"/>
    <mergeCell ref="B13:B14"/>
    <mergeCell ref="C13:C14"/>
    <mergeCell ref="D13:D14"/>
    <mergeCell ref="E13:E14"/>
    <mergeCell ref="F13:F14"/>
    <mergeCell ref="G13:G14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</mergeCells>
  <pageMargins left="0.7" right="0.7" top="0.75" bottom="0.75" header="0.3" footer="0.3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1"/>
  <sheetViews>
    <sheetView topLeftCell="A85" workbookViewId="0">
      <selection activeCell="H101" sqref="H101"/>
    </sheetView>
  </sheetViews>
  <sheetFormatPr baseColWidth="10" defaultRowHeight="15" x14ac:dyDescent="0.25"/>
  <cols>
    <col min="2" max="2" width="11.42578125" style="1"/>
    <col min="3" max="3" width="33.2851562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4" t="s">
        <v>7</v>
      </c>
      <c r="D6" s="4">
        <v>1</v>
      </c>
      <c r="E6" s="49">
        <v>96907563</v>
      </c>
      <c r="F6" s="15">
        <f>E6*0.19</f>
        <v>18412436.969999999</v>
      </c>
      <c r="G6" s="32">
        <f>F6+E6</f>
        <v>115319999.97</v>
      </c>
      <c r="H6" s="38">
        <f>G6*D6</f>
        <v>115319999.97</v>
      </c>
    </row>
    <row r="7" spans="2:8" ht="15.75" thickBot="1" x14ac:dyDescent="0.3">
      <c r="B7" s="6"/>
      <c r="C7" s="3"/>
      <c r="D7" s="4"/>
      <c r="E7" s="3"/>
      <c r="F7" s="7" t="s">
        <v>8</v>
      </c>
      <c r="G7" s="19">
        <f>E6</f>
        <v>96907563</v>
      </c>
      <c r="H7" s="113">
        <f>H6</f>
        <v>115319999.97</v>
      </c>
    </row>
    <row r="8" spans="2:8" ht="15.75" thickBot="1" x14ac:dyDescent="0.3">
      <c r="B8" s="6"/>
      <c r="C8" s="3"/>
      <c r="D8" s="4"/>
      <c r="E8" s="3"/>
      <c r="F8" s="7" t="s">
        <v>9</v>
      </c>
      <c r="G8" s="19">
        <f>F6</f>
        <v>18412436.969999999</v>
      </c>
      <c r="H8" s="114"/>
    </row>
    <row r="9" spans="2:8" ht="15.75" thickBot="1" x14ac:dyDescent="0.3">
      <c r="B9" s="6"/>
      <c r="C9" s="3"/>
      <c r="D9" s="4"/>
      <c r="E9" s="3"/>
      <c r="F9" s="7" t="s">
        <v>10</v>
      </c>
      <c r="G9" s="19">
        <f>G8+G7</f>
        <v>115319999.97</v>
      </c>
      <c r="H9" s="11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36" customHeight="1" thickBot="1" x14ac:dyDescent="0.3">
      <c r="B12" s="6" t="s">
        <v>12</v>
      </c>
      <c r="C12" s="3" t="s">
        <v>13</v>
      </c>
      <c r="D12" s="4">
        <v>3</v>
      </c>
      <c r="E12" s="30">
        <v>1857395</v>
      </c>
      <c r="F12" s="15">
        <f>E12*0.19</f>
        <v>352905.05</v>
      </c>
      <c r="G12" s="21">
        <f>F12+E12</f>
        <v>2210300.0499999998</v>
      </c>
      <c r="H12" s="22">
        <f>G12*D12</f>
        <v>6630900.1499999994</v>
      </c>
    </row>
    <row r="13" spans="2:8" x14ac:dyDescent="0.25">
      <c r="B13" s="86" t="s">
        <v>14</v>
      </c>
      <c r="C13" s="104" t="s">
        <v>15</v>
      </c>
      <c r="D13" s="86">
        <v>3</v>
      </c>
      <c r="E13" s="89">
        <v>1615126</v>
      </c>
      <c r="F13" s="67">
        <f t="shared" ref="F13" si="0">E13*0.19</f>
        <v>306873.94</v>
      </c>
      <c r="G13" s="111">
        <f t="shared" ref="G13" si="1">F13+E13</f>
        <v>1921999.94</v>
      </c>
      <c r="H13" s="108">
        <f>G13*D13</f>
        <v>5765999.8200000003</v>
      </c>
    </row>
    <row r="14" spans="2:8" ht="11.25" customHeight="1" thickBot="1" x14ac:dyDescent="0.3">
      <c r="B14" s="68"/>
      <c r="C14" s="103"/>
      <c r="D14" s="68"/>
      <c r="E14" s="90"/>
      <c r="F14" s="82"/>
      <c r="G14" s="112"/>
      <c r="H14" s="110"/>
    </row>
    <row r="15" spans="2:8" ht="15.75" thickBot="1" x14ac:dyDescent="0.3">
      <c r="B15" s="6"/>
      <c r="C15" s="3"/>
      <c r="D15" s="4"/>
      <c r="E15" s="3"/>
      <c r="F15" s="3" t="s">
        <v>8</v>
      </c>
      <c r="G15" s="15">
        <f>D12*E12+D13*E13</f>
        <v>10417563</v>
      </c>
      <c r="H15" s="113">
        <f>SUM(H12:H14)</f>
        <v>12396899.969999999</v>
      </c>
    </row>
    <row r="16" spans="2:8" ht="15.75" thickBot="1" x14ac:dyDescent="0.3">
      <c r="B16" s="6"/>
      <c r="C16" s="3"/>
      <c r="D16" s="4"/>
      <c r="E16" s="3"/>
      <c r="F16" s="3" t="s">
        <v>9</v>
      </c>
      <c r="G16" s="15">
        <f>D12*F12+D13*F13</f>
        <v>1979336.97</v>
      </c>
      <c r="H16" s="114"/>
    </row>
    <row r="17" spans="2:8" ht="15.75" thickBot="1" x14ac:dyDescent="0.3">
      <c r="B17" s="6"/>
      <c r="C17" s="3"/>
      <c r="D17" s="4"/>
      <c r="E17" s="3"/>
      <c r="F17" s="3" t="s">
        <v>10</v>
      </c>
      <c r="G17" s="15">
        <f>G16+G15</f>
        <v>12396899.970000001</v>
      </c>
      <c r="H17" s="115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1453613</v>
      </c>
      <c r="F20" s="91">
        <f>E20*0.19</f>
        <v>276186.47000000003</v>
      </c>
      <c r="G20" s="108">
        <f>F20+E20</f>
        <v>1729799.47</v>
      </c>
      <c r="H20" s="122">
        <f>G20*D20</f>
        <v>10378796.82</v>
      </c>
    </row>
    <row r="21" spans="2:8" ht="15.75" thickBot="1" x14ac:dyDescent="0.3">
      <c r="B21" s="68"/>
      <c r="C21" s="88"/>
      <c r="D21" s="68"/>
      <c r="E21" s="90"/>
      <c r="F21" s="88"/>
      <c r="G21" s="110"/>
      <c r="H21" s="123"/>
    </row>
    <row r="22" spans="2:8" ht="15.75" thickBot="1" x14ac:dyDescent="0.3">
      <c r="B22" s="6"/>
      <c r="C22" s="3"/>
      <c r="D22" s="4"/>
      <c r="E22" s="3"/>
      <c r="F22" s="3" t="s">
        <v>8</v>
      </c>
      <c r="G22" s="15">
        <f>E20*D20</f>
        <v>8721678</v>
      </c>
      <c r="H22" s="113">
        <f>SUM(H20)</f>
        <v>10378796.82</v>
      </c>
    </row>
    <row r="23" spans="2:8" ht="15.75" thickBot="1" x14ac:dyDescent="0.3">
      <c r="B23" s="6"/>
      <c r="C23" s="3"/>
      <c r="D23" s="4"/>
      <c r="E23" s="3"/>
      <c r="F23" s="3" t="s">
        <v>9</v>
      </c>
      <c r="G23" s="15">
        <f>F20*D20</f>
        <v>1657118.8200000003</v>
      </c>
      <c r="H23" s="114"/>
    </row>
    <row r="24" spans="2:8" ht="15.75" thickBot="1" x14ac:dyDescent="0.3">
      <c r="B24" s="6"/>
      <c r="C24" s="3"/>
      <c r="D24" s="4"/>
      <c r="E24" s="3"/>
      <c r="F24" s="3" t="s">
        <v>10</v>
      </c>
      <c r="G24" s="15">
        <f>SUM(G22:G23)</f>
        <v>10378796.82</v>
      </c>
      <c r="H24" s="115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7" customHeight="1" thickBot="1" x14ac:dyDescent="0.3">
      <c r="B27" s="6" t="s">
        <v>20</v>
      </c>
      <c r="C27" s="34" t="s">
        <v>21</v>
      </c>
      <c r="D27" s="4">
        <v>2</v>
      </c>
      <c r="E27" s="35">
        <v>2907227</v>
      </c>
      <c r="F27" s="15">
        <f>E27*0.19</f>
        <v>552373.13</v>
      </c>
      <c r="G27" s="22">
        <f>F27+E27</f>
        <v>3459600.13</v>
      </c>
      <c r="H27" s="21">
        <f>G27*D27</f>
        <v>6919200.2599999998</v>
      </c>
    </row>
    <row r="28" spans="2:8" ht="15.75" thickBot="1" x14ac:dyDescent="0.3">
      <c r="B28" s="6"/>
      <c r="C28" s="3"/>
      <c r="D28" s="4"/>
      <c r="E28" s="3"/>
      <c r="F28" s="3" t="s">
        <v>8</v>
      </c>
      <c r="G28" s="15">
        <f>E27*D27</f>
        <v>5814454</v>
      </c>
      <c r="H28" s="113">
        <f>SUM(H27)</f>
        <v>6919200.2599999998</v>
      </c>
    </row>
    <row r="29" spans="2:8" ht="15.75" thickBot="1" x14ac:dyDescent="0.3">
      <c r="B29" s="6"/>
      <c r="C29" s="3"/>
      <c r="D29" s="4"/>
      <c r="E29" s="3"/>
      <c r="F29" s="3" t="s">
        <v>9</v>
      </c>
      <c r="G29" s="15">
        <f>F27*2</f>
        <v>1104746.26</v>
      </c>
      <c r="H29" s="114"/>
    </row>
    <row r="30" spans="2:8" ht="15.75" thickBot="1" x14ac:dyDescent="0.3">
      <c r="B30" s="6"/>
      <c r="C30" s="3"/>
      <c r="D30" s="4"/>
      <c r="E30" s="3"/>
      <c r="F30" s="3" t="s">
        <v>10</v>
      </c>
      <c r="G30" s="15">
        <f>SUM(G28:G29)</f>
        <v>6919200.2599999998</v>
      </c>
      <c r="H30" s="115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" t="s">
        <v>24</v>
      </c>
      <c r="D33" s="4">
        <v>4</v>
      </c>
      <c r="E33" s="36">
        <v>484538</v>
      </c>
      <c r="F33" s="15">
        <f>E33*0.19</f>
        <v>92062.22</v>
      </c>
      <c r="G33" s="22">
        <f>F33+E33</f>
        <v>576600.22</v>
      </c>
      <c r="H33" s="20">
        <f>G33*D33</f>
        <v>2306400.88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1938152</v>
      </c>
      <c r="H34" s="119">
        <f>SUM(H33)</f>
        <v>2306400.88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368248.88</v>
      </c>
      <c r="H35" s="120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2306400.88</v>
      </c>
      <c r="H36" s="121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39" thickBot="1" x14ac:dyDescent="0.3">
      <c r="B42" s="13">
        <v>2</v>
      </c>
      <c r="C42" s="45" t="s">
        <v>53</v>
      </c>
      <c r="D42" s="13">
        <v>1</v>
      </c>
      <c r="E42" s="49">
        <v>96907563</v>
      </c>
      <c r="F42" s="23">
        <f>E42*0.19</f>
        <v>18412436.969999999</v>
      </c>
      <c r="G42" s="33">
        <f>F42+E42</f>
        <v>115319999.97</v>
      </c>
      <c r="H42" s="23">
        <f>G42*D42</f>
        <v>115319999.97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96907563</v>
      </c>
      <c r="H43" s="113">
        <f>SUM(H42)</f>
        <v>115319999.97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18412436.969999999</v>
      </c>
      <c r="H44" s="114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115319999.97</v>
      </c>
      <c r="H45" s="115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95">
        <v>2907227</v>
      </c>
      <c r="F48" s="98">
        <f>E48*0.19</f>
        <v>552373.13</v>
      </c>
      <c r="G48" s="108">
        <f>F48+E48</f>
        <v>3459600.13</v>
      </c>
      <c r="H48" s="116">
        <f>G48*D48</f>
        <v>6919200.2599999998</v>
      </c>
    </row>
    <row r="49" spans="2:8" x14ac:dyDescent="0.25">
      <c r="B49" s="81"/>
      <c r="C49" s="93"/>
      <c r="D49" s="81"/>
      <c r="E49" s="96"/>
      <c r="F49" s="99"/>
      <c r="G49" s="109"/>
      <c r="H49" s="117"/>
    </row>
    <row r="50" spans="2:8" ht="15.75" thickBot="1" x14ac:dyDescent="0.3">
      <c r="B50" s="68"/>
      <c r="C50" s="94"/>
      <c r="D50" s="68"/>
      <c r="E50" s="97"/>
      <c r="F50" s="100"/>
      <c r="G50" s="110"/>
      <c r="H50" s="118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5814454</v>
      </c>
      <c r="H51" s="113">
        <f>SUM(H48)</f>
        <v>6919200.2599999998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1104746.26</v>
      </c>
      <c r="H52" s="114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6919200.2599999998</v>
      </c>
      <c r="H53" s="115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36">
        <v>605672</v>
      </c>
      <c r="F56" s="19">
        <f>E56*0.19</f>
        <v>115077.68000000001</v>
      </c>
      <c r="G56" s="26">
        <f>F56+E56</f>
        <v>720749.68</v>
      </c>
      <c r="H56" s="19">
        <f>G56*D56</f>
        <v>1441499.36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1211344</v>
      </c>
      <c r="H57" s="113">
        <f>SUM(H56)</f>
        <v>1441499.36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230155.36000000002</v>
      </c>
      <c r="H58" s="114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1441499.36</v>
      </c>
      <c r="H59" s="115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33" customHeight="1" thickBot="1" x14ac:dyDescent="0.3">
      <c r="B62" s="6" t="s">
        <v>32</v>
      </c>
      <c r="C62" s="7" t="s">
        <v>33</v>
      </c>
      <c r="D62" s="4">
        <v>1</v>
      </c>
      <c r="E62" s="36">
        <v>2576126</v>
      </c>
      <c r="F62" s="24">
        <f>E62*0.19</f>
        <v>489463.94</v>
      </c>
      <c r="G62" s="54">
        <f>F62+E62</f>
        <v>3065589.94</v>
      </c>
      <c r="H62" s="24">
        <f>G62*D62</f>
        <v>3065589.94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2576126</v>
      </c>
      <c r="H63" s="113">
        <f>SUM(H62)</f>
        <v>3065589.94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489463.94</v>
      </c>
      <c r="H64" s="114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3065589.94</v>
      </c>
      <c r="H65" s="115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26.25" customHeight="1" thickBot="1" x14ac:dyDescent="0.3">
      <c r="B68" s="6" t="s">
        <v>35</v>
      </c>
      <c r="C68" s="7" t="s">
        <v>36</v>
      </c>
      <c r="D68" s="4">
        <v>1</v>
      </c>
      <c r="E68" s="24">
        <v>1320366</v>
      </c>
      <c r="F68" s="24">
        <f>E68*0.19</f>
        <v>250869.54</v>
      </c>
      <c r="G68" s="54">
        <f>F68+E68</f>
        <v>1571235.54</v>
      </c>
      <c r="H68" s="27">
        <f>G68*D68</f>
        <v>1571235.54</v>
      </c>
    </row>
    <row r="69" spans="2:8" ht="24.75" customHeight="1" thickBot="1" x14ac:dyDescent="0.3">
      <c r="B69" s="6" t="s">
        <v>37</v>
      </c>
      <c r="C69" s="7" t="s">
        <v>38</v>
      </c>
      <c r="D69" s="4">
        <v>1</v>
      </c>
      <c r="E69" s="24">
        <v>1514181</v>
      </c>
      <c r="F69" s="24">
        <f>E69*0.19</f>
        <v>287694.39</v>
      </c>
      <c r="G69" s="54">
        <f>F69+E69</f>
        <v>1801875.3900000001</v>
      </c>
      <c r="H69" s="27">
        <f>G69*D69</f>
        <v>1801875.3900000001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2834547</v>
      </c>
      <c r="H70" s="113">
        <f>SUM(H68:H69)</f>
        <v>3373110.93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538563.93000000005</v>
      </c>
      <c r="H71" s="114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3373110.93</v>
      </c>
      <c r="H72" s="115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30">
        <v>1025605</v>
      </c>
      <c r="F75" s="19">
        <f>E75*0.19</f>
        <v>194864.95</v>
      </c>
      <c r="G75" s="26">
        <f>F75+E75</f>
        <v>1220469.95</v>
      </c>
      <c r="H75" s="19">
        <f>G75*D75</f>
        <v>1220469.95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2115815</v>
      </c>
      <c r="F76" s="101">
        <f>E76*0.19</f>
        <v>402004.85</v>
      </c>
      <c r="G76" s="108">
        <f>F76+E76</f>
        <v>2517819.85</v>
      </c>
      <c r="H76" s="101">
        <f>G76*D76</f>
        <v>5035639.7</v>
      </c>
    </row>
    <row r="77" spans="2:8" ht="15.75" thickBot="1" x14ac:dyDescent="0.3">
      <c r="B77" s="68"/>
      <c r="C77" s="88"/>
      <c r="D77" s="68"/>
      <c r="E77" s="100"/>
      <c r="F77" s="103"/>
      <c r="G77" s="110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5257235</v>
      </c>
      <c r="H78" s="113">
        <f>SUM(H75:H77)</f>
        <v>6256109.6500000004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998874.64999999991</v>
      </c>
      <c r="H79" s="114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6256109.6500000004</v>
      </c>
      <c r="H80" s="115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2180420</v>
      </c>
      <c r="F83" s="101">
        <f>E83*0.19</f>
        <v>414279.8</v>
      </c>
      <c r="G83" s="108">
        <f>F83+E83</f>
        <v>2594699.7999999998</v>
      </c>
      <c r="H83" s="101">
        <f>G83*D83</f>
        <v>2594699.7999999998</v>
      </c>
    </row>
    <row r="84" spans="2:8" ht="15.75" thickBot="1" x14ac:dyDescent="0.3">
      <c r="B84" s="68"/>
      <c r="C84" s="103"/>
      <c r="D84" s="68"/>
      <c r="E84" s="100"/>
      <c r="F84" s="103"/>
      <c r="G84" s="110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2180420</v>
      </c>
      <c r="H85" s="113">
        <f>SUM(H83)</f>
        <v>2594699.7999999998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414279.8</v>
      </c>
      <c r="H86" s="114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2594699.7999999998</v>
      </c>
      <c r="H87" s="115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24">
        <v>718731</v>
      </c>
      <c r="F90" s="24">
        <f>E90*0.19</f>
        <v>136558.89000000001</v>
      </c>
      <c r="G90" s="54">
        <f>F90+E90</f>
        <v>855289.89</v>
      </c>
      <c r="H90" s="28">
        <f>G90*D90</f>
        <v>855289.89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718731</v>
      </c>
      <c r="H91" s="113">
        <f>SUM(H90)</f>
        <v>855289.89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136558.89000000001</v>
      </c>
      <c r="H92" s="114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855289.89</v>
      </c>
      <c r="H93" s="115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47" t="s">
        <v>52</v>
      </c>
      <c r="D96" s="4">
        <v>2</v>
      </c>
      <c r="E96" s="49">
        <v>484538</v>
      </c>
      <c r="F96" s="24">
        <f>E96*0.19</f>
        <v>92062.22</v>
      </c>
      <c r="G96" s="54">
        <f>F96+E96</f>
        <v>576600.22</v>
      </c>
      <c r="H96" s="14">
        <f>G96*D96</f>
        <v>1153200.44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969076</v>
      </c>
      <c r="H97" s="113">
        <f>SUM(H96)</f>
        <v>1153200.44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184124.44</v>
      </c>
      <c r="H98" s="114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1153200.44</v>
      </c>
      <c r="H99" s="115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288299998.13999999</v>
      </c>
    </row>
  </sheetData>
  <mergeCells count="66">
    <mergeCell ref="B2:H3"/>
    <mergeCell ref="B4:H4"/>
    <mergeCell ref="H7:H9"/>
    <mergeCell ref="B10:H10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  <mergeCell ref="G13:G14"/>
    <mergeCell ref="F13:F14"/>
    <mergeCell ref="E13:E14"/>
    <mergeCell ref="D13:D14"/>
    <mergeCell ref="B13:B14"/>
    <mergeCell ref="C13:C14"/>
  </mergeCells>
  <pageMargins left="0.7" right="0.7" top="0.75" bottom="0.75" header="0.3" footer="0.3"/>
  <pageSetup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H107"/>
  <sheetViews>
    <sheetView topLeftCell="A91" workbookViewId="0">
      <selection activeCell="D113" sqref="D113"/>
    </sheetView>
  </sheetViews>
  <sheetFormatPr baseColWidth="10" defaultRowHeight="15" x14ac:dyDescent="0.25"/>
  <cols>
    <col min="2" max="2" width="11.42578125" style="1"/>
    <col min="3" max="3" width="33.2851562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" t="s">
        <v>7</v>
      </c>
      <c r="D6" s="4">
        <v>1</v>
      </c>
      <c r="E6" s="39">
        <v>122244017</v>
      </c>
      <c r="F6" s="15">
        <f>E6*0.19</f>
        <v>23226363.23</v>
      </c>
      <c r="G6" s="32">
        <f>F6+E6</f>
        <v>145470380.22999999</v>
      </c>
      <c r="H6" s="38">
        <f>G6*D6</f>
        <v>145470380.22999999</v>
      </c>
    </row>
    <row r="7" spans="2:8" ht="15.75" thickBot="1" x14ac:dyDescent="0.3">
      <c r="B7" s="6"/>
      <c r="C7" s="3"/>
      <c r="D7" s="4"/>
      <c r="E7" s="3"/>
      <c r="F7" s="7" t="s">
        <v>8</v>
      </c>
      <c r="G7" s="19">
        <f>E6</f>
        <v>122244017</v>
      </c>
      <c r="H7" s="113">
        <f>H6</f>
        <v>145470380.22999999</v>
      </c>
    </row>
    <row r="8" spans="2:8" ht="15.75" thickBot="1" x14ac:dyDescent="0.3">
      <c r="B8" s="6"/>
      <c r="C8" s="3"/>
      <c r="D8" s="4"/>
      <c r="E8" s="3"/>
      <c r="F8" s="7" t="s">
        <v>9</v>
      </c>
      <c r="G8" s="19">
        <f>F6</f>
        <v>23226363.23</v>
      </c>
      <c r="H8" s="114"/>
    </row>
    <row r="9" spans="2:8" ht="15.75" thickBot="1" x14ac:dyDescent="0.3">
      <c r="B9" s="6"/>
      <c r="C9" s="3"/>
      <c r="D9" s="4"/>
      <c r="E9" s="3"/>
      <c r="F9" s="7" t="s">
        <v>10</v>
      </c>
      <c r="G9" s="19">
        <f>G8+G7</f>
        <v>145470380.22999999</v>
      </c>
      <c r="H9" s="11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36" customHeight="1" thickBot="1" x14ac:dyDescent="0.3">
      <c r="B12" s="6" t="s">
        <v>12</v>
      </c>
      <c r="C12" s="3" t="s">
        <v>13</v>
      </c>
      <c r="D12" s="4">
        <v>3</v>
      </c>
      <c r="E12" s="30">
        <v>6091017</v>
      </c>
      <c r="F12" s="15">
        <f>E12*0.19</f>
        <v>1157293.23</v>
      </c>
      <c r="G12" s="21">
        <f>F12+E12</f>
        <v>7248310.2300000004</v>
      </c>
      <c r="H12" s="22">
        <f>G12*D12</f>
        <v>21744930.690000001</v>
      </c>
    </row>
    <row r="13" spans="2:8" x14ac:dyDescent="0.25">
      <c r="B13" s="86" t="s">
        <v>14</v>
      </c>
      <c r="C13" s="104" t="s">
        <v>15</v>
      </c>
      <c r="D13" s="86">
        <v>3</v>
      </c>
      <c r="E13" s="89">
        <v>7050000</v>
      </c>
      <c r="F13" s="67">
        <f t="shared" ref="F13" si="0">E13*0.19</f>
        <v>1339500</v>
      </c>
      <c r="G13" s="111">
        <f t="shared" ref="G13" si="1">F13+E13</f>
        <v>8389500</v>
      </c>
      <c r="H13" s="108">
        <f>G13*D13</f>
        <v>25168500</v>
      </c>
    </row>
    <row r="14" spans="2:8" ht="11.25" customHeight="1" thickBot="1" x14ac:dyDescent="0.3">
      <c r="B14" s="68"/>
      <c r="C14" s="103"/>
      <c r="D14" s="68"/>
      <c r="E14" s="90"/>
      <c r="F14" s="82"/>
      <c r="G14" s="112"/>
      <c r="H14" s="110"/>
    </row>
    <row r="15" spans="2:8" ht="15.75" thickBot="1" x14ac:dyDescent="0.3">
      <c r="B15" s="6"/>
      <c r="C15" s="3"/>
      <c r="D15" s="4"/>
      <c r="E15" s="3"/>
      <c r="F15" s="3" t="s">
        <v>8</v>
      </c>
      <c r="G15" s="15">
        <f>D12*E12+D13*E13</f>
        <v>39423051</v>
      </c>
      <c r="H15" s="62">
        <f>SUM(H12:H14)</f>
        <v>46913430.689999998</v>
      </c>
    </row>
    <row r="16" spans="2:8" ht="15.75" thickBot="1" x14ac:dyDescent="0.3">
      <c r="B16" s="6"/>
      <c r="C16" s="3"/>
      <c r="D16" s="4"/>
      <c r="E16" s="3"/>
      <c r="F16" s="3" t="s">
        <v>9</v>
      </c>
      <c r="G16" s="15">
        <f>D12*F12+D13*F13</f>
        <v>7490379.6899999995</v>
      </c>
      <c r="H16" s="65"/>
    </row>
    <row r="17" spans="2:8" ht="15.75" thickBot="1" x14ac:dyDescent="0.3">
      <c r="B17" s="6"/>
      <c r="C17" s="3"/>
      <c r="D17" s="4"/>
      <c r="E17" s="3"/>
      <c r="F17" s="3" t="s">
        <v>10</v>
      </c>
      <c r="G17" s="15">
        <f>G16+G15</f>
        <v>46913430.689999998</v>
      </c>
      <c r="H17" s="66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11001780</v>
      </c>
      <c r="F20" s="91">
        <f>E20*0.19</f>
        <v>2090338.2</v>
      </c>
      <c r="G20" s="108">
        <f>F20+E20</f>
        <v>13092118.199999999</v>
      </c>
      <c r="H20" s="122">
        <f>G20*D20</f>
        <v>78552709.199999988</v>
      </c>
    </row>
    <row r="21" spans="2:8" ht="15.75" thickBot="1" x14ac:dyDescent="0.3">
      <c r="B21" s="68"/>
      <c r="C21" s="88"/>
      <c r="D21" s="68"/>
      <c r="E21" s="90"/>
      <c r="F21" s="88"/>
      <c r="G21" s="110"/>
      <c r="H21" s="123"/>
    </row>
    <row r="22" spans="2:8" ht="15.75" thickBot="1" x14ac:dyDescent="0.3">
      <c r="B22" s="6"/>
      <c r="C22" s="3"/>
      <c r="D22" s="4"/>
      <c r="E22" s="3"/>
      <c r="F22" s="3" t="s">
        <v>8</v>
      </c>
      <c r="G22" s="15">
        <f>E20*D20</f>
        <v>66010680</v>
      </c>
      <c r="H22" s="113">
        <f>SUM(H20)</f>
        <v>78552709.199999988</v>
      </c>
    </row>
    <row r="23" spans="2:8" ht="15.75" thickBot="1" x14ac:dyDescent="0.3">
      <c r="B23" s="6"/>
      <c r="C23" s="3"/>
      <c r="D23" s="4"/>
      <c r="E23" s="3"/>
      <c r="F23" s="3" t="s">
        <v>9</v>
      </c>
      <c r="G23" s="15">
        <f>F20*D20</f>
        <v>12542029.199999999</v>
      </c>
      <c r="H23" s="114"/>
    </row>
    <row r="24" spans="2:8" ht="15.75" thickBot="1" x14ac:dyDescent="0.3">
      <c r="B24" s="6"/>
      <c r="C24" s="3"/>
      <c r="D24" s="4"/>
      <c r="E24" s="3"/>
      <c r="F24" s="3" t="s">
        <v>10</v>
      </c>
      <c r="G24" s="15">
        <f>SUM(G22:G23)</f>
        <v>78552709.200000003</v>
      </c>
      <c r="H24" s="115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7" customHeight="1" thickBot="1" x14ac:dyDescent="0.3">
      <c r="B27" s="6" t="s">
        <v>20</v>
      </c>
      <c r="C27" s="34" t="s">
        <v>21</v>
      </c>
      <c r="D27" s="4">
        <v>2</v>
      </c>
      <c r="E27" s="35">
        <v>7334522</v>
      </c>
      <c r="F27" s="15">
        <f>E27*0.19</f>
        <v>1393559.18</v>
      </c>
      <c r="G27" s="22">
        <f>F27+E27</f>
        <v>8728081.1799999997</v>
      </c>
      <c r="H27" s="21">
        <f>G27*D27</f>
        <v>17456162.359999999</v>
      </c>
    </row>
    <row r="28" spans="2:8" ht="15.75" thickBot="1" x14ac:dyDescent="0.3">
      <c r="B28" s="6"/>
      <c r="C28" s="3"/>
      <c r="D28" s="4"/>
      <c r="E28" s="3"/>
      <c r="F28" s="3" t="s">
        <v>8</v>
      </c>
      <c r="G28" s="15">
        <f>E27*D27</f>
        <v>14669044</v>
      </c>
      <c r="H28" s="113">
        <f>SUM(H27)</f>
        <v>17456162.359999999</v>
      </c>
    </row>
    <row r="29" spans="2:8" ht="15.75" thickBot="1" x14ac:dyDescent="0.3">
      <c r="B29" s="6"/>
      <c r="C29" s="3"/>
      <c r="D29" s="4"/>
      <c r="E29" s="3"/>
      <c r="F29" s="3" t="s">
        <v>9</v>
      </c>
      <c r="G29" s="15">
        <f>F27*2</f>
        <v>2787118.36</v>
      </c>
      <c r="H29" s="114"/>
    </row>
    <row r="30" spans="2:8" ht="15.75" thickBot="1" x14ac:dyDescent="0.3">
      <c r="B30" s="6"/>
      <c r="C30" s="3"/>
      <c r="D30" s="4"/>
      <c r="E30" s="3"/>
      <c r="F30" s="3" t="s">
        <v>10</v>
      </c>
      <c r="G30" s="15">
        <f>SUM(G28:G29)</f>
        <v>17456162.359999999</v>
      </c>
      <c r="H30" s="115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" t="s">
        <v>24</v>
      </c>
      <c r="D33" s="4">
        <v>4</v>
      </c>
      <c r="E33" s="39">
        <v>2444840</v>
      </c>
      <c r="F33" s="15">
        <f>E33*0.19</f>
        <v>464519.6</v>
      </c>
      <c r="G33" s="22">
        <f>F33+E33</f>
        <v>2909359.6</v>
      </c>
      <c r="H33" s="20">
        <f>G33*D33</f>
        <v>11637438.4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9779360</v>
      </c>
      <c r="H34" s="119">
        <f>SUM(H33)</f>
        <v>11637438.4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1858078.4</v>
      </c>
      <c r="H35" s="120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11637438.4</v>
      </c>
      <c r="H36" s="121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39" thickBot="1" x14ac:dyDescent="0.3">
      <c r="B42" s="13">
        <v>2</v>
      </c>
      <c r="C42" s="37" t="s">
        <v>53</v>
      </c>
      <c r="D42" s="13">
        <v>1</v>
      </c>
      <c r="E42" s="39">
        <v>121335389.02</v>
      </c>
      <c r="F42" s="23">
        <f>E42*0.19</f>
        <v>23053723.913800001</v>
      </c>
      <c r="G42" s="33">
        <f>F42+E42</f>
        <v>144389112.93379998</v>
      </c>
      <c r="H42" s="23">
        <f>G42*D42</f>
        <v>144389112.93379998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121335389.02</v>
      </c>
      <c r="H43" s="62">
        <f>SUM(H42)</f>
        <v>144389112.93379998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23053723.913800001</v>
      </c>
      <c r="H44" s="63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144389112.93379998</v>
      </c>
      <c r="H45" s="64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95">
        <v>7334522</v>
      </c>
      <c r="F48" s="98">
        <f>E48*0.19</f>
        <v>1393559.18</v>
      </c>
      <c r="G48" s="108">
        <f>F48+E48</f>
        <v>8728081.1799999997</v>
      </c>
      <c r="H48" s="116">
        <f>G48*D48</f>
        <v>17456162.359999999</v>
      </c>
    </row>
    <row r="49" spans="2:8" x14ac:dyDescent="0.25">
      <c r="B49" s="81"/>
      <c r="C49" s="93"/>
      <c r="D49" s="81"/>
      <c r="E49" s="96"/>
      <c r="F49" s="99"/>
      <c r="G49" s="109"/>
      <c r="H49" s="117"/>
    </row>
    <row r="50" spans="2:8" ht="15.75" thickBot="1" x14ac:dyDescent="0.3">
      <c r="B50" s="68"/>
      <c r="C50" s="94"/>
      <c r="D50" s="68"/>
      <c r="E50" s="97"/>
      <c r="F50" s="100"/>
      <c r="G50" s="110"/>
      <c r="H50" s="118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14669044</v>
      </c>
      <c r="H51" s="113">
        <f>SUM(H48)</f>
        <v>17456162.359999999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2787118.36</v>
      </c>
      <c r="H52" s="114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17456162.359999999</v>
      </c>
      <c r="H53" s="115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36">
        <v>1528026</v>
      </c>
      <c r="F56" s="19">
        <f>E56*0.19</f>
        <v>290324.94</v>
      </c>
      <c r="G56" s="26">
        <f>F56+E56</f>
        <v>1818350.94</v>
      </c>
      <c r="H56" s="19">
        <f>G56*D56</f>
        <v>3636701.88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3056052</v>
      </c>
      <c r="H57" s="113">
        <f>SUM(H56)</f>
        <v>3636701.88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580649.88</v>
      </c>
      <c r="H58" s="114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3636701.88</v>
      </c>
      <c r="H59" s="115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33" customHeight="1" thickBot="1" x14ac:dyDescent="0.3">
      <c r="B62" s="6" t="s">
        <v>32</v>
      </c>
      <c r="C62" s="7" t="s">
        <v>33</v>
      </c>
      <c r="D62" s="4">
        <v>1</v>
      </c>
      <c r="E62" s="36">
        <v>3248600</v>
      </c>
      <c r="F62" s="24">
        <f>E62*0.19</f>
        <v>617234</v>
      </c>
      <c r="G62" s="24">
        <f>F62+E62</f>
        <v>3865834</v>
      </c>
      <c r="H62" s="24">
        <f>G62*D62</f>
        <v>3865834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3248600</v>
      </c>
      <c r="H63" s="113">
        <f>SUM(H62)</f>
        <v>3865834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617234</v>
      </c>
      <c r="H64" s="114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3865834</v>
      </c>
      <c r="H65" s="115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26.25" customHeight="1" thickBot="1" x14ac:dyDescent="0.3">
      <c r="B68" s="6" t="s">
        <v>35</v>
      </c>
      <c r="C68" s="7" t="s">
        <v>36</v>
      </c>
      <c r="D68" s="4">
        <v>1</v>
      </c>
      <c r="E68" s="24">
        <v>1725579</v>
      </c>
      <c r="F68" s="24">
        <f>E68*0.19</f>
        <v>327860.01</v>
      </c>
      <c r="G68" s="24">
        <f>F68+E68</f>
        <v>2053439.01</v>
      </c>
      <c r="H68" s="27">
        <f>G68*D68</f>
        <v>2053439.01</v>
      </c>
    </row>
    <row r="69" spans="2:8" ht="24.75" customHeight="1" thickBot="1" x14ac:dyDescent="0.3">
      <c r="B69" s="6" t="s">
        <v>37</v>
      </c>
      <c r="C69" s="7" t="s">
        <v>38</v>
      </c>
      <c r="D69" s="4">
        <v>1</v>
      </c>
      <c r="E69" s="24">
        <v>1850000</v>
      </c>
      <c r="F69" s="24">
        <f>E69*0.19</f>
        <v>351500</v>
      </c>
      <c r="G69" s="24">
        <f>F69+E69</f>
        <v>2201500</v>
      </c>
      <c r="H69" s="27">
        <f>G69*D69</f>
        <v>2201500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3575579</v>
      </c>
      <c r="H70" s="113">
        <f>SUM(H68:H69)</f>
        <v>4254939.01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679360.01</v>
      </c>
      <c r="H71" s="114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4254939.01</v>
      </c>
      <c r="H72" s="115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30">
        <v>1631629</v>
      </c>
      <c r="F75" s="19">
        <f>E75*0.19</f>
        <v>310009.51</v>
      </c>
      <c r="G75" s="19">
        <f>F75+E75</f>
        <v>1941638.51</v>
      </c>
      <c r="H75" s="19">
        <f>G75*D75</f>
        <v>1941638.51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5000000</v>
      </c>
      <c r="F76" s="101">
        <f>E76*0.19</f>
        <v>950000</v>
      </c>
      <c r="G76" s="67">
        <f>F76+E76</f>
        <v>5950000</v>
      </c>
      <c r="H76" s="101">
        <f>G76*D76</f>
        <v>11900000</v>
      </c>
    </row>
    <row r="77" spans="2:8" ht="15.75" thickBot="1" x14ac:dyDescent="0.3">
      <c r="B77" s="68"/>
      <c r="C77" s="88"/>
      <c r="D77" s="68"/>
      <c r="E77" s="100"/>
      <c r="F77" s="103"/>
      <c r="G77" s="68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11631629</v>
      </c>
      <c r="H78" s="113">
        <f>SUM(H75:H77)</f>
        <v>13841638.51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2210009.5099999998</v>
      </c>
      <c r="H79" s="114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13841638.51</v>
      </c>
      <c r="H80" s="115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2740700</v>
      </c>
      <c r="F83" s="101">
        <f>E83*0.19</f>
        <v>520733</v>
      </c>
      <c r="G83" s="67">
        <f>F83+E83</f>
        <v>3261433</v>
      </c>
      <c r="H83" s="101">
        <f>G83*D83</f>
        <v>3261433</v>
      </c>
    </row>
    <row r="84" spans="2:8" ht="15.75" thickBot="1" x14ac:dyDescent="0.3">
      <c r="B84" s="68"/>
      <c r="C84" s="103"/>
      <c r="D84" s="68"/>
      <c r="E84" s="100"/>
      <c r="F84" s="103"/>
      <c r="G84" s="68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2740700</v>
      </c>
      <c r="H85" s="62">
        <f>SUM(H83)</f>
        <v>3261433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520733</v>
      </c>
      <c r="H86" s="63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3261433</v>
      </c>
      <c r="H87" s="64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24">
        <v>990005</v>
      </c>
      <c r="F90" s="24">
        <f>E90*0.19</f>
        <v>188100.95</v>
      </c>
      <c r="G90" s="24">
        <f>F90+E90</f>
        <v>1178105.95</v>
      </c>
      <c r="H90" s="28">
        <f>G90*D90</f>
        <v>1178105.95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990005</v>
      </c>
      <c r="H91" s="62">
        <f>SUM(H90)</f>
        <v>1178105.95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188100.95</v>
      </c>
      <c r="H92" s="63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1178105.95</v>
      </c>
      <c r="H93" s="64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7" t="s">
        <v>52</v>
      </c>
      <c r="D96" s="4">
        <v>2</v>
      </c>
      <c r="E96" s="39">
        <v>1222460</v>
      </c>
      <c r="F96" s="24">
        <f>E96*0.19</f>
        <v>232267.4</v>
      </c>
      <c r="G96" s="24">
        <f>F96+E96</f>
        <v>1454727.4</v>
      </c>
      <c r="H96" s="14">
        <f>G96*D96</f>
        <v>2909454.8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2444920</v>
      </c>
      <c r="H97" s="62">
        <f>SUM(H96)</f>
        <v>2909454.8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464534.8</v>
      </c>
      <c r="H98" s="65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2909454.8</v>
      </c>
      <c r="H99" s="66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494823503.32379997</v>
      </c>
    </row>
    <row r="105" spans="2:8" x14ac:dyDescent="0.25">
      <c r="F105" s="133" t="s">
        <v>58</v>
      </c>
      <c r="G105" s="133"/>
      <c r="H105" s="133"/>
    </row>
    <row r="106" spans="2:8" x14ac:dyDescent="0.25">
      <c r="F106" s="133"/>
      <c r="G106" s="133"/>
      <c r="H106" s="133"/>
    </row>
    <row r="107" spans="2:8" x14ac:dyDescent="0.25">
      <c r="F107" s="133"/>
      <c r="G107" s="133"/>
      <c r="H107" s="133"/>
    </row>
  </sheetData>
  <mergeCells count="67">
    <mergeCell ref="F105:H107"/>
    <mergeCell ref="B2:H3"/>
    <mergeCell ref="B4:H4"/>
    <mergeCell ref="H7:H9"/>
    <mergeCell ref="B10:H10"/>
    <mergeCell ref="B13:B14"/>
    <mergeCell ref="C13:C14"/>
    <mergeCell ref="D13:D14"/>
    <mergeCell ref="E13:E14"/>
    <mergeCell ref="F13:F14"/>
    <mergeCell ref="G13:G14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</mergeCells>
  <pageMargins left="0.7" right="0.7" top="0.75" bottom="0.75" header="0.3" footer="0.3"/>
  <pageSetup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1"/>
  <sheetViews>
    <sheetView topLeftCell="A80" workbookViewId="0">
      <selection activeCell="E107" sqref="E107"/>
    </sheetView>
  </sheetViews>
  <sheetFormatPr baseColWidth="10" defaultRowHeight="15" x14ac:dyDescent="0.25"/>
  <cols>
    <col min="2" max="2" width="11.42578125" style="1"/>
    <col min="3" max="3" width="33.2851562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16" ht="15.75" thickBot="1" x14ac:dyDescent="0.3"/>
    <row r="2" spans="2:16" x14ac:dyDescent="0.25">
      <c r="B2" s="74" t="s">
        <v>57</v>
      </c>
      <c r="C2" s="75"/>
      <c r="D2" s="75"/>
      <c r="E2" s="75"/>
      <c r="F2" s="75"/>
      <c r="G2" s="75"/>
      <c r="H2" s="76"/>
    </row>
    <row r="3" spans="2:16" ht="15.75" thickBot="1" x14ac:dyDescent="0.3">
      <c r="B3" s="77"/>
      <c r="C3" s="78"/>
      <c r="D3" s="78"/>
      <c r="E3" s="78"/>
      <c r="F3" s="78"/>
      <c r="G3" s="78"/>
      <c r="H3" s="79"/>
    </row>
    <row r="4" spans="2:16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16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16" ht="62.25" customHeight="1" thickBot="1" x14ac:dyDescent="0.3">
      <c r="B6" s="6">
        <v>1</v>
      </c>
      <c r="C6" s="34" t="s">
        <v>7</v>
      </c>
      <c r="D6" s="4">
        <v>1</v>
      </c>
      <c r="E6" s="49">
        <v>98420168</v>
      </c>
      <c r="F6" s="15">
        <f>E6*0.19</f>
        <v>18699831.920000002</v>
      </c>
      <c r="G6" s="32">
        <f>F6+E6</f>
        <v>117119999.92</v>
      </c>
      <c r="H6" s="38">
        <f>G6*D6</f>
        <v>117119999.92</v>
      </c>
    </row>
    <row r="7" spans="2:16" ht="15.75" thickBot="1" x14ac:dyDescent="0.3">
      <c r="B7" s="6"/>
      <c r="C7" s="3"/>
      <c r="D7" s="4"/>
      <c r="E7" s="3"/>
      <c r="F7" s="7" t="s">
        <v>8</v>
      </c>
      <c r="G7" s="19">
        <f>E6</f>
        <v>98420168</v>
      </c>
      <c r="H7" s="113">
        <f>H6</f>
        <v>117119999.92</v>
      </c>
    </row>
    <row r="8" spans="2:16" ht="15.75" thickBot="1" x14ac:dyDescent="0.3">
      <c r="B8" s="6"/>
      <c r="C8" s="3"/>
      <c r="D8" s="4"/>
      <c r="E8" s="3"/>
      <c r="F8" s="7" t="s">
        <v>9</v>
      </c>
      <c r="G8" s="19">
        <f>F6</f>
        <v>18699831.920000002</v>
      </c>
      <c r="H8" s="114"/>
    </row>
    <row r="9" spans="2:16" ht="15.75" thickBot="1" x14ac:dyDescent="0.3">
      <c r="B9" s="6"/>
      <c r="C9" s="3"/>
      <c r="D9" s="4"/>
      <c r="E9" s="3"/>
      <c r="F9" s="7" t="s">
        <v>10</v>
      </c>
      <c r="G9" s="19">
        <f>G8+G7</f>
        <v>117119999.92</v>
      </c>
      <c r="H9" s="115"/>
    </row>
    <row r="10" spans="2:16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16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16" ht="36" customHeight="1" thickBot="1" x14ac:dyDescent="0.3">
      <c r="B12" s="6" t="s">
        <v>12</v>
      </c>
      <c r="C12" s="3" t="s">
        <v>13</v>
      </c>
      <c r="D12" s="4">
        <v>3</v>
      </c>
      <c r="E12" s="56">
        <v>1886386</v>
      </c>
      <c r="F12" s="15">
        <f>E12*0.19</f>
        <v>358413.34</v>
      </c>
      <c r="G12" s="21">
        <f>F12+E12</f>
        <v>2244799.34</v>
      </c>
      <c r="H12" s="22">
        <f>G12*D12</f>
        <v>6734398.0199999996</v>
      </c>
    </row>
    <row r="13" spans="2:16" x14ac:dyDescent="0.25">
      <c r="B13" s="86" t="s">
        <v>14</v>
      </c>
      <c r="C13" s="104" t="s">
        <v>15</v>
      </c>
      <c r="D13" s="86">
        <v>3</v>
      </c>
      <c r="E13" s="89">
        <v>1640336</v>
      </c>
      <c r="F13" s="67">
        <f t="shared" ref="F13" si="0">E13*0.19</f>
        <v>311663.84000000003</v>
      </c>
      <c r="G13" s="111">
        <f t="shared" ref="G13" si="1">F13+E13</f>
        <v>1951999.84</v>
      </c>
      <c r="H13" s="108">
        <f>G13*D13</f>
        <v>5855999.5200000005</v>
      </c>
    </row>
    <row r="14" spans="2:16" ht="11.25" customHeight="1" thickBot="1" x14ac:dyDescent="0.3">
      <c r="B14" s="68"/>
      <c r="C14" s="103"/>
      <c r="D14" s="68"/>
      <c r="E14" s="90"/>
      <c r="F14" s="82"/>
      <c r="G14" s="112"/>
      <c r="H14" s="110"/>
      <c r="L14" s="55"/>
      <c r="M14" s="55"/>
      <c r="N14" s="55"/>
      <c r="O14" s="55"/>
      <c r="P14" s="55"/>
    </row>
    <row r="15" spans="2:16" ht="15.75" customHeight="1" thickBot="1" x14ac:dyDescent="0.3">
      <c r="B15" s="6"/>
      <c r="C15" s="3"/>
      <c r="D15" s="4"/>
      <c r="E15" s="3"/>
      <c r="F15" s="3" t="s">
        <v>8</v>
      </c>
      <c r="G15" s="15">
        <f>D12*E12+D13*E13</f>
        <v>10580166</v>
      </c>
      <c r="H15" s="113">
        <f>SUM(H12:H14)</f>
        <v>12590397.539999999</v>
      </c>
      <c r="L15" s="55"/>
      <c r="M15" s="55"/>
      <c r="N15" s="55"/>
      <c r="O15" s="55"/>
      <c r="P15" s="55"/>
    </row>
    <row r="16" spans="2:16" ht="15.75" customHeight="1" thickBot="1" x14ac:dyDescent="0.3">
      <c r="B16" s="6"/>
      <c r="C16" s="3"/>
      <c r="D16" s="4"/>
      <c r="E16" s="3"/>
      <c r="F16" s="3" t="s">
        <v>9</v>
      </c>
      <c r="G16" s="15">
        <f>D12*F12+D13*F13</f>
        <v>2010231.54</v>
      </c>
      <c r="H16" s="114"/>
      <c r="L16" s="55"/>
      <c r="M16" s="55"/>
      <c r="N16" s="55"/>
      <c r="O16" s="55"/>
      <c r="P16" s="55"/>
    </row>
    <row r="17" spans="2:16" ht="15.75" customHeight="1" thickBot="1" x14ac:dyDescent="0.3">
      <c r="B17" s="6"/>
      <c r="C17" s="3"/>
      <c r="D17" s="4"/>
      <c r="E17" s="3"/>
      <c r="F17" s="3" t="s">
        <v>10</v>
      </c>
      <c r="G17" s="15">
        <f>G16+G15</f>
        <v>12590397.539999999</v>
      </c>
      <c r="H17" s="115"/>
      <c r="L17" s="55"/>
      <c r="M17" s="55"/>
      <c r="N17" s="55"/>
      <c r="O17" s="55"/>
      <c r="P17" s="55"/>
    </row>
    <row r="18" spans="2:16" ht="15.75" customHeight="1" thickBot="1" x14ac:dyDescent="0.3">
      <c r="B18" s="71" t="s">
        <v>16</v>
      </c>
      <c r="C18" s="72"/>
      <c r="D18" s="72"/>
      <c r="E18" s="72"/>
      <c r="F18" s="72"/>
      <c r="G18" s="72"/>
      <c r="H18" s="73"/>
      <c r="L18" s="55"/>
      <c r="M18" s="55"/>
      <c r="N18" s="55"/>
      <c r="O18" s="55"/>
      <c r="P18" s="55"/>
    </row>
    <row r="19" spans="2:16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  <c r="L19" s="55"/>
      <c r="M19" s="55"/>
      <c r="N19" s="55"/>
      <c r="O19" s="55"/>
      <c r="P19" s="55"/>
    </row>
    <row r="20" spans="2:16" ht="15" customHeight="1" x14ac:dyDescent="0.25">
      <c r="B20" s="86" t="s">
        <v>17</v>
      </c>
      <c r="C20" s="87" t="s">
        <v>18</v>
      </c>
      <c r="D20" s="86">
        <v>6</v>
      </c>
      <c r="E20" s="89">
        <v>1476302</v>
      </c>
      <c r="F20" s="91">
        <f>E20*0.19</f>
        <v>280497.38</v>
      </c>
      <c r="G20" s="108">
        <f>F20+E20</f>
        <v>1756799.38</v>
      </c>
      <c r="H20" s="122">
        <f>G20*D20</f>
        <v>10540796.279999999</v>
      </c>
      <c r="L20" s="55"/>
      <c r="M20" s="55"/>
      <c r="N20" s="55"/>
      <c r="O20" s="55"/>
      <c r="P20" s="55"/>
    </row>
    <row r="21" spans="2:16" ht="15.75" customHeight="1" thickBot="1" x14ac:dyDescent="0.3">
      <c r="B21" s="68"/>
      <c r="C21" s="88"/>
      <c r="D21" s="68"/>
      <c r="E21" s="90"/>
      <c r="F21" s="88"/>
      <c r="G21" s="110"/>
      <c r="H21" s="123"/>
      <c r="L21" s="55"/>
      <c r="M21" s="55"/>
      <c r="N21" s="55"/>
      <c r="O21" s="55"/>
      <c r="P21" s="55"/>
    </row>
    <row r="22" spans="2:16" ht="15.75" customHeight="1" thickBot="1" x14ac:dyDescent="0.3">
      <c r="B22" s="6"/>
      <c r="C22" s="3"/>
      <c r="D22" s="4"/>
      <c r="E22" s="3"/>
      <c r="F22" s="3" t="s">
        <v>8</v>
      </c>
      <c r="G22" s="15">
        <f>E20*D20</f>
        <v>8857812</v>
      </c>
      <c r="H22" s="113">
        <f>SUM(H20)</f>
        <v>10540796.279999999</v>
      </c>
      <c r="L22" s="55"/>
      <c r="M22" s="55"/>
      <c r="N22" s="55"/>
      <c r="O22" s="55"/>
      <c r="P22" s="55"/>
    </row>
    <row r="23" spans="2:16" ht="15.75" customHeight="1" thickBot="1" x14ac:dyDescent="0.3">
      <c r="B23" s="6"/>
      <c r="C23" s="3"/>
      <c r="D23" s="4"/>
      <c r="E23" s="3"/>
      <c r="F23" s="3" t="s">
        <v>9</v>
      </c>
      <c r="G23" s="15">
        <f>F20*D20</f>
        <v>1682984.28</v>
      </c>
      <c r="H23" s="114"/>
      <c r="L23" s="55"/>
      <c r="M23" s="55"/>
      <c r="N23" s="55"/>
      <c r="O23" s="55"/>
      <c r="P23" s="55"/>
    </row>
    <row r="24" spans="2:16" ht="15.75" customHeight="1" thickBot="1" x14ac:dyDescent="0.3">
      <c r="B24" s="6"/>
      <c r="C24" s="3"/>
      <c r="D24" s="4"/>
      <c r="E24" s="3"/>
      <c r="F24" s="3" t="s">
        <v>10</v>
      </c>
      <c r="G24" s="15">
        <f>SUM(G22:G23)</f>
        <v>10540796.279999999</v>
      </c>
      <c r="H24" s="115"/>
      <c r="L24" s="55"/>
      <c r="M24" s="55"/>
      <c r="N24" s="55"/>
      <c r="O24" s="55"/>
      <c r="P24" s="55"/>
    </row>
    <row r="25" spans="2:16" ht="15.75" customHeight="1" thickBot="1" x14ac:dyDescent="0.3">
      <c r="B25" s="71" t="s">
        <v>19</v>
      </c>
      <c r="C25" s="72"/>
      <c r="D25" s="72"/>
      <c r="E25" s="72"/>
      <c r="F25" s="72"/>
      <c r="G25" s="72"/>
      <c r="H25" s="73"/>
      <c r="L25" s="55"/>
      <c r="M25" s="55"/>
      <c r="N25" s="55"/>
      <c r="O25" s="55"/>
      <c r="P25" s="55"/>
    </row>
    <row r="26" spans="2:16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  <c r="L26" s="55"/>
      <c r="M26" s="55"/>
      <c r="N26" s="55"/>
      <c r="O26" s="55"/>
      <c r="P26" s="55"/>
    </row>
    <row r="27" spans="2:16" ht="27" customHeight="1" thickBot="1" x14ac:dyDescent="0.3">
      <c r="B27" s="6" t="s">
        <v>20</v>
      </c>
      <c r="C27" s="57" t="s">
        <v>21</v>
      </c>
      <c r="D27" s="4">
        <v>2</v>
      </c>
      <c r="E27" s="58">
        <v>2952605</v>
      </c>
      <c r="F27" s="15">
        <f>E27*0.19</f>
        <v>560994.94999999995</v>
      </c>
      <c r="G27" s="22">
        <f>F27+E27</f>
        <v>3513599.95</v>
      </c>
      <c r="H27" s="21">
        <f>G27*D27</f>
        <v>7027199.9000000004</v>
      </c>
      <c r="L27" s="55"/>
      <c r="M27" s="55"/>
      <c r="N27" s="55"/>
      <c r="O27" s="55"/>
      <c r="P27" s="55"/>
    </row>
    <row r="28" spans="2:16" ht="15.75" thickBot="1" x14ac:dyDescent="0.3">
      <c r="B28" s="6"/>
      <c r="C28" s="3"/>
      <c r="D28" s="4"/>
      <c r="E28" s="3"/>
      <c r="F28" s="3" t="s">
        <v>8</v>
      </c>
      <c r="G28" s="15">
        <f>E27*D27</f>
        <v>5905210</v>
      </c>
      <c r="H28" s="113">
        <f>SUM(H27)</f>
        <v>7027199.9000000004</v>
      </c>
    </row>
    <row r="29" spans="2:16" ht="15.75" thickBot="1" x14ac:dyDescent="0.3">
      <c r="B29" s="6"/>
      <c r="C29" s="3"/>
      <c r="D29" s="4"/>
      <c r="E29" s="3"/>
      <c r="F29" s="3" t="s">
        <v>9</v>
      </c>
      <c r="G29" s="15">
        <f>F27*2</f>
        <v>1121989.8999999999</v>
      </c>
      <c r="H29" s="114"/>
    </row>
    <row r="30" spans="2:16" ht="15.75" thickBot="1" x14ac:dyDescent="0.3">
      <c r="B30" s="6"/>
      <c r="C30" s="3"/>
      <c r="D30" s="4"/>
      <c r="E30" s="3"/>
      <c r="F30" s="3" t="s">
        <v>10</v>
      </c>
      <c r="G30" s="15">
        <f>SUM(G28:G29)</f>
        <v>7027199.9000000004</v>
      </c>
      <c r="H30" s="115"/>
    </row>
    <row r="31" spans="2:16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16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59" t="s">
        <v>24</v>
      </c>
      <c r="D33" s="4">
        <v>4</v>
      </c>
      <c r="E33" s="60">
        <v>492101</v>
      </c>
      <c r="F33" s="15">
        <f>E33*0.19</f>
        <v>93499.19</v>
      </c>
      <c r="G33" s="22">
        <f>F33+E33</f>
        <v>585600.18999999994</v>
      </c>
      <c r="H33" s="20">
        <f>G33*D33</f>
        <v>2342400.7599999998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1968404</v>
      </c>
      <c r="H34" s="119">
        <f>SUM(H33)</f>
        <v>2342400.7599999998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373996.76</v>
      </c>
      <c r="H35" s="120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2342400.7599999998</v>
      </c>
      <c r="H36" s="121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39" thickBot="1" x14ac:dyDescent="0.3">
      <c r="B42" s="13">
        <v>2</v>
      </c>
      <c r="C42" s="45" t="s">
        <v>53</v>
      </c>
      <c r="D42" s="13">
        <v>1</v>
      </c>
      <c r="E42" s="49">
        <v>98420168</v>
      </c>
      <c r="F42" s="23">
        <f>E42*0.19</f>
        <v>18699831.920000002</v>
      </c>
      <c r="G42" s="33">
        <f>F42+E42</f>
        <v>117119999.92</v>
      </c>
      <c r="H42" s="23">
        <f>G42*D42</f>
        <v>117119999.92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98420168</v>
      </c>
      <c r="H43" s="62">
        <f>SUM(H42)</f>
        <v>117119999.92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18699831.920000002</v>
      </c>
      <c r="H44" s="63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117119999.92</v>
      </c>
      <c r="H45" s="64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124" t="s">
        <v>21</v>
      </c>
      <c r="D48" s="86">
        <v>2</v>
      </c>
      <c r="E48" s="127">
        <v>2952605</v>
      </c>
      <c r="F48" s="98">
        <f>E48*0.19</f>
        <v>560994.94999999995</v>
      </c>
      <c r="G48" s="108">
        <f>F48+E48</f>
        <v>3513599.95</v>
      </c>
      <c r="H48" s="116">
        <f>G48*D48</f>
        <v>7027199.9000000004</v>
      </c>
    </row>
    <row r="49" spans="2:8" x14ac:dyDescent="0.25">
      <c r="B49" s="81"/>
      <c r="C49" s="125"/>
      <c r="D49" s="81"/>
      <c r="E49" s="128"/>
      <c r="F49" s="99"/>
      <c r="G49" s="109"/>
      <c r="H49" s="117"/>
    </row>
    <row r="50" spans="2:8" ht="15.75" thickBot="1" x14ac:dyDescent="0.3">
      <c r="B50" s="68"/>
      <c r="C50" s="126"/>
      <c r="D50" s="68"/>
      <c r="E50" s="129"/>
      <c r="F50" s="100"/>
      <c r="G50" s="110"/>
      <c r="H50" s="118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5905210</v>
      </c>
      <c r="H51" s="113">
        <f>SUM(H48)</f>
        <v>7027199.9000000004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1121989.8999999999</v>
      </c>
      <c r="H52" s="114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7027199.9000000004</v>
      </c>
      <c r="H53" s="115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36">
        <v>615126</v>
      </c>
      <c r="F56" s="19">
        <f>E56*0.19</f>
        <v>116873.94</v>
      </c>
      <c r="G56" s="26">
        <f>F56+E56</f>
        <v>731999.94</v>
      </c>
      <c r="H56" s="19">
        <f>G56*D56</f>
        <v>1463999.88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1230252</v>
      </c>
      <c r="H57" s="113">
        <f>SUM(H56)</f>
        <v>1463999.88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233747.88</v>
      </c>
      <c r="H58" s="114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1463999.88</v>
      </c>
      <c r="H59" s="115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33" customHeight="1" thickBot="1" x14ac:dyDescent="0.3">
      <c r="B62" s="6" t="s">
        <v>32</v>
      </c>
      <c r="C62" s="7" t="s">
        <v>33</v>
      </c>
      <c r="D62" s="4">
        <v>1</v>
      </c>
      <c r="E62" s="36">
        <v>2616336</v>
      </c>
      <c r="F62" s="24">
        <f>E62*0.19</f>
        <v>497103.84</v>
      </c>
      <c r="G62" s="24">
        <f>F62+E62</f>
        <v>3113439.84</v>
      </c>
      <c r="H62" s="24">
        <f>G62*D62</f>
        <v>3113439.84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2616336</v>
      </c>
      <c r="H63" s="113">
        <f>SUM(H62)</f>
        <v>3113439.84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497103.84</v>
      </c>
      <c r="H64" s="114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3113439.84</v>
      </c>
      <c r="H65" s="115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26.25" customHeight="1" thickBot="1" x14ac:dyDescent="0.3">
      <c r="B68" s="6" t="s">
        <v>35</v>
      </c>
      <c r="C68" s="7" t="s">
        <v>36</v>
      </c>
      <c r="D68" s="4">
        <v>1</v>
      </c>
      <c r="E68" s="24">
        <v>1340975</v>
      </c>
      <c r="F68" s="24">
        <f>E68*0.19</f>
        <v>254785.25</v>
      </c>
      <c r="G68" s="24">
        <f>F68+E68</f>
        <v>1595760.25</v>
      </c>
      <c r="H68" s="27">
        <f>G68*D68</f>
        <v>1595760.25</v>
      </c>
    </row>
    <row r="69" spans="2:8" ht="24.75" customHeight="1" thickBot="1" x14ac:dyDescent="0.3">
      <c r="B69" s="6" t="s">
        <v>37</v>
      </c>
      <c r="C69" s="7" t="s">
        <v>38</v>
      </c>
      <c r="D69" s="4">
        <v>1</v>
      </c>
      <c r="E69" s="24">
        <v>1537815</v>
      </c>
      <c r="F69" s="24">
        <f>E69*0.19</f>
        <v>292184.84999999998</v>
      </c>
      <c r="G69" s="24">
        <f>F69+E69</f>
        <v>1829999.85</v>
      </c>
      <c r="H69" s="27">
        <f>G69*D69</f>
        <v>1829999.85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2878790</v>
      </c>
      <c r="H70" s="113">
        <f>SUM(H68:H69)</f>
        <v>3425760.1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546970.1</v>
      </c>
      <c r="H71" s="114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3425760.1</v>
      </c>
      <c r="H72" s="115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30">
        <v>1041614</v>
      </c>
      <c r="F75" s="19">
        <f>E75*0.19</f>
        <v>197906.66</v>
      </c>
      <c r="G75" s="19">
        <f>F75+E75</f>
        <v>1239520.6599999999</v>
      </c>
      <c r="H75" s="19">
        <f>G75*D75</f>
        <v>1239520.6599999999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2148841</v>
      </c>
      <c r="F76" s="101">
        <f>E76*0.19</f>
        <v>408279.79</v>
      </c>
      <c r="G76" s="67">
        <f>F76+E76</f>
        <v>2557120.79</v>
      </c>
      <c r="H76" s="101">
        <f>G76*D76</f>
        <v>5114241.58</v>
      </c>
    </row>
    <row r="77" spans="2:8" ht="15.75" thickBot="1" x14ac:dyDescent="0.3">
      <c r="B77" s="68"/>
      <c r="C77" s="88"/>
      <c r="D77" s="68"/>
      <c r="E77" s="100"/>
      <c r="F77" s="103"/>
      <c r="G77" s="68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5339296</v>
      </c>
      <c r="H78" s="113">
        <f>SUM(H75:H77)</f>
        <v>6353762.2400000002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1014466.24</v>
      </c>
      <c r="H79" s="114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6353762.2400000002</v>
      </c>
      <c r="H80" s="115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2214454</v>
      </c>
      <c r="F83" s="101">
        <f>E83*0.19</f>
        <v>420746.26</v>
      </c>
      <c r="G83" s="67">
        <f>F83+E83</f>
        <v>2635200.2599999998</v>
      </c>
      <c r="H83" s="101">
        <f>G83*D83</f>
        <v>2635200.2599999998</v>
      </c>
    </row>
    <row r="84" spans="2:8" ht="15.75" thickBot="1" x14ac:dyDescent="0.3">
      <c r="B84" s="68"/>
      <c r="C84" s="103"/>
      <c r="D84" s="68"/>
      <c r="E84" s="100"/>
      <c r="F84" s="103"/>
      <c r="G84" s="68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2214454</v>
      </c>
      <c r="H85" s="62">
        <f>SUM(H83)</f>
        <v>2635200.2599999998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420746.26</v>
      </c>
      <c r="H86" s="63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2635200.2599999998</v>
      </c>
      <c r="H87" s="64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56">
        <v>729949</v>
      </c>
      <c r="F90" s="24">
        <f>E90*0.19</f>
        <v>138690.31</v>
      </c>
      <c r="G90" s="24">
        <f>F90+E90</f>
        <v>868639.31</v>
      </c>
      <c r="H90" s="28">
        <f>G90*D90</f>
        <v>868639.31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729949</v>
      </c>
      <c r="H91" s="62">
        <f>SUM(H90)</f>
        <v>868639.31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138690.31</v>
      </c>
      <c r="H92" s="63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868639.31</v>
      </c>
      <c r="H93" s="64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61" t="s">
        <v>52</v>
      </c>
      <c r="D96" s="4">
        <v>2</v>
      </c>
      <c r="E96" s="60">
        <v>492101</v>
      </c>
      <c r="F96" s="24">
        <f>E96*0.19</f>
        <v>93499.19</v>
      </c>
      <c r="G96" s="24">
        <f>F96+E96</f>
        <v>585600.18999999994</v>
      </c>
      <c r="H96" s="14">
        <f>G96*D96</f>
        <v>1171200.3799999999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984202</v>
      </c>
      <c r="H97" s="62">
        <f>SUM(H96)</f>
        <v>1171200.3799999999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186998.38</v>
      </c>
      <c r="H98" s="65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1171200.3799999999</v>
      </c>
      <c r="H99" s="66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292799996.22999996</v>
      </c>
    </row>
  </sheetData>
  <mergeCells count="66">
    <mergeCell ref="B2:H3"/>
    <mergeCell ref="B4:H4"/>
    <mergeCell ref="H7:H9"/>
    <mergeCell ref="B10:H10"/>
    <mergeCell ref="B13:B14"/>
    <mergeCell ref="C13:C14"/>
    <mergeCell ref="D13:D14"/>
    <mergeCell ref="E13:E14"/>
    <mergeCell ref="F13:F14"/>
    <mergeCell ref="G13:G14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</mergeCells>
  <pageMargins left="0.7" right="0.7" top="0.75" bottom="0.75" header="0.3" footer="0.3"/>
  <pageSetup orientation="portrait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H101"/>
  <sheetViews>
    <sheetView topLeftCell="A40" workbookViewId="0">
      <selection activeCell="M14" sqref="M14"/>
    </sheetView>
  </sheetViews>
  <sheetFormatPr baseColWidth="10" defaultRowHeight="15" x14ac:dyDescent="0.25"/>
  <cols>
    <col min="2" max="2" width="11.42578125" style="1"/>
    <col min="3" max="3" width="33.2851562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" t="s">
        <v>7</v>
      </c>
      <c r="D6" s="4">
        <v>1</v>
      </c>
      <c r="E6" s="39">
        <v>95950000</v>
      </c>
      <c r="F6" s="15">
        <f>E6*0.19</f>
        <v>18230500</v>
      </c>
      <c r="G6" s="32">
        <f>F6+E6</f>
        <v>114180500</v>
      </c>
      <c r="H6" s="38">
        <f>G6*D6</f>
        <v>114180500</v>
      </c>
    </row>
    <row r="7" spans="2:8" ht="15.75" thickBot="1" x14ac:dyDescent="0.3">
      <c r="B7" s="6"/>
      <c r="C7" s="3"/>
      <c r="D7" s="4"/>
      <c r="E7" s="3"/>
      <c r="F7" s="7" t="s">
        <v>8</v>
      </c>
      <c r="G7" s="19">
        <f>E6</f>
        <v>95950000</v>
      </c>
      <c r="H7" s="113">
        <f>H6</f>
        <v>114180500</v>
      </c>
    </row>
    <row r="8" spans="2:8" ht="15.75" thickBot="1" x14ac:dyDescent="0.3">
      <c r="B8" s="6"/>
      <c r="C8" s="3"/>
      <c r="D8" s="4"/>
      <c r="E8" s="3"/>
      <c r="F8" s="7" t="s">
        <v>9</v>
      </c>
      <c r="G8" s="19">
        <f>F6</f>
        <v>18230500</v>
      </c>
      <c r="H8" s="114"/>
    </row>
    <row r="9" spans="2:8" ht="15.75" thickBot="1" x14ac:dyDescent="0.3">
      <c r="B9" s="6"/>
      <c r="C9" s="3"/>
      <c r="D9" s="4"/>
      <c r="E9" s="3"/>
      <c r="F9" s="7" t="s">
        <v>10</v>
      </c>
      <c r="G9" s="19">
        <f>G8+G7</f>
        <v>114180500</v>
      </c>
      <c r="H9" s="11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36" customHeight="1" thickBot="1" x14ac:dyDescent="0.3">
      <c r="B12" s="6" t="s">
        <v>12</v>
      </c>
      <c r="C12" s="3" t="s">
        <v>13</v>
      </c>
      <c r="D12" s="4">
        <v>3</v>
      </c>
      <c r="E12" s="36">
        <v>1500000</v>
      </c>
      <c r="F12" s="15">
        <f>E12*0.19</f>
        <v>285000</v>
      </c>
      <c r="G12" s="21">
        <f>F12+E12</f>
        <v>1785000</v>
      </c>
      <c r="H12" s="22">
        <f>G12*D12</f>
        <v>5355000</v>
      </c>
    </row>
    <row r="13" spans="2:8" x14ac:dyDescent="0.25">
      <c r="B13" s="86" t="s">
        <v>14</v>
      </c>
      <c r="C13" s="104" t="s">
        <v>15</v>
      </c>
      <c r="D13" s="86">
        <v>3</v>
      </c>
      <c r="E13" s="89">
        <v>1750000</v>
      </c>
      <c r="F13" s="67">
        <f t="shared" ref="F13" si="0">E13*0.19</f>
        <v>332500</v>
      </c>
      <c r="G13" s="111">
        <f t="shared" ref="G13" si="1">F13+E13</f>
        <v>2082500</v>
      </c>
      <c r="H13" s="108">
        <f>G13*D13</f>
        <v>6247500</v>
      </c>
    </row>
    <row r="14" spans="2:8" ht="11.25" customHeight="1" thickBot="1" x14ac:dyDescent="0.3">
      <c r="B14" s="68"/>
      <c r="C14" s="103"/>
      <c r="D14" s="68"/>
      <c r="E14" s="90"/>
      <c r="F14" s="82"/>
      <c r="G14" s="112"/>
      <c r="H14" s="110"/>
    </row>
    <row r="15" spans="2:8" ht="15.75" thickBot="1" x14ac:dyDescent="0.3">
      <c r="B15" s="6"/>
      <c r="C15" s="3"/>
      <c r="D15" s="4"/>
      <c r="E15" s="3"/>
      <c r="F15" s="3" t="s">
        <v>8</v>
      </c>
      <c r="G15" s="15">
        <f>D12*E12+D13*E13</f>
        <v>9750000</v>
      </c>
      <c r="H15" s="62">
        <f>SUM(H12:H14)</f>
        <v>11602500</v>
      </c>
    </row>
    <row r="16" spans="2:8" ht="15.75" thickBot="1" x14ac:dyDescent="0.3">
      <c r="B16" s="6"/>
      <c r="C16" s="3"/>
      <c r="D16" s="4"/>
      <c r="E16" s="3"/>
      <c r="F16" s="3" t="s">
        <v>9</v>
      </c>
      <c r="G16" s="15">
        <f>D12*F12+D13*F13</f>
        <v>1852500</v>
      </c>
      <c r="H16" s="65"/>
    </row>
    <row r="17" spans="2:8" ht="15.75" thickBot="1" x14ac:dyDescent="0.3">
      <c r="B17" s="6"/>
      <c r="C17" s="3"/>
      <c r="D17" s="4"/>
      <c r="E17" s="3"/>
      <c r="F17" s="3" t="s">
        <v>10</v>
      </c>
      <c r="G17" s="15">
        <f>G16+G15</f>
        <v>11602500</v>
      </c>
      <c r="H17" s="66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1060000</v>
      </c>
      <c r="F20" s="91">
        <f>E20*0.19</f>
        <v>201400</v>
      </c>
      <c r="G20" s="108">
        <f>F20+E20</f>
        <v>1261400</v>
      </c>
      <c r="H20" s="122">
        <f>G20*D20</f>
        <v>7568400</v>
      </c>
    </row>
    <row r="21" spans="2:8" ht="15.75" thickBot="1" x14ac:dyDescent="0.3">
      <c r="B21" s="68"/>
      <c r="C21" s="88"/>
      <c r="D21" s="68"/>
      <c r="E21" s="90"/>
      <c r="F21" s="88"/>
      <c r="G21" s="110"/>
      <c r="H21" s="123"/>
    </row>
    <row r="22" spans="2:8" ht="15.75" thickBot="1" x14ac:dyDescent="0.3">
      <c r="B22" s="6"/>
      <c r="C22" s="3"/>
      <c r="D22" s="4"/>
      <c r="E22" s="3"/>
      <c r="F22" s="3" t="s">
        <v>8</v>
      </c>
      <c r="G22" s="15">
        <f>E20*D20</f>
        <v>6360000</v>
      </c>
      <c r="H22" s="113">
        <f>SUM(H20)</f>
        <v>7568400</v>
      </c>
    </row>
    <row r="23" spans="2:8" ht="15.75" thickBot="1" x14ac:dyDescent="0.3">
      <c r="B23" s="6"/>
      <c r="C23" s="3"/>
      <c r="D23" s="4"/>
      <c r="E23" s="3"/>
      <c r="F23" s="3" t="s">
        <v>9</v>
      </c>
      <c r="G23" s="15">
        <f>F20*D20</f>
        <v>1208400</v>
      </c>
      <c r="H23" s="114"/>
    </row>
    <row r="24" spans="2:8" ht="15.75" thickBot="1" x14ac:dyDescent="0.3">
      <c r="B24" s="6"/>
      <c r="C24" s="3"/>
      <c r="D24" s="4"/>
      <c r="E24" s="3"/>
      <c r="F24" s="3" t="s">
        <v>10</v>
      </c>
      <c r="G24" s="15">
        <f>SUM(G22:G23)</f>
        <v>7568400</v>
      </c>
      <c r="H24" s="115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7" customHeight="1" thickBot="1" x14ac:dyDescent="0.3">
      <c r="B27" s="6" t="s">
        <v>20</v>
      </c>
      <c r="C27" s="34" t="s">
        <v>21</v>
      </c>
      <c r="D27" s="4">
        <v>2</v>
      </c>
      <c r="E27" s="35">
        <v>2750000</v>
      </c>
      <c r="F27" s="15">
        <f>E27*0.19</f>
        <v>522500</v>
      </c>
      <c r="G27" s="22">
        <f>F27+E27</f>
        <v>3272500</v>
      </c>
      <c r="H27" s="21">
        <f>G27*D27</f>
        <v>6545000</v>
      </c>
    </row>
    <row r="28" spans="2:8" ht="15.75" thickBot="1" x14ac:dyDescent="0.3">
      <c r="B28" s="6"/>
      <c r="C28" s="3"/>
      <c r="D28" s="4"/>
      <c r="E28" s="3"/>
      <c r="F28" s="3" t="s">
        <v>8</v>
      </c>
      <c r="G28" s="15">
        <f>E27*D27</f>
        <v>5500000</v>
      </c>
      <c r="H28" s="113">
        <f>SUM(H27)</f>
        <v>6545000</v>
      </c>
    </row>
    <row r="29" spans="2:8" ht="15.75" thickBot="1" x14ac:dyDescent="0.3">
      <c r="B29" s="6"/>
      <c r="C29" s="3"/>
      <c r="D29" s="4"/>
      <c r="E29" s="3"/>
      <c r="F29" s="3" t="s">
        <v>9</v>
      </c>
      <c r="G29" s="15">
        <f>F27*2</f>
        <v>1045000</v>
      </c>
      <c r="H29" s="114"/>
    </row>
    <row r="30" spans="2:8" ht="15.75" thickBot="1" x14ac:dyDescent="0.3">
      <c r="B30" s="6"/>
      <c r="C30" s="3"/>
      <c r="D30" s="4"/>
      <c r="E30" s="3"/>
      <c r="F30" s="3" t="s">
        <v>10</v>
      </c>
      <c r="G30" s="15">
        <f>SUM(G28:G29)</f>
        <v>6545000</v>
      </c>
      <c r="H30" s="115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" t="s">
        <v>24</v>
      </c>
      <c r="D33" s="4">
        <v>4</v>
      </c>
      <c r="E33" s="36">
        <v>350000</v>
      </c>
      <c r="F33" s="15">
        <f>E33*0.19</f>
        <v>66500</v>
      </c>
      <c r="G33" s="22">
        <f>F33+E33</f>
        <v>416500</v>
      </c>
      <c r="H33" s="20">
        <f>G33*D33</f>
        <v>1666000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1400000</v>
      </c>
      <c r="H34" s="119">
        <f>SUM(H33)</f>
        <v>1666000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266000</v>
      </c>
      <c r="H35" s="120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1666000</v>
      </c>
      <c r="H36" s="121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67.5" customHeight="1" thickBot="1" x14ac:dyDescent="0.3">
      <c r="B42" s="13">
        <v>2</v>
      </c>
      <c r="C42" s="37" t="s">
        <v>53</v>
      </c>
      <c r="D42" s="13">
        <v>1</v>
      </c>
      <c r="E42" s="39">
        <v>95000000</v>
      </c>
      <c r="F42" s="23">
        <f>E42*0.19</f>
        <v>18050000</v>
      </c>
      <c r="G42" s="33">
        <f>F42+E42</f>
        <v>113050000</v>
      </c>
      <c r="H42" s="23">
        <f>G42*D42</f>
        <v>113050000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95000000</v>
      </c>
      <c r="H43" s="62">
        <f>SUM(H42)</f>
        <v>113050000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18050000</v>
      </c>
      <c r="H44" s="63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113050000</v>
      </c>
      <c r="H45" s="64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95">
        <v>2750000</v>
      </c>
      <c r="F48" s="98">
        <f>E48*0.19</f>
        <v>522500</v>
      </c>
      <c r="G48" s="108">
        <f>F48+E48</f>
        <v>3272500</v>
      </c>
      <c r="H48" s="116">
        <f>G48*D48</f>
        <v>6545000</v>
      </c>
    </row>
    <row r="49" spans="2:8" x14ac:dyDescent="0.25">
      <c r="B49" s="81"/>
      <c r="C49" s="93"/>
      <c r="D49" s="81"/>
      <c r="E49" s="96"/>
      <c r="F49" s="99"/>
      <c r="G49" s="109"/>
      <c r="H49" s="117"/>
    </row>
    <row r="50" spans="2:8" ht="15.75" thickBot="1" x14ac:dyDescent="0.3">
      <c r="B50" s="68"/>
      <c r="C50" s="94"/>
      <c r="D50" s="68"/>
      <c r="E50" s="97"/>
      <c r="F50" s="100"/>
      <c r="G50" s="110"/>
      <c r="H50" s="118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5500000</v>
      </c>
      <c r="H51" s="113">
        <f>SUM(H48)</f>
        <v>6545000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1045000</v>
      </c>
      <c r="H52" s="114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6545000</v>
      </c>
      <c r="H53" s="115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36">
        <v>630000</v>
      </c>
      <c r="F56" s="19">
        <f>E56*0.19</f>
        <v>119700</v>
      </c>
      <c r="G56" s="26">
        <f>F56+E56</f>
        <v>749700</v>
      </c>
      <c r="H56" s="19">
        <f>G56*D56</f>
        <v>1499400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1260000</v>
      </c>
      <c r="H57" s="113">
        <f>SUM(H56)</f>
        <v>1499400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239400</v>
      </c>
      <c r="H58" s="114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1499400</v>
      </c>
      <c r="H59" s="115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33" customHeight="1" thickBot="1" x14ac:dyDescent="0.3">
      <c r="B62" s="6" t="s">
        <v>32</v>
      </c>
      <c r="C62" s="7" t="s">
        <v>33</v>
      </c>
      <c r="D62" s="4">
        <v>1</v>
      </c>
      <c r="E62" s="36">
        <v>2680000</v>
      </c>
      <c r="F62" s="24">
        <f>E62*0.19</f>
        <v>509200</v>
      </c>
      <c r="G62" s="24">
        <f>F62+E62</f>
        <v>3189200</v>
      </c>
      <c r="H62" s="24">
        <f>G62*D62</f>
        <v>3189200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2680000</v>
      </c>
      <c r="H63" s="113">
        <f>SUM(H62)</f>
        <v>3189200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509200</v>
      </c>
      <c r="H64" s="114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3189200</v>
      </c>
      <c r="H65" s="115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26.25" customHeight="1" thickBot="1" x14ac:dyDescent="0.3">
      <c r="B68" s="6" t="s">
        <v>35</v>
      </c>
      <c r="C68" s="7" t="s">
        <v>36</v>
      </c>
      <c r="D68" s="4">
        <v>1</v>
      </c>
      <c r="E68" s="24">
        <v>607500</v>
      </c>
      <c r="F68" s="24">
        <f>E68*0.19</f>
        <v>115425</v>
      </c>
      <c r="G68" s="24">
        <f>F68+E68</f>
        <v>722925</v>
      </c>
      <c r="H68" s="27">
        <f>G68*D68</f>
        <v>722925</v>
      </c>
    </row>
    <row r="69" spans="2:8" ht="24.75" customHeight="1" thickBot="1" x14ac:dyDescent="0.3">
      <c r="B69" s="6" t="s">
        <v>37</v>
      </c>
      <c r="C69" s="7" t="s">
        <v>38</v>
      </c>
      <c r="D69" s="4">
        <v>1</v>
      </c>
      <c r="E69" s="24">
        <v>1550000</v>
      </c>
      <c r="F69" s="24">
        <f>E69*0.19</f>
        <v>294500</v>
      </c>
      <c r="G69" s="24">
        <f>F69+E69</f>
        <v>1844500</v>
      </c>
      <c r="H69" s="27">
        <f>G69*D69</f>
        <v>1844500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2157500</v>
      </c>
      <c r="H70" s="113">
        <f>SUM(H68:H69)</f>
        <v>2567425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409925</v>
      </c>
      <c r="H71" s="114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2567425</v>
      </c>
      <c r="H72" s="115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30">
        <v>650000</v>
      </c>
      <c r="F75" s="19">
        <f>E75*0.19</f>
        <v>123500</v>
      </c>
      <c r="G75" s="19">
        <f>F75+E75</f>
        <v>773500</v>
      </c>
      <c r="H75" s="19">
        <f>G75*D75</f>
        <v>773500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2410000</v>
      </c>
      <c r="F76" s="101">
        <f>E76*0.19</f>
        <v>457900</v>
      </c>
      <c r="G76" s="67">
        <f>F76+E76</f>
        <v>2867900</v>
      </c>
      <c r="H76" s="101">
        <f>G76*D76</f>
        <v>5735800</v>
      </c>
    </row>
    <row r="77" spans="2:8" ht="15.75" thickBot="1" x14ac:dyDescent="0.3">
      <c r="B77" s="68"/>
      <c r="C77" s="88"/>
      <c r="D77" s="68"/>
      <c r="E77" s="100"/>
      <c r="F77" s="103"/>
      <c r="G77" s="68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5470000</v>
      </c>
      <c r="H78" s="113">
        <f>SUM(H75:H77)</f>
        <v>6509300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1039300</v>
      </c>
      <c r="H79" s="114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6509300</v>
      </c>
      <c r="H80" s="115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2260000</v>
      </c>
      <c r="F83" s="101">
        <f>E83*0.19</f>
        <v>429400</v>
      </c>
      <c r="G83" s="67">
        <f>F83+E83</f>
        <v>2689400</v>
      </c>
      <c r="H83" s="101">
        <f>G83*D83</f>
        <v>2689400</v>
      </c>
    </row>
    <row r="84" spans="2:8" ht="15.75" thickBot="1" x14ac:dyDescent="0.3">
      <c r="B84" s="68"/>
      <c r="C84" s="103"/>
      <c r="D84" s="68"/>
      <c r="E84" s="100"/>
      <c r="F84" s="103"/>
      <c r="G84" s="68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2260000</v>
      </c>
      <c r="H85" s="62">
        <f>SUM(H83)</f>
        <v>2689400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429400</v>
      </c>
      <c r="H86" s="63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2689400</v>
      </c>
      <c r="H87" s="64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24">
        <v>740000</v>
      </c>
      <c r="F90" s="24">
        <f>E90*0.19</f>
        <v>140600</v>
      </c>
      <c r="G90" s="24">
        <f>F90+E90</f>
        <v>880600</v>
      </c>
      <c r="H90" s="28">
        <f>G90*D90</f>
        <v>880600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740000</v>
      </c>
      <c r="H91" s="62">
        <f>SUM(H90)</f>
        <v>880600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140600</v>
      </c>
      <c r="H92" s="63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880600</v>
      </c>
      <c r="H93" s="64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7" t="s">
        <v>52</v>
      </c>
      <c r="D96" s="4">
        <v>2</v>
      </c>
      <c r="E96" s="36">
        <v>350000</v>
      </c>
      <c r="F96" s="24">
        <f>E96*0.19</f>
        <v>66500</v>
      </c>
      <c r="G96" s="24">
        <f>F96+E96</f>
        <v>416500</v>
      </c>
      <c r="H96" s="14">
        <f>G96*D96</f>
        <v>833000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700000</v>
      </c>
      <c r="H97" s="62">
        <f>SUM(H96)</f>
        <v>833000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133000</v>
      </c>
      <c r="H98" s="65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833000</v>
      </c>
      <c r="H99" s="66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279325725</v>
      </c>
    </row>
  </sheetData>
  <mergeCells count="66">
    <mergeCell ref="B2:H3"/>
    <mergeCell ref="B4:H4"/>
    <mergeCell ref="H7:H9"/>
    <mergeCell ref="B10:H10"/>
    <mergeCell ref="B13:B14"/>
    <mergeCell ref="C13:C14"/>
    <mergeCell ref="D13:D14"/>
    <mergeCell ref="E13:E14"/>
    <mergeCell ref="F13:F14"/>
    <mergeCell ref="G13:G14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</mergeCells>
  <pageMargins left="0.7" right="0.7" top="0.75" bottom="0.75" header="0.3" footer="0.3"/>
  <pageSetup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1"/>
  <sheetViews>
    <sheetView topLeftCell="A58" workbookViewId="0">
      <selection activeCell="H101" sqref="H101"/>
    </sheetView>
  </sheetViews>
  <sheetFormatPr baseColWidth="10" defaultRowHeight="15" x14ac:dyDescent="0.25"/>
  <cols>
    <col min="2" max="2" width="11.42578125" style="1"/>
    <col min="3" max="3" width="33.2851562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4" t="s">
        <v>7</v>
      </c>
      <c r="D6" s="4">
        <v>1</v>
      </c>
      <c r="E6" s="49">
        <v>100420168</v>
      </c>
      <c r="F6" s="15">
        <f>E6*0.19</f>
        <v>19079831.920000002</v>
      </c>
      <c r="G6" s="32">
        <f>F6+E6</f>
        <v>119499999.92</v>
      </c>
      <c r="H6" s="38">
        <f>G6*D6</f>
        <v>119499999.92</v>
      </c>
    </row>
    <row r="7" spans="2:8" ht="15.75" thickBot="1" x14ac:dyDescent="0.3">
      <c r="B7" s="6"/>
      <c r="C7" s="3"/>
      <c r="D7" s="4"/>
      <c r="E7" s="3"/>
      <c r="F7" s="7" t="s">
        <v>8</v>
      </c>
      <c r="G7" s="19">
        <f>E6</f>
        <v>100420168</v>
      </c>
      <c r="H7" s="113">
        <f>H6</f>
        <v>119499999.92</v>
      </c>
    </row>
    <row r="8" spans="2:8" ht="15.75" thickBot="1" x14ac:dyDescent="0.3">
      <c r="B8" s="6"/>
      <c r="C8" s="3"/>
      <c r="D8" s="4"/>
      <c r="E8" s="3"/>
      <c r="F8" s="7" t="s">
        <v>9</v>
      </c>
      <c r="G8" s="19">
        <f>F6</f>
        <v>19079831.920000002</v>
      </c>
      <c r="H8" s="114"/>
    </row>
    <row r="9" spans="2:8" ht="15.75" thickBot="1" x14ac:dyDescent="0.3">
      <c r="B9" s="6"/>
      <c r="C9" s="3"/>
      <c r="D9" s="4"/>
      <c r="E9" s="3"/>
      <c r="F9" s="7" t="s">
        <v>10</v>
      </c>
      <c r="G9" s="19">
        <f>G8+G7</f>
        <v>119499999.92</v>
      </c>
      <c r="H9" s="11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36" customHeight="1" thickBot="1" x14ac:dyDescent="0.3">
      <c r="B12" s="6" t="s">
        <v>12</v>
      </c>
      <c r="C12" s="3" t="s">
        <v>13</v>
      </c>
      <c r="D12" s="4">
        <v>3</v>
      </c>
      <c r="E12" s="36">
        <v>2254902</v>
      </c>
      <c r="F12" s="15">
        <f>E12*0.19</f>
        <v>428431.38</v>
      </c>
      <c r="G12" s="21">
        <f>F12+E12</f>
        <v>2683333.38</v>
      </c>
      <c r="H12" s="22">
        <f>G12*D12</f>
        <v>8050000.1399999997</v>
      </c>
    </row>
    <row r="13" spans="2:8" x14ac:dyDescent="0.25">
      <c r="B13" s="86" t="s">
        <v>14</v>
      </c>
      <c r="C13" s="104" t="s">
        <v>15</v>
      </c>
      <c r="D13" s="86">
        <v>3</v>
      </c>
      <c r="E13" s="89">
        <v>1330532</v>
      </c>
      <c r="F13" s="67">
        <f t="shared" ref="F13" si="0">E13*0.19</f>
        <v>252801.08000000002</v>
      </c>
      <c r="G13" s="111">
        <f t="shared" ref="G13" si="1">F13+E13</f>
        <v>1583333.08</v>
      </c>
      <c r="H13" s="108">
        <f>G13*D13</f>
        <v>4749999.24</v>
      </c>
    </row>
    <row r="14" spans="2:8" ht="11.25" customHeight="1" thickBot="1" x14ac:dyDescent="0.3">
      <c r="B14" s="68"/>
      <c r="C14" s="103"/>
      <c r="D14" s="68"/>
      <c r="E14" s="90"/>
      <c r="F14" s="82"/>
      <c r="G14" s="112"/>
      <c r="H14" s="110"/>
    </row>
    <row r="15" spans="2:8" ht="15.75" thickBot="1" x14ac:dyDescent="0.3">
      <c r="B15" s="6"/>
      <c r="C15" s="3"/>
      <c r="D15" s="4"/>
      <c r="E15" s="3"/>
      <c r="F15" s="3" t="s">
        <v>8</v>
      </c>
      <c r="G15" s="15">
        <f>D12*E12+D13*E13</f>
        <v>10756302</v>
      </c>
      <c r="H15" s="130">
        <f>SUM(H12:H14)</f>
        <v>12799999.379999999</v>
      </c>
    </row>
    <row r="16" spans="2:8" ht="15.75" thickBot="1" x14ac:dyDescent="0.3">
      <c r="B16" s="6"/>
      <c r="C16" s="3"/>
      <c r="D16" s="4"/>
      <c r="E16" s="3"/>
      <c r="F16" s="3" t="s">
        <v>9</v>
      </c>
      <c r="G16" s="15">
        <f>D12*F12+D13*F13</f>
        <v>2043697.3800000001</v>
      </c>
      <c r="H16" s="131"/>
    </row>
    <row r="17" spans="2:8" ht="15.75" thickBot="1" x14ac:dyDescent="0.3">
      <c r="B17" s="6"/>
      <c r="C17" s="3"/>
      <c r="D17" s="4"/>
      <c r="E17" s="3"/>
      <c r="F17" s="3" t="s">
        <v>10</v>
      </c>
      <c r="G17" s="15">
        <f>G16+G15</f>
        <v>12799999.380000001</v>
      </c>
      <c r="H17" s="132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1505602</v>
      </c>
      <c r="F20" s="91">
        <f>E20*0.19</f>
        <v>286064.38</v>
      </c>
      <c r="G20" s="108">
        <f>F20+E20</f>
        <v>1791666.38</v>
      </c>
      <c r="H20" s="122">
        <f>G20*D20</f>
        <v>10749998.279999999</v>
      </c>
    </row>
    <row r="21" spans="2:8" ht="15.75" thickBot="1" x14ac:dyDescent="0.3">
      <c r="B21" s="68"/>
      <c r="C21" s="88"/>
      <c r="D21" s="68"/>
      <c r="E21" s="90"/>
      <c r="F21" s="88"/>
      <c r="G21" s="110"/>
      <c r="H21" s="123"/>
    </row>
    <row r="22" spans="2:8" ht="15.75" thickBot="1" x14ac:dyDescent="0.3">
      <c r="B22" s="6"/>
      <c r="C22" s="3"/>
      <c r="D22" s="4"/>
      <c r="E22" s="3"/>
      <c r="F22" s="3" t="s">
        <v>8</v>
      </c>
      <c r="G22" s="15">
        <f>E20*D20</f>
        <v>9033612</v>
      </c>
      <c r="H22" s="113">
        <f>SUM(H20)</f>
        <v>10749998.279999999</v>
      </c>
    </row>
    <row r="23" spans="2:8" ht="15.75" thickBot="1" x14ac:dyDescent="0.3">
      <c r="B23" s="6"/>
      <c r="C23" s="3"/>
      <c r="D23" s="4"/>
      <c r="E23" s="3"/>
      <c r="F23" s="3" t="s">
        <v>9</v>
      </c>
      <c r="G23" s="15">
        <f>F20*D20</f>
        <v>1716386.28</v>
      </c>
      <c r="H23" s="114"/>
    </row>
    <row r="24" spans="2:8" ht="15.75" thickBot="1" x14ac:dyDescent="0.3">
      <c r="B24" s="6"/>
      <c r="C24" s="3"/>
      <c r="D24" s="4"/>
      <c r="E24" s="3"/>
      <c r="F24" s="3" t="s">
        <v>10</v>
      </c>
      <c r="G24" s="15">
        <f>SUM(G22:G23)</f>
        <v>10749998.279999999</v>
      </c>
      <c r="H24" s="115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7" customHeight="1" thickBot="1" x14ac:dyDescent="0.3">
      <c r="B27" s="6" t="s">
        <v>20</v>
      </c>
      <c r="C27" s="34" t="s">
        <v>21</v>
      </c>
      <c r="D27" s="4">
        <v>2</v>
      </c>
      <c r="E27" s="35">
        <v>3004202</v>
      </c>
      <c r="F27" s="15">
        <f>E27*0.19</f>
        <v>570798.38</v>
      </c>
      <c r="G27" s="22">
        <f>F27+E27</f>
        <v>3575000.38</v>
      </c>
      <c r="H27" s="21">
        <f>G27*D27</f>
        <v>7150000.7599999998</v>
      </c>
    </row>
    <row r="28" spans="2:8" ht="15.75" thickBot="1" x14ac:dyDescent="0.3">
      <c r="B28" s="6"/>
      <c r="C28" s="3"/>
      <c r="D28" s="4"/>
      <c r="E28" s="3"/>
      <c r="F28" s="3" t="s">
        <v>8</v>
      </c>
      <c r="G28" s="15">
        <f>E27*D27</f>
        <v>6008404</v>
      </c>
      <c r="H28" s="113">
        <f>SUM(H27)</f>
        <v>7150000.7599999998</v>
      </c>
    </row>
    <row r="29" spans="2:8" ht="15.75" thickBot="1" x14ac:dyDescent="0.3">
      <c r="B29" s="6"/>
      <c r="C29" s="3"/>
      <c r="D29" s="4"/>
      <c r="E29" s="3"/>
      <c r="F29" s="3" t="s">
        <v>9</v>
      </c>
      <c r="G29" s="15">
        <f>F27*2</f>
        <v>1141596.76</v>
      </c>
      <c r="H29" s="114"/>
    </row>
    <row r="30" spans="2:8" ht="15.75" thickBot="1" x14ac:dyDescent="0.3">
      <c r="B30" s="6"/>
      <c r="C30" s="3"/>
      <c r="D30" s="4"/>
      <c r="E30" s="3"/>
      <c r="F30" s="3" t="s">
        <v>10</v>
      </c>
      <c r="G30" s="15">
        <f>SUM(G28:G29)</f>
        <v>7150000.7599999998</v>
      </c>
      <c r="H30" s="115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4" t="s">
        <v>24</v>
      </c>
      <c r="D33" s="4">
        <v>4</v>
      </c>
      <c r="E33" s="49">
        <v>493697</v>
      </c>
      <c r="F33" s="15">
        <f>E33*0.19</f>
        <v>93802.430000000008</v>
      </c>
      <c r="G33" s="22">
        <f>F33+E33</f>
        <v>587499.43000000005</v>
      </c>
      <c r="H33" s="20">
        <f>G33*D33</f>
        <v>2349997.7200000002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1974788</v>
      </c>
      <c r="H34" s="119">
        <f>SUM(H33)</f>
        <v>2349997.7200000002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375209.72000000003</v>
      </c>
      <c r="H35" s="120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2349997.7200000002</v>
      </c>
      <c r="H36" s="121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67.5" customHeight="1" thickBot="1" x14ac:dyDescent="0.3">
      <c r="B42" s="13">
        <v>2</v>
      </c>
      <c r="C42" s="45" t="s">
        <v>53</v>
      </c>
      <c r="D42" s="13">
        <v>1</v>
      </c>
      <c r="E42" s="49">
        <v>100420168</v>
      </c>
      <c r="F42" s="23">
        <f>E42*0.19</f>
        <v>19079831.920000002</v>
      </c>
      <c r="G42" s="33">
        <f>F42+E42</f>
        <v>119499999.92</v>
      </c>
      <c r="H42" s="23">
        <f>G42*D42</f>
        <v>119499999.92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100420168</v>
      </c>
      <c r="H43" s="113">
        <f>SUM(H42)</f>
        <v>119499999.92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19079831.920000002</v>
      </c>
      <c r="H44" s="114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119499999.92</v>
      </c>
      <c r="H45" s="115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95">
        <v>3004202</v>
      </c>
      <c r="F48" s="98">
        <f>E48*0.19</f>
        <v>570798.38</v>
      </c>
      <c r="G48" s="108">
        <f>F48+E48</f>
        <v>3575000.38</v>
      </c>
      <c r="H48" s="116">
        <f>G48*D48</f>
        <v>7150000.7599999998</v>
      </c>
    </row>
    <row r="49" spans="2:8" x14ac:dyDescent="0.25">
      <c r="B49" s="81"/>
      <c r="C49" s="93"/>
      <c r="D49" s="81"/>
      <c r="E49" s="96"/>
      <c r="F49" s="99"/>
      <c r="G49" s="109"/>
      <c r="H49" s="117"/>
    </row>
    <row r="50" spans="2:8" ht="15.75" thickBot="1" x14ac:dyDescent="0.3">
      <c r="B50" s="68"/>
      <c r="C50" s="94"/>
      <c r="D50" s="68"/>
      <c r="E50" s="97"/>
      <c r="F50" s="100"/>
      <c r="G50" s="110"/>
      <c r="H50" s="118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6008404</v>
      </c>
      <c r="H51" s="113">
        <f>SUM(H48)</f>
        <v>7150000.7599999998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1141596.76</v>
      </c>
      <c r="H52" s="114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7150000.7599999998</v>
      </c>
      <c r="H53" s="115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36">
        <v>609244</v>
      </c>
      <c r="F56" s="19">
        <f>E56*0.19</f>
        <v>115756.36</v>
      </c>
      <c r="G56" s="26">
        <f>F56+E56</f>
        <v>725000.36</v>
      </c>
      <c r="H56" s="19">
        <f>G56*D56</f>
        <v>1450000.72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1218488</v>
      </c>
      <c r="H57" s="113">
        <f>SUM(H56)</f>
        <v>1450000.72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231512.72</v>
      </c>
      <c r="H58" s="114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1450000.72</v>
      </c>
      <c r="H59" s="115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33" customHeight="1" thickBot="1" x14ac:dyDescent="0.3">
      <c r="B62" s="6" t="s">
        <v>32</v>
      </c>
      <c r="C62" s="7" t="s">
        <v>33</v>
      </c>
      <c r="D62" s="4">
        <v>1</v>
      </c>
      <c r="E62" s="36">
        <v>2647059</v>
      </c>
      <c r="F62" s="24">
        <f>E62*0.19</f>
        <v>502941.21</v>
      </c>
      <c r="G62" s="24">
        <f>F62+E62</f>
        <v>3150000.21</v>
      </c>
      <c r="H62" s="24">
        <f>G62*D62</f>
        <v>3150000.21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2647059</v>
      </c>
      <c r="H63" s="113">
        <f>SUM(H62)</f>
        <v>3150000.21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502941.21</v>
      </c>
      <c r="H64" s="114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3150000.21</v>
      </c>
      <c r="H65" s="115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26.25" customHeight="1" thickBot="1" x14ac:dyDescent="0.3">
      <c r="B68" s="6" t="s">
        <v>35</v>
      </c>
      <c r="C68" s="7" t="s">
        <v>36</v>
      </c>
      <c r="D68" s="4">
        <v>1</v>
      </c>
      <c r="E68" s="24">
        <v>1218487</v>
      </c>
      <c r="F68" s="24">
        <f>E68*0.19</f>
        <v>231512.53</v>
      </c>
      <c r="G68" s="24">
        <f>F68+E68</f>
        <v>1449999.53</v>
      </c>
      <c r="H68" s="27">
        <f>G68*D68</f>
        <v>1449999.53</v>
      </c>
    </row>
    <row r="69" spans="2:8" ht="24.75" customHeight="1" thickBot="1" x14ac:dyDescent="0.3">
      <c r="B69" s="6" t="s">
        <v>37</v>
      </c>
      <c r="C69" s="7" t="s">
        <v>38</v>
      </c>
      <c r="D69" s="4">
        <v>1</v>
      </c>
      <c r="E69" s="24">
        <v>1638655</v>
      </c>
      <c r="F69" s="24">
        <f>E69*0.19</f>
        <v>311344.45</v>
      </c>
      <c r="G69" s="24">
        <f>F69+E69</f>
        <v>1949999.45</v>
      </c>
      <c r="H69" s="27">
        <f>G69*D69</f>
        <v>1949999.45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2857142</v>
      </c>
      <c r="H70" s="113">
        <f>SUM(H68:H69)</f>
        <v>3399998.98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542856.98</v>
      </c>
      <c r="H71" s="114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3399998.98</v>
      </c>
      <c r="H72" s="115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30">
        <v>966387</v>
      </c>
      <c r="F75" s="19">
        <f>E75*0.19</f>
        <v>183613.53</v>
      </c>
      <c r="G75" s="19">
        <f>F75+E75</f>
        <v>1150000.53</v>
      </c>
      <c r="H75" s="19">
        <f>G75*D75</f>
        <v>1150000.53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2205882</v>
      </c>
      <c r="F76" s="101">
        <f>E76*0.19</f>
        <v>419117.58</v>
      </c>
      <c r="G76" s="67">
        <f>F76+E76</f>
        <v>2624999.58</v>
      </c>
      <c r="H76" s="101">
        <f>G76*D76</f>
        <v>5249999.16</v>
      </c>
    </row>
    <row r="77" spans="2:8" ht="15.75" thickBot="1" x14ac:dyDescent="0.3">
      <c r="B77" s="68"/>
      <c r="C77" s="88"/>
      <c r="D77" s="68"/>
      <c r="E77" s="100"/>
      <c r="F77" s="103"/>
      <c r="G77" s="68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5378151</v>
      </c>
      <c r="H78" s="113">
        <f>SUM(H75:H77)</f>
        <v>6399999.6900000004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1021848.6900000001</v>
      </c>
      <c r="H79" s="114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6399999.6900000004</v>
      </c>
      <c r="H80" s="115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2226891</v>
      </c>
      <c r="F83" s="101">
        <f>E83*0.19</f>
        <v>423109.29</v>
      </c>
      <c r="G83" s="67">
        <f>F83+E83</f>
        <v>2650000.29</v>
      </c>
      <c r="H83" s="101">
        <f>G83*D83</f>
        <v>2650000.29</v>
      </c>
    </row>
    <row r="84" spans="2:8" ht="15.75" thickBot="1" x14ac:dyDescent="0.3">
      <c r="B84" s="68"/>
      <c r="C84" s="103"/>
      <c r="D84" s="68"/>
      <c r="E84" s="100"/>
      <c r="F84" s="103"/>
      <c r="G84" s="68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2226891</v>
      </c>
      <c r="H85" s="130">
        <f>SUM(H83)</f>
        <v>2650000.29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423109.29</v>
      </c>
      <c r="H86" s="131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2650000.29</v>
      </c>
      <c r="H87" s="132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24">
        <v>714286</v>
      </c>
      <c r="F90" s="24">
        <f>E90*0.19</f>
        <v>135714.34</v>
      </c>
      <c r="G90" s="24">
        <f>F90+E90</f>
        <v>850000.34</v>
      </c>
      <c r="H90" s="28">
        <f>G90*D90</f>
        <v>850000.34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714286</v>
      </c>
      <c r="H91" s="113">
        <f>SUM(H90)</f>
        <v>850000.34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135714.34</v>
      </c>
      <c r="H92" s="114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850000.34</v>
      </c>
      <c r="H93" s="115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47" t="s">
        <v>52</v>
      </c>
      <c r="D96" s="4">
        <v>2</v>
      </c>
      <c r="E96" s="49">
        <v>493697</v>
      </c>
      <c r="F96" s="24">
        <f>E96*0.19</f>
        <v>93802.430000000008</v>
      </c>
      <c r="G96" s="24">
        <f>F96+E96</f>
        <v>587499.43000000005</v>
      </c>
      <c r="H96" s="14">
        <f>G96*D96</f>
        <v>1174998.8600000001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987394</v>
      </c>
      <c r="H97" s="113">
        <f>SUM(H96)</f>
        <v>1174998.8600000001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187604.86000000002</v>
      </c>
      <c r="H98" s="114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1174998.8600000001</v>
      </c>
      <c r="H99" s="115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298274995.82999998</v>
      </c>
    </row>
  </sheetData>
  <mergeCells count="66">
    <mergeCell ref="B2:H3"/>
    <mergeCell ref="B4:H4"/>
    <mergeCell ref="H7:H9"/>
    <mergeCell ref="B10:H10"/>
    <mergeCell ref="B13:B14"/>
    <mergeCell ref="C13:C14"/>
    <mergeCell ref="D13:D14"/>
    <mergeCell ref="E13:E14"/>
    <mergeCell ref="F13:F14"/>
    <mergeCell ref="G13:G14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</mergeCells>
  <pageMargins left="0.7" right="0.7" top="0.75" bottom="0.75" header="0.3" footer="0.3"/>
  <pageSetup orientation="portrait" horizontalDpi="4294967294" verticalDpi="429496729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1"/>
  <sheetViews>
    <sheetView tabSelected="1" topLeftCell="A40" workbookViewId="0">
      <selection activeCell="G109" sqref="G109"/>
    </sheetView>
  </sheetViews>
  <sheetFormatPr baseColWidth="10" defaultRowHeight="15" x14ac:dyDescent="0.25"/>
  <cols>
    <col min="2" max="2" width="11.42578125" style="1"/>
    <col min="3" max="3" width="33.28515625" customWidth="1"/>
    <col min="4" max="4" width="11.42578125" style="8"/>
    <col min="5" max="5" width="21.42578125" customWidth="1"/>
    <col min="6" max="7" width="25" customWidth="1"/>
    <col min="8" max="8" width="24" customWidth="1"/>
  </cols>
  <sheetData>
    <row r="1" spans="2:8" ht="15.75" thickBot="1" x14ac:dyDescent="0.3"/>
    <row r="2" spans="2:8" x14ac:dyDescent="0.25">
      <c r="B2" s="74" t="s">
        <v>0</v>
      </c>
      <c r="C2" s="75"/>
      <c r="D2" s="75"/>
      <c r="E2" s="75"/>
      <c r="F2" s="75"/>
      <c r="G2" s="75"/>
      <c r="H2" s="76"/>
    </row>
    <row r="3" spans="2:8" ht="15.75" thickBot="1" x14ac:dyDescent="0.3">
      <c r="B3" s="77"/>
      <c r="C3" s="78"/>
      <c r="D3" s="78"/>
      <c r="E3" s="78"/>
      <c r="F3" s="78"/>
      <c r="G3" s="78"/>
      <c r="H3" s="79"/>
    </row>
    <row r="4" spans="2:8" ht="15.75" thickBot="1" x14ac:dyDescent="0.3">
      <c r="B4" s="71" t="s">
        <v>1</v>
      </c>
      <c r="C4" s="72"/>
      <c r="D4" s="72"/>
      <c r="E4" s="72"/>
      <c r="F4" s="72"/>
      <c r="G4" s="72"/>
      <c r="H4" s="80"/>
    </row>
    <row r="5" spans="2:8" s="9" customFormat="1" ht="35.25" customHeight="1" thickBot="1" x14ac:dyDescent="0.3">
      <c r="B5" s="11" t="s">
        <v>2</v>
      </c>
      <c r="C5" s="11" t="s">
        <v>3</v>
      </c>
      <c r="D5" s="11" t="s">
        <v>4</v>
      </c>
      <c r="E5" s="11" t="s">
        <v>5</v>
      </c>
      <c r="F5" s="11" t="s">
        <v>6</v>
      </c>
      <c r="G5" s="16" t="s">
        <v>55</v>
      </c>
      <c r="H5" s="11" t="s">
        <v>54</v>
      </c>
    </row>
    <row r="6" spans="2:8" ht="62.25" customHeight="1" thickBot="1" x14ac:dyDescent="0.3">
      <c r="B6" s="6">
        <v>1</v>
      </c>
      <c r="C6" s="34" t="s">
        <v>7</v>
      </c>
      <c r="D6" s="4">
        <v>1</v>
      </c>
      <c r="E6" s="44">
        <v>97000000</v>
      </c>
      <c r="F6" s="15">
        <f>E6*0.19</f>
        <v>18430000</v>
      </c>
      <c r="G6" s="32">
        <f>F6+E6</f>
        <v>115430000</v>
      </c>
      <c r="H6" s="38">
        <f>G6*D6</f>
        <v>115430000</v>
      </c>
    </row>
    <row r="7" spans="2:8" ht="15.75" thickBot="1" x14ac:dyDescent="0.3">
      <c r="B7" s="6"/>
      <c r="C7" s="3"/>
      <c r="D7" s="4"/>
      <c r="E7" s="3"/>
      <c r="F7" s="7" t="s">
        <v>8</v>
      </c>
      <c r="G7" s="19">
        <f>E6</f>
        <v>97000000</v>
      </c>
      <c r="H7" s="113">
        <f>H6</f>
        <v>115430000</v>
      </c>
    </row>
    <row r="8" spans="2:8" ht="15.75" thickBot="1" x14ac:dyDescent="0.3">
      <c r="B8" s="6"/>
      <c r="C8" s="3"/>
      <c r="D8" s="4"/>
      <c r="E8" s="3"/>
      <c r="F8" s="7" t="s">
        <v>9</v>
      </c>
      <c r="G8" s="19">
        <f>F6</f>
        <v>18430000</v>
      </c>
      <c r="H8" s="114"/>
    </row>
    <row r="9" spans="2:8" ht="15.75" thickBot="1" x14ac:dyDescent="0.3">
      <c r="B9" s="6"/>
      <c r="C9" s="3"/>
      <c r="D9" s="4"/>
      <c r="E9" s="3"/>
      <c r="F9" s="7" t="s">
        <v>10</v>
      </c>
      <c r="G9" s="19">
        <f>G8+G7</f>
        <v>115430000</v>
      </c>
      <c r="H9" s="115"/>
    </row>
    <row r="10" spans="2:8" ht="15.75" thickBot="1" x14ac:dyDescent="0.3">
      <c r="B10" s="71" t="s">
        <v>11</v>
      </c>
      <c r="C10" s="72"/>
      <c r="D10" s="72"/>
      <c r="E10" s="72"/>
      <c r="F10" s="72"/>
      <c r="G10" s="72"/>
      <c r="H10" s="73"/>
    </row>
    <row r="11" spans="2:8" s="9" customFormat="1" ht="26.25" thickBot="1" x14ac:dyDescent="0.3">
      <c r="B11" s="11" t="s">
        <v>2</v>
      </c>
      <c r="C11" s="11" t="s">
        <v>3</v>
      </c>
      <c r="D11" s="11" t="s">
        <v>4</v>
      </c>
      <c r="E11" s="11" t="s">
        <v>5</v>
      </c>
      <c r="F11" s="11" t="s">
        <v>6</v>
      </c>
      <c r="G11" s="16" t="s">
        <v>55</v>
      </c>
      <c r="H11" s="11" t="s">
        <v>54</v>
      </c>
    </row>
    <row r="12" spans="2:8" ht="36" customHeight="1" thickBot="1" x14ac:dyDescent="0.3">
      <c r="B12" s="6" t="s">
        <v>12</v>
      </c>
      <c r="C12" s="3" t="s">
        <v>13</v>
      </c>
      <c r="D12" s="4">
        <v>3</v>
      </c>
      <c r="E12" s="41">
        <v>2000000</v>
      </c>
      <c r="F12" s="15">
        <f>E12*0.19</f>
        <v>380000</v>
      </c>
      <c r="G12" s="21">
        <f>F12+E12</f>
        <v>2380000</v>
      </c>
      <c r="H12" s="22">
        <f>G12*D12</f>
        <v>7140000</v>
      </c>
    </row>
    <row r="13" spans="2:8" x14ac:dyDescent="0.25">
      <c r="B13" s="86" t="s">
        <v>14</v>
      </c>
      <c r="C13" s="104" t="s">
        <v>15</v>
      </c>
      <c r="D13" s="86">
        <v>3</v>
      </c>
      <c r="E13" s="89">
        <v>1200000</v>
      </c>
      <c r="F13" s="67">
        <f t="shared" ref="F13" si="0">E13*0.19</f>
        <v>228000</v>
      </c>
      <c r="G13" s="111">
        <f t="shared" ref="G13" si="1">F13+E13</f>
        <v>1428000</v>
      </c>
      <c r="H13" s="108">
        <f>G13*D13</f>
        <v>4284000</v>
      </c>
    </row>
    <row r="14" spans="2:8" ht="11.25" customHeight="1" thickBot="1" x14ac:dyDescent="0.3">
      <c r="B14" s="68"/>
      <c r="C14" s="103"/>
      <c r="D14" s="68"/>
      <c r="E14" s="90"/>
      <c r="F14" s="82"/>
      <c r="G14" s="112"/>
      <c r="H14" s="110"/>
    </row>
    <row r="15" spans="2:8" ht="15.75" thickBot="1" x14ac:dyDescent="0.3">
      <c r="B15" s="6"/>
      <c r="C15" s="3"/>
      <c r="D15" s="4"/>
      <c r="E15" s="3"/>
      <c r="F15" s="3" t="s">
        <v>8</v>
      </c>
      <c r="G15" s="15">
        <f>D12*E12+D13*E13</f>
        <v>9600000</v>
      </c>
      <c r="H15" s="62">
        <f>SUM(H12:H14)</f>
        <v>11424000</v>
      </c>
    </row>
    <row r="16" spans="2:8" ht="15.75" thickBot="1" x14ac:dyDescent="0.3">
      <c r="B16" s="6"/>
      <c r="C16" s="3"/>
      <c r="D16" s="4"/>
      <c r="E16" s="3"/>
      <c r="F16" s="3" t="s">
        <v>9</v>
      </c>
      <c r="G16" s="15">
        <f>D12*F12+D13*F13</f>
        <v>1824000</v>
      </c>
      <c r="H16" s="65"/>
    </row>
    <row r="17" spans="2:8" ht="15.75" thickBot="1" x14ac:dyDescent="0.3">
      <c r="B17" s="6"/>
      <c r="C17" s="3"/>
      <c r="D17" s="4"/>
      <c r="E17" s="3"/>
      <c r="F17" s="3" t="s">
        <v>10</v>
      </c>
      <c r="G17" s="15">
        <f>G16+G15</f>
        <v>11424000</v>
      </c>
      <c r="H17" s="66"/>
    </row>
    <row r="18" spans="2:8" ht="15.75" thickBot="1" x14ac:dyDescent="0.3">
      <c r="B18" s="71" t="s">
        <v>16</v>
      </c>
      <c r="C18" s="72"/>
      <c r="D18" s="72"/>
      <c r="E18" s="72"/>
      <c r="F18" s="72"/>
      <c r="G18" s="72"/>
      <c r="H18" s="73"/>
    </row>
    <row r="19" spans="2:8" s="1" customFormat="1" ht="26.25" thickBot="1" x14ac:dyDescent="0.3">
      <c r="B19" s="5" t="s">
        <v>2</v>
      </c>
      <c r="C19" s="5" t="s">
        <v>3</v>
      </c>
      <c r="D19" s="5" t="s">
        <v>4</v>
      </c>
      <c r="E19" s="5" t="s">
        <v>5</v>
      </c>
      <c r="F19" s="5" t="s">
        <v>6</v>
      </c>
      <c r="G19" s="16" t="s">
        <v>55</v>
      </c>
      <c r="H19" s="11" t="s">
        <v>54</v>
      </c>
    </row>
    <row r="20" spans="2:8" x14ac:dyDescent="0.25">
      <c r="B20" s="86" t="s">
        <v>17</v>
      </c>
      <c r="C20" s="87" t="s">
        <v>18</v>
      </c>
      <c r="D20" s="86">
        <v>6</v>
      </c>
      <c r="E20" s="89">
        <v>1300000</v>
      </c>
      <c r="F20" s="91">
        <f>E20*0.19</f>
        <v>247000</v>
      </c>
      <c r="G20" s="108">
        <f>F20+E20</f>
        <v>1547000</v>
      </c>
      <c r="H20" s="122">
        <f>G20*D20</f>
        <v>9282000</v>
      </c>
    </row>
    <row r="21" spans="2:8" ht="15.75" thickBot="1" x14ac:dyDescent="0.3">
      <c r="B21" s="68"/>
      <c r="C21" s="88"/>
      <c r="D21" s="68"/>
      <c r="E21" s="90"/>
      <c r="F21" s="88"/>
      <c r="G21" s="110"/>
      <c r="H21" s="123"/>
    </row>
    <row r="22" spans="2:8" ht="15.75" thickBot="1" x14ac:dyDescent="0.3">
      <c r="B22" s="6"/>
      <c r="C22" s="3"/>
      <c r="D22" s="4"/>
      <c r="E22" s="3"/>
      <c r="F22" s="3" t="s">
        <v>8</v>
      </c>
      <c r="G22" s="15">
        <f>E20*D20</f>
        <v>7800000</v>
      </c>
      <c r="H22" s="113">
        <f>SUM(H20)</f>
        <v>9282000</v>
      </c>
    </row>
    <row r="23" spans="2:8" ht="15.75" thickBot="1" x14ac:dyDescent="0.3">
      <c r="B23" s="6"/>
      <c r="C23" s="3"/>
      <c r="D23" s="4"/>
      <c r="E23" s="3"/>
      <c r="F23" s="3" t="s">
        <v>9</v>
      </c>
      <c r="G23" s="15">
        <f>F20*D20</f>
        <v>1482000</v>
      </c>
      <c r="H23" s="114"/>
    </row>
    <row r="24" spans="2:8" ht="15.75" thickBot="1" x14ac:dyDescent="0.3">
      <c r="B24" s="6"/>
      <c r="C24" s="3"/>
      <c r="D24" s="4"/>
      <c r="E24" s="3"/>
      <c r="F24" s="3" t="s">
        <v>10</v>
      </c>
      <c r="G24" s="15">
        <f>SUM(G22:G23)</f>
        <v>9282000</v>
      </c>
      <c r="H24" s="115"/>
    </row>
    <row r="25" spans="2:8" ht="15.75" thickBot="1" x14ac:dyDescent="0.3">
      <c r="B25" s="71" t="s">
        <v>19</v>
      </c>
      <c r="C25" s="72"/>
      <c r="D25" s="72"/>
      <c r="E25" s="72"/>
      <c r="F25" s="72"/>
      <c r="G25" s="72"/>
      <c r="H25" s="73"/>
    </row>
    <row r="26" spans="2:8" ht="26.25" thickBot="1" x14ac:dyDescent="0.3">
      <c r="B26" s="11" t="s">
        <v>2</v>
      </c>
      <c r="C26" s="11" t="s">
        <v>3</v>
      </c>
      <c r="D26" s="11" t="s">
        <v>4</v>
      </c>
      <c r="E26" s="11" t="s">
        <v>5</v>
      </c>
      <c r="F26" s="11" t="s">
        <v>6</v>
      </c>
      <c r="G26" s="16" t="s">
        <v>55</v>
      </c>
      <c r="H26" s="11" t="s">
        <v>54</v>
      </c>
    </row>
    <row r="27" spans="2:8" ht="27" customHeight="1" thickBot="1" x14ac:dyDescent="0.3">
      <c r="B27" s="6" t="s">
        <v>20</v>
      </c>
      <c r="C27" s="34" t="s">
        <v>21</v>
      </c>
      <c r="D27" s="4">
        <v>2</v>
      </c>
      <c r="E27" s="44">
        <v>3000000</v>
      </c>
      <c r="F27" s="15">
        <f>E27*0.19</f>
        <v>570000</v>
      </c>
      <c r="G27" s="22">
        <f>F27+E27</f>
        <v>3570000</v>
      </c>
      <c r="H27" s="21">
        <f>G27*D27</f>
        <v>7140000</v>
      </c>
    </row>
    <row r="28" spans="2:8" ht="15.75" thickBot="1" x14ac:dyDescent="0.3">
      <c r="B28" s="6"/>
      <c r="C28" s="3"/>
      <c r="D28" s="4"/>
      <c r="E28" s="3"/>
      <c r="F28" s="3" t="s">
        <v>8</v>
      </c>
      <c r="G28" s="15">
        <f>E27*D27</f>
        <v>6000000</v>
      </c>
      <c r="H28" s="113">
        <f>SUM(H27)</f>
        <v>7140000</v>
      </c>
    </row>
    <row r="29" spans="2:8" ht="15.75" thickBot="1" x14ac:dyDescent="0.3">
      <c r="B29" s="6"/>
      <c r="C29" s="3"/>
      <c r="D29" s="4"/>
      <c r="E29" s="3"/>
      <c r="F29" s="3" t="s">
        <v>9</v>
      </c>
      <c r="G29" s="15">
        <f>F27*2</f>
        <v>1140000</v>
      </c>
      <c r="H29" s="114"/>
    </row>
    <row r="30" spans="2:8" ht="15.75" thickBot="1" x14ac:dyDescent="0.3">
      <c r="B30" s="6"/>
      <c r="C30" s="3"/>
      <c r="D30" s="4"/>
      <c r="E30" s="3"/>
      <c r="F30" s="3" t="s">
        <v>10</v>
      </c>
      <c r="G30" s="15">
        <f>SUM(G28:G29)</f>
        <v>7140000</v>
      </c>
      <c r="H30" s="115"/>
    </row>
    <row r="31" spans="2:8" ht="15.75" thickBot="1" x14ac:dyDescent="0.3">
      <c r="B31" s="71" t="s">
        <v>22</v>
      </c>
      <c r="C31" s="72"/>
      <c r="D31" s="72"/>
      <c r="E31" s="72"/>
      <c r="F31" s="72"/>
      <c r="G31" s="72"/>
      <c r="H31" s="73"/>
    </row>
    <row r="32" spans="2:8" s="1" customFormat="1" ht="26.25" thickBot="1" x14ac:dyDescent="0.3">
      <c r="B32" s="11" t="s">
        <v>2</v>
      </c>
      <c r="C32" s="11" t="s">
        <v>3</v>
      </c>
      <c r="D32" s="11" t="s">
        <v>4</v>
      </c>
      <c r="E32" s="11" t="s">
        <v>5</v>
      </c>
      <c r="F32" s="11" t="s">
        <v>6</v>
      </c>
      <c r="G32" s="16" t="s">
        <v>55</v>
      </c>
      <c r="H32" s="11" t="s">
        <v>54</v>
      </c>
    </row>
    <row r="33" spans="2:8" ht="15.75" thickBot="1" x14ac:dyDescent="0.3">
      <c r="B33" s="6" t="s">
        <v>23</v>
      </c>
      <c r="C33" s="34" t="s">
        <v>24</v>
      </c>
      <c r="D33" s="4">
        <v>4</v>
      </c>
      <c r="E33" s="46">
        <v>450000</v>
      </c>
      <c r="F33" s="15">
        <f>E33*0.19</f>
        <v>85500</v>
      </c>
      <c r="G33" s="22">
        <f>F33+E33</f>
        <v>535500</v>
      </c>
      <c r="H33" s="20">
        <f>G33*D33</f>
        <v>2142000</v>
      </c>
    </row>
    <row r="34" spans="2:8" ht="15.75" thickBot="1" x14ac:dyDescent="0.3">
      <c r="B34" s="6"/>
      <c r="C34" s="3"/>
      <c r="D34" s="4"/>
      <c r="E34" s="3"/>
      <c r="F34" s="3" t="s">
        <v>8</v>
      </c>
      <c r="G34" s="15">
        <f>E33*D33</f>
        <v>1800000</v>
      </c>
      <c r="H34" s="119">
        <f>SUM(H33)</f>
        <v>2142000</v>
      </c>
    </row>
    <row r="35" spans="2:8" ht="15.75" thickBot="1" x14ac:dyDescent="0.3">
      <c r="B35" s="6"/>
      <c r="C35" s="3"/>
      <c r="D35" s="4"/>
      <c r="E35" s="3"/>
      <c r="F35" s="3" t="s">
        <v>9</v>
      </c>
      <c r="G35" s="15">
        <f>F33*D33</f>
        <v>342000</v>
      </c>
      <c r="H35" s="120"/>
    </row>
    <row r="36" spans="2:8" ht="15.75" thickBot="1" x14ac:dyDescent="0.3">
      <c r="B36" s="6"/>
      <c r="C36" s="3"/>
      <c r="D36" s="4"/>
      <c r="E36" s="3"/>
      <c r="F36" s="3" t="s">
        <v>10</v>
      </c>
      <c r="G36" s="15">
        <f>SUM(G34:G35)</f>
        <v>2142000</v>
      </c>
      <c r="H36" s="121"/>
    </row>
    <row r="37" spans="2:8" ht="15.75" thickBot="1" x14ac:dyDescent="0.3"/>
    <row r="38" spans="2:8" ht="15" customHeight="1" x14ac:dyDescent="0.25">
      <c r="B38" s="74" t="s">
        <v>25</v>
      </c>
      <c r="C38" s="75"/>
      <c r="D38" s="75"/>
      <c r="E38" s="75"/>
      <c r="F38" s="75"/>
      <c r="G38" s="75"/>
      <c r="H38" s="76"/>
    </row>
    <row r="39" spans="2:8" ht="15.75" thickBot="1" x14ac:dyDescent="0.3">
      <c r="B39" s="77"/>
      <c r="C39" s="78"/>
      <c r="D39" s="78"/>
      <c r="E39" s="78"/>
      <c r="F39" s="78"/>
      <c r="G39" s="78"/>
      <c r="H39" s="79"/>
    </row>
    <row r="40" spans="2:8" ht="15.75" customHeight="1" thickBot="1" x14ac:dyDescent="0.3">
      <c r="B40" s="71" t="s">
        <v>1</v>
      </c>
      <c r="C40" s="72"/>
      <c r="D40" s="72"/>
      <c r="E40" s="72"/>
      <c r="F40" s="72"/>
      <c r="G40" s="72"/>
      <c r="H40" s="73"/>
    </row>
    <row r="41" spans="2:8" ht="31.5" customHeight="1" thickBot="1" x14ac:dyDescent="0.3">
      <c r="B41" s="5" t="s">
        <v>2</v>
      </c>
      <c r="C41" s="11" t="s">
        <v>3</v>
      </c>
      <c r="D41" s="5" t="s">
        <v>4</v>
      </c>
      <c r="E41" s="5" t="s">
        <v>5</v>
      </c>
      <c r="F41" s="5" t="s">
        <v>6</v>
      </c>
      <c r="G41" s="16" t="s">
        <v>55</v>
      </c>
      <c r="H41" s="11" t="s">
        <v>54</v>
      </c>
    </row>
    <row r="42" spans="2:8" ht="67.5" customHeight="1" thickBot="1" x14ac:dyDescent="0.3">
      <c r="B42" s="13">
        <v>2</v>
      </c>
      <c r="C42" s="45" t="s">
        <v>53</v>
      </c>
      <c r="D42" s="13">
        <v>1</v>
      </c>
      <c r="E42" s="46">
        <v>97000000</v>
      </c>
      <c r="F42" s="23">
        <f>E42*0.19</f>
        <v>18430000</v>
      </c>
      <c r="G42" s="33">
        <f>F42+E42</f>
        <v>115430000</v>
      </c>
      <c r="H42" s="23">
        <f>G42*D42</f>
        <v>115430000</v>
      </c>
    </row>
    <row r="43" spans="2:8" ht="15.75" thickBot="1" x14ac:dyDescent="0.3">
      <c r="B43" s="6"/>
      <c r="C43" s="4"/>
      <c r="D43" s="4"/>
      <c r="E43" s="7"/>
      <c r="F43" s="7" t="s">
        <v>8</v>
      </c>
      <c r="G43" s="19">
        <f>E42*D42</f>
        <v>97000000</v>
      </c>
      <c r="H43" s="62">
        <f>SUM(H42)</f>
        <v>115430000</v>
      </c>
    </row>
    <row r="44" spans="2:8" ht="15.75" thickBot="1" x14ac:dyDescent="0.3">
      <c r="B44" s="6"/>
      <c r="C44" s="4"/>
      <c r="D44" s="4"/>
      <c r="E44" s="7"/>
      <c r="F44" s="7" t="s">
        <v>9</v>
      </c>
      <c r="G44" s="19">
        <f>F42*D42</f>
        <v>18430000</v>
      </c>
      <c r="H44" s="63"/>
    </row>
    <row r="45" spans="2:8" ht="15.75" thickBot="1" x14ac:dyDescent="0.3">
      <c r="B45" s="6"/>
      <c r="C45" s="4"/>
      <c r="D45" s="4"/>
      <c r="E45" s="7"/>
      <c r="F45" s="7" t="s">
        <v>10</v>
      </c>
      <c r="G45" s="19">
        <f>SUM(G43:G44)</f>
        <v>115430000</v>
      </c>
      <c r="H45" s="64"/>
    </row>
    <row r="46" spans="2:8" ht="15.75" thickBot="1" x14ac:dyDescent="0.3">
      <c r="B46" s="71" t="s">
        <v>26</v>
      </c>
      <c r="C46" s="72"/>
      <c r="D46" s="72"/>
      <c r="E46" s="72"/>
      <c r="F46" s="72"/>
      <c r="G46" s="72"/>
      <c r="H46" s="73"/>
    </row>
    <row r="47" spans="2:8" s="9" customFormat="1" ht="26.25" thickBot="1" x14ac:dyDescent="0.3">
      <c r="B47" s="5" t="s">
        <v>2</v>
      </c>
      <c r="C47" s="5" t="s">
        <v>3</v>
      </c>
      <c r="D47" s="5" t="s">
        <v>4</v>
      </c>
      <c r="E47" s="5" t="s">
        <v>5</v>
      </c>
      <c r="F47" s="5" t="s">
        <v>6</v>
      </c>
      <c r="G47" s="16" t="s">
        <v>55</v>
      </c>
      <c r="H47" s="11" t="s">
        <v>54</v>
      </c>
    </row>
    <row r="48" spans="2:8" x14ac:dyDescent="0.25">
      <c r="B48" s="86" t="s">
        <v>27</v>
      </c>
      <c r="C48" s="92" t="s">
        <v>21</v>
      </c>
      <c r="D48" s="86">
        <v>2</v>
      </c>
      <c r="E48" s="95">
        <v>3000000</v>
      </c>
      <c r="F48" s="98">
        <f>E48*0.19</f>
        <v>570000</v>
      </c>
      <c r="G48" s="108">
        <f>F48+E48</f>
        <v>3570000</v>
      </c>
      <c r="H48" s="116">
        <f>G48*D48</f>
        <v>7140000</v>
      </c>
    </row>
    <row r="49" spans="2:8" x14ac:dyDescent="0.25">
      <c r="B49" s="81"/>
      <c r="C49" s="93"/>
      <c r="D49" s="81"/>
      <c r="E49" s="96"/>
      <c r="F49" s="99"/>
      <c r="G49" s="109"/>
      <c r="H49" s="117"/>
    </row>
    <row r="50" spans="2:8" ht="15.75" thickBot="1" x14ac:dyDescent="0.3">
      <c r="B50" s="68"/>
      <c r="C50" s="94"/>
      <c r="D50" s="68"/>
      <c r="E50" s="97"/>
      <c r="F50" s="100"/>
      <c r="G50" s="110"/>
      <c r="H50" s="118"/>
    </row>
    <row r="51" spans="2:8" ht="15.75" thickBot="1" x14ac:dyDescent="0.3">
      <c r="B51" s="6"/>
      <c r="C51" s="4"/>
      <c r="D51" s="4"/>
      <c r="E51" s="7"/>
      <c r="F51" s="7" t="s">
        <v>8</v>
      </c>
      <c r="G51" s="24">
        <f>E48*D48</f>
        <v>6000000</v>
      </c>
      <c r="H51" s="113">
        <f>SUM(H48)</f>
        <v>7140000</v>
      </c>
    </row>
    <row r="52" spans="2:8" ht="15.75" thickBot="1" x14ac:dyDescent="0.3">
      <c r="B52" s="6"/>
      <c r="C52" s="4"/>
      <c r="D52" s="4"/>
      <c r="E52" s="7"/>
      <c r="F52" s="7" t="s">
        <v>9</v>
      </c>
      <c r="G52" s="19">
        <f>F48*D48</f>
        <v>1140000</v>
      </c>
      <c r="H52" s="114"/>
    </row>
    <row r="53" spans="2:8" ht="15.75" thickBot="1" x14ac:dyDescent="0.3">
      <c r="B53" s="6"/>
      <c r="C53" s="4"/>
      <c r="D53" s="4"/>
      <c r="E53" s="7"/>
      <c r="F53" s="7" t="s">
        <v>10</v>
      </c>
      <c r="G53" s="19">
        <f>SUM(G51:G52)</f>
        <v>7140000</v>
      </c>
      <c r="H53" s="115"/>
    </row>
    <row r="54" spans="2:8" ht="15.75" thickBot="1" x14ac:dyDescent="0.3">
      <c r="B54" s="71" t="s">
        <v>28</v>
      </c>
      <c r="C54" s="72"/>
      <c r="D54" s="72"/>
      <c r="E54" s="72"/>
      <c r="F54" s="72"/>
      <c r="G54" s="72"/>
      <c r="H54" s="73"/>
    </row>
    <row r="55" spans="2:8" ht="24" customHeight="1" thickBot="1" x14ac:dyDescent="0.3">
      <c r="B55" s="11" t="s">
        <v>2</v>
      </c>
      <c r="C55" s="11" t="s">
        <v>3</v>
      </c>
      <c r="D55" s="11" t="s">
        <v>4</v>
      </c>
      <c r="E55" s="11" t="s">
        <v>5</v>
      </c>
      <c r="F55" s="11" t="s">
        <v>6</v>
      </c>
      <c r="G55" s="16" t="s">
        <v>55</v>
      </c>
      <c r="H55" s="11" t="s">
        <v>54</v>
      </c>
    </row>
    <row r="56" spans="2:8" ht="22.5" customHeight="1" thickBot="1" x14ac:dyDescent="0.3">
      <c r="B56" s="6" t="s">
        <v>29</v>
      </c>
      <c r="C56" s="7" t="s">
        <v>30</v>
      </c>
      <c r="D56" s="4">
        <v>2</v>
      </c>
      <c r="E56" s="43">
        <v>600000</v>
      </c>
      <c r="F56" s="19">
        <f>E56*0.19</f>
        <v>114000</v>
      </c>
      <c r="G56" s="26">
        <f>F56+E56</f>
        <v>714000</v>
      </c>
      <c r="H56" s="19">
        <f>G56*D56</f>
        <v>1428000</v>
      </c>
    </row>
    <row r="57" spans="2:8" ht="15.75" thickBot="1" x14ac:dyDescent="0.3">
      <c r="B57" s="6"/>
      <c r="C57" s="4"/>
      <c r="D57" s="4"/>
      <c r="E57" s="7"/>
      <c r="F57" s="7" t="s">
        <v>8</v>
      </c>
      <c r="G57" s="19">
        <f>E56*D56</f>
        <v>1200000</v>
      </c>
      <c r="H57" s="113">
        <f>SUM(H56)</f>
        <v>1428000</v>
      </c>
    </row>
    <row r="58" spans="2:8" ht="15.75" thickBot="1" x14ac:dyDescent="0.3">
      <c r="B58" s="6"/>
      <c r="C58" s="4"/>
      <c r="D58" s="4"/>
      <c r="E58" s="7"/>
      <c r="F58" s="7" t="s">
        <v>9</v>
      </c>
      <c r="G58" s="19">
        <f>F56*D56</f>
        <v>228000</v>
      </c>
      <c r="H58" s="114"/>
    </row>
    <row r="59" spans="2:8" ht="15.75" thickBot="1" x14ac:dyDescent="0.3">
      <c r="B59" s="6"/>
      <c r="C59" s="4"/>
      <c r="D59" s="4"/>
      <c r="E59" s="7"/>
      <c r="F59" s="7" t="s">
        <v>10</v>
      </c>
      <c r="G59" s="19">
        <f>SUM(G57:G58)</f>
        <v>1428000</v>
      </c>
      <c r="H59" s="115"/>
    </row>
    <row r="60" spans="2:8" ht="15.75" thickBot="1" x14ac:dyDescent="0.3">
      <c r="B60" s="71" t="s">
        <v>31</v>
      </c>
      <c r="C60" s="72"/>
      <c r="D60" s="72"/>
      <c r="E60" s="72"/>
      <c r="F60" s="72"/>
      <c r="G60" s="72"/>
      <c r="H60" s="73"/>
    </row>
    <row r="61" spans="2:8" ht="39.75" customHeight="1" thickBot="1" x14ac:dyDescent="0.3">
      <c r="B61" s="11" t="s">
        <v>2</v>
      </c>
      <c r="C61" s="11" t="s">
        <v>3</v>
      </c>
      <c r="D61" s="11" t="s">
        <v>4</v>
      </c>
      <c r="E61" s="11" t="s">
        <v>5</v>
      </c>
      <c r="F61" s="11" t="s">
        <v>6</v>
      </c>
      <c r="G61" s="16" t="s">
        <v>55</v>
      </c>
      <c r="H61" s="11" t="s">
        <v>54</v>
      </c>
    </row>
    <row r="62" spans="2:8" ht="33" customHeight="1" thickBot="1" x14ac:dyDescent="0.3">
      <c r="B62" s="6" t="s">
        <v>32</v>
      </c>
      <c r="C62" s="7" t="s">
        <v>33</v>
      </c>
      <c r="D62" s="4">
        <v>1</v>
      </c>
      <c r="E62" s="43">
        <v>2600000</v>
      </c>
      <c r="F62" s="24">
        <f>E62*0.19</f>
        <v>494000</v>
      </c>
      <c r="G62" s="54">
        <f>F62+E62</f>
        <v>3094000</v>
      </c>
      <c r="H62" s="24">
        <f>G62*D62</f>
        <v>3094000</v>
      </c>
    </row>
    <row r="63" spans="2:8" ht="15.75" thickBot="1" x14ac:dyDescent="0.3">
      <c r="B63" s="6"/>
      <c r="C63" s="4"/>
      <c r="D63" s="4"/>
      <c r="E63" s="7"/>
      <c r="F63" s="7" t="s">
        <v>8</v>
      </c>
      <c r="G63" s="19">
        <f>E62*D62</f>
        <v>2600000</v>
      </c>
      <c r="H63" s="113">
        <f>SUM(H62)</f>
        <v>3094000</v>
      </c>
    </row>
    <row r="64" spans="2:8" ht="15.75" thickBot="1" x14ac:dyDescent="0.3">
      <c r="B64" s="6"/>
      <c r="C64" s="4"/>
      <c r="D64" s="4"/>
      <c r="E64" s="7"/>
      <c r="F64" s="7" t="s">
        <v>9</v>
      </c>
      <c r="G64" s="19">
        <f>F62*D62</f>
        <v>494000</v>
      </c>
      <c r="H64" s="114"/>
    </row>
    <row r="65" spans="2:8" ht="15.75" thickBot="1" x14ac:dyDescent="0.3">
      <c r="B65" s="6"/>
      <c r="C65" s="4"/>
      <c r="D65" s="4"/>
      <c r="E65" s="7"/>
      <c r="F65" s="7" t="s">
        <v>10</v>
      </c>
      <c r="G65" s="19">
        <f>SUM(G63:G64)</f>
        <v>3094000</v>
      </c>
      <c r="H65" s="115"/>
    </row>
    <row r="66" spans="2:8" ht="15.75" thickBot="1" x14ac:dyDescent="0.3">
      <c r="B66" s="71" t="s">
        <v>34</v>
      </c>
      <c r="C66" s="72"/>
      <c r="D66" s="72"/>
      <c r="E66" s="72"/>
      <c r="F66" s="72"/>
      <c r="G66" s="72"/>
      <c r="H66" s="73"/>
    </row>
    <row r="67" spans="2:8" ht="31.5" customHeight="1" thickBot="1" x14ac:dyDescent="0.3">
      <c r="B67" s="11" t="s">
        <v>2</v>
      </c>
      <c r="C67" s="11" t="s">
        <v>3</v>
      </c>
      <c r="D67" s="11" t="s">
        <v>4</v>
      </c>
      <c r="E67" s="11" t="s">
        <v>5</v>
      </c>
      <c r="F67" s="11" t="s">
        <v>6</v>
      </c>
      <c r="G67" s="16" t="s">
        <v>55</v>
      </c>
      <c r="H67" s="11" t="s">
        <v>54</v>
      </c>
    </row>
    <row r="68" spans="2:8" ht="26.25" customHeight="1" thickBot="1" x14ac:dyDescent="0.3">
      <c r="B68" s="6" t="s">
        <v>35</v>
      </c>
      <c r="C68" s="7" t="s">
        <v>36</v>
      </c>
      <c r="D68" s="4">
        <v>1</v>
      </c>
      <c r="E68" s="43">
        <v>1200000</v>
      </c>
      <c r="F68" s="24">
        <f>E68*0.19</f>
        <v>228000</v>
      </c>
      <c r="G68" s="54">
        <f>F68+E68</f>
        <v>1428000</v>
      </c>
      <c r="H68" s="27">
        <f>G68*D68</f>
        <v>1428000</v>
      </c>
    </row>
    <row r="69" spans="2:8" ht="24.75" customHeight="1" thickBot="1" x14ac:dyDescent="0.3">
      <c r="B69" s="6" t="s">
        <v>37</v>
      </c>
      <c r="C69" s="7" t="s">
        <v>38</v>
      </c>
      <c r="D69" s="4">
        <v>1</v>
      </c>
      <c r="E69" s="24">
        <v>1200000</v>
      </c>
      <c r="F69" s="24">
        <f>E69*0.19</f>
        <v>228000</v>
      </c>
      <c r="G69" s="54">
        <f>F69+E69</f>
        <v>1428000</v>
      </c>
      <c r="H69" s="27">
        <f>G69*D69</f>
        <v>1428000</v>
      </c>
    </row>
    <row r="70" spans="2:8" ht="15.75" thickBot="1" x14ac:dyDescent="0.3">
      <c r="B70" s="6"/>
      <c r="C70" s="4"/>
      <c r="D70" s="4"/>
      <c r="E70" s="7"/>
      <c r="F70" s="7" t="s">
        <v>8</v>
      </c>
      <c r="G70" s="19">
        <f>E68*D68+E69*D69</f>
        <v>2400000</v>
      </c>
      <c r="H70" s="113">
        <f>SUM(H68:H69)</f>
        <v>2856000</v>
      </c>
    </row>
    <row r="71" spans="2:8" ht="15.75" thickBot="1" x14ac:dyDescent="0.3">
      <c r="B71" s="6"/>
      <c r="C71" s="4"/>
      <c r="D71" s="4"/>
      <c r="E71" s="7"/>
      <c r="F71" s="7" t="s">
        <v>9</v>
      </c>
      <c r="G71" s="19">
        <f>SUM(F68:F69)</f>
        <v>456000</v>
      </c>
      <c r="H71" s="114"/>
    </row>
    <row r="72" spans="2:8" ht="15.75" thickBot="1" x14ac:dyDescent="0.3">
      <c r="B72" s="6"/>
      <c r="C72" s="4"/>
      <c r="D72" s="4"/>
      <c r="E72" s="7"/>
      <c r="F72" s="7" t="s">
        <v>10</v>
      </c>
      <c r="G72" s="19">
        <f>SUM(G70:G71)</f>
        <v>2856000</v>
      </c>
      <c r="H72" s="115"/>
    </row>
    <row r="73" spans="2:8" ht="15.75" thickBot="1" x14ac:dyDescent="0.3">
      <c r="B73" s="71" t="s">
        <v>39</v>
      </c>
      <c r="C73" s="72"/>
      <c r="D73" s="72"/>
      <c r="E73" s="72"/>
      <c r="F73" s="72"/>
      <c r="G73" s="72"/>
      <c r="H73" s="73"/>
    </row>
    <row r="74" spans="2:8" ht="33" customHeight="1" thickBot="1" x14ac:dyDescent="0.3">
      <c r="B74" s="11" t="s">
        <v>2</v>
      </c>
      <c r="C74" s="11" t="s">
        <v>3</v>
      </c>
      <c r="D74" s="11" t="s">
        <v>4</v>
      </c>
      <c r="E74" s="11" t="s">
        <v>5</v>
      </c>
      <c r="F74" s="11" t="s">
        <v>6</v>
      </c>
      <c r="G74" s="16" t="s">
        <v>55</v>
      </c>
      <c r="H74" s="11" t="s">
        <v>54</v>
      </c>
    </row>
    <row r="75" spans="2:8" ht="27" customHeight="1" thickBot="1" x14ac:dyDescent="0.3">
      <c r="B75" s="6" t="s">
        <v>40</v>
      </c>
      <c r="C75" s="3" t="s">
        <v>41</v>
      </c>
      <c r="D75" s="4">
        <v>1</v>
      </c>
      <c r="E75" s="42">
        <v>1000000</v>
      </c>
      <c r="F75" s="19">
        <f>E75*0.19</f>
        <v>190000</v>
      </c>
      <c r="G75" s="25">
        <f>F75+E75</f>
        <v>1190000</v>
      </c>
      <c r="H75" s="19">
        <f>G75*D75</f>
        <v>1190000</v>
      </c>
    </row>
    <row r="76" spans="2:8" x14ac:dyDescent="0.25">
      <c r="B76" s="86" t="s">
        <v>42</v>
      </c>
      <c r="C76" s="87" t="s">
        <v>43</v>
      </c>
      <c r="D76" s="86">
        <v>2</v>
      </c>
      <c r="E76" s="98">
        <v>2000000</v>
      </c>
      <c r="F76" s="101">
        <f>E76*0.19</f>
        <v>380000</v>
      </c>
      <c r="G76" s="111">
        <f>F76+E76</f>
        <v>2380000</v>
      </c>
      <c r="H76" s="101">
        <f>G76*D76</f>
        <v>4760000</v>
      </c>
    </row>
    <row r="77" spans="2:8" ht="15.75" thickBot="1" x14ac:dyDescent="0.3">
      <c r="B77" s="68"/>
      <c r="C77" s="88"/>
      <c r="D77" s="68"/>
      <c r="E77" s="100"/>
      <c r="F77" s="103"/>
      <c r="G77" s="112"/>
      <c r="H77" s="103"/>
    </row>
    <row r="78" spans="2:8" ht="15.75" thickBot="1" x14ac:dyDescent="0.3">
      <c r="B78" s="6"/>
      <c r="C78" s="4"/>
      <c r="D78" s="4"/>
      <c r="E78" s="7"/>
      <c r="F78" s="7" t="s">
        <v>8</v>
      </c>
      <c r="G78" s="19">
        <f>E75+E76*D76</f>
        <v>5000000</v>
      </c>
      <c r="H78" s="113">
        <f>SUM(H75:H77)</f>
        <v>5950000</v>
      </c>
    </row>
    <row r="79" spans="2:8" ht="15.75" thickBot="1" x14ac:dyDescent="0.3">
      <c r="B79" s="6"/>
      <c r="C79" s="4"/>
      <c r="D79" s="4"/>
      <c r="E79" s="7"/>
      <c r="F79" s="7" t="s">
        <v>9</v>
      </c>
      <c r="G79" s="19">
        <f>F75*D75+F76*D76</f>
        <v>950000</v>
      </c>
      <c r="H79" s="114"/>
    </row>
    <row r="80" spans="2:8" ht="15.75" thickBot="1" x14ac:dyDescent="0.3">
      <c r="B80" s="6"/>
      <c r="C80" s="4"/>
      <c r="D80" s="4"/>
      <c r="E80" s="7"/>
      <c r="F80" s="7" t="s">
        <v>10</v>
      </c>
      <c r="G80" s="19">
        <f>SUM(G78:G79)</f>
        <v>5950000</v>
      </c>
      <c r="H80" s="115"/>
    </row>
    <row r="81" spans="2:8" ht="15.75" thickBot="1" x14ac:dyDescent="0.3">
      <c r="B81" s="71" t="s">
        <v>44</v>
      </c>
      <c r="C81" s="72"/>
      <c r="D81" s="72"/>
      <c r="E81" s="72"/>
      <c r="F81" s="72"/>
      <c r="G81" s="72"/>
      <c r="H81" s="73"/>
    </row>
    <row r="82" spans="2:8" ht="36" customHeight="1" thickBot="1" x14ac:dyDescent="0.3">
      <c r="B82" s="5" t="s">
        <v>2</v>
      </c>
      <c r="C82" s="5" t="s">
        <v>3</v>
      </c>
      <c r="D82" s="5" t="s">
        <v>4</v>
      </c>
      <c r="E82" s="5" t="s">
        <v>5</v>
      </c>
      <c r="F82" s="5" t="s">
        <v>6</v>
      </c>
      <c r="G82" s="16" t="s">
        <v>55</v>
      </c>
      <c r="H82" s="11" t="s">
        <v>54</v>
      </c>
    </row>
    <row r="83" spans="2:8" x14ac:dyDescent="0.25">
      <c r="B83" s="86" t="s">
        <v>45</v>
      </c>
      <c r="C83" s="104" t="s">
        <v>46</v>
      </c>
      <c r="D83" s="86">
        <v>1</v>
      </c>
      <c r="E83" s="98">
        <v>2100000</v>
      </c>
      <c r="F83" s="101">
        <f>E83*0.19</f>
        <v>399000</v>
      </c>
      <c r="G83" s="111">
        <f>F83+E83</f>
        <v>2499000</v>
      </c>
      <c r="H83" s="101">
        <f>G83*D83</f>
        <v>2499000</v>
      </c>
    </row>
    <row r="84" spans="2:8" ht="15.75" thickBot="1" x14ac:dyDescent="0.3">
      <c r="B84" s="68"/>
      <c r="C84" s="103"/>
      <c r="D84" s="68"/>
      <c r="E84" s="100"/>
      <c r="F84" s="103"/>
      <c r="G84" s="112"/>
      <c r="H84" s="103"/>
    </row>
    <row r="85" spans="2:8" ht="15.75" thickBot="1" x14ac:dyDescent="0.3">
      <c r="B85" s="6"/>
      <c r="C85" s="4"/>
      <c r="D85" s="4"/>
      <c r="E85" s="7"/>
      <c r="F85" s="7" t="s">
        <v>8</v>
      </c>
      <c r="G85" s="19">
        <f>E83*D83</f>
        <v>2100000</v>
      </c>
      <c r="H85" s="62">
        <f>SUM(H83)</f>
        <v>2499000</v>
      </c>
    </row>
    <row r="86" spans="2:8" ht="15.75" thickBot="1" x14ac:dyDescent="0.3">
      <c r="B86" s="6"/>
      <c r="C86" s="4"/>
      <c r="D86" s="4"/>
      <c r="E86" s="7"/>
      <c r="F86" s="7" t="s">
        <v>9</v>
      </c>
      <c r="G86" s="19">
        <f>F83*D83</f>
        <v>399000</v>
      </c>
      <c r="H86" s="63"/>
    </row>
    <row r="87" spans="2:8" ht="15.75" thickBot="1" x14ac:dyDescent="0.3">
      <c r="B87" s="6"/>
      <c r="C87" s="4"/>
      <c r="D87" s="4"/>
      <c r="E87" s="7"/>
      <c r="F87" s="7" t="s">
        <v>10</v>
      </c>
      <c r="G87" s="19">
        <f>SUM(G85:G86)</f>
        <v>2499000</v>
      </c>
      <c r="H87" s="64"/>
    </row>
    <row r="88" spans="2:8" ht="15.75" thickBot="1" x14ac:dyDescent="0.3">
      <c r="B88" s="71" t="s">
        <v>47</v>
      </c>
      <c r="C88" s="72"/>
      <c r="D88" s="72"/>
      <c r="E88" s="72"/>
      <c r="F88" s="72"/>
      <c r="G88" s="72"/>
      <c r="H88" s="73"/>
    </row>
    <row r="89" spans="2:8" ht="38.25" customHeight="1" thickBot="1" x14ac:dyDescent="0.3">
      <c r="B89" s="11" t="s">
        <v>2</v>
      </c>
      <c r="C89" s="11" t="s">
        <v>3</v>
      </c>
      <c r="D89" s="11" t="s">
        <v>4</v>
      </c>
      <c r="E89" s="11" t="s">
        <v>5</v>
      </c>
      <c r="F89" s="11" t="s">
        <v>6</v>
      </c>
      <c r="G89" s="16" t="s">
        <v>55</v>
      </c>
      <c r="H89" s="11" t="s">
        <v>54</v>
      </c>
    </row>
    <row r="90" spans="2:8" ht="15.75" thickBot="1" x14ac:dyDescent="0.3">
      <c r="B90" s="6" t="s">
        <v>48</v>
      </c>
      <c r="C90" s="7" t="s">
        <v>49</v>
      </c>
      <c r="D90" s="4">
        <v>1</v>
      </c>
      <c r="E90" s="24">
        <v>700000</v>
      </c>
      <c r="F90" s="24">
        <f>E90*0.19</f>
        <v>133000</v>
      </c>
      <c r="G90" s="54">
        <f>F90+E90</f>
        <v>833000</v>
      </c>
      <c r="H90" s="28">
        <f>G90*D90</f>
        <v>833000</v>
      </c>
    </row>
    <row r="91" spans="2:8" ht="15.75" thickBot="1" x14ac:dyDescent="0.3">
      <c r="B91" s="6"/>
      <c r="C91" s="4"/>
      <c r="D91" s="4"/>
      <c r="E91" s="7"/>
      <c r="F91" s="7" t="s">
        <v>8</v>
      </c>
      <c r="G91" s="19">
        <f>E90*D90</f>
        <v>700000</v>
      </c>
      <c r="H91" s="62">
        <f>SUM(H90)</f>
        <v>833000</v>
      </c>
    </row>
    <row r="92" spans="2:8" ht="15.75" thickBot="1" x14ac:dyDescent="0.3">
      <c r="B92" s="6"/>
      <c r="C92" s="4"/>
      <c r="D92" s="4"/>
      <c r="E92" s="7"/>
      <c r="F92" s="7" t="s">
        <v>9</v>
      </c>
      <c r="G92" s="19">
        <f>F90*D90</f>
        <v>133000</v>
      </c>
      <c r="H92" s="63"/>
    </row>
    <row r="93" spans="2:8" ht="15.75" thickBot="1" x14ac:dyDescent="0.3">
      <c r="B93" s="6"/>
      <c r="C93" s="4"/>
      <c r="D93" s="4"/>
      <c r="E93" s="7"/>
      <c r="F93" s="7" t="s">
        <v>10</v>
      </c>
      <c r="G93" s="19">
        <f>SUM(G91:G92)</f>
        <v>833000</v>
      </c>
      <c r="H93" s="64"/>
    </row>
    <row r="94" spans="2:8" ht="15.75" thickBot="1" x14ac:dyDescent="0.3">
      <c r="B94" s="71" t="s">
        <v>50</v>
      </c>
      <c r="C94" s="72"/>
      <c r="D94" s="72"/>
      <c r="E94" s="72"/>
      <c r="F94" s="72"/>
      <c r="G94" s="72"/>
      <c r="H94" s="73"/>
    </row>
    <row r="95" spans="2:8" ht="33" customHeight="1" thickBot="1" x14ac:dyDescent="0.3">
      <c r="B95" s="11" t="s">
        <v>2</v>
      </c>
      <c r="C95" s="11" t="s">
        <v>3</v>
      </c>
      <c r="D95" s="11" t="s">
        <v>4</v>
      </c>
      <c r="E95" s="11" t="s">
        <v>5</v>
      </c>
      <c r="F95" s="11" t="s">
        <v>6</v>
      </c>
      <c r="G95" s="16" t="s">
        <v>55</v>
      </c>
      <c r="H95" s="11" t="s">
        <v>54</v>
      </c>
    </row>
    <row r="96" spans="2:8" ht="15.75" thickBot="1" x14ac:dyDescent="0.3">
      <c r="B96" s="6" t="s">
        <v>51</v>
      </c>
      <c r="C96" s="47" t="s">
        <v>52</v>
      </c>
      <c r="D96" s="4">
        <v>2</v>
      </c>
      <c r="E96" s="46">
        <v>450000</v>
      </c>
      <c r="F96" s="24">
        <f>E96*0.19</f>
        <v>85500</v>
      </c>
      <c r="G96" s="54">
        <f>F96+E96</f>
        <v>535500</v>
      </c>
      <c r="H96" s="14">
        <f>G96*D96</f>
        <v>1071000</v>
      </c>
    </row>
    <row r="97" spans="2:8" ht="15.75" thickBot="1" x14ac:dyDescent="0.3">
      <c r="B97" s="6"/>
      <c r="C97" s="4"/>
      <c r="D97" s="4"/>
      <c r="E97" s="7"/>
      <c r="F97" s="7" t="s">
        <v>8</v>
      </c>
      <c r="G97" s="19">
        <f>E96*D96</f>
        <v>900000</v>
      </c>
      <c r="H97" s="62">
        <f>SUM(H96)</f>
        <v>1071000</v>
      </c>
    </row>
    <row r="98" spans="2:8" ht="15.75" thickBot="1" x14ac:dyDescent="0.3">
      <c r="B98" s="6"/>
      <c r="C98" s="4"/>
      <c r="D98" s="4"/>
      <c r="E98" s="7"/>
      <c r="F98" s="7" t="s">
        <v>9</v>
      </c>
      <c r="G98" s="19">
        <f>F96*D96</f>
        <v>171000</v>
      </c>
      <c r="H98" s="65"/>
    </row>
    <row r="99" spans="2:8" ht="15.75" thickBot="1" x14ac:dyDescent="0.3">
      <c r="B99" s="6"/>
      <c r="C99" s="4"/>
      <c r="D99" s="4"/>
      <c r="E99" s="7"/>
      <c r="F99" s="7" t="s">
        <v>10</v>
      </c>
      <c r="G99" s="19">
        <f>SUM(G97:G98)</f>
        <v>1071000</v>
      </c>
      <c r="H99" s="66"/>
    </row>
    <row r="100" spans="2:8" ht="15.75" thickBot="1" x14ac:dyDescent="0.3"/>
    <row r="101" spans="2:8" ht="15.75" thickBot="1" x14ac:dyDescent="0.3">
      <c r="D101" s="69" t="s">
        <v>56</v>
      </c>
      <c r="E101" s="70"/>
      <c r="F101" s="70"/>
      <c r="G101" s="70"/>
      <c r="H101" s="31">
        <f>SUM(H97,H91,H85,H78,H70,H63,H57,H51,H43,H34,H28,H22,H15,H7)</f>
        <v>285719000</v>
      </c>
    </row>
  </sheetData>
  <mergeCells count="66">
    <mergeCell ref="B2:H3"/>
    <mergeCell ref="B4:H4"/>
    <mergeCell ref="H7:H9"/>
    <mergeCell ref="B10:H10"/>
    <mergeCell ref="B13:B14"/>
    <mergeCell ref="C13:C14"/>
    <mergeCell ref="D13:D14"/>
    <mergeCell ref="E13:E14"/>
    <mergeCell ref="F13:F14"/>
    <mergeCell ref="G13:G14"/>
    <mergeCell ref="B38:H39"/>
    <mergeCell ref="H13:H14"/>
    <mergeCell ref="H15:H17"/>
    <mergeCell ref="B18:H18"/>
    <mergeCell ref="B20:B21"/>
    <mergeCell ref="C20:C21"/>
    <mergeCell ref="D20:D21"/>
    <mergeCell ref="E20:E21"/>
    <mergeCell ref="F20:F21"/>
    <mergeCell ref="G20:G21"/>
    <mergeCell ref="H20:H21"/>
    <mergeCell ref="H22:H24"/>
    <mergeCell ref="B25:H25"/>
    <mergeCell ref="H28:H30"/>
    <mergeCell ref="B31:H31"/>
    <mergeCell ref="H34:H36"/>
    <mergeCell ref="B66:H66"/>
    <mergeCell ref="B40:H40"/>
    <mergeCell ref="H43:H45"/>
    <mergeCell ref="B46:H46"/>
    <mergeCell ref="B48:B50"/>
    <mergeCell ref="C48:C50"/>
    <mergeCell ref="D48:D50"/>
    <mergeCell ref="E48:E50"/>
    <mergeCell ref="F48:F50"/>
    <mergeCell ref="G48:G50"/>
    <mergeCell ref="H48:H50"/>
    <mergeCell ref="H51:H53"/>
    <mergeCell ref="B54:H54"/>
    <mergeCell ref="H57:H59"/>
    <mergeCell ref="B60:H60"/>
    <mergeCell ref="H63:H65"/>
    <mergeCell ref="H70:H72"/>
    <mergeCell ref="B73:H73"/>
    <mergeCell ref="B76:B77"/>
    <mergeCell ref="C76:C77"/>
    <mergeCell ref="D76:D77"/>
    <mergeCell ref="E76:E77"/>
    <mergeCell ref="F76:F77"/>
    <mergeCell ref="G76:G77"/>
    <mergeCell ref="H76:H77"/>
    <mergeCell ref="D101:G101"/>
    <mergeCell ref="H78:H80"/>
    <mergeCell ref="B81:H81"/>
    <mergeCell ref="B83:B84"/>
    <mergeCell ref="C83:C84"/>
    <mergeCell ref="D83:D84"/>
    <mergeCell ref="E83:E84"/>
    <mergeCell ref="F83:F84"/>
    <mergeCell ref="G83:G84"/>
    <mergeCell ref="H83:H84"/>
    <mergeCell ref="H85:H87"/>
    <mergeCell ref="B88:H88"/>
    <mergeCell ref="H91:H93"/>
    <mergeCell ref="B94:H94"/>
    <mergeCell ref="H97:H99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CONSORCIO IAC 2024</vt:lpstr>
      <vt:lpstr>K10 DESING</vt:lpstr>
      <vt:lpstr>CONSORCIO CONTAINERS 2</vt:lpstr>
      <vt:lpstr>SERVINTSA COLOMBIA SAS</vt:lpstr>
      <vt:lpstr>CONSORCIO OBRAS LIMAGOT</vt:lpstr>
      <vt:lpstr>ANTBOX</vt:lpstr>
      <vt:lpstr>CONSERDI GROUP SAS</vt:lpstr>
      <vt:lpstr>MAQ Y CONST DE COL SAS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PD6. CARLOS ALBERTO LOPEZ CASTRO</dc:creator>
  <cp:lastModifiedBy>PD6. CARLOS ALBERTO LOPEZ CASTRO</cp:lastModifiedBy>
  <dcterms:created xsi:type="dcterms:W3CDTF">2024-10-21T15:55:07Z</dcterms:created>
  <dcterms:modified xsi:type="dcterms:W3CDTF">2024-10-25T21:34:25Z</dcterms:modified>
</cp:coreProperties>
</file>