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DERLY\Desktop\derly\escritorio\Datos\2024\juridica\PATINODROMO\EVALUACION PRELIMINAR\"/>
    </mc:Choice>
  </mc:AlternateContent>
  <xr:revisionPtr revIDLastSave="0" documentId="13_ncr:1_{0653918C-F6C6-4EE4-92B3-05F550644078}" xr6:coauthVersionLast="47" xr6:coauthVersionMax="47" xr10:uidLastSave="{00000000-0000-0000-0000-000000000000}"/>
  <bookViews>
    <workbookView xWindow="-110" yWindow="-110" windowWidth="19420" windowHeight="10300" tabRatio="879" firstSheet="1" activeTab="1" xr2:uid="{00A4F2BF-64BF-4FBE-8321-62A438D5CECC}"/>
  </bookViews>
  <sheets>
    <sheet name="CONSOLIDADO (2)" sheetId="48" state="hidden" r:id="rId1"/>
    <sheet name="CONSOLIDADO " sheetId="82" r:id="rId2"/>
    <sheet name="FACTORES DE PUNTUACION" sheetId="83" r:id="rId3"/>
    <sheet name="C. JURIDICA" sheetId="81" r:id="rId4"/>
    <sheet name="OFERTAS" sheetId="70" r:id="rId5"/>
    <sheet name=" C. FINANCIERA" sheetId="79" r:id="rId6"/>
    <sheet name=" C. RESIDUAL" sheetId="80" r:id="rId7"/>
    <sheet name="E. TECNICA P1" sheetId="73" r:id="rId8"/>
    <sheet name="P1" sheetId="77" r:id="rId9"/>
    <sheet name="E. TECNICA P2" sheetId="75" r:id="rId10"/>
    <sheet name="P2" sheetId="78" r:id="rId11"/>
    <sheet name="E. TECNICA P3" sheetId="74" r:id="rId12"/>
    <sheet name="P3" sheetId="76" r:id="rId13"/>
    <sheet name="Hoja2" sheetId="50" state="hidden" r:id="rId14"/>
  </sheets>
  <externalReferences>
    <externalReference r:id="rId15"/>
  </externalReferences>
  <definedNames>
    <definedName name="_________key2" localSheetId="1">#REF!</definedName>
    <definedName name="_________key2" localSheetId="2">#REF!</definedName>
    <definedName name="_________key2">#REF!</definedName>
    <definedName name="_________PJ50" localSheetId="1">#REF!</definedName>
    <definedName name="_________PJ50" localSheetId="2">#REF!</definedName>
    <definedName name="_________PJ50">#REF!</definedName>
    <definedName name="________key2" localSheetId="1">#REF!</definedName>
    <definedName name="________key2">#REF!</definedName>
    <definedName name="________key3">#REF!</definedName>
    <definedName name="________MA2">#REF!</definedName>
    <definedName name="________PJ50">#REF!</definedName>
    <definedName name="_______MA2">#REF!</definedName>
    <definedName name="_______PJ5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#REF!</definedName>
    <definedName name="___key3">#REF!</definedName>
    <definedName name="___key3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#REF!</definedName>
    <definedName name="__123Graph_B">#REF!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ICP1">#REF!</definedName>
    <definedName name="__key2">#REF!</definedName>
    <definedName name="__key21">#REF!</definedName>
    <definedName name="__key3">#REF!</definedName>
    <definedName name="__key3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#REF!</definedName>
    <definedName name="_a3">#REF!</definedName>
    <definedName name="_a4">#REF!</definedName>
    <definedName name="_a5">#REF!</definedName>
    <definedName name="_a6">#REF!</definedName>
    <definedName name="_AAS1">#REF!</definedName>
    <definedName name="_ABC1">#REF!</definedName>
    <definedName name="_abc2">#REF!</definedName>
    <definedName name="_ALM1">#REF!</definedName>
    <definedName name="_AND1">#REF!</definedName>
    <definedName name="_APU221">#REF!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0">#REF!</definedName>
    <definedName name="_FC">#REF!</definedName>
    <definedName name="_Fill">#REF!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#REF!</definedName>
    <definedName name="_Hlk63442821" localSheetId="1">'CONSOLIDADO '!#REF!</definedName>
    <definedName name="_Hlk63442821" localSheetId="0">'CONSOLIDADO (2)'!#REF!</definedName>
    <definedName name="_i4" localSheetId="1">#REF!</definedName>
    <definedName name="_i4" localSheetId="2">#REF!</definedName>
    <definedName name="_i4">#REF!</definedName>
    <definedName name="_i5" localSheetId="1">#REF!</definedName>
    <definedName name="_i5" localSheetId="2">#REF!</definedName>
    <definedName name="_i5">#REF!</definedName>
    <definedName name="_i6" localSheetId="1">#REF!</definedName>
    <definedName name="_i6" localSheetId="2">#REF!</definedName>
    <definedName name="_i6">#REF!</definedName>
    <definedName name="_i7">#REF!</definedName>
    <definedName name="_i77">#REF!</definedName>
    <definedName name="_i8">#REF!</definedName>
    <definedName name="_i9">#REF!</definedName>
    <definedName name="_ICP1">#REF!</definedName>
    <definedName name="_IMP1">#REF!</definedName>
    <definedName name="_IPC2002">#REF!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#REF!</definedName>
    <definedName name="_Key2">#REF!</definedName>
    <definedName name="_Key21">#REF!</definedName>
    <definedName name="_key3">#REF!</definedName>
    <definedName name="_key31">#REF!</definedName>
    <definedName name="_kjk6">#REF!</definedName>
    <definedName name="_lar03">#REF!</definedName>
    <definedName name="_LEY80">#REF!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OD1">#REF!</definedName>
    <definedName name="_mun2">#REF!</definedName>
    <definedName name="_n3">#REF!</definedName>
    <definedName name="_n4">#REF!</definedName>
    <definedName name="_n5">#REF!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p6">#REF!</definedName>
    <definedName name="_p7">#REF!</definedName>
    <definedName name="_p8">#REF!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#REF!</definedName>
    <definedName name="_u5">#REF!</definedName>
    <definedName name="_u6">#REF!</definedName>
    <definedName name="_u7">#REF!</definedName>
    <definedName name="_u8">#REF!</definedName>
    <definedName name="_u9">#REF!</definedName>
    <definedName name="_unj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R1">#REF!</definedName>
    <definedName name="_VPR2">#REF!</definedName>
    <definedName name="_VRP1">#REF!</definedName>
    <definedName name="_VSM1">#REF!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_1">#REF!</definedName>
    <definedName name="A_impresión_IM">#REF!</definedName>
    <definedName name="A18A200">#REF!</definedName>
    <definedName name="a2a">#REF!</definedName>
    <definedName name="aaaaas">#REF!</definedName>
    <definedName name="aas">#REF!</definedName>
    <definedName name="AB">#REF!</definedName>
    <definedName name="aba_1">#REF!</definedName>
    <definedName name="aba_2">#REF!</definedName>
    <definedName name="abc">#REF!</definedName>
    <definedName name="ABCD">#REF!</definedName>
    <definedName name="ABCDE">#REF!</definedName>
    <definedName name="ac">#REF!</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#REF!</definedName>
    <definedName name="adasd">#REF!</definedName>
    <definedName name="ADFGSDB">#REF!</definedName>
    <definedName name="ADMON">#REF!</definedName>
    <definedName name="ADMON1">#REF!</definedName>
    <definedName name="ADSAD">#REF!</definedName>
    <definedName name="aefa">#REF!</definedName>
    <definedName name="afdsw">#REF!</definedName>
    <definedName name="agdsgg">#REF!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anceProyecto">#REF!</definedName>
    <definedName name="ALM">#REF!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paiy">#REF!</definedName>
    <definedName name="APELLIDOS">#REF!</definedName>
    <definedName name="API">#REF!</definedName>
    <definedName name="APU_directos">#REF!</definedName>
    <definedName name="APU221.1">#REF!</definedName>
    <definedName name="APU221.2">#REF!</definedName>
    <definedName name="aqaq">#REF!</definedName>
    <definedName name="AQW">#REF!</definedName>
    <definedName name="ARANCEL">#REF!</definedName>
    <definedName name="AREA">#REF!</definedName>
    <definedName name="_xlnm.Print_Area" localSheetId="5">' C. FINANCIERA'!$A$1:$P$46</definedName>
    <definedName name="_xlnm.Print_Area" localSheetId="7">'E. TECNICA P1'!$A$1:$R$77</definedName>
    <definedName name="_xlnm.Print_Area" localSheetId="9">'E. TECNICA P2'!$A$1:$R$73</definedName>
    <definedName name="_xlnm.Print_Area" localSheetId="11">'E. TECNICA P3'!$A$1:$R$75</definedName>
    <definedName name="_xlnm.Print_Area" localSheetId="8">'P1'!$A$1:$K$35</definedName>
    <definedName name="_xlnm.Print_Area" localSheetId="10">'P2'!$A$1:$K$35</definedName>
    <definedName name="_xlnm.Print_Area" localSheetId="12">'P3'!$A$1:$L$35</definedName>
    <definedName name="Areatotal" localSheetId="1">#REF!</definedName>
    <definedName name="Areatotal" localSheetId="9">#REF!</definedName>
    <definedName name="Areatotal" localSheetId="11">#REF!</definedName>
    <definedName name="Areatotal" localSheetId="2">#REF!</definedName>
    <definedName name="Areatotal">#REF!</definedName>
    <definedName name="Aref" localSheetId="1">#REF!</definedName>
    <definedName name="Aref" localSheetId="9">#REF!</definedName>
    <definedName name="Aref" localSheetId="11">#REF!</definedName>
    <definedName name="Aref" localSheetId="2">#REF!</definedName>
    <definedName name="Aref">#REF!</definedName>
    <definedName name="ARP" localSheetId="1">#REF!</definedName>
    <definedName name="ARP" localSheetId="9">#REF!</definedName>
    <definedName name="ARP" localSheetId="11">#REF!</definedName>
    <definedName name="ARP" localSheetId="2">#REF!</definedName>
    <definedName name="ARP">#REF!</definedName>
    <definedName name="ARS">#REF!</definedName>
    <definedName name="ASD">#REF!</definedName>
    <definedName name="ASDA">#REF!</definedName>
    <definedName name="asdasd">#REF!</definedName>
    <definedName name="asdf">#REF!</definedName>
    <definedName name="asdfa">#REF!</definedName>
    <definedName name="asfasd">#REF!</definedName>
    <definedName name="asfasdl">#REF!</definedName>
    <definedName name="asfdfe">#REF!</definedName>
    <definedName name="asff">#REF!</definedName>
    <definedName name="asfghjoi">#REF!</definedName>
    <definedName name="asojkdr">#REF!</definedName>
    <definedName name="auto1">#REF!</definedName>
    <definedName name="auto123">#REF!</definedName>
    <definedName name="auto2">#REF!</definedName>
    <definedName name="AUTOMOTOR">#REF!</definedName>
    <definedName name="AUTOMOTOR1">#REF!</definedName>
    <definedName name="Avance_por_item">#REF!</definedName>
    <definedName name="Avances_Totales">#REF!</definedName>
    <definedName name="AW">#REF!</definedName>
    <definedName name="azaz">#REF!</definedName>
    <definedName name="B">#REF!</definedName>
    <definedName name="Base">#REF!</definedName>
    <definedName name="Base_datos_IM">#REF!</definedName>
    <definedName name="base1">#REF!</definedName>
    <definedName name="base2">#REF!</definedName>
    <definedName name="BaseDeDatos1">#REF!</definedName>
    <definedName name="Basica_Centro_costo_2001">#REF!</definedName>
    <definedName name="Basica_Facturacion_2001">#REF!</definedName>
    <definedName name="Basica_Reserva_2001">#REF!</definedName>
    <definedName name="Básico">#REF!</definedName>
    <definedName name="bbbbbb">#REF!</definedName>
    <definedName name="bbbbbh">#REF!</definedName>
    <definedName name="bbd">#REF!</definedName>
    <definedName name="BC">#REF!</definedName>
    <definedName name="BCXBDFG">#REF!</definedName>
    <definedName name="BDD">#REF!</definedName>
    <definedName name="BDFB">#REF!</definedName>
    <definedName name="BDFGDG">#REF!</definedName>
    <definedName name="be">#REF!</definedName>
    <definedName name="Beg_Bal">#REF!</definedName>
    <definedName name="BENEF.UNIT.">#REF!</definedName>
    <definedName name="bfnfv">#REF!</definedName>
    <definedName name="bgb">#REF!</definedName>
    <definedName name="BGDGFRT">#REF!</definedName>
    <definedName name="BGFBFH">#REF!</definedName>
    <definedName name="BGT">#REF!</definedName>
    <definedName name="bgvfcdx">#REF!</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#REF!</definedName>
    <definedName name="BREAKER">#REF!</definedName>
    <definedName name="BREAKERS">#REF!</definedName>
    <definedName name="Breakers_Switches">#REF!</definedName>
    <definedName name="Breakers_y_Switches">#REF!</definedName>
    <definedName name="bsb">#REF!</definedName>
    <definedName name="bspoi">#REF!</definedName>
    <definedName name="bt">#REF!</definedName>
    <definedName name="BTYJHTR">#REF!</definedName>
    <definedName name="BuiltIn_Print_Area">#REF!</definedName>
    <definedName name="BuiltIn_Print_Area___0">#REF!</definedName>
    <definedName name="bvbc">#REF!</definedName>
    <definedName name="bvcb">#REF!</definedName>
    <definedName name="bvn">#REF!</definedName>
    <definedName name="by">#REF!</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7" localSheetId="5">#REF!</definedName>
    <definedName name="CALI7" localSheetId="6">#REF!</definedName>
    <definedName name="CALI7" localSheetId="1">#REF!</definedName>
    <definedName name="CALI7" localSheetId="0">#REF!</definedName>
    <definedName name="CALI7" localSheetId="7">#REF!</definedName>
    <definedName name="CALI7" localSheetId="9">#REF!</definedName>
    <definedName name="CALI7" localSheetId="11">#REF!</definedName>
    <definedName name="CALI7" localSheetId="8">#REF!</definedName>
    <definedName name="CALI7" localSheetId="10">#REF!</definedName>
    <definedName name="CALI7" localSheetId="12">#REF!</definedName>
    <definedName name="CALI7">#REF!</definedName>
    <definedName name="CAMPO">#REF!</definedName>
    <definedName name="CANT">#REF!</definedName>
    <definedName name="cantidad">#REF!</definedName>
    <definedName name="CAP">#REF!</definedName>
    <definedName name="CAPAC._HSE">#REF!</definedName>
    <definedName name="CARGA">#REF!</definedName>
    <definedName name="CARGOS">#REF!</definedName>
    <definedName name="CBLES">#REF!</definedName>
    <definedName name="CBLES1">#REF!</definedName>
    <definedName name="ccccc">#REF!</definedName>
    <definedName name="CCCCCC">#REF!</definedName>
    <definedName name="CCT">#REF!</definedName>
    <definedName name="ccto210">#REF!</definedName>
    <definedName name="cdcdc">#REF!</definedName>
    <definedName name="CDE">#REF!</definedName>
    <definedName name="cdfgrtfd">#REF!</definedName>
    <definedName name="ceerf">#REF!</definedName>
    <definedName name="CELDA" localSheetId="5">#REF!</definedName>
    <definedName name="CELDA" localSheetId="6">#REF!</definedName>
    <definedName name="CELDA" localSheetId="1">#REF!</definedName>
    <definedName name="CELDA" localSheetId="7">'E. TECNICA P1'!#REF!</definedName>
    <definedName name="CELDA" localSheetId="9">'E. TECNICA P2'!#REF!</definedName>
    <definedName name="CELDA" localSheetId="11">'E. TECNICA P3'!#REF!</definedName>
    <definedName name="CELDA" localSheetId="8">'P1'!#REF!</definedName>
    <definedName name="CELDA" localSheetId="10">'P2'!#REF!</definedName>
    <definedName name="CELDA" localSheetId="12">'P3'!#REF!</definedName>
    <definedName name="CELDA">#REF!</definedName>
    <definedName name="CGDI01" localSheetId="1">#REF!</definedName>
    <definedName name="CGDI01" localSheetId="9">#REF!</definedName>
    <definedName name="CGDI01" localSheetId="11">#REF!</definedName>
    <definedName name="CGDI01" localSheetId="2">#REF!</definedName>
    <definedName name="CGDI01">#REF!</definedName>
    <definedName name="CGDI02" localSheetId="1">#REF!</definedName>
    <definedName name="CGDI02" localSheetId="9">#REF!</definedName>
    <definedName name="CGDI02" localSheetId="11">#REF!</definedName>
    <definedName name="CGDI02" localSheetId="2">#REF!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#REF!</definedName>
    <definedName name="CL">#REF!</definedName>
    <definedName name="CMIBLE">#REF!</definedName>
    <definedName name="CMIBLE1">#REF!</definedName>
    <definedName name="Cod">#REF!</definedName>
    <definedName name="codigo">#REF!</definedName>
    <definedName name="CodigoInversion">#REF!</definedName>
    <definedName name="CodigoProyecto">#REF!</definedName>
    <definedName name="Codigos">#REF!</definedName>
    <definedName name="CODOS">#REF!</definedName>
    <definedName name="cogvsiruj">#REF!</definedName>
    <definedName name="COLON">#REF!</definedName>
    <definedName name="COMIDA">#REF!</definedName>
    <definedName name="Compresores">#REF!</definedName>
    <definedName name="COPIA1">#REF!</definedName>
    <definedName name="COPIA2">#REF!</definedName>
    <definedName name="costo2">#REF!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O" localSheetId="1">#REF!</definedName>
    <definedName name="CRITERIO" localSheetId="7">'E. TECNICA P1'!$W$6:$W$7</definedName>
    <definedName name="CRITERIO" localSheetId="9">'E. TECNICA P2'!$W$6:$W$7</definedName>
    <definedName name="CRITERIO" localSheetId="11">'E. TECNICA P3'!$W$6:$W$7</definedName>
    <definedName name="CRITERIO" localSheetId="8">'P1'!#REF!</definedName>
    <definedName name="CRITERIO" localSheetId="10">'P2'!#REF!</definedName>
    <definedName name="CRITERIO" localSheetId="12">'P3'!#REF!</definedName>
    <definedName name="CRITERIO">'[1]0'!$AA$2:$AA$3</definedName>
    <definedName name="CRITERIO2" localSheetId="5">#REF!</definedName>
    <definedName name="CRITERIO2" localSheetId="6">#REF!</definedName>
    <definedName name="CRITERIO2" localSheetId="1">#REF!</definedName>
    <definedName name="CRITERIO2" localSheetId="7">'E. TECNICA P1'!$W$9:$W$10</definedName>
    <definedName name="CRITERIO2" localSheetId="9">'E. TECNICA P2'!$W$9:$W$10</definedName>
    <definedName name="CRITERIO2" localSheetId="11">'E. TECNICA P3'!$W$9:$W$10</definedName>
    <definedName name="CRITERIO2" localSheetId="8">'P1'!#REF!</definedName>
    <definedName name="CRITERIO2" localSheetId="10">'P2'!#REF!</definedName>
    <definedName name="CRITERIO2" localSheetId="12">'P3'!#REF!</definedName>
    <definedName name="CRITERIO2">#REF!</definedName>
    <definedName name="Criterios_IM" localSheetId="1">#REF!</definedName>
    <definedName name="Criterios_IM" localSheetId="9">#REF!</definedName>
    <definedName name="Criterios_IM" localSheetId="11">#REF!</definedName>
    <definedName name="Criterios_IM" localSheetId="2">#REF!</definedName>
    <definedName name="Criterios_IM">#REF!</definedName>
    <definedName name="cs" localSheetId="1">#REF!</definedName>
    <definedName name="cs" localSheetId="9">#REF!</definedName>
    <definedName name="cs" localSheetId="11">#REF!</definedName>
    <definedName name="cs" localSheetId="2">#REF!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BS">#REF!</definedName>
    <definedName name="CUMPLE" localSheetId="5">#REF!</definedName>
    <definedName name="CUMPLE" localSheetId="6">#REF!</definedName>
    <definedName name="CUMPLE" localSheetId="1">#REF!</definedName>
    <definedName name="CUMPLE" localSheetId="7">'E. TECNICA P1'!#REF!</definedName>
    <definedName name="CUMPLE" localSheetId="9">'E. TECNICA P2'!#REF!</definedName>
    <definedName name="CUMPLE" localSheetId="11">'E. TECNICA P3'!#REF!</definedName>
    <definedName name="CUMPLE" localSheetId="8">'P1'!#REF!</definedName>
    <definedName name="CUMPLE" localSheetId="10">'P2'!#REF!</definedName>
    <definedName name="CUMPLE" localSheetId="12">'P3'!#REF!</definedName>
    <definedName name="CUMPLE">#REF!</definedName>
    <definedName name="CUNET" localSheetId="1">#REF!</definedName>
    <definedName name="CUNET" localSheetId="9">#REF!</definedName>
    <definedName name="CUNET" localSheetId="11">#REF!</definedName>
    <definedName name="CUNET" localSheetId="2">#REF!</definedName>
    <definedName name="CUNET">#REF!</definedName>
    <definedName name="cv" localSheetId="1">#REF!</definedName>
    <definedName name="cv" localSheetId="9">#REF!</definedName>
    <definedName name="cv" localSheetId="11">#REF!</definedName>
    <definedName name="cv" localSheetId="2">#REF!</definedName>
    <definedName name="cv">#REF!</definedName>
    <definedName name="cvbcvbf">#REF!</definedName>
    <definedName name="cvfvd">#REF!</definedName>
    <definedName name="cvn">#REF!</definedName>
    <definedName name="CVXC">#REF!</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os">#REF!</definedName>
    <definedName name="DBASE1">#REF!</definedName>
    <definedName name="DBASE2">#REF!</definedName>
    <definedName name="DBASE3">#REF!</definedName>
    <definedName name="dbfdfbi">#REF!</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#REF!</definedName>
    <definedName name="dd">#REF!</definedName>
    <definedName name="ddd">#REF!</definedName>
    <definedName name="DDDD">#REF!</definedName>
    <definedName name="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ded">#REF!</definedName>
    <definedName name="defd">#REF!</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#REF!</definedName>
    <definedName name="dfasd">#REF!</definedName>
    <definedName name="DFBNJ">#REF!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ámetro">#REF!</definedName>
    <definedName name="diámetroft">#REF!</definedName>
    <definedName name="diametros">#REF!</definedName>
    <definedName name="diferencia">#REF!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splay_area_2">#REF!</definedName>
    <definedName name="djdytj">#REF!</definedName>
    <definedName name="DMxUS">#REF!</definedName>
    <definedName name="do">#REF!</definedName>
    <definedName name="do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#REF!</definedName>
    <definedName name="DS">#REF!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rhj">#REF!</definedName>
    <definedName name="dxfgg">#REF!</definedName>
    <definedName name="E">#REF!</definedName>
    <definedName name="e3e33">#REF!</definedName>
    <definedName name="ECP">#REF!</definedName>
    <definedName name="ECP1_1">#REF!</definedName>
    <definedName name="ECP1_1_1">#REF!</definedName>
    <definedName name="EDC">#REF!</definedName>
    <definedName name="EDEDWSWQA">#REF!</definedName>
    <definedName name="edgfhmn">#REF!</definedName>
    <definedName name="eeedfr">#REF!</definedName>
    <definedName name="eeeeer">#REF!</definedName>
    <definedName name="eeerfd">#REF!</definedName>
    <definedName name="EF">#REF!</definedName>
    <definedName name="EFA">#REF!</definedName>
    <definedName name="efef">#REF!</definedName>
    <definedName name="efer">#REF!</definedName>
    <definedName name="egeg">#REF!</definedName>
    <definedName name="egtrgthrt">#REF!</definedName>
    <definedName name="ELIMINACIONPROYC">#REF!</definedName>
    <definedName name="emanto">#REF!</definedName>
    <definedName name="EMPLEADO">#REF!</definedName>
    <definedName name="EMULSION">#REF!</definedName>
    <definedName name="End_Bal">#REF!</definedName>
    <definedName name="ene">#REF!</definedName>
    <definedName name="Ensayos">#REF!</definedName>
    <definedName name="ENTRADASP">#REF!</definedName>
    <definedName name="EPECIALIDAD_SIDOE">#REF!</definedName>
    <definedName name="EQUIPO1">#REF!</definedName>
    <definedName name="Equipos">#REF!</definedName>
    <definedName name="EQUIPOS1">#REF!</definedName>
    <definedName name="eqw">#REF!</definedName>
    <definedName name="erfg">#REF!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#REF!</definedName>
    <definedName name="ERR">#REF!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RAE">#REF!</definedName>
    <definedName name="ESTRUCTURA">#REF!</definedName>
    <definedName name="ETAP">#REF!</definedName>
    <definedName name="ETAPA_PACC">#REF!</definedName>
    <definedName name="etertgg">#REF!</definedName>
    <definedName name="etertt">#REF!</definedName>
    <definedName name="etewt">#REF!</definedName>
    <definedName name="etu">#REF!</definedName>
    <definedName name="etueh">#REF!</definedName>
    <definedName name="etyty">#REF!</definedName>
    <definedName name="etyu">#REF!</definedName>
    <definedName name="eu">#REF!</definedName>
    <definedName name="eut">#REF!</definedName>
    <definedName name="euyt">#REF!</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CTURADO">#REF!</definedName>
    <definedName name="FaseProyecto">#REF!</definedName>
    <definedName name="fda">#REF!</definedName>
    <definedName name="fdbjp">#REF!</definedName>
    <definedName name="fdf">#REF!</definedName>
    <definedName name="fdg">#REF!</definedName>
    <definedName name="FDGD">#REF!</definedName>
    <definedName name="FDGFDBBP">#REF!</definedName>
    <definedName name="fdh">#REF!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chaTerminacion">#REF!</definedName>
    <definedName name="fer">#REF!</definedName>
    <definedName name="ferfer">#REF!</definedName>
    <definedName name="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hfg">#REF!</definedName>
    <definedName name="fhfgh">#REF!</definedName>
    <definedName name="fhg">#REF!</definedName>
    <definedName name="fhgh">#REF!</definedName>
    <definedName name="fhpltyunh">#REF!</definedName>
    <definedName name="fi">#REF!</definedName>
    <definedName name="FIBER">#REF!</definedName>
    <definedName name="Fil_Fechas">#REF!</definedName>
    <definedName name="fill1">#REF!</definedName>
    <definedName name="FILTROS">#REF!</definedName>
    <definedName name="FORDESCR">#REF!</definedName>
    <definedName name="FORMOLT">#REF!</definedName>
    <definedName name="formularioCantidades">#REF!</definedName>
    <definedName name="FORSHE">#REF!</definedName>
    <definedName name="FORUNMIS">#REF!</definedName>
    <definedName name="frbgsd">#REF!</definedName>
    <definedName name="frefr">#REF!</definedName>
    <definedName name="frfa">#REF!</definedName>
    <definedName name="frfr">#REF!</definedName>
    <definedName name="Full_Print">#REF!</definedName>
    <definedName name="fwff">#REF!</definedName>
    <definedName name="fwwe">#REF!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#REF!</definedName>
    <definedName name="gbac">#REF!</definedName>
    <definedName name="gbbfghghj">#REF!</definedName>
    <definedName name="GCB">#REF!</definedName>
    <definedName name="GCI">#REF!</definedName>
    <definedName name="GCN">#REF!</definedName>
    <definedName name="GCP">#REF!</definedName>
    <definedName name="GDN">#REF!</definedName>
    <definedName name="GDR">#REF!</definedName>
    <definedName name="gdt">#REF!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#REF!</definedName>
    <definedName name="GENERAL">#REF!</definedName>
    <definedName name="GENERAL1">#REF!</definedName>
    <definedName name="Geotex">#REF!</definedName>
    <definedName name="GERENCIA">#REF!</definedName>
    <definedName name="GERENCIA1">#REF!</definedName>
    <definedName name="GERENCIA2">#REF!</definedName>
    <definedName name="gerg">#REF!</definedName>
    <definedName name="gerg54">#REF!</definedName>
    <definedName name="gergew">#REF!</definedName>
    <definedName name="gergw">#REF!</definedName>
    <definedName name="gfd">#REF!</definedName>
    <definedName name="gfdg">#REF!</definedName>
    <definedName name="gffgfhhf">#REF!</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utyj6">#REF!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jgjkg">#REF!</definedName>
    <definedName name="ggtgt">#REF!</definedName>
    <definedName name="ghdghuy">#REF!</definedName>
    <definedName name="GHDP">#REF!</definedName>
    <definedName name="ghf">#REF!</definedName>
    <definedName name="ghfg">#REF!</definedName>
    <definedName name="ghghy">#REF!</definedName>
    <definedName name="ghjghj">#REF!</definedName>
    <definedName name="GHKJHK">#REF!</definedName>
    <definedName name="ghnbbfr">#REF!</definedName>
    <definedName name="GJHVCB">#REF!</definedName>
    <definedName name="gk">#REF!</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#REF!</definedName>
    <definedName name="GRAF1AÑO">#REF!</definedName>
    <definedName name="GRAF2">#REF!</definedName>
    <definedName name="GRAF3">#REF!</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SDG">#REF!</definedName>
    <definedName name="gsfsf">#REF!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#REF!</definedName>
    <definedName name="Hazards">#REF!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hg">#REF!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jfg">#REF!</definedName>
    <definedName name="hjgh">#REF!</definedName>
    <definedName name="hjghj">#REF!</definedName>
    <definedName name="hjhjhg">#REF!</definedName>
    <definedName name="HJKH">#REF!</definedName>
    <definedName name="hjkjk">#REF!</definedName>
    <definedName name="HM">#REF!</definedName>
    <definedName name="hn">#REF!</definedName>
    <definedName name="HOJA1">#REF!</definedName>
    <definedName name="horat">#REF!</definedName>
    <definedName name="Hornos">#REF!</definedName>
    <definedName name="HP_stg_Hz">#REF!</definedName>
    <definedName name="hreer">#REF!</definedName>
    <definedName name="hrhth">#REF!</definedName>
    <definedName name="hrthtrh">#REF!</definedName>
    <definedName name="hs">#REF!</definedName>
    <definedName name="hsfg">#REF!</definedName>
    <definedName name="HTAS">#REF!</definedName>
    <definedName name="HTAS1">#REF!</definedName>
    <definedName name="hthdrf">#REF!</definedName>
    <definedName name="htryrt7">#REF!</definedName>
    <definedName name="hut">#REF!</definedName>
    <definedName name="hxdfk">#REF!</definedName>
    <definedName name="hyhjop">#REF!</definedName>
    <definedName name="hyhyh">#REF!</definedName>
    <definedName name="hytirs">#REF!</definedName>
    <definedName name="I">#REF!</definedName>
    <definedName name="i8i">#REF!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F">#REF!</definedName>
    <definedName name="Ig">#REF!</definedName>
    <definedName name="ii">#REF!</definedName>
    <definedName name="iii">#REF!</definedName>
    <definedName name="iiii">#REF!</definedName>
    <definedName name="iiiiiiik">#REF!</definedName>
    <definedName name="iiiiuh">#REF!</definedName>
    <definedName name="iktgvfmu">#REF!</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#REF!</definedName>
    <definedName name="INGENIERIA11">#REF!</definedName>
    <definedName name="INPU">#REF!</definedName>
    <definedName name="INPUT">#REF!</definedName>
    <definedName name="Insumos_auxiliares">#REF!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P">#REF!</definedName>
    <definedName name="irng">#REF!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d">#REF!</definedName>
    <definedName name="jdh">#REF!</definedName>
    <definedName name="jeytj">#REF!</definedName>
    <definedName name="jfç">#REF!</definedName>
    <definedName name="jfhjfrt">#REF!</definedName>
    <definedName name="jgfj">#REF!</definedName>
    <definedName name="jghj">#REF!</definedName>
    <definedName name="jgj">#REF!</definedName>
    <definedName name="jhg">#REF!</definedName>
    <definedName name="jhjyj">#REF!</definedName>
    <definedName name="JHK">#REF!</definedName>
    <definedName name="jhkgjkvf">#REF!</definedName>
    <definedName name="jjfq">#REF!</definedName>
    <definedName name="JJJ">#REF!</definedName>
    <definedName name="jjjhjddfg">#REF!</definedName>
    <definedName name="jjjjju">#REF!</definedName>
    <definedName name="jjujujty">#REF!</definedName>
    <definedName name="jjyjy">#REF!</definedName>
    <definedName name="jkk">#REF!</definedName>
    <definedName name="jkl">#REF!</definedName>
    <definedName name="JRYJ">#REF!</definedName>
    <definedName name="jtyj">#REF!</definedName>
    <definedName name="jtyry">#REF!</definedName>
    <definedName name="juj">#REF!</definedName>
    <definedName name="jujcx">#REF!</definedName>
    <definedName name="jujuj">#REF!</definedName>
    <definedName name="jujujuju">#REF!</definedName>
    <definedName name="juuuhb">#REF!</definedName>
    <definedName name="jvv">#REF!</definedName>
    <definedName name="jyjt7">#REF!</definedName>
    <definedName name="jyt">#REF!</definedName>
    <definedName name="jytj">#REF!</definedName>
    <definedName name="jyuju">#REF!</definedName>
    <definedName name="jyujyuj">#REF!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#REF!</definedName>
    <definedName name="khjk7">#REF!</definedName>
    <definedName name="kikik">#REF!</definedName>
    <definedName name="kj">#REF!</definedName>
    <definedName name="kjhkd">#REF!</definedName>
    <definedName name="kjj">#REF!</definedName>
    <definedName name="kjk">#REF!</definedName>
    <definedName name="kjtrkjr">#REF!</definedName>
    <definedName name="kk">#REF!</definedName>
    <definedName name="kkkki">#REF!</definedName>
    <definedName name="kkkkkki">#REF!</definedName>
    <definedName name="klklk">#REF!</definedName>
    <definedName name="km">#REF!</definedName>
    <definedName name="krtrk">#REF!</definedName>
    <definedName name="ks">#REF!</definedName>
    <definedName name="ksogtk">#REF!</definedName>
    <definedName name="kuyhgbe">#REF!</definedName>
    <definedName name="kyr">#REF!</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uoo">#REF!</definedName>
    <definedName name="lkj">#REF!</definedName>
    <definedName name="LKJLJK">#REF!</definedName>
    <definedName name="LL">#REF!</definedName>
    <definedName name="llam">#REF!</definedName>
    <definedName name="lllllh">#REF!</definedName>
    <definedName name="lllllllo">#REF!</definedName>
    <definedName name="Loan_Amount">#REF!</definedName>
    <definedName name="Loan_Start">#REF!</definedName>
    <definedName name="Loan_Years">#REF!</definedName>
    <definedName name="LOCALIZACION_Y_REPLANTEO">#REF!</definedName>
    <definedName name="lolol">#REF!</definedName>
    <definedName name="Longitud">#REF!</definedName>
    <definedName name="lp">#REF!</definedName>
    <definedName name="lplpl">#REF!</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#REF!</definedName>
    <definedName name="MANUAL">#REF!</definedName>
    <definedName name="mao">#REF!</definedName>
    <definedName name="maow">#REF!</definedName>
    <definedName name="mar">#REF!</definedName>
    <definedName name="MARCO_H">#REF!</definedName>
    <definedName name="marina">#REF!</definedName>
    <definedName name="masor">#REF!</definedName>
    <definedName name="MAT">#REF!</definedName>
    <definedName name="materiales1">#REF!</definedName>
    <definedName name="MaterialTub">#REF!</definedName>
    <definedName name="MATRIZ">#REF!</definedName>
    <definedName name="MATRIZ_DE_DATOS">#REF!</definedName>
    <definedName name="MCCs">#REF!</definedName>
    <definedName name="mdd">#REF!</definedName>
    <definedName name="mediah_reposo_comida">#REF!</definedName>
    <definedName name="meg">#REF!</definedName>
    <definedName name="MENU1">#REF!</definedName>
    <definedName name="MENU2">#REF!</definedName>
    <definedName name="MENU3">#REF!</definedName>
    <definedName name="MENU4">#REF!</definedName>
    <definedName name="MENU5">#REF!</definedName>
    <definedName name="MENU6">#REF!</definedName>
    <definedName name="MESES">#REF!</definedName>
    <definedName name="Meta1">#REF!</definedName>
    <definedName name="Meta2">#REF!</definedName>
    <definedName name="Meta3">#REF!</definedName>
    <definedName name="METAAFPDCC" localSheetId="5">#REF!</definedName>
    <definedName name="METAAFPDCC" localSheetId="6">#REF!</definedName>
    <definedName name="METAAFPDCC" localSheetId="1">#REF!</definedName>
    <definedName name="METAAFPDCC" localSheetId="0">#REF!</definedName>
    <definedName name="METAAFPDCC" localSheetId="7">#REF!</definedName>
    <definedName name="METAAFPDCC" localSheetId="9">#REF!</definedName>
    <definedName name="METAAFPDCC" localSheetId="11">#REF!</definedName>
    <definedName name="METAAFPDCC" localSheetId="8">#REF!</definedName>
    <definedName name="METAAFPDCC" localSheetId="10">#REF!</definedName>
    <definedName name="METAAFPDCC" localSheetId="12">#REF!</definedName>
    <definedName name="METAAFPDCC">#REF!</definedName>
    <definedName name="METAPDCC" localSheetId="5">#REF!</definedName>
    <definedName name="METAPDCC" localSheetId="6">#REF!</definedName>
    <definedName name="METAPDCC" localSheetId="1">#REF!</definedName>
    <definedName name="METAPDCC" localSheetId="0">#REF!</definedName>
    <definedName name="METAPDCC" localSheetId="7">#REF!</definedName>
    <definedName name="METAPDCC" localSheetId="9">#REF!</definedName>
    <definedName name="METAPDCC" localSheetId="11">#REF!</definedName>
    <definedName name="METAPDCC" localSheetId="8">#REF!</definedName>
    <definedName name="METAPDCC" localSheetId="10">#REF!</definedName>
    <definedName name="METAPDCC" localSheetId="12">#REF!</definedName>
    <definedName name="METAPDCC">#REF!</definedName>
    <definedName name="mfgjrdt">#REF!</definedName>
    <definedName name="mghm">#REF!</definedName>
    <definedName name="Mi_Salida">#REF!</definedName>
    <definedName name="Mi_Salida1">#REF!</definedName>
    <definedName name="MICR">#REF!</definedName>
    <definedName name="MIN_MAX_sma">#REF!</definedName>
    <definedName name="mjmj">#REF!</definedName>
    <definedName name="mjmjmn">#REF!</definedName>
    <definedName name="mjnhgkio">#REF!</definedName>
    <definedName name="MJU">#REF!</definedName>
    <definedName name="mmjmjh">#REF!</definedName>
    <definedName name="mmm">#REF!</definedName>
    <definedName name="mmmh">#REF!</definedName>
    <definedName name="mmmmmjyt">#REF!</definedName>
    <definedName name="mmmmmmg">#REF!</definedName>
    <definedName name="MN">#REF!</definedName>
    <definedName name="MOA">#REF!</definedName>
    <definedName name="MOD">#REF!</definedName>
    <definedName name="MODIVejec">#REF!</definedName>
    <definedName name="MOE">#REF!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RLART">#REF!</definedName>
    <definedName name="MRSUPDET">#REF!</definedName>
    <definedName name="Mtz_Avance">#REF!</definedName>
    <definedName name="Mv">#REF!</definedName>
    <definedName name="n">#REF!</definedName>
    <definedName name="nbvnv">#REF!</definedName>
    <definedName name="NDHS">#REF!</definedName>
    <definedName name="nf">#REF!</definedName>
    <definedName name="nfg">#REF!</definedName>
    <definedName name="nfgn">#REF!</definedName>
    <definedName name="ng">#REF!</definedName>
    <definedName name="ngdn">#REF!</definedName>
    <definedName name="ngfh">#REF!</definedName>
    <definedName name="NH">#REF!</definedName>
    <definedName name="nhn">#REF!</definedName>
    <definedName name="nhncfgn">#REF!</definedName>
    <definedName name="nhndr">#REF!</definedName>
    <definedName name="Nmax">#REF!</definedName>
    <definedName name="nmdlf">#REF!</definedName>
    <definedName name="nmmmm">#REF!</definedName>
    <definedName name="NN">#REF!</definedName>
    <definedName name="nndng">#REF!</definedName>
    <definedName name="nnn">#REF!</definedName>
    <definedName name="nnnhd">#REF!</definedName>
    <definedName name="nnnnn">#REF!</definedName>
    <definedName name="nnnnnd">#REF!</definedName>
    <definedName name="nnnnnf">#REF!</definedName>
    <definedName name="nnnnnh">#REF!</definedName>
    <definedName name="NOMBRE" localSheetId="1">#REF!</definedName>
    <definedName name="NOMBRE" localSheetId="7">'E. TECNICA P1'!$A$24:$C$28</definedName>
    <definedName name="NOMBRE" localSheetId="9">'E. TECNICA P2'!$A$23:$C$27</definedName>
    <definedName name="NOMBRE" localSheetId="11">'E. TECNICA P3'!$A$23:$C$27</definedName>
    <definedName name="NOMBRE" localSheetId="2">#REF!</definedName>
    <definedName name="NOMBRE" localSheetId="8">'P1'!#REF!</definedName>
    <definedName name="NOMBRE" localSheetId="10">'P2'!#REF!</definedName>
    <definedName name="NOMBRE" localSheetId="12">'P3'!#REF!</definedName>
    <definedName name="NOMBRE">#REF!</definedName>
    <definedName name="NombreCoordinador" localSheetId="1">#REF!</definedName>
    <definedName name="NombreCoordinador" localSheetId="9">#REF!</definedName>
    <definedName name="NombreCoordinador" localSheetId="11">#REF!</definedName>
    <definedName name="NombreCoordinador" localSheetId="2">#REF!</definedName>
    <definedName name="NombreCoordinador">#REF!</definedName>
    <definedName name="NombreDependencia" localSheetId="1">#REF!</definedName>
    <definedName name="NombreDependencia" localSheetId="9">#REF!</definedName>
    <definedName name="NombreDependencia" localSheetId="11">#REF!</definedName>
    <definedName name="NombreDependencia" localSheetId="2">#REF!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xn">#REF!</definedName>
    <definedName name="ñpñpñ">#REF!</definedName>
    <definedName name="º1">#REF!</definedName>
    <definedName name="o9o9">#REF!</definedName>
    <definedName name="ObjetivoProyecto">#REF!</definedName>
    <definedName name="Obra">#REF!</definedName>
    <definedName name="obras">#REF!</definedName>
    <definedName name="obras11">#REF!</definedName>
    <definedName name="OCD">#REF!</definedName>
    <definedName name="OCD1_1">#REF!</definedName>
    <definedName name="OCD1_1_1">#REF!</definedName>
    <definedName name="OCI">#REF!</definedName>
    <definedName name="OCI1_1">#REF!</definedName>
    <definedName name="OCI1_1_1">#REF!</definedName>
    <definedName name="OCTUBRE">#REF!</definedName>
    <definedName name="OD">#REF!</definedName>
    <definedName name="oiret">#REF!</definedName>
    <definedName name="oirgrth">#REF!</definedName>
    <definedName name="OIUOIU">#REF!</definedName>
    <definedName name="OÑ">#REF!</definedName>
    <definedName name="ooo">#REF!</definedName>
    <definedName name="ooooiii">#REF!</definedName>
    <definedName name="oooos">#REF!</definedName>
    <definedName name="opcion">#REF!</definedName>
    <definedName name="Operario">#REF!</definedName>
    <definedName name="OR">#REF!</definedName>
    <definedName name="ORIGEN">#REF!</definedName>
    <definedName name="ORIGINAL">#REF!</definedName>
    <definedName name="OROZCO">#REF!</definedName>
    <definedName name="OTROS1">#REF!</definedName>
    <definedName name="OUT">#REF!</definedName>
    <definedName name="P" localSheetId="1">#REF!</definedName>
    <definedName name="P" localSheetId="7">'E. TECNICA P1'!$D$24</definedName>
    <definedName name="P" localSheetId="9">'E. TECNICA P2'!$D$23</definedName>
    <definedName name="P" localSheetId="11">'E. TECNICA P3'!$D$23</definedName>
    <definedName name="P" localSheetId="2">#REF!</definedName>
    <definedName name="P" localSheetId="8">'P1'!#REF!</definedName>
    <definedName name="P" localSheetId="10">'P2'!#REF!</definedName>
    <definedName name="P" localSheetId="12">'P3'!#REF!</definedName>
    <definedName name="P">#REF!</definedName>
    <definedName name="P_Yacimiento" localSheetId="1">#REF!</definedName>
    <definedName name="P_Yacimiento" localSheetId="9">#REF!</definedName>
    <definedName name="P_Yacimiento" localSheetId="11">#REF!</definedName>
    <definedName name="P_Yacimiento" localSheetId="2">#REF!</definedName>
    <definedName name="P_Yacimiento">#REF!</definedName>
    <definedName name="p0p0" localSheetId="1">#REF!</definedName>
    <definedName name="p0p0" localSheetId="9">#REF!</definedName>
    <definedName name="p0p0" localSheetId="11">#REF!</definedName>
    <definedName name="p0p0" localSheetId="2">#REF!</definedName>
    <definedName name="p0p0">#REF!</definedName>
    <definedName name="Page____1____of____2">#REF!</definedName>
    <definedName name="Pay_Date">#REF!</definedName>
    <definedName name="Pay_Num">#REF!</definedName>
    <definedName name="Pb">#REF!</definedName>
    <definedName name="Pd">#REF!</definedName>
    <definedName name="PeriodoRepago">#REF!</definedName>
    <definedName name="PeriodoRepagoCCP">#REF!</definedName>
    <definedName name="PERSONA" localSheetId="1">#REF!</definedName>
    <definedName name="PERSONA" localSheetId="7">'E. TECNICA P1'!$X$6:$X$7</definedName>
    <definedName name="PERSONA" localSheetId="9">'E. TECNICA P2'!$X$6:$X$7</definedName>
    <definedName name="PERSONA" localSheetId="11">'E. TECNICA P3'!$X$6:$X$7</definedName>
    <definedName name="PERSONA" localSheetId="8">'P1'!#REF!</definedName>
    <definedName name="PERSONA" localSheetId="10">'P2'!#REF!</definedName>
    <definedName name="PERSONA" localSheetId="12">'P3'!#REF!</definedName>
    <definedName name="PERSONA">'[1]0'!$AB$2:$AB$3</definedName>
    <definedName name="Pindis" localSheetId="1">#REF!</definedName>
    <definedName name="Pindis" localSheetId="9">#REF!</definedName>
    <definedName name="Pindis" localSheetId="11">#REF!</definedName>
    <definedName name="Pindis" localSheetId="2">#REF!</definedName>
    <definedName name="Pindis">#REF!</definedName>
    <definedName name="pint" localSheetId="1">#REF!</definedName>
    <definedName name="pint" localSheetId="9">#REF!</definedName>
    <definedName name="pint" localSheetId="11">#REF!</definedName>
    <definedName name="pint" localSheetId="2">#REF!</definedName>
    <definedName name="pint">#REF!</definedName>
    <definedName name="pintura" localSheetId="1">#REF!</definedName>
    <definedName name="pintura" localSheetId="9">#REF!</definedName>
    <definedName name="pintura" localSheetId="11">#REF!</definedName>
    <definedName name="pintura" localSheetId="2">#REF!</definedName>
    <definedName name="pintura">#REF!</definedName>
    <definedName name="pintyura">#REF!</definedName>
    <definedName name="PIP">#REF!</definedName>
    <definedName name="Piscinas">#REF!</definedName>
    <definedName name="PKHK">#REF!</definedName>
    <definedName name="pkj">#REF!</definedName>
    <definedName name="pkwsem">#REF!</definedName>
    <definedName name="PLAD">#REF!</definedName>
    <definedName name="Platinas">#REF!</definedName>
    <definedName name="PlazoAIU">#REF!</definedName>
    <definedName name="PLPLUNN">#REF!</definedName>
    <definedName name="PMP">#REF!</definedName>
    <definedName name="POCETAS">#REF!</definedName>
    <definedName name="POIUP">#REF!</definedName>
    <definedName name="popop">#REF!</definedName>
    <definedName name="popp">#REF!</definedName>
    <definedName name="popu">#REF!</definedName>
    <definedName name="popvds">#REF!</definedName>
    <definedName name="porc">#REF!</definedName>
    <definedName name="Porcentaje">#REF!</definedName>
    <definedName name="PORCENTAJE1">#REF!</definedName>
    <definedName name="PORTADA2">#REF!</definedName>
    <definedName name="POSICION_PRESUP">#REF!</definedName>
    <definedName name="POSICIONES">#REF!</definedName>
    <definedName name="pouig">#REF!</definedName>
    <definedName name="PPPP">#REF!</definedName>
    <definedName name="ppppp9">#REF!</definedName>
    <definedName name="pppppd">#REF!</definedName>
    <definedName name="PPtoNorte">#REF!</definedName>
    <definedName name="pqroj">#REF!</definedName>
    <definedName name="PRE">#REF!</definedName>
    <definedName name="Precio">#REF!</definedName>
    <definedName name="precio2">#REF!</definedName>
    <definedName name="PrecioS">#REF!</definedName>
    <definedName name="PREST">#REF!</definedName>
    <definedName name="PRIMER">#REF!</definedName>
    <definedName name="PRIMET">#REF!</definedName>
    <definedName name="Princ">#REF!</definedName>
    <definedName name="PRINT_AREA">#REF!</definedName>
    <definedName name="Print_Area_MI">#REF!</definedName>
    <definedName name="PRINT_TITLES">#REF!</definedName>
    <definedName name="PRINT_TITLES_MI">#REF!</definedName>
    <definedName name="PRINT1">#REF!</definedName>
    <definedName name="PRINT2">#REF!</definedName>
    <definedName name="PRIVADO">#REF!</definedName>
    <definedName name="PROC">#REF!</definedName>
    <definedName name="PROCEDIM_SELECC">#REF!</definedName>
    <definedName name="PROCESO">#REF!</definedName>
    <definedName name="PRODUCTO">#REF!</definedName>
    <definedName name="PROGDES">#REF!</definedName>
    <definedName name="Programa">#REF!</definedName>
    <definedName name="Proponente">#REF!</definedName>
    <definedName name="PRUEBA2">#REF!</definedName>
    <definedName name="ps">#REF!</definedName>
    <definedName name="PSTRESS_RELIEVI">#REF!</definedName>
    <definedName name="PTAR">#REF!</definedName>
    <definedName name="ptope">#REF!</definedName>
    <definedName name="ptopes">#REF!</definedName>
    <definedName name="PW">#REF!</definedName>
    <definedName name="Pwfd">#REF!</definedName>
    <definedName name="Q">#REF!</definedName>
    <definedName name="Q_BRUTO">#REF!</definedName>
    <definedName name="q1q1q">#REF!</definedName>
    <definedName name="qaedtguj">#REF!</definedName>
    <definedName name="QAQSWS">#REF!</definedName>
    <definedName name="qaqwwxcr">#REF!</definedName>
    <definedName name="qaz">#REF!</definedName>
    <definedName name="qedcd">#REF!</definedName>
    <definedName name="qeqewe">#REF!</definedName>
    <definedName name="qewj">#REF!</definedName>
    <definedName name="qqqqqw">#REF!</definedName>
    <definedName name="QS">#REF!</definedName>
    <definedName name="QTIES">#REF!</definedName>
    <definedName name="QTY">#REF!</definedName>
    <definedName name="qw">#REF!</definedName>
    <definedName name="qwdas2">#REF!</definedName>
    <definedName name="QWE">#REF!</definedName>
    <definedName name="qweqe">#REF!</definedName>
    <definedName name="qwewertet">#REF!</definedName>
    <definedName name="qwqwqwj">#REF!</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order">#REF!</definedName>
    <definedName name="rege">#REF!</definedName>
    <definedName name="RegistroCoordinador">#REF!</definedName>
    <definedName name="regresd">#REF!</definedName>
    <definedName name="regthio">#REF!</definedName>
    <definedName name="REJHE">#REF!</definedName>
    <definedName name="rell">#REF!</definedName>
    <definedName name="rendimiento">#REF!</definedName>
    <definedName name="RENDIMIENTO____CARGA">#REF!</definedName>
    <definedName name="REPXXX">#REF!</definedName>
    <definedName name="Requerimiento">#REF!</definedName>
    <definedName name="Requerimientos">#REF!</definedName>
    <definedName name="rer">#REF!</definedName>
    <definedName name="rererw">#REF!</definedName>
    <definedName name="rerg">#REF!</definedName>
    <definedName name="rerrrrw">#REF!</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hnhjyu">#REF!</definedName>
    <definedName name="rfrf">#REF!</definedName>
    <definedName name="RFV">#REF!</definedName>
    <definedName name="RG">#REF!</definedName>
    <definedName name="rge">#REF!</definedName>
    <definedName name="rgegg">#REF!</definedName>
    <definedName name="rhh">#REF!</definedName>
    <definedName name="rhrtd">#REF!</definedName>
    <definedName name="rhtry">#REF!</definedName>
    <definedName name="RID">#REF!</definedName>
    <definedName name="RISP">#REF!</definedName>
    <definedName name="rj">#REF!</definedName>
    <definedName name="rjjth">#REF!</definedName>
    <definedName name="rjy">#REF!</definedName>
    <definedName name="rkjyk">#REF!</definedName>
    <definedName name="rkru">#REF!</definedName>
    <definedName name="rky">#REF!</definedName>
    <definedName name="Ro">#REF!</definedName>
    <definedName name="rrr">#REF!</definedName>
    <definedName name="rrrr">#REF!</definedName>
    <definedName name="rrrrrb">#REF!</definedName>
    <definedName name="rrrrrrre">#REF!</definedName>
    <definedName name="rrrrt">#REF!</definedName>
    <definedName name="Rs">#REF!</definedName>
    <definedName name="rsdgsd5">#REF!</definedName>
    <definedName name="RSS">#REF!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#REF!</definedName>
    <definedName name="rutu">#REF!</definedName>
    <definedName name="rwt">#REF!</definedName>
    <definedName name="ry">#REF!</definedName>
    <definedName name="ryeryb">#REF!</definedName>
    <definedName name="rytrsdg">#REF!</definedName>
    <definedName name="saa">#REF!</definedName>
    <definedName name="SAD">#REF!</definedName>
    <definedName name="SADF">#REF!</definedName>
    <definedName name="sadff">#REF!</definedName>
    <definedName name="sadfo">#REF!</definedName>
    <definedName name="safdp">#REF!</definedName>
    <definedName name="SALID1">#REF!</definedName>
    <definedName name="sbgfbgdr">#REF!</definedName>
    <definedName name="SBS">#REF!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DSCT">#REF!</definedName>
    <definedName name="SDDSAFF">#REF!</definedName>
    <definedName name="SDFCE">#REF!</definedName>
    <definedName name="sdfd">#REF!</definedName>
    <definedName name="SDFDG">#REF!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dsdfsdff">#REF!</definedName>
    <definedName name="SECTOR">#REF!</definedName>
    <definedName name="SEMANA_C3">#REF!</definedName>
    <definedName name="setrj">#REF!</definedName>
    <definedName name="sett">#REF!</definedName>
    <definedName name="sfasf">#REF!</definedName>
    <definedName name="SFHSGFH">#REF!</definedName>
    <definedName name="sfsd">#REF!</definedName>
    <definedName name="sfsdf">#REF!</definedName>
    <definedName name="sfsdferg">#REF!</definedName>
    <definedName name="sfsdfs">#REF!</definedName>
    <definedName name="SHEE_INT">#REF!</definedName>
    <definedName name="SHEET">#REF!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NGOLO">#REF!</definedName>
    <definedName name="SOLD._4_">#REF!</definedName>
    <definedName name="SOLD._6_">#REF!</definedName>
    <definedName name="SOLD._8_">#REF!</definedName>
    <definedName name="srwrwr">#REF!</definedName>
    <definedName name="SS">#REF!</definedName>
    <definedName name="SS_AVG_SIZE">#REF!</definedName>
    <definedName name="SS_WELDING">#REF!</definedName>
    <definedName name="sssss7">#REF!</definedName>
    <definedName name="sssssa">#REF!</definedName>
    <definedName name="sssssy">#REF!</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#REF!</definedName>
    <definedName name="SUBSUELO">#REF!</definedName>
    <definedName name="Subtotal">#REF!</definedName>
    <definedName name="SUELDO">#REF!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FICIE">#REF!</definedName>
    <definedName name="swsw">#REF!</definedName>
    <definedName name="swsw3">#REF!</definedName>
    <definedName name="t5t5">#REF!</definedName>
    <definedName name="TABLA">#REF!</definedName>
    <definedName name="TABLEKP">#REF!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RepliesUniqueIdentifierCol_lnkRepliesUniqueIdentifierViewLink_0" localSheetId="6">' C. RESIDUAL'!$B$6</definedName>
    <definedName name="tdRepliesUniqueIdentifierCol_lnkRepliesUniqueIdentifierViewLink_0" localSheetId="4">OFERTAS!$B$10</definedName>
    <definedName name="tdRepliesUniqueIdentifierCol_lnkRepliesUniqueIdentifierViewLink_1" localSheetId="6">' C. RESIDUAL'!$B$7</definedName>
    <definedName name="tdRepliesUniqueIdentifierCol_lnkRepliesUniqueIdentifierViewLink_1" localSheetId="4">OFERTAS!$B$8</definedName>
    <definedName name="tdRepliesUniqueIdentifierCol_lnkRepliesUniqueIdentifierViewLink_2" localSheetId="4">OFERTAS!$B$8</definedName>
    <definedName name="tdRepliesUniqueIdentifierCol_lnkRepliesUniqueIdentifierViewLink_3" localSheetId="4">OFERTAS!$B$7</definedName>
    <definedName name="tdRepliesUniqueIdentifierCol_lnkRepliesUniqueIdentifierViewLink_4" localSheetId="4">OFERTAS!$B$4</definedName>
    <definedName name="tdRepliesUniqueIdentifierCol_lnkRepliesUniqueIdentifierViewLink_5" localSheetId="4">OFERTAS!$B$6</definedName>
    <definedName name="tdRepliesUniqueIdentifierCol_lnkRepliesUniqueIdentifierViewLink_6" localSheetId="4">OFERTAS!$B$5</definedName>
    <definedName name="tdy" localSheetId="1">#REF!</definedName>
    <definedName name="tdy" localSheetId="9">#REF!</definedName>
    <definedName name="tdy" localSheetId="11">#REF!</definedName>
    <definedName name="tdy" localSheetId="2">#REF!</definedName>
    <definedName name="tdy">#REF!</definedName>
    <definedName name="TEMA1" localSheetId="1">#REF!</definedName>
    <definedName name="TEMA1" localSheetId="9">#REF!</definedName>
    <definedName name="TEMA1" localSheetId="11">#REF!</definedName>
    <definedName name="TEMA1" localSheetId="2">#REF!</definedName>
    <definedName name="TEMA1">#REF!</definedName>
    <definedName name="TEMA10" localSheetId="1">#REF!</definedName>
    <definedName name="TEMA10" localSheetId="9">#REF!</definedName>
    <definedName name="TEMA10" localSheetId="11">#REF!</definedName>
    <definedName name="TEMA10" localSheetId="2">#REF!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wst">#REF!</definedName>
    <definedName name="teytrh">#REF!</definedName>
    <definedName name="TGB">#REF!</definedName>
    <definedName name="TH">#REF!</definedName>
    <definedName name="thdh">#REF!</definedName>
    <definedName name="THP">#REF!</definedName>
    <definedName name="thtj">#REF!</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5">' C. FINANCIERA'!$1:$8</definedName>
    <definedName name="Títulos_a_imprimir_IM" localSheetId="1">#REF!</definedName>
    <definedName name="Títulos_a_imprimir_IM">#REF!</definedName>
    <definedName name="TK_1" localSheetId="1">#REF!</definedName>
    <definedName name="TK_1">#REF!</definedName>
    <definedName name="TOPGENER" localSheetId="1">#REF!</definedName>
    <definedName name="TOPGENER">#REF!</definedName>
    <definedName name="TOPGENER1">#REF!</definedName>
    <definedName name="TOPMENU">#REF!</definedName>
    <definedName name="Torres">#REF!</definedName>
    <definedName name="tortas">#REF!</definedName>
    <definedName name="tortas2">#REF!</definedName>
    <definedName name="TOT">#REF!</definedName>
    <definedName name="TOTAL">#REF!</definedName>
    <definedName name="Total_Interest">#REF!</definedName>
    <definedName name="Total_Pay">#REF!</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#REF!</definedName>
    <definedName name="TrainSpec">#REF!</definedName>
    <definedName name="Transmisores">#REF!</definedName>
    <definedName name="TREM">#REF!</definedName>
    <definedName name="Tren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jfgjh">#REF!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CD">#REF!</definedName>
    <definedName name="TTR">#REF!</definedName>
    <definedName name="ttrff">#REF!</definedName>
    <definedName name="ttt">#REF!</definedName>
    <definedName name="tttt7">#REF!</definedName>
    <definedName name="tttthy">#REF!</definedName>
    <definedName name="ttttr">#REF!</definedName>
    <definedName name="ttttt">#REF!</definedName>
    <definedName name="tu">#REF!</definedName>
    <definedName name="TUBERIA">#REF!</definedName>
    <definedName name="Tubería">#REF!</definedName>
    <definedName name="TUBERIA1">#REF!</definedName>
    <definedName name="tur">#REF!</definedName>
    <definedName name="turu">#REF!</definedName>
    <definedName name="tvmenor90min">#REF!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IYI">#REF!</definedName>
    <definedName name="tyujh">#REF!</definedName>
    <definedName name="tyuty">#REF!</definedName>
    <definedName name="tyutyu">#REF!</definedName>
    <definedName name="tyxg">#REF!</definedName>
    <definedName name="U">#REF!</definedName>
    <definedName name="u3u">#REF!</definedName>
    <definedName name="u7u7">#REF!</definedName>
    <definedName name="Ubicación">#REF!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K">#REF!</definedName>
    <definedName name="UN_PRI">#REF!</definedName>
    <definedName name="Unitarios">#REF!</definedName>
    <definedName name="unj">#REF!</definedName>
    <definedName name="UOUIV">#REF!</definedName>
    <definedName name="uryur">#REF!</definedName>
    <definedName name="USxCOL">#REF!</definedName>
    <definedName name="uu">#REF!</definedName>
    <definedName name="uuu">#REF!</definedName>
    <definedName name="uuuuo">#REF!</definedName>
    <definedName name="uuuuuj">#REF!</definedName>
    <definedName name="uwkap">#REF!</definedName>
    <definedName name="uyiyiy">#REF!</definedName>
    <definedName name="uytu">#REF!</definedName>
    <definedName name="uyur">#REF!</definedName>
    <definedName name="v">#REF!</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álvulas">#REF!</definedName>
    <definedName name="VARIACION1">#REF!</definedName>
    <definedName name="Varios">#REF!</definedName>
    <definedName name="vbvbvbvb">#REF!</definedName>
    <definedName name="vc">#REF!</definedName>
    <definedName name="vct">#REF!</definedName>
    <definedName name="vcvvc">#REF!</definedName>
    <definedName name="vdfvuio">#REF!</definedName>
    <definedName name="vdsvnj">#REF!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h">#REF!</definedName>
    <definedName name="VFR">#REF!</definedName>
    <definedName name="vfvdv">#REF!</definedName>
    <definedName name="vfvf">#REF!</definedName>
    <definedName name="VIA">#REF!</definedName>
    <definedName name="VigenciaDolares">#REF!</definedName>
    <definedName name="VigenciaPesos">#REF!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k">#REF!</definedName>
    <definedName name="vnbvxb">#REF!</definedName>
    <definedName name="VNVBN">#REF!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#REF!</definedName>
    <definedName name="vutil">#REF!</definedName>
    <definedName name="vvcxv">#REF!</definedName>
    <definedName name="Vvkmh">#REF!</definedName>
    <definedName name="Vvmph">#REF!</definedName>
    <definedName name="VVV">#REF!</definedName>
    <definedName name="vvvvt">#REF!</definedName>
    <definedName name="vvvvvvf">#REF!</definedName>
    <definedName name="vy">#REF!</definedName>
    <definedName name="w2w2w">#REF!</definedName>
    <definedName name="WAGE_RATE">#REF!</definedName>
    <definedName name="Wage0100">#REF!</definedName>
    <definedName name="Wage0200">#REF!</definedName>
    <definedName name="WBS">#REF!</definedName>
    <definedName name="Wcut">#REF!</definedName>
    <definedName name="WD">#REF!</definedName>
    <definedName name="WDD">#REF!</definedName>
    <definedName name="WDFSDF">#REF!</definedName>
    <definedName name="wedw">#REF!</definedName>
    <definedName name="WEFWE">#REF!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#REF!</definedName>
    <definedName name="WQ">#REF!</definedName>
    <definedName name="WQEEWQ">#REF!</definedName>
    <definedName name="wrn.civil._.works.">#REF!</definedName>
    <definedName name="wrn.FINAN97.">#REF!</definedName>
    <definedName name="wrn.FORMATOS.">#REF!</definedName>
    <definedName name="wrn.GENERAL.">#REF!</definedName>
    <definedName name="wrn.GERENCIA.">#REF!</definedName>
    <definedName name="wrn.OPERADORES.">#REF!</definedName>
    <definedName name="wrn.res7">#REF!</definedName>
    <definedName name="wrn.Resumen.">#REF!</definedName>
    <definedName name="wrn.TRABFENO.">#REF!</definedName>
    <definedName name="wrn.via.">#REF!</definedName>
    <definedName name="wsnhed">#REF!</definedName>
    <definedName name="wswswsqa">#REF!</definedName>
    <definedName name="WSX">#REF!</definedName>
    <definedName name="Wtot">#REF!</definedName>
    <definedName name="wtt">#REF!</definedName>
    <definedName name="WW">#REF!</definedName>
    <definedName name="wwded3">#REF!</definedName>
    <definedName name="wwwwe">#REF!</definedName>
    <definedName name="wyty">#REF!</definedName>
    <definedName name="x">#REF!</definedName>
    <definedName name="xcbvbs">#REF!</definedName>
    <definedName name="XD">#REF!</definedName>
    <definedName name="XSW">#REF!</definedName>
    <definedName name="xsxs">#REF!</definedName>
    <definedName name="XX">#REF!</definedName>
    <definedName name="xxfg">#REF!</definedName>
    <definedName name="XXXX">#REF!</definedName>
    <definedName name="xxxxxds">#REF!</definedName>
    <definedName name="XXXXXX">#REF!</definedName>
    <definedName name="XXXXXXXXXX">#REF!</definedName>
    <definedName name="xxxxxxxxxx29">#REF!</definedName>
    <definedName name="XXXXXXXXXXXX">#REF!</definedName>
    <definedName name="XZS">#REF!</definedName>
    <definedName name="XZXZV">#REF!</definedName>
    <definedName name="y6y6">#REF!</definedName>
    <definedName name="YA">#REF!</definedName>
    <definedName name="yery">#REF!</definedName>
    <definedName name="YHN">#REF!</definedName>
    <definedName name="yhy">#REF!</definedName>
    <definedName name="YJ">#REF!</definedName>
    <definedName name="yjyj">#REF!</definedName>
    <definedName name="yrey">#REF!</definedName>
    <definedName name="yry">#REF!</definedName>
    <definedName name="YT">#REF!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AQ">#REF!</definedName>
    <definedName name="zdervr">#REF!</definedName>
    <definedName name="ZDF">#REF!</definedName>
    <definedName name="ZONA1">#REF!</definedName>
    <definedName name="ZONA3">#REF!</definedName>
    <definedName name="ZONA4">#REF!</definedName>
    <definedName name="zxczds">#REF!</definedName>
    <definedName name="zxsdftyu">#REF!</definedName>
    <definedName name="zxvxczv">#REF!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 i="83" l="1"/>
  <c r="I6" i="83"/>
  <c r="M5" i="82" s="1"/>
  <c r="I5" i="83"/>
  <c r="M6" i="82"/>
  <c r="M4" i="82"/>
  <c r="M46" i="79" l="1"/>
  <c r="K46" i="79"/>
  <c r="G46" i="79"/>
  <c r="E46" i="79"/>
  <c r="N39" i="79"/>
  <c r="M39" i="79"/>
  <c r="L39" i="79"/>
  <c r="K39" i="79"/>
  <c r="H39" i="79"/>
  <c r="G39" i="79"/>
  <c r="F39" i="79"/>
  <c r="E39" i="79"/>
  <c r="M38" i="79"/>
  <c r="K38" i="79"/>
  <c r="I38" i="79"/>
  <c r="G38" i="79"/>
  <c r="E38" i="79"/>
  <c r="N31" i="79"/>
  <c r="M31" i="79"/>
  <c r="L31" i="79"/>
  <c r="K31" i="79"/>
  <c r="J31" i="79"/>
  <c r="I31" i="79"/>
  <c r="H31" i="79"/>
  <c r="G31" i="79"/>
  <c r="F31" i="79"/>
  <c r="E31" i="79"/>
  <c r="N24" i="79"/>
  <c r="M24" i="79"/>
  <c r="L24" i="79"/>
  <c r="K24" i="79"/>
  <c r="J24" i="79"/>
  <c r="I24" i="79"/>
  <c r="H24" i="79"/>
  <c r="G24" i="79"/>
  <c r="F24" i="79"/>
  <c r="E24" i="79"/>
  <c r="N17" i="79"/>
  <c r="M17" i="79"/>
  <c r="L17" i="79"/>
  <c r="K17" i="79"/>
  <c r="J17" i="79"/>
  <c r="I17" i="79"/>
  <c r="H17" i="79"/>
  <c r="G17" i="79"/>
  <c r="F17" i="79"/>
  <c r="E17" i="79"/>
  <c r="M16" i="79"/>
  <c r="K16" i="79"/>
  <c r="G16" i="79"/>
  <c r="E16" i="79"/>
  <c r="N9" i="79"/>
  <c r="M9" i="79"/>
  <c r="L9" i="79"/>
  <c r="K9" i="79"/>
  <c r="H9" i="79"/>
  <c r="G9" i="79"/>
  <c r="F9" i="79"/>
  <c r="E9" i="79"/>
  <c r="J22" i="76" l="1"/>
  <c r="AB22" i="78"/>
  <c r="AA22" i="78"/>
  <c r="AC22" i="78" s="1"/>
  <c r="J22" i="78"/>
  <c r="AG18" i="78"/>
  <c r="AF18" i="78"/>
  <c r="AH18" i="78" s="1"/>
  <c r="AG17" i="78"/>
  <c r="AF17" i="78"/>
  <c r="AH17" i="78" s="1"/>
  <c r="AB17" i="78"/>
  <c r="AA17" i="78"/>
  <c r="AG15" i="78"/>
  <c r="AF15" i="78"/>
  <c r="AH15" i="78" s="1"/>
  <c r="AB15" i="78"/>
  <c r="AA15" i="78"/>
  <c r="AB14" i="78"/>
  <c r="AA14" i="78"/>
  <c r="AI12" i="78"/>
  <c r="AI11" i="78"/>
  <c r="AG11" i="78"/>
  <c r="AG12" i="78" s="1"/>
  <c r="AE11" i="78"/>
  <c r="AE12" i="78" s="1"/>
  <c r="AC11" i="78"/>
  <c r="AC12" i="78" s="1"/>
  <c r="AA11" i="78"/>
  <c r="AA12" i="78" s="1"/>
  <c r="AB22" i="77"/>
  <c r="AA22" i="77"/>
  <c r="AC22" i="77" s="1"/>
  <c r="J22" i="77"/>
  <c r="AH18" i="77"/>
  <c r="AG18" i="77"/>
  <c r="AF18" i="77"/>
  <c r="AG17" i="77"/>
  <c r="AF17" i="77"/>
  <c r="AH17" i="77" s="1"/>
  <c r="AB17" i="77"/>
  <c r="AA17" i="77"/>
  <c r="AG15" i="77"/>
  <c r="AF15" i="77"/>
  <c r="AH15" i="77" s="1"/>
  <c r="AB15" i="77"/>
  <c r="AA15" i="77"/>
  <c r="AB14" i="77"/>
  <c r="AA14" i="77"/>
  <c r="AI11" i="77"/>
  <c r="AI12" i="77" s="1"/>
  <c r="AG11" i="77"/>
  <c r="AG12" i="77" s="1"/>
  <c r="AE11" i="77"/>
  <c r="AE12" i="77" s="1"/>
  <c r="AC11" i="77"/>
  <c r="AC12" i="77" s="1"/>
  <c r="AA11" i="77"/>
  <c r="AA12" i="77" s="1"/>
  <c r="AB22" i="76" l="1"/>
  <c r="AA22" i="76"/>
  <c r="AC22" i="76" s="1"/>
  <c r="AG21" i="76"/>
  <c r="AF21" i="76"/>
  <c r="AH21" i="76" s="1"/>
  <c r="AB21" i="76"/>
  <c r="AA21" i="76"/>
  <c r="AH20" i="76"/>
  <c r="AG20" i="76"/>
  <c r="AF20" i="76"/>
  <c r="AG18" i="76"/>
  <c r="AF18" i="76"/>
  <c r="AH18" i="76" s="1"/>
  <c r="AB18" i="76"/>
  <c r="AA18" i="76"/>
  <c r="AG17" i="76"/>
  <c r="AF17" i="76"/>
  <c r="AB17" i="76"/>
  <c r="AA17" i="76"/>
  <c r="AG15" i="76"/>
  <c r="AF15" i="76"/>
  <c r="AB15" i="76"/>
  <c r="AA15" i="76"/>
  <c r="AB14" i="76"/>
  <c r="AA14" i="76"/>
  <c r="AI11" i="76"/>
  <c r="AG11" i="76"/>
  <c r="AE11" i="76"/>
  <c r="AC11" i="76"/>
  <c r="AA11" i="76"/>
  <c r="AH15" i="76" l="1"/>
  <c r="AH17" i="76"/>
  <c r="W57" i="75"/>
  <c r="X56" i="75"/>
  <c r="W56" i="75"/>
  <c r="Y56" i="75" s="1"/>
  <c r="AA55" i="75"/>
  <c r="AA53" i="75"/>
  <c r="V48" i="75"/>
  <c r="K46" i="75"/>
  <c r="H46" i="75"/>
  <c r="E46" i="75"/>
  <c r="AM45" i="75"/>
  <c r="AJ45" i="75"/>
  <c r="AG45" i="75"/>
  <c r="AD45" i="75"/>
  <c r="AA45" i="75"/>
  <c r="W45" i="75"/>
  <c r="V45" i="75"/>
  <c r="K41" i="75"/>
  <c r="K42" i="75" s="1"/>
  <c r="K43" i="75" s="1"/>
  <c r="H41" i="75"/>
  <c r="H42" i="75" s="1"/>
  <c r="H43" i="75" s="1"/>
  <c r="E41" i="75"/>
  <c r="E42" i="75" s="1"/>
  <c r="E43" i="75" s="1"/>
  <c r="Q34" i="75"/>
  <c r="A23" i="75"/>
  <c r="W13" i="75" s="1"/>
  <c r="W19" i="75"/>
  <c r="W18" i="75"/>
  <c r="W17" i="75"/>
  <c r="Q11" i="75"/>
  <c r="X45" i="75" l="1"/>
  <c r="E59" i="74"/>
  <c r="W57" i="74"/>
  <c r="AA55" i="74"/>
  <c r="AA54" i="74"/>
  <c r="AA53" i="74"/>
  <c r="E51" i="74"/>
  <c r="V48" i="74"/>
  <c r="E46" i="74"/>
  <c r="AM45" i="74"/>
  <c r="AJ45" i="74"/>
  <c r="AG45" i="74"/>
  <c r="AD45" i="74"/>
  <c r="AA45" i="74"/>
  <c r="W45" i="74"/>
  <c r="V45" i="74"/>
  <c r="X45" i="74" s="1"/>
  <c r="E41" i="74"/>
  <c r="E42" i="74" s="1"/>
  <c r="E43" i="74" s="1"/>
  <c r="Q34" i="74"/>
  <c r="A23" i="74"/>
  <c r="W13" i="74" s="1"/>
  <c r="W19" i="74"/>
  <c r="W18" i="74"/>
  <c r="W17" i="74"/>
  <c r="Q11" i="74"/>
  <c r="E53" i="73"/>
  <c r="H52" i="73" l="1"/>
  <c r="H42" i="73"/>
  <c r="H43" i="73" s="1"/>
  <c r="H44" i="73" s="1"/>
  <c r="H47" i="73"/>
  <c r="E52" i="73"/>
  <c r="A24" i="73"/>
  <c r="E61" i="73" l="1"/>
  <c r="W59" i="73"/>
  <c r="AA57" i="73"/>
  <c r="AA56" i="73"/>
  <c r="AA55" i="73"/>
  <c r="V49" i="73"/>
  <c r="E47" i="73"/>
  <c r="AM46" i="73"/>
  <c r="AJ46" i="73"/>
  <c r="AG46" i="73"/>
  <c r="AD46" i="73"/>
  <c r="AA46" i="73"/>
  <c r="W46" i="73"/>
  <c r="V46" i="73"/>
  <c r="X46" i="73" s="1"/>
  <c r="E42" i="73"/>
  <c r="Q35" i="73"/>
  <c r="W13" i="73"/>
  <c r="W20" i="73"/>
  <c r="W19" i="73"/>
  <c r="W17" i="73"/>
  <c r="Q11" i="73"/>
  <c r="E43" i="73" l="1"/>
  <c r="E44" i="73" s="1"/>
  <c r="I133" i="50" l="1"/>
  <c r="J133" i="50" s="1"/>
  <c r="I132" i="50"/>
  <c r="J132" i="50" s="1"/>
  <c r="I130" i="50"/>
  <c r="J130" i="50" s="1"/>
  <c r="I128" i="50"/>
  <c r="J128" i="50" s="1"/>
  <c r="I127" i="50"/>
  <c r="J127" i="50" s="1"/>
  <c r="I126" i="50"/>
  <c r="J126" i="50" s="1"/>
  <c r="I125" i="50"/>
  <c r="J125" i="50" s="1"/>
  <c r="I124" i="50"/>
  <c r="J124" i="50" s="1"/>
  <c r="I123" i="50"/>
  <c r="J123" i="50" s="1"/>
  <c r="I121" i="50"/>
  <c r="J121" i="50" s="1"/>
  <c r="I120" i="50"/>
  <c r="J120" i="50" s="1"/>
  <c r="I119" i="50"/>
  <c r="J119" i="50" s="1"/>
  <c r="I118" i="50"/>
  <c r="J118" i="50" s="1"/>
  <c r="I116" i="50"/>
  <c r="J116" i="50" s="1"/>
  <c r="I115" i="50"/>
  <c r="J115" i="50" s="1"/>
  <c r="I114" i="50"/>
  <c r="J114" i="50" s="1"/>
  <c r="I113" i="50"/>
  <c r="J113" i="50" s="1"/>
  <c r="I112" i="50"/>
  <c r="J112" i="50" s="1"/>
  <c r="I111" i="50"/>
  <c r="J111" i="50" s="1"/>
  <c r="I109" i="50"/>
  <c r="J109" i="50" s="1"/>
  <c r="I108" i="50"/>
  <c r="J108" i="50" s="1"/>
  <c r="I107" i="50"/>
  <c r="J107" i="50" s="1"/>
  <c r="I106" i="50"/>
  <c r="J106" i="50" s="1"/>
  <c r="I100" i="50"/>
  <c r="J100" i="50" s="1"/>
  <c r="I99" i="50"/>
  <c r="J99" i="50" s="1"/>
  <c r="I97" i="50"/>
  <c r="J97" i="50" s="1"/>
  <c r="I95" i="50"/>
  <c r="J95" i="50" s="1"/>
  <c r="I94" i="50"/>
  <c r="J94" i="50" s="1"/>
  <c r="I93" i="50"/>
  <c r="J93" i="50" s="1"/>
  <c r="I91" i="50"/>
  <c r="J91" i="50" s="1"/>
  <c r="I90" i="50"/>
  <c r="J90" i="50" s="1"/>
  <c r="I89" i="50"/>
  <c r="J89" i="50" s="1"/>
  <c r="I87" i="50"/>
  <c r="J87" i="50" s="1"/>
  <c r="I86" i="50"/>
  <c r="J86" i="50" s="1"/>
  <c r="I85" i="50"/>
  <c r="J85" i="50" s="1"/>
  <c r="I84" i="50"/>
  <c r="J84" i="50" s="1"/>
  <c r="I83" i="50"/>
  <c r="J83" i="50" s="1"/>
  <c r="I82" i="50"/>
  <c r="J82" i="50" s="1"/>
  <c r="I80" i="50"/>
  <c r="J80" i="50" s="1"/>
  <c r="I79" i="50"/>
  <c r="J79" i="50" s="1"/>
  <c r="I78" i="50"/>
  <c r="J78" i="50" s="1"/>
  <c r="I77" i="50"/>
  <c r="J77" i="50" s="1"/>
  <c r="I62" i="50"/>
  <c r="J62" i="50" s="1"/>
  <c r="I61" i="50"/>
  <c r="J61" i="50" s="1"/>
  <c r="I59" i="50"/>
  <c r="J59" i="50" s="1"/>
  <c r="I57" i="50"/>
  <c r="J57" i="50" s="1"/>
  <c r="I56" i="50"/>
  <c r="J56" i="50" s="1"/>
  <c r="I55" i="50"/>
  <c r="J55" i="50" s="1"/>
  <c r="I54" i="50"/>
  <c r="J54" i="50" s="1"/>
  <c r="I53" i="50"/>
  <c r="J53" i="50" s="1"/>
  <c r="I52" i="50"/>
  <c r="J52" i="50" s="1"/>
  <c r="I50" i="50"/>
  <c r="J50" i="50" s="1"/>
  <c r="I49" i="50"/>
  <c r="J49" i="50" s="1"/>
  <c r="I48" i="50"/>
  <c r="J48" i="50" s="1"/>
  <c r="I47" i="50"/>
  <c r="J47" i="50" s="1"/>
  <c r="I45" i="50"/>
  <c r="J45" i="50" s="1"/>
  <c r="I44" i="50"/>
  <c r="J44" i="50" s="1"/>
  <c r="I43" i="50"/>
  <c r="J43" i="50" s="1"/>
  <c r="I42" i="50"/>
  <c r="J42" i="50" s="1"/>
  <c r="I41" i="50"/>
  <c r="J41" i="50" s="1"/>
  <c r="I40" i="50"/>
  <c r="J40" i="50" s="1"/>
  <c r="I38" i="50"/>
  <c r="J38" i="50" s="1"/>
  <c r="I37" i="50"/>
  <c r="J37" i="50" s="1"/>
  <c r="I36" i="50"/>
  <c r="J36" i="50" s="1"/>
  <c r="I35" i="50"/>
  <c r="J35" i="50" s="1"/>
  <c r="I30" i="50"/>
  <c r="J30" i="50" s="1"/>
  <c r="I29" i="50"/>
  <c r="J29" i="50" s="1"/>
  <c r="I27" i="50"/>
  <c r="J27" i="50" s="1"/>
  <c r="I25" i="50"/>
  <c r="J25" i="50" s="1"/>
  <c r="I24" i="50"/>
  <c r="J24" i="50" s="1"/>
  <c r="I23" i="50"/>
  <c r="J23" i="50" s="1"/>
  <c r="I21" i="50"/>
  <c r="J21" i="50" s="1"/>
  <c r="I20" i="50"/>
  <c r="J20" i="50" s="1"/>
  <c r="I19" i="50"/>
  <c r="J19" i="50" s="1"/>
  <c r="I17" i="50"/>
  <c r="J17" i="50" s="1"/>
  <c r="I16" i="50"/>
  <c r="J16" i="50" s="1"/>
  <c r="I15" i="50"/>
  <c r="J15" i="50" s="1"/>
  <c r="I14" i="50"/>
  <c r="J14" i="50" s="1"/>
  <c r="I13" i="50"/>
  <c r="J13" i="50" s="1"/>
  <c r="I12" i="50"/>
  <c r="J12" i="50" s="1"/>
  <c r="I10" i="50"/>
  <c r="J10" i="50" s="1"/>
  <c r="I9" i="50"/>
  <c r="J9" i="50" s="1"/>
  <c r="I8" i="50"/>
  <c r="J8" i="50" s="1"/>
  <c r="I7" i="50"/>
  <c r="J7" i="50" s="1"/>
  <c r="Q16" i="48"/>
  <c r="P16" i="48"/>
  <c r="O16" i="48"/>
  <c r="R16" i="48" s="1"/>
  <c r="N16" i="48"/>
  <c r="L16" i="48"/>
  <c r="K16" i="48"/>
  <c r="J16" i="48"/>
  <c r="I16" i="48"/>
  <c r="H16" i="48"/>
  <c r="G16" i="48"/>
  <c r="F16" i="48"/>
  <c r="E16" i="48"/>
  <c r="D16" i="48"/>
  <c r="C16" i="48"/>
  <c r="Q15" i="48"/>
  <c r="P15" i="48"/>
  <c r="O15" i="48"/>
  <c r="R15" i="48" s="1"/>
  <c r="N15" i="48"/>
  <c r="L15" i="48"/>
  <c r="K15" i="48"/>
  <c r="J15" i="48"/>
  <c r="I15" i="48"/>
  <c r="H15" i="48"/>
  <c r="G15" i="48"/>
  <c r="F15" i="48"/>
  <c r="E15" i="48"/>
  <c r="D15" i="48"/>
  <c r="C15" i="48"/>
  <c r="Q14" i="48"/>
  <c r="P14" i="48"/>
  <c r="O14" i="48"/>
  <c r="R14" i="48" s="1"/>
  <c r="N14" i="48"/>
  <c r="L14" i="48"/>
  <c r="K14" i="48"/>
  <c r="J14" i="48"/>
  <c r="I14" i="48"/>
  <c r="H14" i="48"/>
  <c r="G14" i="48"/>
  <c r="F14" i="48"/>
  <c r="E14" i="48"/>
  <c r="D14" i="48"/>
  <c r="C14" i="48"/>
  <c r="Q13" i="48"/>
  <c r="P13" i="48"/>
  <c r="O13" i="48"/>
  <c r="R13" i="48" s="1"/>
  <c r="N13" i="48"/>
  <c r="L13" i="48"/>
  <c r="K13" i="48"/>
  <c r="J13" i="48"/>
  <c r="I13" i="48"/>
  <c r="H13" i="48"/>
  <c r="G13" i="48"/>
  <c r="F13" i="48"/>
  <c r="E13" i="48"/>
  <c r="D13" i="48"/>
  <c r="C13" i="48"/>
  <c r="Q12" i="48"/>
  <c r="P12" i="48"/>
  <c r="O12" i="48"/>
  <c r="R12" i="48" s="1"/>
  <c r="N12" i="48"/>
  <c r="L12" i="48"/>
  <c r="K12" i="48"/>
  <c r="J12" i="48"/>
  <c r="I12" i="48"/>
  <c r="H12" i="48"/>
  <c r="G12" i="48"/>
  <c r="F12" i="48"/>
  <c r="E12" i="48"/>
  <c r="D12" i="48"/>
  <c r="C12" i="48"/>
  <c r="Q11" i="48"/>
  <c r="P11" i="48"/>
  <c r="O11" i="48"/>
  <c r="R11" i="48" s="1"/>
  <c r="N11" i="48"/>
  <c r="L11" i="48"/>
  <c r="K11" i="48"/>
  <c r="J11" i="48"/>
  <c r="I11" i="48"/>
  <c r="H11" i="48"/>
  <c r="G11" i="48"/>
  <c r="F11" i="48"/>
  <c r="E11" i="48"/>
  <c r="D11" i="48"/>
  <c r="C11" i="48"/>
  <c r="Q10" i="48"/>
  <c r="P10" i="48"/>
  <c r="O10" i="48"/>
  <c r="R10" i="48" s="1"/>
  <c r="N10" i="48"/>
  <c r="L10" i="48"/>
  <c r="K10" i="48"/>
  <c r="J10" i="48"/>
  <c r="I10" i="48"/>
  <c r="H10" i="48"/>
  <c r="G10" i="48"/>
  <c r="F10" i="48"/>
  <c r="E10" i="48"/>
  <c r="D10" i="48"/>
  <c r="C10" i="48"/>
  <c r="Q9" i="48"/>
  <c r="P9" i="48"/>
  <c r="O9" i="48"/>
  <c r="R9" i="48" s="1"/>
  <c r="N9" i="48"/>
  <c r="L9" i="48"/>
  <c r="K9" i="48"/>
  <c r="J9" i="48"/>
  <c r="I9" i="48"/>
  <c r="H9" i="48"/>
  <c r="G9" i="48"/>
  <c r="F9" i="48"/>
  <c r="E9" i="48"/>
  <c r="D9" i="48"/>
  <c r="C9" i="48"/>
  <c r="Q8" i="48"/>
  <c r="P8" i="48"/>
  <c r="O8" i="48"/>
  <c r="R8" i="48" s="1"/>
  <c r="N8" i="48"/>
  <c r="L8" i="48"/>
  <c r="K8" i="48"/>
  <c r="J8" i="48"/>
  <c r="I8" i="48"/>
  <c r="H8" i="48"/>
  <c r="G8" i="48"/>
  <c r="F8" i="48"/>
  <c r="E8" i="48"/>
  <c r="D8" i="48"/>
  <c r="C8" i="48"/>
  <c r="Q7" i="48"/>
  <c r="P7" i="48"/>
  <c r="O7" i="48"/>
  <c r="R7" i="48" s="1"/>
  <c r="N7" i="48"/>
  <c r="L7" i="48"/>
  <c r="K7" i="48"/>
  <c r="J7" i="48"/>
  <c r="I7" i="48"/>
  <c r="H7" i="48"/>
  <c r="G7" i="48"/>
  <c r="F7" i="48"/>
  <c r="E7" i="48"/>
  <c r="D7" i="48"/>
  <c r="C7" i="48"/>
  <c r="Q6" i="48"/>
  <c r="P6" i="48"/>
  <c r="O6" i="48"/>
  <c r="R6" i="48" s="1"/>
  <c r="N6" i="48"/>
  <c r="L6" i="48"/>
  <c r="K6" i="48"/>
  <c r="J6" i="48"/>
  <c r="I6" i="48"/>
  <c r="H6" i="48"/>
  <c r="G6" i="48"/>
  <c r="F6" i="48"/>
  <c r="E6" i="48"/>
  <c r="D6" i="48"/>
  <c r="C6" i="48"/>
  <c r="Q5" i="48"/>
  <c r="P5" i="48"/>
  <c r="O5" i="48"/>
  <c r="R5" i="48" s="1"/>
  <c r="N5" i="48"/>
  <c r="L5" i="48"/>
  <c r="K5" i="48"/>
  <c r="J5" i="48"/>
  <c r="I5" i="48"/>
  <c r="H5" i="48"/>
  <c r="G5" i="48"/>
  <c r="F5" i="48"/>
  <c r="E5" i="48"/>
  <c r="D5" i="48"/>
  <c r="C5" i="48"/>
  <c r="Q4" i="48"/>
  <c r="P4" i="48"/>
  <c r="O4" i="48"/>
  <c r="R4" i="48" s="1"/>
  <c r="N4" i="48"/>
  <c r="L4" i="48"/>
  <c r="K4" i="48"/>
  <c r="J4" i="48"/>
  <c r="I4" i="48"/>
  <c r="H4" i="48"/>
  <c r="G4" i="48"/>
  <c r="F4" i="48"/>
  <c r="E4" i="48"/>
  <c r="D4" i="48"/>
  <c r="C4" i="48"/>
  <c r="Q3" i="48"/>
  <c r="P3" i="48"/>
  <c r="O3" i="48"/>
  <c r="R3" i="48" s="1"/>
  <c r="N3" i="48"/>
  <c r="L3" i="48"/>
  <c r="K3" i="48"/>
  <c r="J3" i="48"/>
  <c r="I3" i="48"/>
  <c r="H3" i="48"/>
  <c r="G3" i="48"/>
  <c r="F3" i="48"/>
  <c r="E3" i="48"/>
  <c r="D3" i="48"/>
  <c r="C3" i="48"/>
  <c r="I64" i="50" l="1"/>
  <c r="I135" i="50"/>
  <c r="I138" i="50" l="1"/>
  <c r="I137" i="50"/>
  <c r="I136" i="50"/>
  <c r="I66" i="50"/>
  <c r="I67" i="50"/>
  <c r="I65" i="50"/>
  <c r="I68" i="50" l="1"/>
  <c r="I139" i="50"/>
</calcChain>
</file>

<file path=xl/sharedStrings.xml><?xml version="1.0" encoding="utf-8"?>
<sst xmlns="http://schemas.openxmlformats.org/spreadsheetml/2006/main" count="1316" uniqueCount="405">
  <si>
    <t xml:space="preserve">EVALUACION TECNICA </t>
  </si>
  <si>
    <t xml:space="preserve">CRITERIO </t>
  </si>
  <si>
    <t xml:space="preserve">PERSONA </t>
  </si>
  <si>
    <t xml:space="preserve">CUMPLE </t>
  </si>
  <si>
    <t xml:space="preserve">NATURAL </t>
  </si>
  <si>
    <t xml:space="preserve">NO CUMPLE </t>
  </si>
  <si>
    <t>JURIDICA</t>
  </si>
  <si>
    <t xml:space="preserve">VALORES OFICIALES </t>
  </si>
  <si>
    <t>PROPONENTE :</t>
  </si>
  <si>
    <t>PRESUPUESTO OFICIAL</t>
  </si>
  <si>
    <t>REPRESENTANTE LEGAL:</t>
  </si>
  <si>
    <t>NO CUMPLE</t>
  </si>
  <si>
    <t xml:space="preserve">NOMBRE </t>
  </si>
  <si>
    <t xml:space="preserve">FECHA DE CIERRE </t>
  </si>
  <si>
    <t xml:space="preserve">MATRICULA VIGENTE: </t>
  </si>
  <si>
    <t xml:space="preserve">% PARTICIPACION </t>
  </si>
  <si>
    <t xml:space="preserve">CONTRATO 1 </t>
  </si>
  <si>
    <t>CUMPLE - FORMATO 7B</t>
  </si>
  <si>
    <t>CONTRATO 2</t>
  </si>
  <si>
    <t xml:space="preserve"> NO CUMPLE - FORMATO 7B</t>
  </si>
  <si>
    <t>j</t>
  </si>
  <si>
    <t>CONTRATO 3</t>
  </si>
  <si>
    <t>CONTRATO 4</t>
  </si>
  <si>
    <t xml:space="preserve">CONTRATO 6 </t>
  </si>
  <si>
    <t>SUBCONTRATO 1</t>
  </si>
  <si>
    <t xml:space="preserve">INFORMACION BASE </t>
  </si>
  <si>
    <t>SUBCONTRATO 2</t>
  </si>
  <si>
    <t xml:space="preserve">INTEGRANTE QUE APORTA EXPERIENCIA </t>
  </si>
  <si>
    <t>SUBCONTRATO 3</t>
  </si>
  <si>
    <t>% PARTICIPACION EN EL CONTRATO</t>
  </si>
  <si>
    <t>SUBCONTRATO 4</t>
  </si>
  <si>
    <t>VALOR DEL CONTRATO ($)</t>
  </si>
  <si>
    <t>SUBCONTRATO 5</t>
  </si>
  <si>
    <t xml:space="preserve">AÑO DE TERMINACION </t>
  </si>
  <si>
    <t>SUBCONTRATO 6</t>
  </si>
  <si>
    <t>VALOR DEL SMMLV EN EL AÑO DE TERMINACION</t>
  </si>
  <si>
    <t xml:space="preserve">VALOR DEL CONTRATO EN SMMLV </t>
  </si>
  <si>
    <t>CRITERIO FINAL</t>
  </si>
  <si>
    <t>CLASIFICACION UNSPSC</t>
  </si>
  <si>
    <t>C5</t>
  </si>
  <si>
    <t>C6</t>
  </si>
  <si>
    <t>C. VAL</t>
  </si>
  <si>
    <t xml:space="preserve">FINAL </t>
  </si>
  <si>
    <t>UNO DE LOS INTEGRANTES DEBE APORTAR LA EXPERIENCIA MINIMA REQUERIDA ≥50%</t>
  </si>
  <si>
    <t xml:space="preserve">LOS DEMAS INTEGRANTES DEBEN ACREDITAR ≥ 5% DE LA EXPERIENCIA MINIMA REQUERIDA </t>
  </si>
  <si>
    <t>CR 1</t>
  </si>
  <si>
    <t>INTEGRANTE QUE APORTA DISCAPACITADO DEBE APORTAR ≥ 40% DE EXPERIENCIA REQUERIDA (SMMLV)</t>
  </si>
  <si>
    <t>FINAL</t>
  </si>
  <si>
    <t>PROPONENTE:</t>
  </si>
  <si>
    <t xml:space="preserve">OBSERVACIONES </t>
  </si>
  <si>
    <t>CEDULA - 
CERTIFICADO</t>
  </si>
  <si>
    <t>MATRICULA -
OBJETO SOCIAL</t>
  </si>
  <si>
    <t>Promoción de Servicios
Nacionales o con Trato Nacional</t>
  </si>
  <si>
    <t>NO APLICA</t>
  </si>
  <si>
    <t>CONEXIONES REQ</t>
  </si>
  <si>
    <t>CUMPLE</t>
  </si>
  <si>
    <t>PROPONENTE</t>
  </si>
  <si>
    <t>FACTOR DE CALIDAD</t>
  </si>
  <si>
    <t>APOYO A INDUSTRIA NACIONAL</t>
  </si>
  <si>
    <t>VINCULACIÓN DE PERSONAS CON DISCAPACIDAD</t>
  </si>
  <si>
    <t>PUNTAJE TOTAL</t>
  </si>
  <si>
    <t>REPRESENTANTE LEGAL</t>
  </si>
  <si>
    <t>AVAL</t>
  </si>
  <si>
    <t>EXPERIENCIA REQUERIDA</t>
  </si>
  <si>
    <t>EXPERIENCIA ESPECIFICA CRITERIO 1 
LONGITUD ACREDITADA (m)</t>
  </si>
  <si>
    <t>CUMPLIMIENTO ARTICULO 17 LEY 842 DE 2003</t>
  </si>
  <si>
    <t>RESUMEN</t>
  </si>
  <si>
    <t>FORMATO 7B - DISPONIBILIDAD Y CONDICIONES FUNCIONALES DE LA MAQUINARIA DE OBRA</t>
  </si>
  <si>
    <t>EXPERIENCIA ESPECIFICA Por lo menos uno (1) de los contratos válidos aportados debe acreditar experiencia general en alguno de estos componentes tales como: cámaras de caída, sifones invertidos, disipadores de energía, entre otras estructuras hidráulicas asociadas con el objeto del proceso de selección.</t>
  </si>
  <si>
    <t>EXPERIENCIA ESPECIFICA Por lo menos uno (1) de los contratos válidos aportados debe acreditar experiencia general en entibados para construcción de acueductos y/o alcantarillados.</t>
  </si>
  <si>
    <t>PRES.  OFICIAL EN SMMLV 2022</t>
  </si>
  <si>
    <t xml:space="preserve">COPIA TARJETA  PROFESIONAL: </t>
  </si>
  <si>
    <t xml:space="preserve">ANEXO 13 FORMTO OFERTA ECONOMICA </t>
  </si>
  <si>
    <t xml:space="preserve">OPTIMIZACION DE REDES DE ALCANTARILLADO EN DIFERENTES SECTORES DEL MUNICIPIO DE CIRCASIA, DEPARTAMENTO DEL QUINDÍO   </t>
  </si>
  <si>
    <t>OPTIMIZACIÓN RED DE ALCANTARILLADO CALLE 11 ENTRE CARRERA 11 Y 12 ENTRE CAMARAS 685 Y 569 CIRCASIA-QUINDIO</t>
  </si>
  <si>
    <t>ÍTEM</t>
  </si>
  <si>
    <t>ACTIVIDADES</t>
  </si>
  <si>
    <t>UNID</t>
  </si>
  <si>
    <t>CANT</t>
  </si>
  <si>
    <t>VR UNITARIO</t>
  </si>
  <si>
    <t>VALOR PARCIAL</t>
  </si>
  <si>
    <t>PRELIMINARES Y SEÑALIZACIÓN</t>
  </si>
  <si>
    <t xml:space="preserve">Localización y replanteo </t>
  </si>
  <si>
    <t>Ml</t>
  </si>
  <si>
    <t>Señalización preventiva con tela PP</t>
  </si>
  <si>
    <t xml:space="preserve">Pasos peatonales provisionales </t>
  </si>
  <si>
    <t>Un</t>
  </si>
  <si>
    <t>Manejo de aguas</t>
  </si>
  <si>
    <t>MOVIMIENTO DE TIERRA</t>
  </si>
  <si>
    <t>Excavación en material comun a mano entre 0-2 m (Incluye retiro tuberia existente)</t>
  </si>
  <si>
    <t>M3</t>
  </si>
  <si>
    <t>Excavación en material comun a mano entre 2-4 m  (Incluye retiro tuberia existente)</t>
  </si>
  <si>
    <t>Lleno compactado con material de sitio</t>
  </si>
  <si>
    <t>Lleno compactado incluye suministro de material de prestamo de cantera y/o río</t>
  </si>
  <si>
    <t xml:space="preserve">Cama para cimentacion con material triturado </t>
  </si>
  <si>
    <t>Entibado Tipo B</t>
  </si>
  <si>
    <t>M2</t>
  </si>
  <si>
    <t xml:space="preserve"> SUMINISTRO E INSTALACIÓN ALCANTARILLADO </t>
  </si>
  <si>
    <t>Suministro e instalacion Tuberia Perfilada  D=6"</t>
  </si>
  <si>
    <t>Suministro e instalacion Tuberia Perfilada  D=12"</t>
  </si>
  <si>
    <t>Suministro e instalación Kit Silla Yee 12" x6"</t>
  </si>
  <si>
    <t>OBRAS EN CONCRETO</t>
  </si>
  <si>
    <t>Caja de Inspección 0,8x0,8x0,8 e=0.10m (Incluye tapa en concreto)</t>
  </si>
  <si>
    <t>Imprimación asfalto con emulsión asfáltica</t>
  </si>
  <si>
    <t>Mezcla densa en caliente tipo MDC-19 E=0,07m</t>
  </si>
  <si>
    <t xml:space="preserve"> PAVIMENTOS Y REPOSICIONES </t>
  </si>
  <si>
    <t xml:space="preserve">Suministro, conformación y compactación Sub Base granular </t>
  </si>
  <si>
    <t xml:space="preserve"> OBRAS Y ACTIVIDADES COMPLEMENTARIAS </t>
  </si>
  <si>
    <t xml:space="preserve"> Cargue y retiro de material sobrante</t>
  </si>
  <si>
    <t>Inspección interna de la red de alcantarillado con equipo CCT</t>
  </si>
  <si>
    <t>ML</t>
  </si>
  <si>
    <t>SUBTOTAL CALLE 11</t>
  </si>
  <si>
    <t>OPTIMIZACIÓN RED DE ALCANTARILLADO ALTO DE LA TAZA ENTRE MANZANA A Y BARRIO OBRERO CIRCASIA-QUINDIO</t>
  </si>
  <si>
    <t>Suministro e instalacion Tuberia Perfilada  D=16"</t>
  </si>
  <si>
    <t>Suministro e instalación Kit Silla Yee 16" x6"</t>
  </si>
  <si>
    <t>Cuerpo cámara D=1,2m en concreto de 21MPa (incluye peldaños)</t>
  </si>
  <si>
    <t>Losa tapa 1,6*1,6*0.2m en concreto (incluye tapa en HF)</t>
  </si>
  <si>
    <t>Construccion base y cañuela</t>
  </si>
  <si>
    <t>Brazo de caida en tuberia de  diametro 12" incluye accesorios y concreto</t>
  </si>
  <si>
    <t>Empalme cámaras existentes</t>
  </si>
  <si>
    <t>M</t>
  </si>
  <si>
    <t>SUBTOTAL ALTO DE LA TAZA</t>
  </si>
  <si>
    <t>SUBTOTAL COSTOS DIRECTOS</t>
  </si>
  <si>
    <t>ADMINISTRACION</t>
  </si>
  <si>
    <t>IMPREVISTOS</t>
  </si>
  <si>
    <t>UTILIDAD</t>
  </si>
  <si>
    <t xml:space="preserve">VALOR TOTAL </t>
  </si>
  <si>
    <t>ANEXO 13 FORMTO OFERTA ECONOMICA</t>
  </si>
  <si>
    <t xml:space="preserve">OPTIMIZACION DE REDES DE ALCANTARILLADO EN DIFERENTES SECTORES DEL MUNICIPIO DE CIRCASIA, DEPARTAMENTO DEL QUINDÍO     </t>
  </si>
  <si>
    <t xml:space="preserve"> SUMINISTRO E INSTALACIÓN ALCANTARILLADO</t>
  </si>
  <si>
    <t xml:space="preserve"> PAVIMENTOS Y REPOSICIONES</t>
  </si>
  <si>
    <t xml:space="preserve"> OBRAS Y ACTIVIDADES COMPLEMENTARIAS</t>
  </si>
  <si>
    <t>OPTIMIZACIÓN RED DE ALCANTARILLADO ALTO DE LA TAZA ENTRE MANZANA A Y BARRIO OBRERO</t>
  </si>
  <si>
    <t>CIRCASIA-QUINDIO</t>
  </si>
  <si>
    <t>AÑOS DE EXPERIENCIA</t>
  </si>
  <si>
    <t xml:space="preserve"> SMMLV 2024</t>
  </si>
  <si>
    <t>VALIDACION EXPERIENCIA ESPECIFICA</t>
  </si>
  <si>
    <t>INTEGRANTES:</t>
  </si>
  <si>
    <t>P. NATURAL</t>
  </si>
  <si>
    <t>P. JURIDICA</t>
  </si>
  <si>
    <t>PROP. PLURAL</t>
  </si>
  <si>
    <t>NOMBRE</t>
  </si>
  <si>
    <t xml:space="preserve"> AÑOS</t>
  </si>
  <si>
    <t>EQUIVALENCIA DE EXPERIENCIA</t>
  </si>
  <si>
    <t>VALOR EN SMMLV  RUP</t>
  </si>
  <si>
    <t>CUMPLE/ NO CUMPLE</t>
  </si>
  <si>
    <t>OBSERVACION</t>
  </si>
  <si>
    <t>CUMPLE/NO CUMPLE</t>
  </si>
  <si>
    <t xml:space="preserve">CRITERIOS GENERALES </t>
  </si>
  <si>
    <t>P. NATURAL/ REP. LEGAL/AVAL</t>
  </si>
  <si>
    <t>CONTRATO 5</t>
  </si>
  <si>
    <t>OBJETO Y/O ALCANCE</t>
  </si>
  <si>
    <t>CONSECUTIVO RUP</t>
  </si>
  <si>
    <t>X</t>
  </si>
  <si>
    <t>SAMC 016 DE 2024 - CONSTRUCCIÓN DE UNA PISTA DE PATINAJE COMO ESTRATEGIA PARA EL
FOMENTO DEL DEPORTE Y LA RECREACIÓN EN EL MUNICIPIO DE SALENTO EN
EL DEPARTAMENTO DEL QUINDÍO</t>
  </si>
  <si>
    <r>
      <rPr>
        <b/>
        <u/>
        <sz val="12"/>
        <color theme="1"/>
        <rFont val="Calibri"/>
        <family val="2"/>
        <scheme val="minor"/>
      </rPr>
      <t>EXPERIENCIA GENERAL</t>
    </r>
    <r>
      <rPr>
        <sz val="12"/>
        <color theme="1"/>
        <rFont val="Calibri"/>
        <family val="2"/>
        <scheme val="minor"/>
      </rPr>
      <t xml:space="preserve"> : </t>
    </r>
    <r>
      <rPr>
        <b/>
        <u/>
        <sz val="12"/>
        <color theme="1"/>
        <rFont val="Calibri"/>
        <family val="2"/>
        <scheme val="minor"/>
      </rPr>
      <t>P NATURAL</t>
    </r>
    <r>
      <rPr>
        <sz val="12"/>
        <color theme="1"/>
        <rFont val="Calibri"/>
        <family val="2"/>
        <scheme val="minor"/>
      </rPr>
      <t xml:space="preserve"> .:acreditar el título profesional de INGENIERO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P JURIDICA</t>
    </r>
    <r>
      <rPr>
        <sz val="12"/>
        <color theme="1"/>
        <rFont val="Calibri"/>
        <family val="2"/>
        <scheme val="minor"/>
      </rPr>
      <t xml:space="preserve"> DOS (02) AÑOS, la cual se contará a partir de la fecha de constitución registrada en el Certificado de Existencia y Representación Legal expedido por la Cámara de Comercio y que dentro de su actividad social y comercial comprenda actividades relacionadas en la construcción de obras civiles. Tratándose de personas jurídicas, el representante legal o quien avala su oferta, deberá acreditar ser profesional en INGENIERÍA CIVIL Y/O ARQUITECTURA,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t>
    </r>
    <r>
      <rPr>
        <b/>
        <u/>
        <sz val="12"/>
        <color theme="1"/>
        <rFont val="Calibri"/>
        <family val="2"/>
        <scheme val="minor"/>
      </rPr>
      <t xml:space="preserve">P PLURAL </t>
    </r>
    <r>
      <rPr>
        <sz val="12"/>
        <color theme="1"/>
        <rFont val="Calibri"/>
        <family val="2"/>
        <scheme val="minor"/>
      </rPr>
      <t>Para el caso de Consorcios y/o Uniones temporales, si uno o varios de los integrantes son personas naturales, estos deberán de acreditar título profesional de INGENIERO CIVIL Y/O ARQUITECTO, con experiencia profesional de DOS (2) AÑOS contada a partir de la
expedición de la tarjeta y/o matrícula profesional del respectivo profesional, copia de la matrícula profesional y certificado de vigencia expedida por la autoridad competente máxima de SEIS (06) MESES, contados a partir de la fecha de cierre del presente proceso de selección.  Para el caso de Consorcios y/o Uniones temporales, si uno o varios de los integrantes son personas jurídicas deberá acreditar como mínimo DOS (02) AÑOS de constitución y deberá de cumplir con los mismos requisitos señalados en el literal denominado “Experiencia general para personas jurídicas”. Para el caso de CONSORCIOS Y/O UNIONES TEMPORALES, al menos uno de losintegrantes deberá acreditar como mínimo DOS (02) AÑOS de experiencia general, sin embargo, deberá de verificar los anteriores numerales para efectos de determinar cómo acreditará la condición de experiencia general (Experiencia general para personas jurídicas y Experiencia general y/o profesional para personas naturales).</t>
    </r>
  </si>
  <si>
    <t>ÍTEM REPRESENTATIVO</t>
  </si>
  <si>
    <t>UNIDAD</t>
  </si>
  <si>
    <t>CANTIDAD
TOTAL, A
EJECUTAR</t>
  </si>
  <si>
    <t>CANTIDAD MÍNIMA
SOLICITADA 75%</t>
  </si>
  <si>
    <t>Mezcla asfáltica densa en
caliente (MDC)</t>
  </si>
  <si>
    <t>“75% de la cantidad de la actividad Mezcla asfaltica densa en caliente (MDC)"</t>
  </si>
  <si>
    <t>LISTA DE OFERTAS</t>
  </si>
  <si>
    <t>ITEMS</t>
  </si>
  <si>
    <t>Oferente</t>
  </si>
  <si>
    <t>OBSERVACIONES</t>
  </si>
  <si>
    <t>APOYO A LA INDUSTRIA NACIONAL</t>
  </si>
  <si>
    <t xml:space="preserve">INFORME PRELIMINAR DE OFERTA  PROCESO CONTRACTUAL: SELECCIÓN ABREVIADA DE MENOR CUANTÍA 
No. SAMC-016 DE 2024 </t>
  </si>
  <si>
    <t>ALVARO ANTONIO HURTADO OSORIO</t>
  </si>
  <si>
    <t>CERTIFICADO EXPEDIDO: 30-Abril-2024  / Matricula: 29-Marzo-1984</t>
  </si>
  <si>
    <r>
      <rPr>
        <b/>
        <u/>
        <sz val="12"/>
        <color theme="1"/>
        <rFont val="Arial"/>
        <family val="2"/>
      </rPr>
      <t>EXPERIENCIA  ESPECIFICA</t>
    </r>
    <r>
      <rPr>
        <sz val="12"/>
        <color theme="1"/>
        <rFont val="Arial"/>
        <family val="2"/>
      </rPr>
      <t xml:space="preserve">: </t>
    </r>
    <r>
      <rPr>
        <b/>
        <sz val="12"/>
        <color theme="1"/>
        <rFont val="Arial"/>
        <family val="2"/>
      </rPr>
      <t xml:space="preserve">Máximo TRES (03) CERTIFICADOS DE OBRA, </t>
    </r>
    <r>
      <rPr>
        <sz val="12"/>
        <color theme="1"/>
        <rFont val="Arial"/>
        <family val="2"/>
      </rPr>
      <t xml:space="preserve">cuyo objeto u alcance del objeto, y/o actividades tengan relación con la CONSTRUCCIÓN Y/O MANTENIMIENTO Y/O MEJORAMIENTO Y/O ADECUACIONES DE PATINODROMOS Y/O PISTAS DE PATINAJE Y/O ESPACIOS DEPORTIVOS cuya sumatoria sea mayor o igual al cien por ciento (100%) del valor del presente proceso de selección en Salarios Mínimos Mensuales Legales Vigentes para el presente año, es decir, 298.93 SMMLV vigentes a la fecha de terminación del contrato aportado para acreditar la experiencia específica. Adicional a ello, dentro de los contratos deberá acreditar la ejecución del setenta y cinco (75%) de las cantidades representativas de acuerdo con el requerimiento detallado en la siguiente tabla:
</t>
    </r>
  </si>
  <si>
    <t>CONSTRUCCION, ADECUACION Y MANTENIMIENTO DE ESCENARIOS DEPORTIVOS EN DIFERENTES SECTORES DEL MUNICIPIO DE ARMENIA</t>
  </si>
  <si>
    <t>VALOR CERTIFICADO ≥298,93 SMMLV</t>
  </si>
  <si>
    <t>VALOR DEL CONTRATO EN SMMLV AFECTADO POR %PARTICIPACION</t>
  </si>
  <si>
    <t>VALOR DEL CONTRATO EN SMMLV RUP AFECTADO POR %PARTICIPACION</t>
  </si>
  <si>
    <t>CANTIDAD ITEM REPRESENTATIVO EN EL CONTRATO</t>
  </si>
  <si>
    <t>CERTIFICADO DE VIGENCIA PROFESIONAL</t>
  </si>
  <si>
    <t>CAPACIDAD OPERATIVA</t>
  </si>
  <si>
    <t>DESCRIPCIÓN</t>
  </si>
  <si>
    <t>Carta de compromiso debidamente suscrita bajo la gravedad de juramento por medio de la cual indique que, en caso de resultar adjudicatario del procedimiento de selección contará durante toda la
ejecución del contrato con dicho personal atendiendo los cargos, formación académica, experiencia general, especifica y factores de dedicación.</t>
  </si>
  <si>
    <t>EXPERIENCIA  GENERAL:</t>
  </si>
  <si>
    <t>EXPERIENCIA  ESPECIFICA:</t>
  </si>
  <si>
    <t>CAPACIDAD OPERATIVA:</t>
  </si>
  <si>
    <t xml:space="preserve">COMITÉ EVALUADOR </t>
  </si>
  <si>
    <t>ANDRÉS FELIPE MARÍN MARTÍNEZ</t>
  </si>
  <si>
    <t>Ingeniero Contratista</t>
  </si>
  <si>
    <t>JOSE GUILLERMO VALENCIA VASQUEZ</t>
  </si>
  <si>
    <t>Jefe de oficina de infraestructura Social</t>
  </si>
  <si>
    <t>JOAN SEBASTIAN ARBOLEDA MORENO</t>
  </si>
  <si>
    <t>Proponente adjunta carta de compromiso donde señala cada uno de los cargos profesonales minimos requeridos</t>
  </si>
  <si>
    <t>ORBE ENGINEERING S.A.S</t>
  </si>
  <si>
    <t>JUAN CARLOS ORTIZ BEJARANO</t>
  </si>
  <si>
    <t>OBRAS DE ADECUACIÓN Y MANTENIMIENTO DE LOS ESCENARIOS DEPORTIVOS Y RECREATIVOS UBICADOS EN LAS COMUNAS 2, 6, 9 Y 16, ADMINISTRADOS POR EL INDER DE MEDELLÍN</t>
  </si>
  <si>
    <t>OBRAS DE CONSTRUCCIÓN DEL CIRCUITO DE TROTE Y PATINAJE LA QUINTANA, UBICADA EN LA CALLE 88A CON CARRERA 76, COMUNA 07 DE LA CIUDAD DE MEDELLÍN</t>
  </si>
  <si>
    <t>Proponente adjunta carta de compromiso donde manifiesta bajo gravedad de juramento que, en caso de resultar adjucatario del presente proceso, contará durante toda la ejecución del contrato con todo el personal descrito en el pliego de condiciones, atendiendo los cargos, formación académica, experiencia general, especifica y factores de dedicación que allí se especifican y sean requeridos por la entidad.</t>
  </si>
  <si>
    <t>PERSONA JURÍDICA</t>
  </si>
  <si>
    <t>valor presupuesto oficial</t>
  </si>
  <si>
    <t>Valor oferta económica</t>
  </si>
  <si>
    <t>CANTIDAD TOTAL ITEM REPRESENTATIVO EN LOS CONTRATOS</t>
  </si>
  <si>
    <t>NO HABILITADO</t>
  </si>
  <si>
    <t>CONSORCIO INFRAESTRUCTURA URBANA</t>
  </si>
  <si>
    <t>CARLOS AUGUSTO RESTREPO SALAZAR - JUAN CARLOS VILLADA CASTILLO -C.A.L.P S.A.S</t>
  </si>
  <si>
    <t>CARLOS AUGUSTO RESTREPO SALAZAR</t>
  </si>
  <si>
    <t>NO APLICA/ representante legal cumple con el perfil</t>
  </si>
  <si>
    <t xml:space="preserve">CERTIFICADO DE VIGENCIA PROFESIONAL  </t>
  </si>
  <si>
    <t xml:space="preserve">JUACARLOS VILLADA CASTILLO </t>
  </si>
  <si>
    <t>C.A.L.P S.A.S</t>
  </si>
  <si>
    <t>CONSTRUCCION VIVIENDAS Y URBANISMO
MANANTIALES II</t>
  </si>
  <si>
    <t>CONSTRUCCIÓN Y ADECUACION DE ESPACIOS PUBLICOS DE PARQUES EN EL MUNICIPIO DE PASTO (BARRIOS LOS LAURELES, MIRAFLORES II Y SANTAMONICA) EN EL MARCO DE PRESUPUESTO PARTICIPATIVO CABILDOS AÑO 2019 EN EL MUNICIPIO DE PASTO</t>
  </si>
  <si>
    <t>CONSTRUCCION POLIDEPORTIVO TAPARCAL</t>
  </si>
  <si>
    <t xml:space="preserve">CANTIDAD ITEM REPRESENTATIVO EN EL CONTRATO </t>
  </si>
  <si>
    <t xml:space="preserve">DESCRIPCION </t>
  </si>
  <si>
    <t>CUMPLE / NO CUMPLE</t>
  </si>
  <si>
    <t>carta de compromiso debidamente suscrita bajo la gravedad de juramento por medio de la cual indique que, en caso de resultar adjudicatario del procedimiento de selección contará durante toda la ejecución del contrato con dicho personal atendiendo los cargos, formación académica, experiencia general, especifica y factores de dedicación.</t>
  </si>
  <si>
    <t>NO PRESENTO CARTA COMPROMISO</t>
  </si>
  <si>
    <t xml:space="preserve">EXPERIENCIA GENERAL </t>
  </si>
  <si>
    <t>EXPERIENCIA ESPECIFICA</t>
  </si>
  <si>
    <t xml:space="preserve">JOSE GUILLERMO VALENCIA </t>
  </si>
  <si>
    <t>ANDRES FELIPE MARIN</t>
  </si>
  <si>
    <t>Jefe de Oficina de Infraestrucura Social</t>
  </si>
  <si>
    <t>PUNTAJE</t>
  </si>
  <si>
    <t xml:space="preserve">CRITERIO DE CALIDAD </t>
  </si>
  <si>
    <t xml:space="preserve">PUNTAJE </t>
  </si>
  <si>
    <t>El proponente Presenta FORMATO 6 – CALIDAD Donde manifiesta que que se compromete por cuenta propia con la Instalación y siembra de un jardín horizontal con fines ornamentales de 5 m2</t>
  </si>
  <si>
    <t xml:space="preserve">INTEGRANTES </t>
  </si>
  <si>
    <t>AVAL 50%</t>
  </si>
  <si>
    <t>Lps acreditados</t>
  </si>
  <si>
    <t>El proponente Presenta FORMATO 7 – PROMOCIÓN DE SERVICIOS NACIONALES O CON TRATO  donde manifiesta bajo la gravedad del juramento que en caso de resultar adjudicatario para la ejecución del objeto contractual destinará un porcentaje de empleados o contratistas por prestación de servicios colombianos, de al menos CIEN por ciento (100 %), del total del personal requerido para el cumplimiento del contrato.</t>
  </si>
  <si>
    <t>PUNTAJE ADICIONAL ARTÍCULO 2.2.1.2.4.2.15 DEL DECRETO 1082 DE 2015,
ADICIONADO POR EL DECRETO 1860 DE 2021, EMPRENDIMIENTOS Y EMPRESAS
DE MUJERES EN EL SISTEMA DE COMPRAS PÚBLICAS</t>
  </si>
  <si>
    <t>El proponte no acredita emprendimientos ni empresa de mujer</t>
  </si>
  <si>
    <t>PUNTAJE DIFERENCIAL MIPYMES</t>
  </si>
  <si>
    <t xml:space="preserve"> TOTAL </t>
  </si>
  <si>
    <t>El proponente Presenta FORMATO 9 – CALIDAD donde manifiesta bajo la gravedad de juramento que se compromete a instalar por cuenta propia un jardín horizontal con fines ornamentales de 5m2</t>
  </si>
  <si>
    <t>SUMA</t>
  </si>
  <si>
    <t>El proponente Presenta FORMATO 9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noventa por ciento (90%), del total del personal requerido para el cumplimiento del contrato.</t>
  </si>
  <si>
    <t>El proponente Presenta FORMATO 13 – ACREDITACIÓN DE EMPRENDIMIENTO Y EMPRESA DE MUJERES donde manifiesta bajo la gravedad de juramento que más del cincuenta por ciento (50%) de las acciones, partes de interés o cuotas de participación de la persona jurídica pertenecen a mujeres y los derechos de propiedad han pertenecido a estas durante al menos el último año anterior a la fecha de cierre del Proceso de Contratación.</t>
  </si>
  <si>
    <t>El presente proceso fue limitado a Mypimes colombianas (nacionales) domiciliadas en el departamento del Quindío.</t>
  </si>
  <si>
    <t>N/A</t>
  </si>
  <si>
    <t>EVALUADOR TECNICO</t>
  </si>
  <si>
    <t>NO CUMPLE, el oferente no presento carta de compromiso del personal minimo requerido, como se solicito en el numeral 4.5.1. PERSONAL MINIMO REQUERIDO del pliego de condiciones, La entidad exhorta al oferente a SUBSANAR.</t>
  </si>
  <si>
    <r>
      <rPr>
        <b/>
        <sz val="12"/>
        <color theme="1"/>
        <rFont val="Calibri"/>
        <family val="2"/>
        <scheme val="minor"/>
      </rPr>
      <t>DAVID ANDRES OCHOA QUINTERO</t>
    </r>
    <r>
      <rPr>
        <sz val="12"/>
        <color theme="1"/>
        <rFont val="Calibri"/>
        <family val="2"/>
        <scheme val="minor"/>
      </rPr>
      <t xml:space="preserve"> </t>
    </r>
  </si>
  <si>
    <t>Abogado Contratista Apoyo juridico del componente tecnico</t>
  </si>
  <si>
    <t>El proponente Presenta FORMATO 6 – CALIDAD donde manifiesta bajo la gravedad de juramento que se compromete a instalar por cuenta propia un jardín horizontal con fines ornamentales de 5m2</t>
  </si>
  <si>
    <t>El proponente Presenta FORMATO 7 – PROMOCIÓN DE SERVICIOS NACIONALES O CON TRATO NACIONAL donde manifiesta bajo la gravedad del juramento que en caso de resultar adjudicatario para la ejecución del objeto contractual destinará un porcentaje de empleados o contratistas por prestación de servicios colombianos, de al menos el noventa por ciento (90%), del total del personal requerido para el cumplimiento del contrato.</t>
  </si>
  <si>
    <r>
      <t>El proponente Present</t>
    </r>
    <r>
      <rPr>
        <sz val="12"/>
        <color rgb="FFFF0000"/>
        <rFont val="Arial"/>
        <family val="2"/>
      </rPr>
      <t>a FORMATO 13 –</t>
    </r>
    <r>
      <rPr>
        <sz val="12"/>
        <color theme="1"/>
        <rFont val="Arial"/>
        <family val="2"/>
      </rPr>
      <t xml:space="preserve"> ACREDITACIÓN DE EMPRENDIMIENTO Y EMPRESA DE MUJERES donde manifiesta bajo la gravedad de juramento que más del cincuenta por ciento (50%) de las acciones, partes de interés o cuotas de participación de la persona jurídica pertenecen a mujeres y los derechos de propiedad han pertenecido a estas durante al menos el último año anterior a la fecha de cierre del Proceso de Contratación.</t>
    </r>
  </si>
  <si>
    <t>CARLOS AUGUSTO</t>
  </si>
  <si>
    <t>CONTRATO 1</t>
  </si>
  <si>
    <t>contrato 2</t>
  </si>
  <si>
    <t>juan carlos</t>
  </si>
  <si>
    <t>contrato 3</t>
  </si>
  <si>
    <t>JUAN CARLOS VILLADA CASTILLO</t>
  </si>
  <si>
    <t>C.A.L.P. S.A.S.</t>
  </si>
  <si>
    <t>NO CUMPLE, el oferente no presenta copia de la matrícula profesional y certificado de vigencia expedida por la autoridad competente máxima de SEIS (06) MESES, contados a partir de la fecha de cierre del presente proceso de selección.  Para el caso de Consorcios y/o Uniones temporales</t>
  </si>
  <si>
    <t>El oferente NO CUMPLE, puesto que en los certificados aportados para la acreditación de la  experiencia especifica no se evidencia que el oferente cumpla con la acreditación de la ejecución del setenta y cinco (75%) de las cantidades representativas de acuerdo con el requerimiento "Mezcla asfáltica densa en caliente (MDC)", entre las certificaciones aportadas (según el informe de evaluación) el contrato 2 y 3 evidencian que las certificaciones aportadas tienen relación con: "cuyo objeto u alcance del objeto, y/o actividades tengan relación con la CONSTRUCCIÓN Y/O MANTENIMIENTO Y/O MEJORAMIENTO Y/O ADECUACIONES DE PATINODROMOS Y/O PISTAS DE PATINAJE Y/O ESPACIOS DEPORTIVOS cuya sumatoria sea mayor o igual al cien por ciento (100%) del valor del presente proceso de selección en Salarios Mínimos Mensuales Legales Vigentes para el presente año, es decir, 298.93 SMMLV vigentes a la fecha” pero en estas no se identifica la actividad del ITEM representativo "Mezcla asfáltica densa en caliente (MDC)";  El contrato 1 (según el informe de evaluación), contempla la “CONSTRUCCIÓN Y/O MANTENIMIENTO Y/O MEJORAMIENTO Y/O ADECUACIONES DE PATINODROMOS Y/O PISTAS DE PATINAJE Y/O ESPACIOS DEPORTIVOS”¸ contemplado la construcción de un “parque polideportivo central”.
Sin embargo aunque se evidencia la ejecución de “4.100 M2 de asfalto e=2” incluye imprimación”,  no se puede corroborar que la ejecución del asfalto e=2”, fuese realizada en la construcción del espacio deportivo, al que hace mención la certificación; es importante tener en cuenta que en la respuesta a la observación 2 (Remitirse a la respuesta a la Observación 2 del proyecto de pliegos) del proyecto de pliego de condiciones, se especifico a los interesados que el ITEM más representativo debía ser ejecutado en la ““CONSTRUCCIÓN Y/O MANTENIMIENTO Y/O MEJORAMIENTO Y/O ADECUACIONES DE PATINODROMOS Y/O PISTAS DE PATINAJE Y/O ESPACIOS DEPORTIVOS” puesto que dado que las especificaciones y forma constructiva de un escenario deportivo son diferente a otro tipo de obras como por ejemplo una vía. La entidad exhorta al oferente a SUBSANAR Y/O ACLARAR, las certificaciones con el fin de dar claridad si cumple o no con el requisito habilitante conteniendo en el numeral 4.3 EXPERIENCIA ESPECIFICA del pliego de condiciones. (Remitirse a la respuesta a la Observación 2 del proyecto de pliegos publicada en la plataforma SECOP II).</t>
  </si>
  <si>
    <t>ANEXO 1 EVALUACION FINANCIERA PRELIMINAR</t>
  </si>
  <si>
    <t>SELECCIÓN ABREVIADA DE MENOR CUANTÍA No. SAMC-016-2024</t>
  </si>
  <si>
    <t>“CONSTRUCCIÓN DE UNA PISTA DE PATINAJE COMO ESTRATEGIA PARA EL FOMENTO DEL DEPORTE Y LA RECREACIÓN EN EL MUNICIPIO DE SALENTO EN EL DEPARTAMENTO DEL QUINDÍO”</t>
  </si>
  <si>
    <t>OFERENTE</t>
  </si>
  <si>
    <t>INFORMACIÓN RUP</t>
  </si>
  <si>
    <t>VALOR</t>
  </si>
  <si>
    <t>INDICADOR</t>
  </si>
  <si>
    <t>LIQUIDEZ (IL)</t>
  </si>
  <si>
    <t>ENDEUDAMIENTO (NE)</t>
  </si>
  <si>
    <t>COBERTURA DE INTERESES (RCI)</t>
  </si>
  <si>
    <t>RENTABILIDAD DEL PATRIMONIO (RP)</t>
  </si>
  <si>
    <t>RENTABILIDAD DEL ACTIVO (RSA)</t>
  </si>
  <si>
    <t>Indicador</t>
  </si>
  <si>
    <t>Part.</t>
  </si>
  <si>
    <t>ORBE ENGINEERING S.A.S.</t>
  </si>
  <si>
    <r>
      <t xml:space="preserve">ORBE ENGINEERING S.A.S.
</t>
    </r>
    <r>
      <rPr>
        <b/>
        <sz val="10"/>
        <color theme="1"/>
        <rFont val="Arial"/>
        <family val="2"/>
      </rPr>
      <t>100%</t>
    </r>
  </si>
  <si>
    <t>Activo Corriente</t>
  </si>
  <si>
    <t>INDETER-MINADO</t>
  </si>
  <si>
    <t>Total Activo</t>
  </si>
  <si>
    <t>Pasivo Corriente</t>
  </si>
  <si>
    <t>Total Pasivo</t>
  </si>
  <si>
    <t>Patrimonio</t>
  </si>
  <si>
    <t>Utilidad/pérdida Operacional</t>
  </si>
  <si>
    <t>Gasto de Intereses</t>
  </si>
  <si>
    <t>TOTAL INDICADOR PROPONENTE</t>
  </si>
  <si>
    <t>INDETERMIANDO</t>
  </si>
  <si>
    <r>
      <t>CARLOS AUGUSTO RESTREPO SALAZAR   30</t>
    </r>
    <r>
      <rPr>
        <b/>
        <sz val="10"/>
        <color theme="1"/>
        <rFont val="Arial"/>
        <family val="2"/>
      </rPr>
      <t>%</t>
    </r>
  </si>
  <si>
    <r>
      <t>JUAN CARLOS VILLADA 
CASTILLO    30</t>
    </r>
    <r>
      <rPr>
        <b/>
        <sz val="10"/>
        <color theme="1"/>
        <rFont val="Arial"/>
        <family val="2"/>
      </rPr>
      <t xml:space="preserve">%  </t>
    </r>
  </si>
  <si>
    <r>
      <t>IC.A.L.P S.A.S 
40</t>
    </r>
    <r>
      <rPr>
        <b/>
        <sz val="10"/>
        <color theme="1"/>
        <rFont val="Arial"/>
        <family val="2"/>
      </rPr>
      <t xml:space="preserve">%  </t>
    </r>
  </si>
  <si>
    <t xml:space="preserve">TOTAL INDICADOR PROPONENTE </t>
  </si>
  <si>
    <t>HURTADO OSORIO ALVARO ANTONIO</t>
  </si>
  <si>
    <r>
      <t xml:space="preserve">HURTADO OSORIO ALVARO ANTONIO
</t>
    </r>
    <r>
      <rPr>
        <b/>
        <sz val="10"/>
        <color theme="1"/>
        <rFont val="Arial"/>
        <family val="2"/>
      </rPr>
      <t>100%</t>
    </r>
  </si>
  <si>
    <t>INDERTERMINADO</t>
  </si>
  <si>
    <t>ANEXO CAPACIDAD RESIDUAL</t>
  </si>
  <si>
    <t>Orden de entrega Nro.</t>
  </si>
  <si>
    <t xml:space="preserve">  PROPONENTE U OFERENTE (Persona Natural / Persona Juridica o Consorcio)</t>
  </si>
  <si>
    <t xml:space="preserve">INFORMACION DE CONTRATOS EN EJECUCION PARA CALCULAR LA CAPACIDAD RESIDUAL / CAPACIDAD TECNICA E  INFORMACION FINANCIERA CERTIFICADA POR EL CONTADOR </t>
  </si>
  <si>
    <t>ESTADO (Cumple/ No Cumple)</t>
  </si>
  <si>
    <t xml:space="preserve"> OBSERVACIONES: </t>
  </si>
  <si>
    <t>Capacidad Residual del Proceso de Contratacion (CRPC)</t>
  </si>
  <si>
    <t>CAPACIDAD RESIDUAL DEL PROPONENTE (CRP)</t>
  </si>
  <si>
    <t>CONSORCIO INFRAESTRUCTURA URBANA SALENTO</t>
  </si>
  <si>
    <t>CARTA PRESENTACIÓN - COMPROMISO ANTICORRUPCION</t>
  </si>
  <si>
    <t>CERTIFICADO DE EXISTENCIA Y REPRESENTACIÓN LEGAL</t>
  </si>
  <si>
    <t>CONFORMACIÓN CONSORCIAL</t>
  </si>
  <si>
    <t>CEDULA DE CIUDADANIA</t>
  </si>
  <si>
    <t>ANTECEDENTES DEL PROPONENTE</t>
  </si>
  <si>
    <t>PAZ Y SALVO APORTES SEGURIDAD SOCIAL Y PARAFISCALES</t>
  </si>
  <si>
    <t>CERTIFICADO DE INSCRIPCIÓN EN EL REGISTRO UNICO DE PROPONENTES (RUP)</t>
  </si>
  <si>
    <t>GARANTIA DE SERIEDAD</t>
  </si>
  <si>
    <t>FORMATO 06 MULTAS Y SANCIONES / INHABILIDADES E INCOMPATIBILIDADES</t>
  </si>
  <si>
    <t>REQUISITOS PARA PERSONA JURIDICA EXTRANJERA</t>
  </si>
  <si>
    <t>APODERADOS</t>
  </si>
  <si>
    <t>HABIL / NO HABIL</t>
  </si>
  <si>
    <t>FIRMA LA  PERSONA NATURAL</t>
  </si>
  <si>
    <t>FIRMA EL REPRESENTANTE LEGAL (CONSORIO O PERSONA JURIDICA)</t>
  </si>
  <si>
    <t>FIRMA DE QUIEN AVALA LA PROPUESTA</t>
  </si>
  <si>
    <t xml:space="preserve">PRESENTA </t>
  </si>
  <si>
    <t>FECHA DE EXPEDICION 60 DIAS CONTADOS DESDE EL MOMENTO DEL CIERRE DEL PROCESO</t>
  </si>
  <si>
    <t>OBJETO SOCIAL</t>
  </si>
  <si>
    <t>DURACIÓN DE LA SOCIEDAD</t>
  </si>
  <si>
    <t>LIMITACIONES AL REPRESENTANTE LEGAL</t>
  </si>
  <si>
    <t>AUTORIZACIÓN DEL ORGANO SOCIAL</t>
  </si>
  <si>
    <t xml:space="preserve">PRESENTA DOCUMENTO DE CONFORMACION </t>
  </si>
  <si>
    <t>No de participantes</t>
  </si>
  <si>
    <t>% PARTICIPACIÓN MAYOR A 30 (EXCEPTO MIPYME O EMPRESA DE MUJERES - MÍNIMO 10%)</t>
  </si>
  <si>
    <t>DURACION POR EL TERMINO FIJADO,  Y 1 AÑO MAS</t>
  </si>
  <si>
    <t>INTEGRANTES</t>
  </si>
  <si>
    <t>OBJETO SOCIAL O ACTIVIDAD MERCANTIL RELACIONADA CON EL OBJETO DEL PROCESO VERIFICADO EN EL DOCUMENTO DE REPRESENTACION LEGAL QUE CORRESPONDA</t>
  </si>
  <si>
    <t>FIRMADO POR RL Y POR INTEGRANTES</t>
  </si>
  <si>
    <t xml:space="preserve">IDENTIFICACION DE LOS INTEGRANTES </t>
  </si>
  <si>
    <t>PERSONA NATURAL</t>
  </si>
  <si>
    <t>REPRESENTANTE LEGAL PERSONA JURIDICA</t>
  </si>
  <si>
    <t>AVAL (En caso de que aplique)</t>
  </si>
  <si>
    <t>FISCALES</t>
  </si>
  <si>
    <t>DISCIPLINARIOS</t>
  </si>
  <si>
    <t xml:space="preserve">JUDICIALES </t>
  </si>
  <si>
    <t>MEDIDAS CORRECTIVAS</t>
  </si>
  <si>
    <t>REDAM</t>
  </si>
  <si>
    <t>ANTECEDENTES DE QUIEN AVALA (Cuando aplique)</t>
  </si>
  <si>
    <t>PERSONA JURIDICA</t>
  </si>
  <si>
    <t>PRESENTA (SI/NO/NA)</t>
  </si>
  <si>
    <t>RENOVADO</t>
  </si>
  <si>
    <t>FIRMEZA RUP</t>
  </si>
  <si>
    <t>SANCIONES-MULTAS CONSIGNADAS EN EL RUP</t>
  </si>
  <si>
    <t>FECHA DE EXPEDICION 60 DIAS CALENDARIO ANTERIORES A LA PRESENTACIÓN DE LA OFERTA</t>
  </si>
  <si>
    <t>TOMADOR</t>
  </si>
  <si>
    <t>COMPAÑÍA</t>
  </si>
  <si>
    <t>PÓLIZA</t>
  </si>
  <si>
    <t>VALOR (CUANTIA 10% DEL VALOR DE LA OFERTA)</t>
  </si>
  <si>
    <t>RECIBO DE PAGO O CERTIFICACION DE NO REVOCACION POR FALTA DE PAGO</t>
  </si>
  <si>
    <t xml:space="preserve">VIGENCIA INICIAL </t>
  </si>
  <si>
    <t>VIGENCIA FINAL</t>
  </si>
  <si>
    <t>CUMPLE CON 3 MESES A PARTIR DE SU PRESENTACION</t>
  </si>
  <si>
    <t>BENEFICIARIO DEPARTAMENTO DEL QUINDIO</t>
  </si>
  <si>
    <t>ESPECIFICA N° DE RADICADO Y OBJETO</t>
  </si>
  <si>
    <t>NOTA EN CASO DE GARANTIA BANCARIA</t>
  </si>
  <si>
    <t>DOCUMENTO DE IDENTIFICACION</t>
  </si>
  <si>
    <t>CERTIFICADO DE EXISTENCIA Y REPRESENTACION</t>
  </si>
  <si>
    <t>EXISTENCIA DE LA REPRESENTACION LEGAL DE LA SUCURSAL</t>
  </si>
  <si>
    <t>ACREDITACION DE APODERADO DOMICILIADO EN EL PAIS</t>
  </si>
  <si>
    <t>ORBE</t>
  </si>
  <si>
    <t>CUMPLE          ORBE ENGINEERING</t>
  </si>
  <si>
    <t xml:space="preserve">JUAN CARLOS ORTIZ BEJARANO </t>
  </si>
  <si>
    <t>SIN LIMITACIONES</t>
  </si>
  <si>
    <t>NO APLLICA</t>
  </si>
  <si>
    <t>SIN SANCIONES</t>
  </si>
  <si>
    <t>SEGUROS DEL ESTADOS S.A</t>
  </si>
  <si>
    <t>60-44-101013116</t>
  </si>
  <si>
    <t>$38,860,901.29</t>
  </si>
  <si>
    <t xml:space="preserve"> HABILITADO</t>
  </si>
  <si>
    <t>EL PROPONENTE CUMPLE CON TODOS LOS REQUISITOS JURIDICOS SEÑALADOS EN EL PRESENTE PROCESO DE SELECCIÓN.</t>
  </si>
  <si>
    <t>TRES</t>
  </si>
  <si>
    <t xml:space="preserve">CARLOS AUGUSTO RESTREPO SALAZAR </t>
  </si>
  <si>
    <t>CONSORCIO INFRAESTRUC TURA URBANA</t>
  </si>
  <si>
    <t>SEGUROS DEL ESTADO S.A.</t>
  </si>
  <si>
    <t>55-44-101082592</t>
  </si>
  <si>
    <t>38.806.901.29</t>
  </si>
  <si>
    <t>El PROPONENTE CUMPLE CON TODOS LOS REQUISITOS JURIDICOS SEÑALADOS EN EL PRESENTE PROCESO DE SELECCIÓN.</t>
  </si>
  <si>
    <t>CARLOS ALFONSO LOPEZ PEÑA</t>
  </si>
  <si>
    <t>SIN LIMITACION</t>
  </si>
  <si>
    <t>NOTIENE</t>
  </si>
  <si>
    <t>CALP SAS</t>
  </si>
  <si>
    <t>VERIFICADOS POR LA ENTIDAD</t>
  </si>
  <si>
    <t>SEGUROS DEL ESTADO S.A.S</t>
  </si>
  <si>
    <t>60-44-101013110</t>
  </si>
  <si>
    <t>38.860.901.29</t>
  </si>
  <si>
    <t>El PROPONENTE NO CUMPLE CON EL SIGUIENTE REQUISITO:  4.1.6. 
REQUISITOS FRENTE AL SISTEMA DE SEGURIDAD SOCIAL Y APORTES PARAFISCALES, TODA VEZ QUE NO SE ALLEGÓ DILIGENCIADO EL FORMATO ANEXO EN EL PLIEGO
DE CONDICIONES (FORMATO), RESPECTO A ESE REQUISITO.</t>
  </si>
  <si>
    <t>EVALUACION JURIDICA HABILITANTE</t>
  </si>
  <si>
    <t>EVALUACIÓN TÉCNICA HABILITANTE DEL PROPONENTE</t>
  </si>
  <si>
    <t>EVALUACIÓN FINANCIERA HABILITANTE</t>
  </si>
  <si>
    <t xml:space="preserve">PUNTAJE PRELIMINAR
</t>
  </si>
  <si>
    <t>CAPACIDAD JURIDICA</t>
  </si>
  <si>
    <t>CAPACIDAD TECNICA</t>
  </si>
  <si>
    <t>CAPACIDAD OPERATIVA
Residente de Obra</t>
  </si>
  <si>
    <t>CAPACIDAD FINANCIERA</t>
  </si>
  <si>
    <t>CAPACIDAD RESIDUAL</t>
  </si>
  <si>
    <t>VERIFICACION OFERTA ECONÓMICA</t>
  </si>
  <si>
    <t>NOTA: LOS PUNTAJES ASIGNADOS SERÁN OTORGADOS A QUIENES RESULTEN HABILITADOS EN LA EVALUACIÓN FINAL</t>
  </si>
  <si>
    <t>ORDEN DE ENTREGA Nro.</t>
  </si>
  <si>
    <t xml:space="preserve">          PROPONENTE U OFERENTE (Persona Natural o Persona Jurídica)</t>
  </si>
  <si>
    <t>disponibilidda y condiciones funcionales de la maquinaria- FORMATO 7B: del Pliego de Condiciones Definitivo</t>
  </si>
  <si>
    <t>APOYO A LA INDUSTRIA NACIONAL: COMPROMISO DE ADQUISICION DE BIENES NACIONALES RELEVANTE. 
-FORMATO 9</t>
  </si>
  <si>
    <t xml:space="preserve">4.5.  EMPRENDIMIENTO Y EMPRESAS DE MUJERES </t>
  </si>
  <si>
    <t>PUNTUACIÓN
MAXIMA 20</t>
  </si>
  <si>
    <t>PUNTUACIÓN
MAXIMA 10</t>
  </si>
  <si>
    <t>PUNTAJE MÁXIMA 0.25</t>
  </si>
  <si>
    <t xml:space="preserve">CUMPLE  </t>
  </si>
  <si>
    <t>.El PROPONENTE CUMPLE CON TODOS LOS REQUISITOS JURIDICOS SEÑALADOS EN EL PRESENTE PROCESO DE SELECCIÓN.</t>
  </si>
  <si>
    <t>En ninguno de los contratos aportados se verifica la condicion de experiencia  especifica coorespondiente a  la acreditación de la ejecución del setenta y cinco (75%) de las cantidades representativas de acuerdo con el requerimiento "Mezcla asfáltica densa en caliente (MDC)", acorede al numeral 4.3 del pliego de condiciones por lo que debe SUBSANAR Y/O ACLARAR el contrato que tenga el ITEM representativo. VER HOJA EXCEL E. TECNICA P2
y en el item 4.5 en la capacidad operativa no presentaron la carta de compromiso del personal minimo requerido</t>
  </si>
  <si>
    <t xml:space="preserve">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</si>
</sst>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quot;\ * #,##0.00_-;\-&quot;$&quot;\ * #,##0.00_-;_-&quot;$&quot;\ * &quot;-&quot;??_-;_-@_-"/>
    <numFmt numFmtId="43" formatCode="_-* #,##0.00_-;\-* #,##0.00_-;_-* &quot;-&quot;??_-;_-@_-"/>
    <numFmt numFmtId="164" formatCode="&quot;$&quot;#,##0.00;[Red]\-&quot;$&quot;#,##0.00"/>
    <numFmt numFmtId="165" formatCode="_-&quot;$&quot;* #,##0_-;\-&quot;$&quot;* #,##0_-;_-&quot;$&quot;* &quot;-&quot;_-;_-@_-"/>
    <numFmt numFmtId="166" formatCode="&quot;$&quot;\ #,##0.00"/>
    <numFmt numFmtId="167" formatCode="0.0%"/>
    <numFmt numFmtId="168" formatCode="&quot;$&quot;\ #,##0.00;[Red]&quot;$&quot;\ #,##0.00"/>
    <numFmt numFmtId="169" formatCode="[$$]\ #,##0.00;\-[$$]\ #,##0.00"/>
    <numFmt numFmtId="170" formatCode="&quot;$&quot;#,##0"/>
    <numFmt numFmtId="171" formatCode="&quot;$&quot;#,##0.00"/>
    <numFmt numFmtId="172" formatCode="_-* #,##0.000_-;\-* #,##0.000_-;_-* &quot;-&quot;??_-;_-@_-"/>
    <numFmt numFmtId="173" formatCode="_-* #,##0_-;\-* #,##0_-;_-* &quot;-&quot;??_-;_-@_-"/>
    <numFmt numFmtId="174" formatCode="_-* #,##0.000_-;\-* #,##0.000_-;_-* &quot;-&quot;??_-;_-@"/>
    <numFmt numFmtId="175" formatCode="_-* #,##0_-;\-* #,##0_-;_-* &quot;-&quot;??_-;_-@"/>
    <numFmt numFmtId="176" formatCode="_-* #,##0.00_-;\-* #,##0.00_-;_-* &quot;-&quot;??_-;_-@"/>
  </numFmts>
  <fonts count="72">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14"/>
      <color theme="1"/>
      <name val="Calibri"/>
      <family val="2"/>
      <scheme val="minor"/>
    </font>
    <font>
      <sz val="11"/>
      <color theme="1"/>
      <name val="Calibri"/>
      <family val="2"/>
    </font>
    <font>
      <sz val="10"/>
      <color theme="1"/>
      <name val="Arial"/>
      <family val="2"/>
    </font>
    <font>
      <b/>
      <sz val="11"/>
      <color theme="1"/>
      <name val="Calibri"/>
      <family val="2"/>
      <scheme val="minor"/>
    </font>
    <font>
      <b/>
      <sz val="6"/>
      <color rgb="FF000000"/>
      <name val="Arial"/>
      <family val="2"/>
    </font>
    <font>
      <b/>
      <sz val="7"/>
      <color rgb="FF000000"/>
      <name val="Arial"/>
      <family val="2"/>
    </font>
    <font>
      <sz val="7"/>
      <color rgb="FF000000"/>
      <name val="Arial"/>
      <family val="2"/>
    </font>
    <font>
      <sz val="7"/>
      <color rgb="FF0D0D0D"/>
      <name val="Arial"/>
      <family val="2"/>
    </font>
    <font>
      <b/>
      <sz val="8"/>
      <color rgb="FF000000"/>
      <name val="Arial"/>
      <family val="2"/>
    </font>
    <font>
      <sz val="12"/>
      <color theme="1"/>
      <name val="Arial"/>
      <family val="2"/>
    </font>
    <font>
      <b/>
      <sz val="12"/>
      <color theme="1"/>
      <name val="Arial"/>
      <family val="2"/>
    </font>
    <font>
      <b/>
      <i/>
      <u/>
      <sz val="16"/>
      <color theme="1"/>
      <name val="Arial"/>
      <family val="2"/>
    </font>
    <font>
      <b/>
      <u/>
      <sz val="12"/>
      <color theme="1"/>
      <name val="Arial"/>
      <family val="2"/>
    </font>
    <font>
      <b/>
      <sz val="14"/>
      <color theme="1"/>
      <name val="Arial"/>
      <family val="2"/>
    </font>
    <font>
      <b/>
      <u/>
      <sz val="14"/>
      <color theme="1"/>
      <name val="Arial"/>
      <family val="2"/>
    </font>
    <font>
      <b/>
      <i/>
      <u/>
      <sz val="12"/>
      <color theme="1"/>
      <name val="Arial"/>
      <family val="2"/>
    </font>
    <font>
      <sz val="22"/>
      <color theme="1"/>
      <name val="Calibri"/>
      <family val="2"/>
      <scheme val="minor"/>
    </font>
    <font>
      <b/>
      <sz val="22"/>
      <color theme="1"/>
      <name val="Calibri"/>
      <family val="2"/>
      <scheme val="minor"/>
    </font>
    <font>
      <b/>
      <sz val="14"/>
      <color theme="1"/>
      <name val="Calibri"/>
      <family val="2"/>
      <scheme val="minor"/>
    </font>
    <font>
      <sz val="12"/>
      <color rgb="FFFF0000"/>
      <name val="Calibri"/>
      <family val="2"/>
      <scheme val="minor"/>
    </font>
    <font>
      <sz val="12"/>
      <name val="Calibri"/>
      <family val="2"/>
      <scheme val="minor"/>
    </font>
    <font>
      <b/>
      <u/>
      <sz val="12"/>
      <color theme="1"/>
      <name val="Calibri"/>
      <family val="2"/>
      <scheme val="minor"/>
    </font>
    <font>
      <b/>
      <sz val="12"/>
      <color rgb="FFFF0000"/>
      <name val="Calibri"/>
      <family val="2"/>
      <scheme val="minor"/>
    </font>
    <font>
      <b/>
      <i/>
      <u/>
      <sz val="16"/>
      <color theme="1"/>
      <name val="Calibri"/>
      <family val="2"/>
      <scheme val="minor"/>
    </font>
    <font>
      <i/>
      <u/>
      <sz val="16"/>
      <color theme="1"/>
      <name val="Calibri"/>
      <family val="2"/>
      <scheme val="minor"/>
    </font>
    <font>
      <b/>
      <u/>
      <sz val="16"/>
      <color theme="1"/>
      <name val="Calibri"/>
      <family val="2"/>
      <scheme val="minor"/>
    </font>
    <font>
      <sz val="12"/>
      <color theme="1"/>
      <name val="Calibri"/>
      <family val="2"/>
    </font>
    <font>
      <sz val="10"/>
      <color theme="1"/>
      <name val="Calibri"/>
      <family val="2"/>
      <scheme val="minor"/>
    </font>
    <font>
      <sz val="8"/>
      <color indexed="8"/>
      <name val="Arial"/>
      <family val="2"/>
    </font>
    <font>
      <b/>
      <sz val="8"/>
      <color indexed="8"/>
      <name val="Arial"/>
      <family val="2"/>
    </font>
    <font>
      <b/>
      <sz val="17"/>
      <color rgb="FF333333"/>
      <name val="Arial"/>
      <family val="2"/>
    </font>
    <font>
      <b/>
      <sz val="11"/>
      <color theme="1"/>
      <name val="Arial"/>
      <family val="2"/>
    </font>
    <font>
      <b/>
      <sz val="11"/>
      <color rgb="FF000000"/>
      <name val="Arial"/>
      <family val="2"/>
    </font>
    <font>
      <u/>
      <sz val="12"/>
      <color theme="10"/>
      <name val="Calibri"/>
      <family val="2"/>
      <scheme val="minor"/>
    </font>
    <font>
      <u/>
      <sz val="11"/>
      <color theme="10"/>
      <name val="Calibri"/>
      <family val="2"/>
      <scheme val="minor"/>
    </font>
    <font>
      <sz val="11"/>
      <color rgb="FF000000"/>
      <name val="Arial"/>
      <family val="2"/>
    </font>
    <font>
      <sz val="11"/>
      <color theme="1"/>
      <name val="Arial"/>
      <family val="2"/>
    </font>
    <font>
      <sz val="14"/>
      <color theme="1"/>
      <name val="Arial"/>
      <family val="2"/>
    </font>
    <font>
      <b/>
      <i/>
      <sz val="26"/>
      <color theme="1"/>
      <name val="Calibri"/>
      <family val="2"/>
      <scheme val="minor"/>
    </font>
    <font>
      <sz val="22"/>
      <color theme="1"/>
      <name val="Arial"/>
      <family val="2"/>
    </font>
    <font>
      <b/>
      <sz val="22"/>
      <color theme="1"/>
      <name val="Arial"/>
      <family val="2"/>
    </font>
    <font>
      <b/>
      <sz val="16"/>
      <color theme="1"/>
      <name val="Arial"/>
      <family val="2"/>
    </font>
    <font>
      <sz val="12"/>
      <color rgb="FFFF0000"/>
      <name val="Arial"/>
      <family val="2"/>
    </font>
    <font>
      <b/>
      <sz val="10"/>
      <color rgb="FF000000"/>
      <name val="Arial"/>
      <family val="2"/>
    </font>
    <font>
      <b/>
      <sz val="11"/>
      <color theme="1"/>
      <name val="Arial-BoldMT"/>
    </font>
    <font>
      <b/>
      <sz val="10"/>
      <color theme="1"/>
      <name val="Arial"/>
      <family val="2"/>
    </font>
    <font>
      <sz val="10"/>
      <name val="Arial"/>
      <family val="2"/>
    </font>
    <font>
      <b/>
      <sz val="11"/>
      <color theme="1"/>
      <name val="Calibri"/>
      <family val="2"/>
    </font>
    <font>
      <sz val="12"/>
      <color rgb="FF222222"/>
      <name val="Arial"/>
      <family val="2"/>
    </font>
    <font>
      <sz val="10"/>
      <color rgb="FF000000"/>
      <name val="Arial"/>
      <family val="2"/>
    </font>
    <font>
      <b/>
      <sz val="8"/>
      <color theme="0"/>
      <name val="Calibri Light"/>
      <family val="2"/>
      <scheme val="major"/>
    </font>
    <font>
      <sz val="8"/>
      <color theme="0"/>
      <name val="Calibri Light"/>
      <family val="2"/>
      <scheme val="major"/>
    </font>
    <font>
      <b/>
      <sz val="8"/>
      <name val="Calibri Light"/>
      <family val="2"/>
      <scheme val="major"/>
    </font>
    <font>
      <b/>
      <sz val="8"/>
      <color theme="1"/>
      <name val="Calibri Light"/>
      <family val="2"/>
      <scheme val="major"/>
    </font>
    <font>
      <b/>
      <sz val="8"/>
      <color rgb="FF000000"/>
      <name val="Calibri Light"/>
      <family val="2"/>
      <scheme val="major"/>
    </font>
    <font>
      <sz val="8"/>
      <name val="Calibri Light"/>
      <family val="2"/>
      <scheme val="major"/>
    </font>
    <font>
      <sz val="8"/>
      <color theme="1"/>
      <name val="Calibri Light"/>
      <family val="2"/>
      <scheme val="major"/>
    </font>
    <font>
      <b/>
      <sz val="10"/>
      <name val="Calibri Light"/>
      <family val="2"/>
      <scheme val="major"/>
    </font>
    <font>
      <b/>
      <sz val="11"/>
      <name val="Calibri Light"/>
      <family val="2"/>
      <scheme val="major"/>
    </font>
    <font>
      <b/>
      <sz val="12"/>
      <color indexed="8"/>
      <name val="Arial"/>
      <family val="2"/>
    </font>
    <font>
      <b/>
      <sz val="12"/>
      <color rgb="FFFF0000"/>
      <name val="Arial"/>
      <family val="2"/>
    </font>
    <font>
      <b/>
      <sz val="9"/>
      <color indexed="8"/>
      <name val="Arial"/>
      <family val="2"/>
    </font>
  </fonts>
  <fills count="40">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00B05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59999389629810485"/>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ACB9CA"/>
        <bgColor indexed="64"/>
      </patternFill>
    </fill>
    <fill>
      <patternFill patternType="solid">
        <fgColor rgb="FFBDD7EE"/>
        <bgColor indexed="64"/>
      </patternFill>
    </fill>
    <fill>
      <patternFill patternType="solid">
        <fgColor rgb="FFDDEBF7"/>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rgb="FFD8D8D8"/>
        <bgColor indexed="64"/>
      </patternFill>
    </fill>
    <fill>
      <patternFill patternType="solid">
        <fgColor theme="6" tint="0.39997558519241921"/>
        <bgColor indexed="64"/>
      </patternFill>
    </fill>
    <fill>
      <patternFill patternType="solid">
        <fgColor theme="3" tint="0.39997558519241921"/>
        <bgColor indexed="64"/>
      </patternFill>
    </fill>
    <fill>
      <patternFill patternType="solid">
        <fgColor rgb="FFFFFF99"/>
        <bgColor indexed="64"/>
      </patternFill>
    </fill>
    <fill>
      <patternFill patternType="solid">
        <fgColor theme="4" tint="0.59999389629810485"/>
        <bgColor indexed="64"/>
      </patternFill>
    </fill>
    <fill>
      <patternFill patternType="solid">
        <fgColor rgb="FFFFC000"/>
        <bgColor indexed="64"/>
      </patternFill>
    </fill>
    <fill>
      <patternFill patternType="solid">
        <fgColor rgb="FF009999"/>
        <bgColor indexed="64"/>
      </patternFill>
    </fill>
    <fill>
      <patternFill patternType="solid">
        <fgColor theme="8" tint="-0.249977111117893"/>
        <bgColor indexed="64"/>
      </patternFill>
    </fill>
    <fill>
      <patternFill patternType="solid">
        <fgColor theme="6" tint="-0.249977111117893"/>
        <bgColor indexed="64"/>
      </patternFill>
    </fill>
    <fill>
      <patternFill patternType="solid">
        <fgColor theme="4" tint="-0.249977111117893"/>
        <bgColor indexed="64"/>
      </patternFill>
    </fill>
    <fill>
      <patternFill patternType="solid">
        <fgColor theme="7" tint="-0.249977111117893"/>
        <bgColor indexed="64"/>
      </patternFill>
    </fill>
    <fill>
      <patternFill patternType="solid">
        <fgColor theme="2" tint="-0.34998626667073579"/>
        <bgColor indexed="64"/>
      </patternFill>
    </fill>
    <fill>
      <patternFill patternType="solid">
        <fgColor theme="1" tint="0.14999847407452621"/>
        <bgColor indexed="64"/>
      </patternFill>
    </fill>
    <fill>
      <patternFill patternType="solid">
        <fgColor theme="5" tint="-0.249977111117893"/>
        <bgColor indexed="64"/>
      </patternFill>
    </fill>
    <fill>
      <patternFill patternType="solid">
        <fgColor theme="6"/>
        <bgColor indexed="64"/>
      </patternFill>
    </fill>
    <fill>
      <patternFill patternType="solid">
        <fgColor theme="3" tint="0.79998168889431442"/>
        <bgColor indexed="64"/>
      </patternFill>
    </fill>
    <fill>
      <patternFill patternType="solid">
        <fgColor rgb="FFF0ACEA"/>
        <bgColor indexed="64"/>
      </patternFill>
    </fill>
    <fill>
      <patternFill patternType="solid">
        <fgColor theme="5" tint="0.59999389629810485"/>
        <bgColor indexed="64"/>
      </patternFill>
    </fill>
    <fill>
      <patternFill patternType="solid">
        <fgColor rgb="FFFFBDBD"/>
        <bgColor indexed="64"/>
      </patternFill>
    </fill>
    <fill>
      <patternFill patternType="solid">
        <fgColor theme="3" tint="0.59999389629810485"/>
        <bgColor indexed="64"/>
      </patternFill>
    </fill>
    <fill>
      <patternFill patternType="solid">
        <fgColor rgb="FFFEE7FF"/>
        <bgColor indexed="64"/>
      </patternFill>
    </fill>
  </fills>
  <borders count="7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979991"/>
      </left>
      <right/>
      <top style="thin">
        <color rgb="FF979991"/>
      </top>
      <bottom style="thin">
        <color rgb="FF979991"/>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style="medium">
        <color rgb="FFCCCCCC"/>
      </top>
      <bottom style="medium">
        <color rgb="FFCCCCCC"/>
      </bottom>
      <diagonal/>
    </border>
    <border>
      <left/>
      <right style="medium">
        <color rgb="FFCCCCCC"/>
      </right>
      <top style="medium">
        <color rgb="FFCCCCCC"/>
      </top>
      <bottom style="medium">
        <color rgb="FFCCCCCC"/>
      </bottom>
      <diagonal/>
    </border>
    <border>
      <left style="thin">
        <color indexed="64"/>
      </left>
      <right style="medium">
        <color indexed="64"/>
      </right>
      <top style="thin">
        <color indexed="64"/>
      </top>
      <bottom/>
      <diagonal/>
    </border>
    <border>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
    <xf numFmtId="0" fontId="0" fillId="0" borderId="0"/>
    <xf numFmtId="165" fontId="8" fillId="0" borderId="0" applyFont="0" applyFill="0" applyBorder="0" applyAlignment="0" applyProtection="0"/>
    <xf numFmtId="0" fontId="7" fillId="0" borderId="0"/>
    <xf numFmtId="0" fontId="11" fillId="0" borderId="0"/>
    <xf numFmtId="0" fontId="6" fillId="0" borderId="0"/>
    <xf numFmtId="0" fontId="5" fillId="0" borderId="0"/>
    <xf numFmtId="0" fontId="4" fillId="0" borderId="0"/>
    <xf numFmtId="0" fontId="12" fillId="0" borderId="0"/>
    <xf numFmtId="44" fontId="8" fillId="0" borderId="0" applyFont="0" applyFill="0" applyBorder="0" applyAlignment="0" applyProtection="0"/>
    <xf numFmtId="0" fontId="43" fillId="0" borderId="0" applyNumberFormat="0" applyFill="0" applyBorder="0" applyAlignment="0" applyProtection="0"/>
    <xf numFmtId="0" fontId="3" fillId="0" borderId="0"/>
    <xf numFmtId="0" fontId="2" fillId="0" borderId="0"/>
    <xf numFmtId="0" fontId="2" fillId="0" borderId="0"/>
    <xf numFmtId="0" fontId="2" fillId="0" borderId="0"/>
    <xf numFmtId="0" fontId="2" fillId="0" borderId="0"/>
    <xf numFmtId="44" fontId="8" fillId="0" borderId="0" applyFont="0" applyFill="0" applyBorder="0" applyAlignment="0" applyProtection="0"/>
    <xf numFmtId="0" fontId="2" fillId="0" borderId="0"/>
    <xf numFmtId="0" fontId="1" fillId="0" borderId="0"/>
    <xf numFmtId="43" fontId="1" fillId="0" borderId="0" applyFont="0" applyFill="0" applyBorder="0" applyAlignment="0" applyProtection="0"/>
    <xf numFmtId="0" fontId="1" fillId="0" borderId="0"/>
    <xf numFmtId="0" fontId="59" fillId="0" borderId="0"/>
    <xf numFmtId="0" fontId="59" fillId="0" borderId="0"/>
    <xf numFmtId="0" fontId="59" fillId="0" borderId="0"/>
    <xf numFmtId="0" fontId="1" fillId="0" borderId="0"/>
    <xf numFmtId="0" fontId="1" fillId="0" borderId="0"/>
  </cellStyleXfs>
  <cellXfs count="724">
    <xf numFmtId="0" fontId="0" fillId="0" borderId="0" xfId="0"/>
    <xf numFmtId="1" fontId="12" fillId="7" borderId="29" xfId="3" applyNumberFormat="1" applyFont="1" applyFill="1" applyBorder="1" applyAlignment="1">
      <alignment horizontal="left" vertical="center" wrapText="1"/>
    </xf>
    <xf numFmtId="169" fontId="12" fillId="8" borderId="29" xfId="3" applyNumberFormat="1" applyFont="1" applyFill="1" applyBorder="1" applyAlignment="1">
      <alignment horizontal="right" vertical="center" wrapText="1"/>
    </xf>
    <xf numFmtId="1" fontId="12" fillId="9" borderId="29" xfId="3" applyNumberFormat="1" applyFont="1" applyFill="1" applyBorder="1" applyAlignment="1">
      <alignment horizontal="left" vertical="center" wrapText="1"/>
    </xf>
    <xf numFmtId="169" fontId="12" fillId="9" borderId="29" xfId="3" applyNumberFormat="1" applyFont="1" applyFill="1" applyBorder="1" applyAlignment="1">
      <alignment horizontal="right" vertical="center" wrapText="1"/>
    </xf>
    <xf numFmtId="0" fontId="0" fillId="0" borderId="0" xfId="0" applyAlignment="1">
      <alignment horizontal="center" vertical="center" wrapText="1"/>
    </xf>
    <xf numFmtId="0" fontId="10" fillId="10" borderId="0" xfId="0" applyFont="1" applyFill="1" applyAlignment="1">
      <alignment horizontal="center" vertical="center" wrapText="1"/>
    </xf>
    <xf numFmtId="0" fontId="10" fillId="10" borderId="30" xfId="0" applyFont="1" applyFill="1" applyBorder="1" applyAlignment="1">
      <alignment horizontal="center" vertical="center" wrapText="1"/>
    </xf>
    <xf numFmtId="0" fontId="6" fillId="10" borderId="30" xfId="0" applyFont="1" applyFill="1" applyBorder="1" applyAlignment="1">
      <alignment horizontal="center" vertical="center" wrapText="1"/>
    </xf>
    <xf numFmtId="0" fontId="0" fillId="11" borderId="31" xfId="0" applyFill="1" applyBorder="1" applyAlignment="1">
      <alignment horizontal="center" vertical="center" wrapText="1"/>
    </xf>
    <xf numFmtId="0" fontId="0" fillId="10" borderId="31" xfId="0" applyFill="1" applyBorder="1" applyAlignment="1">
      <alignment horizontal="center" vertical="center" wrapText="1"/>
    </xf>
    <xf numFmtId="0" fontId="13" fillId="10" borderId="31" xfId="0" applyFont="1" applyFill="1" applyBorder="1" applyAlignment="1">
      <alignment horizontal="center" vertical="center" wrapText="1"/>
    </xf>
    <xf numFmtId="0" fontId="6" fillId="11" borderId="31" xfId="0" applyFont="1" applyFill="1" applyBorder="1" applyAlignment="1">
      <alignment horizontal="center" vertical="center" wrapText="1"/>
    </xf>
    <xf numFmtId="0" fontId="6" fillId="12" borderId="31" xfId="4" applyFill="1" applyBorder="1" applyAlignment="1">
      <alignment horizontal="center" vertical="center" wrapText="1"/>
    </xf>
    <xf numFmtId="0" fontId="6" fillId="12" borderId="31" xfId="0" applyFont="1" applyFill="1" applyBorder="1" applyAlignment="1">
      <alignment horizontal="center" vertical="center" wrapText="1"/>
    </xf>
    <xf numFmtId="0" fontId="0" fillId="12" borderId="31" xfId="0" applyFill="1" applyBorder="1" applyAlignment="1">
      <alignment horizontal="center" vertical="center" wrapText="1"/>
    </xf>
    <xf numFmtId="0" fontId="9" fillId="12" borderId="35" xfId="0" applyFont="1" applyFill="1" applyBorder="1" applyAlignment="1">
      <alignment horizontal="center" vertical="center" wrapText="1"/>
    </xf>
    <xf numFmtId="0" fontId="0" fillId="12" borderId="0" xfId="0" applyFill="1" applyAlignment="1">
      <alignment horizontal="center" vertical="center" wrapText="1"/>
    </xf>
    <xf numFmtId="0" fontId="6" fillId="0" borderId="31" xfId="4" applyBorder="1" applyAlignment="1">
      <alignment horizontal="center" vertical="center" wrapText="1"/>
    </xf>
    <xf numFmtId="0" fontId="6" fillId="0" borderId="36" xfId="4" applyBorder="1" applyAlignment="1">
      <alignment horizontal="center" vertical="center" wrapText="1"/>
    </xf>
    <xf numFmtId="0" fontId="6" fillId="0" borderId="36" xfId="0" applyFont="1" applyBorder="1" applyAlignment="1">
      <alignment horizontal="center" vertical="center" wrapText="1"/>
    </xf>
    <xf numFmtId="0" fontId="6" fillId="0" borderId="31" xfId="0" applyFont="1" applyBorder="1" applyAlignment="1">
      <alignment horizontal="center" vertical="center" wrapText="1"/>
    </xf>
    <xf numFmtId="0" fontId="0" fillId="0" borderId="31" xfId="0" applyBorder="1" applyAlignment="1">
      <alignment horizontal="center" vertical="center" wrapText="1"/>
    </xf>
    <xf numFmtId="0" fontId="9" fillId="0" borderId="35" xfId="0" applyFont="1" applyBorder="1" applyAlignment="1">
      <alignment horizontal="center" vertical="center" wrapText="1"/>
    </xf>
    <xf numFmtId="0" fontId="6" fillId="0" borderId="0" xfId="0" applyFont="1" applyAlignment="1">
      <alignment horizontal="center" vertical="center" wrapText="1"/>
    </xf>
    <xf numFmtId="0" fontId="0" fillId="2" borderId="0" xfId="0" applyFill="1" applyAlignment="1">
      <alignment horizontal="center" vertical="center" wrapText="1"/>
    </xf>
    <xf numFmtId="0" fontId="6" fillId="12" borderId="34" xfId="4" applyFill="1" applyBorder="1" applyAlignment="1">
      <alignment horizontal="center" vertical="center" wrapText="1"/>
    </xf>
    <xf numFmtId="0" fontId="13" fillId="12" borderId="34" xfId="0" applyFont="1" applyFill="1" applyBorder="1" applyAlignment="1">
      <alignment horizontal="center" vertical="center" wrapText="1"/>
    </xf>
    <xf numFmtId="0" fontId="6" fillId="0" borderId="34" xfId="4" applyBorder="1" applyAlignment="1">
      <alignment horizontal="center" vertical="center" wrapText="1"/>
    </xf>
    <xf numFmtId="0" fontId="13" fillId="0" borderId="34" xfId="0" applyFont="1" applyBorder="1" applyAlignment="1">
      <alignment horizontal="center" vertical="center" wrapText="1"/>
    </xf>
    <xf numFmtId="0" fontId="15" fillId="14" borderId="43" xfId="0" applyFont="1" applyFill="1" applyBorder="1" applyAlignment="1">
      <alignment horizontal="justify" vertical="center" wrapText="1"/>
    </xf>
    <xf numFmtId="0" fontId="15" fillId="14" borderId="42" xfId="0" applyFont="1" applyFill="1" applyBorder="1" applyAlignment="1">
      <alignment vertical="center" wrapText="1"/>
    </xf>
    <xf numFmtId="0" fontId="15" fillId="14" borderId="42" xfId="0" applyFont="1" applyFill="1" applyBorder="1" applyAlignment="1">
      <alignment horizontal="center" vertical="center" wrapText="1"/>
    </xf>
    <xf numFmtId="0" fontId="15" fillId="15" borderId="43" xfId="0" applyFont="1" applyFill="1" applyBorder="1" applyAlignment="1">
      <alignment horizontal="center" vertical="center" wrapText="1"/>
    </xf>
    <xf numFmtId="164" fontId="0" fillId="0" borderId="0" xfId="0" applyNumberFormat="1"/>
    <xf numFmtId="164" fontId="15" fillId="15" borderId="42" xfId="0" applyNumberFormat="1" applyFont="1" applyFill="1" applyBorder="1" applyAlignment="1">
      <alignment vertical="center" wrapText="1"/>
    </xf>
    <xf numFmtId="0" fontId="16" fillId="0" borderId="43" xfId="0" applyFont="1" applyBorder="1" applyAlignment="1">
      <alignment horizontal="center" vertical="center" wrapText="1"/>
    </xf>
    <xf numFmtId="0" fontId="16" fillId="0" borderId="42" xfId="0" applyFont="1" applyBorder="1" applyAlignment="1">
      <alignment vertical="center" wrapText="1"/>
    </xf>
    <xf numFmtId="0" fontId="16" fillId="0" borderId="42" xfId="0" applyFont="1" applyBorder="1" applyAlignment="1">
      <alignment horizontal="center" vertical="center" wrapText="1"/>
    </xf>
    <xf numFmtId="164" fontId="16" fillId="0" borderId="42" xfId="0" applyNumberFormat="1" applyFont="1" applyBorder="1" applyAlignment="1">
      <alignment horizontal="right" vertical="center" wrapText="1"/>
    </xf>
    <xf numFmtId="164" fontId="16" fillId="0" borderId="42" xfId="0" applyNumberFormat="1" applyFont="1" applyBorder="1" applyAlignment="1">
      <alignment vertical="center" wrapText="1"/>
    </xf>
    <xf numFmtId="0" fontId="17" fillId="0" borderId="42" xfId="0" applyFont="1" applyBorder="1" applyAlignment="1">
      <alignment vertical="center" wrapText="1"/>
    </xf>
    <xf numFmtId="0" fontId="16" fillId="0" borderId="42" xfId="0" applyFont="1" applyBorder="1" applyAlignment="1">
      <alignment horizontal="left" vertical="center" wrapText="1" indent="1"/>
    </xf>
    <xf numFmtId="0" fontId="17" fillId="0" borderId="42" xfId="0" applyFont="1" applyBorder="1" applyAlignment="1">
      <alignment horizontal="justify" vertical="center" wrapText="1"/>
    </xf>
    <xf numFmtId="0" fontId="14" fillId="0" borderId="43" xfId="0" applyFont="1" applyBorder="1" applyAlignment="1">
      <alignment vertical="center" wrapText="1"/>
    </xf>
    <xf numFmtId="0" fontId="15" fillId="0" borderId="43" xfId="0" applyFont="1" applyBorder="1" applyAlignment="1">
      <alignment horizontal="justify" vertical="center" wrapText="1"/>
    </xf>
    <xf numFmtId="0" fontId="15" fillId="0" borderId="42" xfId="0" applyFont="1" applyBorder="1" applyAlignment="1">
      <alignment vertical="center" wrapText="1"/>
    </xf>
    <xf numFmtId="0" fontId="15" fillId="0" borderId="42" xfId="0" applyFont="1" applyBorder="1" applyAlignment="1">
      <alignment horizontal="center" vertical="center" wrapText="1"/>
    </xf>
    <xf numFmtId="0" fontId="15" fillId="0" borderId="43" xfId="0" applyFont="1" applyBorder="1" applyAlignment="1">
      <alignment horizontal="center" vertical="center" wrapText="1"/>
    </xf>
    <xf numFmtId="164" fontId="15" fillId="0" borderId="42" xfId="0" applyNumberFormat="1" applyFont="1" applyBorder="1" applyAlignment="1">
      <alignment vertical="center" wrapText="1"/>
    </xf>
    <xf numFmtId="10" fontId="15" fillId="0" borderId="42" xfId="0" applyNumberFormat="1" applyFont="1" applyBorder="1" applyAlignment="1">
      <alignment horizontal="center" vertical="center" wrapText="1"/>
    </xf>
    <xf numFmtId="164" fontId="18" fillId="0" borderId="42" xfId="0" applyNumberFormat="1" applyFont="1" applyBorder="1" applyAlignment="1">
      <alignment vertical="center" wrapText="1"/>
    </xf>
    <xf numFmtId="0" fontId="15" fillId="14" borderId="43" xfId="0" applyFont="1" applyFill="1" applyBorder="1" applyAlignment="1">
      <alignment vertical="center" wrapText="1"/>
    </xf>
    <xf numFmtId="164" fontId="15" fillId="15" borderId="42" xfId="0" applyNumberFormat="1" applyFont="1" applyFill="1" applyBorder="1" applyAlignment="1">
      <alignment horizontal="justify" vertical="center" wrapText="1"/>
    </xf>
    <xf numFmtId="0" fontId="15" fillId="0" borderId="43" xfId="0" applyFont="1" applyBorder="1" applyAlignment="1">
      <alignment vertical="center" wrapText="1"/>
    </xf>
    <xf numFmtId="0" fontId="19" fillId="2" borderId="0" xfId="0" applyFont="1" applyFill="1"/>
    <xf numFmtId="0" fontId="0" fillId="2" borderId="1" xfId="0" applyFill="1" applyBorder="1"/>
    <xf numFmtId="0" fontId="26" fillId="2" borderId="2" xfId="0" applyFont="1" applyFill="1" applyBorder="1" applyAlignment="1">
      <alignment vertical="center"/>
    </xf>
    <xf numFmtId="0" fontId="26" fillId="2" borderId="6" xfId="0" applyFont="1" applyFill="1" applyBorder="1" applyAlignment="1">
      <alignment vertical="center"/>
    </xf>
    <xf numFmtId="0" fontId="0" fillId="2" borderId="7" xfId="0" applyFill="1" applyBorder="1"/>
    <xf numFmtId="0" fontId="26" fillId="2" borderId="0" xfId="0" applyFont="1" applyFill="1" applyAlignment="1">
      <alignment vertical="center"/>
    </xf>
    <xf numFmtId="0" fontId="26" fillId="2" borderId="11" xfId="0" applyFont="1" applyFill="1" applyBorder="1" applyAlignment="1">
      <alignment vertical="center"/>
    </xf>
    <xf numFmtId="0" fontId="26" fillId="2" borderId="7" xfId="0" applyFont="1" applyFill="1" applyBorder="1" applyAlignment="1">
      <alignment vertical="center"/>
    </xf>
    <xf numFmtId="0" fontId="26" fillId="2" borderId="12" xfId="0" applyFont="1" applyFill="1" applyBorder="1" applyAlignment="1">
      <alignment vertical="center"/>
    </xf>
    <xf numFmtId="0" fontId="26" fillId="2" borderId="13" xfId="0" applyFont="1" applyFill="1" applyBorder="1" applyAlignment="1">
      <alignment vertical="center"/>
    </xf>
    <xf numFmtId="0" fontId="26" fillId="2" borderId="14" xfId="0" applyFont="1" applyFill="1" applyBorder="1" applyAlignment="1">
      <alignment vertical="center"/>
    </xf>
    <xf numFmtId="0" fontId="0" fillId="2" borderId="0" xfId="0" applyFill="1"/>
    <xf numFmtId="4" fontId="0" fillId="0" borderId="0" xfId="0" applyNumberFormat="1"/>
    <xf numFmtId="14" fontId="0" fillId="0" borderId="0" xfId="0" applyNumberFormat="1"/>
    <xf numFmtId="1" fontId="0" fillId="0" borderId="0" xfId="0" applyNumberFormat="1"/>
    <xf numFmtId="0" fontId="0" fillId="0" borderId="9" xfId="0" applyBorder="1" applyAlignment="1">
      <alignment horizontal="center" wrapText="1"/>
    </xf>
    <xf numFmtId="0" fontId="30" fillId="3" borderId="17" xfId="0" applyFont="1" applyFill="1" applyBorder="1" applyAlignment="1">
      <alignment horizontal="center" vertical="center" wrapText="1"/>
    </xf>
    <xf numFmtId="0" fontId="0" fillId="3" borderId="17" xfId="0" applyFill="1" applyBorder="1" applyAlignment="1">
      <alignment horizontal="center" vertical="center" wrapText="1"/>
    </xf>
    <xf numFmtId="0" fontId="0" fillId="3" borderId="49" xfId="0" applyFill="1" applyBorder="1" applyAlignment="1">
      <alignment horizontal="center" vertical="center" wrapText="1"/>
    </xf>
    <xf numFmtId="0" fontId="0" fillId="5" borderId="9" xfId="0" applyFill="1" applyBorder="1" applyAlignment="1" applyProtection="1">
      <alignment horizontal="center" vertical="center"/>
      <protection locked="0"/>
    </xf>
    <xf numFmtId="0" fontId="0" fillId="5" borderId="21" xfId="0" applyFill="1" applyBorder="1" applyAlignment="1" applyProtection="1">
      <alignment horizontal="center" vertical="center"/>
      <protection locked="0"/>
    </xf>
    <xf numFmtId="0" fontId="9" fillId="0" borderId="0" xfId="0" applyFont="1" applyAlignment="1">
      <alignment horizontal="center" vertical="center" wrapText="1"/>
    </xf>
    <xf numFmtId="0" fontId="0" fillId="5" borderId="21" xfId="0" applyFill="1" applyBorder="1" applyAlignment="1" applyProtection="1">
      <alignment horizontal="center"/>
      <protection locked="0"/>
    </xf>
    <xf numFmtId="2" fontId="0" fillId="0" borderId="0" xfId="0" applyNumberFormat="1"/>
    <xf numFmtId="0" fontId="0" fillId="5" borderId="9" xfId="0" applyFill="1" applyBorder="1" applyProtection="1">
      <protection locked="0"/>
    </xf>
    <xf numFmtId="0" fontId="0" fillId="5" borderId="22" xfId="0" applyFill="1" applyBorder="1" applyProtection="1">
      <protection locked="0"/>
    </xf>
    <xf numFmtId="0" fontId="0" fillId="5" borderId="22" xfId="0" applyFill="1" applyBorder="1" applyAlignment="1" applyProtection="1">
      <alignment horizontal="center" vertical="center"/>
      <protection locked="0"/>
    </xf>
    <xf numFmtId="0" fontId="0" fillId="5" borderId="59" xfId="0" applyFill="1" applyBorder="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9" fontId="0" fillId="0" borderId="0" xfId="0" applyNumberFormat="1" applyAlignment="1" applyProtection="1">
      <alignment horizontal="center"/>
      <protection locked="0"/>
    </xf>
    <xf numFmtId="0" fontId="0" fillId="0" borderId="0" xfId="0" applyAlignment="1" applyProtection="1">
      <alignment horizontal="center" vertical="center"/>
      <protection locked="0"/>
    </xf>
    <xf numFmtId="0" fontId="0" fillId="0" borderId="0" xfId="0" applyAlignment="1">
      <alignment horizontal="center"/>
    </xf>
    <xf numFmtId="0" fontId="32" fillId="0" borderId="0" xfId="0" applyFont="1" applyAlignment="1">
      <alignment horizontal="center" vertical="center"/>
    </xf>
    <xf numFmtId="0" fontId="0" fillId="0" borderId="0" xfId="0" applyAlignment="1">
      <alignment vertical="center" wrapText="1"/>
    </xf>
    <xf numFmtId="0" fontId="33" fillId="0" borderId="0" xfId="0" applyFont="1"/>
    <xf numFmtId="0" fontId="34" fillId="0" borderId="0" xfId="0" applyFont="1"/>
    <xf numFmtId="167" fontId="0" fillId="0" borderId="0" xfId="0" applyNumberFormat="1" applyProtection="1">
      <protection locked="0"/>
    </xf>
    <xf numFmtId="0" fontId="0" fillId="0" borderId="19" xfId="0" applyBorder="1"/>
    <xf numFmtId="0" fontId="0" fillId="0" borderId="9" xfId="0" applyBorder="1"/>
    <xf numFmtId="0" fontId="0" fillId="0" borderId="20" xfId="0" applyBorder="1"/>
    <xf numFmtId="0" fontId="31" fillId="0" borderId="0" xfId="0" applyFont="1" applyAlignment="1">
      <alignment horizontal="center" vertical="center"/>
    </xf>
    <xf numFmtId="0" fontId="0" fillId="0" borderId="15" xfId="0" applyBorder="1"/>
    <xf numFmtId="0" fontId="0" fillId="0" borderId="4" xfId="0" applyBorder="1"/>
    <xf numFmtId="0" fontId="0" fillId="0" borderId="16" xfId="0" applyBorder="1"/>
    <xf numFmtId="0" fontId="33" fillId="0" borderId="0" xfId="0" applyFont="1" applyAlignment="1">
      <alignment horizontal="center"/>
    </xf>
    <xf numFmtId="0" fontId="0" fillId="0" borderId="8" xfId="0" applyBorder="1"/>
    <xf numFmtId="0" fontId="31" fillId="0" borderId="10" xfId="0" applyFont="1" applyBorder="1" applyAlignment="1">
      <alignment horizontal="center" vertical="center"/>
    </xf>
    <xf numFmtId="0" fontId="31" fillId="0" borderId="8" xfId="0" applyFont="1" applyBorder="1" applyAlignment="1">
      <alignment horizontal="center" vertical="center"/>
    </xf>
    <xf numFmtId="1" fontId="0" fillId="0" borderId="19" xfId="1" applyNumberFormat="1" applyFont="1" applyBorder="1" applyAlignment="1">
      <alignment horizontal="center" vertical="center" wrapText="1"/>
    </xf>
    <xf numFmtId="9" fontId="0" fillId="0" borderId="20" xfId="0" applyNumberFormat="1" applyBorder="1" applyAlignment="1">
      <alignment horizontal="center" vertical="center" wrapText="1"/>
    </xf>
    <xf numFmtId="0" fontId="20" fillId="0" borderId="0" xfId="0" applyFont="1"/>
    <xf numFmtId="0" fontId="25" fillId="0" borderId="0" xfId="0" applyFont="1" applyAlignment="1">
      <alignment horizontal="center" vertical="center"/>
    </xf>
    <xf numFmtId="0" fontId="35" fillId="0" borderId="0" xfId="0" applyFont="1" applyAlignment="1">
      <alignment vertical="center"/>
    </xf>
    <xf numFmtId="0" fontId="0" fillId="0" borderId="0" xfId="0" applyAlignment="1">
      <alignment wrapText="1"/>
    </xf>
    <xf numFmtId="0" fontId="0" fillId="0" borderId="0" xfId="0" applyAlignment="1" applyProtection="1">
      <alignment vertical="center" wrapText="1"/>
      <protection locked="0"/>
    </xf>
    <xf numFmtId="0" fontId="23" fillId="3" borderId="0" xfId="0" applyFont="1" applyFill="1" applyAlignment="1">
      <alignment vertical="center"/>
    </xf>
    <xf numFmtId="0" fontId="36" fillId="0" borderId="0" xfId="0" applyFont="1"/>
    <xf numFmtId="0" fontId="33" fillId="0" borderId="0" xfId="0" applyFont="1" applyAlignment="1">
      <alignment horizontal="center" vertical="center"/>
    </xf>
    <xf numFmtId="0" fontId="38" fillId="0" borderId="62" xfId="0" applyFont="1" applyBorder="1" applyAlignment="1">
      <alignment horizontal="center" vertical="center"/>
    </xf>
    <xf numFmtId="0" fontId="39" fillId="0" borderId="0" xfId="0" applyFont="1" applyAlignment="1">
      <alignment vertical="center" wrapText="1"/>
    </xf>
    <xf numFmtId="0" fontId="38" fillId="0" borderId="0" xfId="0" applyFont="1" applyAlignment="1">
      <alignment horizontal="center" vertical="center"/>
    </xf>
    <xf numFmtId="0" fontId="41" fillId="0" borderId="9" xfId="0" applyFont="1" applyBorder="1" applyAlignment="1">
      <alignment horizontal="center" vertical="center"/>
    </xf>
    <xf numFmtId="0" fontId="42" fillId="0" borderId="9" xfId="0" applyFont="1" applyBorder="1"/>
    <xf numFmtId="0" fontId="44" fillId="0" borderId="9" xfId="9" applyFont="1" applyBorder="1"/>
    <xf numFmtId="44" fontId="45" fillId="0" borderId="9" xfId="8" applyFont="1" applyBorder="1"/>
    <xf numFmtId="170" fontId="45" fillId="0" borderId="9" xfId="0" applyNumberFormat="1" applyFont="1" applyBorder="1" applyAlignment="1">
      <alignment horizontal="right"/>
    </xf>
    <xf numFmtId="0" fontId="45" fillId="0" borderId="9" xfId="0" applyFont="1" applyBorder="1"/>
    <xf numFmtId="0" fontId="19" fillId="0" borderId="0" xfId="0" applyFont="1" applyAlignment="1">
      <alignment horizontal="center" vertical="center" wrapText="1"/>
    </xf>
    <xf numFmtId="0" fontId="46" fillId="0" borderId="0" xfId="0" applyFont="1" applyAlignment="1">
      <alignment horizontal="center" vertical="center" wrapText="1"/>
    </xf>
    <xf numFmtId="0" fontId="19" fillId="2" borderId="0" xfId="0" applyFont="1" applyFill="1" applyAlignment="1">
      <alignment horizontal="center" vertical="center" wrapText="1"/>
    </xf>
    <xf numFmtId="0" fontId="19" fillId="12" borderId="0" xfId="0" applyFont="1" applyFill="1" applyAlignment="1">
      <alignment horizontal="center" vertical="center" wrapText="1"/>
    </xf>
    <xf numFmtId="4" fontId="19" fillId="0" borderId="0" xfId="0" applyNumberFormat="1" applyFont="1" applyAlignment="1">
      <alignment horizontal="center" vertical="center" wrapText="1"/>
    </xf>
    <xf numFmtId="0" fontId="20" fillId="0" borderId="0" xfId="0" applyFont="1" applyAlignment="1">
      <alignment horizontal="center" vertical="center" wrapText="1"/>
    </xf>
    <xf numFmtId="0" fontId="9" fillId="2" borderId="0" xfId="0" applyFont="1" applyFill="1"/>
    <xf numFmtId="0" fontId="48" fillId="2" borderId="56" xfId="0" applyFont="1" applyFill="1" applyBorder="1"/>
    <xf numFmtId="0" fontId="0" fillId="2" borderId="56" xfId="0" applyFill="1" applyBorder="1"/>
    <xf numFmtId="0" fontId="9" fillId="2" borderId="0" xfId="0" applyFont="1" applyFill="1" applyAlignment="1">
      <alignment horizontal="left"/>
    </xf>
    <xf numFmtId="0" fontId="9" fillId="0" borderId="0" xfId="0" applyFont="1"/>
    <xf numFmtId="0" fontId="0" fillId="2" borderId="0" xfId="0" applyFill="1" applyAlignment="1">
      <alignment horizontal="left"/>
    </xf>
    <xf numFmtId="0" fontId="13" fillId="0" borderId="0" xfId="0" applyFont="1" applyAlignment="1">
      <alignment horizontal="center" vertical="center"/>
    </xf>
    <xf numFmtId="171" fontId="45" fillId="0" borderId="9" xfId="0" applyNumberFormat="1" applyFont="1" applyBorder="1" applyAlignment="1">
      <alignment horizontal="right"/>
    </xf>
    <xf numFmtId="0" fontId="0" fillId="0" borderId="10" xfId="0" applyBorder="1" applyAlignment="1">
      <alignment horizontal="center"/>
    </xf>
    <xf numFmtId="0" fontId="0" fillId="0" borderId="8" xfId="0" applyBorder="1" applyAlignment="1">
      <alignment horizontal="center"/>
    </xf>
    <xf numFmtId="166" fontId="0" fillId="0" borderId="9" xfId="0" applyNumberFormat="1" applyBorder="1"/>
    <xf numFmtId="166" fontId="0" fillId="0" borderId="20" xfId="0" applyNumberFormat="1" applyBorder="1"/>
    <xf numFmtId="0" fontId="20" fillId="2" borderId="0" xfId="0" applyFont="1" applyFill="1"/>
    <xf numFmtId="1" fontId="0" fillId="0" borderId="0" xfId="1" applyNumberFormat="1" applyFont="1" applyBorder="1" applyAlignment="1">
      <alignment horizontal="center" vertical="center" wrapText="1"/>
    </xf>
    <xf numFmtId="9" fontId="0" fillId="0" borderId="0" xfId="0" applyNumberFormat="1" applyAlignment="1">
      <alignment horizontal="center" vertical="center" wrapText="1"/>
    </xf>
    <xf numFmtId="0" fontId="23" fillId="0" borderId="0" xfId="0" applyFont="1" applyAlignment="1">
      <alignment vertical="center"/>
    </xf>
    <xf numFmtId="0" fontId="23" fillId="0" borderId="0" xfId="0" applyFont="1" applyAlignment="1">
      <alignment horizontal="center" vertical="center"/>
    </xf>
    <xf numFmtId="0" fontId="0" fillId="0" borderId="56" xfId="0" applyBorder="1"/>
    <xf numFmtId="0" fontId="36" fillId="0" borderId="56" xfId="0" applyFont="1" applyBorder="1"/>
    <xf numFmtId="0" fontId="19" fillId="2" borderId="1" xfId="0" applyFont="1" applyFill="1" applyBorder="1"/>
    <xf numFmtId="0" fontId="49" fillId="2" borderId="2" xfId="0" applyFont="1" applyFill="1" applyBorder="1" applyAlignment="1">
      <alignment vertical="center"/>
    </xf>
    <xf numFmtId="0" fontId="50" fillId="5" borderId="0" xfId="0" applyFont="1" applyFill="1" applyAlignment="1">
      <alignment horizontal="center" vertical="center"/>
    </xf>
    <xf numFmtId="0" fontId="19" fillId="0" borderId="0" xfId="0" applyFont="1"/>
    <xf numFmtId="0" fontId="19" fillId="2" borderId="7" xfId="0" applyFont="1" applyFill="1" applyBorder="1"/>
    <xf numFmtId="0" fontId="49" fillId="2" borderId="0" xfId="0" applyFont="1" applyFill="1" applyAlignment="1">
      <alignment vertical="center"/>
    </xf>
    <xf numFmtId="0" fontId="50" fillId="5" borderId="0" xfId="0" applyFont="1" applyFill="1" applyAlignment="1">
      <alignment horizontal="center" vertical="center" wrapText="1"/>
    </xf>
    <xf numFmtId="0" fontId="49" fillId="2" borderId="7" xfId="0" applyFont="1" applyFill="1" applyBorder="1" applyAlignment="1">
      <alignment vertical="center"/>
    </xf>
    <xf numFmtId="0" fontId="49" fillId="2" borderId="12" xfId="0" applyFont="1" applyFill="1" applyBorder="1" applyAlignment="1">
      <alignment vertical="center"/>
    </xf>
    <xf numFmtId="0" fontId="49" fillId="2" borderId="13" xfId="0" applyFont="1" applyFill="1" applyBorder="1" applyAlignment="1">
      <alignment vertical="center"/>
    </xf>
    <xf numFmtId="0" fontId="51" fillId="5" borderId="0" xfId="0" applyFont="1" applyFill="1" applyAlignment="1">
      <alignment horizontal="center" vertical="center" wrapText="1"/>
    </xf>
    <xf numFmtId="0" fontId="19" fillId="0" borderId="9" xfId="0" applyFont="1" applyBorder="1"/>
    <xf numFmtId="10" fontId="19" fillId="0" borderId="0" xfId="0" applyNumberFormat="1" applyFont="1"/>
    <xf numFmtId="0" fontId="19" fillId="0" borderId="15" xfId="0" applyFont="1" applyBorder="1"/>
    <xf numFmtId="0" fontId="19" fillId="0" borderId="4" xfId="0" applyFont="1" applyBorder="1"/>
    <xf numFmtId="0" fontId="19" fillId="0" borderId="16" xfId="0" applyFont="1" applyBorder="1"/>
    <xf numFmtId="0" fontId="19" fillId="0" borderId="19" xfId="0" applyFont="1" applyBorder="1"/>
    <xf numFmtId="0" fontId="19" fillId="0" borderId="20" xfId="0" applyFont="1" applyBorder="1"/>
    <xf numFmtId="0" fontId="21" fillId="0" borderId="0" xfId="0" applyFont="1" applyAlignment="1">
      <alignment horizontal="center" vertical="center"/>
    </xf>
    <xf numFmtId="0" fontId="19" fillId="0" borderId="58" xfId="0" applyFont="1" applyBorder="1"/>
    <xf numFmtId="0" fontId="19" fillId="0" borderId="22" xfId="0" applyFont="1" applyBorder="1"/>
    <xf numFmtId="0" fontId="19" fillId="0" borderId="65" xfId="0" applyFont="1" applyBorder="1"/>
    <xf numFmtId="166" fontId="19" fillId="0" borderId="9" xfId="0" applyNumberFormat="1" applyFont="1" applyBorder="1"/>
    <xf numFmtId="166" fontId="19" fillId="0" borderId="20" xfId="0" applyNumberFormat="1" applyFont="1" applyBorder="1"/>
    <xf numFmtId="0" fontId="19" fillId="0" borderId="0" xfId="0" applyFont="1" applyAlignment="1">
      <alignment horizontal="justify" vertical="center" wrapText="1"/>
    </xf>
    <xf numFmtId="170" fontId="46" fillId="0" borderId="9" xfId="0" applyNumberFormat="1" applyFont="1" applyBorder="1" applyAlignment="1">
      <alignment horizontal="right"/>
    </xf>
    <xf numFmtId="0" fontId="1" fillId="0" borderId="0" xfId="17"/>
    <xf numFmtId="43" fontId="0" fillId="0" borderId="0" xfId="18" applyFont="1"/>
    <xf numFmtId="0" fontId="1" fillId="18" borderId="67" xfId="17" applyFill="1" applyBorder="1" applyAlignment="1">
      <alignment vertical="center" wrapText="1"/>
    </xf>
    <xf numFmtId="0" fontId="1" fillId="18" borderId="68" xfId="17" applyFill="1" applyBorder="1" applyAlignment="1">
      <alignment vertical="center" wrapText="1"/>
    </xf>
    <xf numFmtId="43" fontId="0" fillId="18" borderId="68" xfId="18" applyFont="1" applyFill="1" applyBorder="1" applyAlignment="1">
      <alignment vertical="center" wrapText="1"/>
    </xf>
    <xf numFmtId="43" fontId="0" fillId="18" borderId="67" xfId="18" applyFont="1" applyFill="1" applyBorder="1" applyAlignment="1">
      <alignment vertical="center" wrapText="1"/>
    </xf>
    <xf numFmtId="0" fontId="1" fillId="0" borderId="69" xfId="17" applyBorder="1" applyAlignment="1">
      <alignment vertical="center" wrapText="1"/>
    </xf>
    <xf numFmtId="0" fontId="55" fillId="19" borderId="9" xfId="17" applyFont="1" applyFill="1" applyBorder="1" applyAlignment="1">
      <alignment horizontal="center" vertical="center" wrapText="1"/>
    </xf>
    <xf numFmtId="0" fontId="1" fillId="0" borderId="70" xfId="17" applyBorder="1" applyAlignment="1">
      <alignment vertical="center" wrapText="1"/>
    </xf>
    <xf numFmtId="43" fontId="55" fillId="19" borderId="9" xfId="18" applyFont="1" applyFill="1" applyBorder="1" applyAlignment="1">
      <alignment horizontal="center" vertical="center" wrapText="1"/>
    </xf>
    <xf numFmtId="0" fontId="12" fillId="0" borderId="9" xfId="17" applyFont="1" applyBorder="1" applyAlignment="1">
      <alignment vertical="center"/>
    </xf>
    <xf numFmtId="3" fontId="1" fillId="0" borderId="9" xfId="17" applyNumberFormat="1" applyBorder="1"/>
    <xf numFmtId="0" fontId="1" fillId="0" borderId="0" xfId="17" applyAlignment="1">
      <alignment vertical="center" wrapText="1"/>
    </xf>
    <xf numFmtId="0" fontId="12" fillId="0" borderId="9" xfId="17" applyFont="1" applyBorder="1" applyAlignment="1">
      <alignment vertical="center" wrapText="1"/>
    </xf>
    <xf numFmtId="0" fontId="53" fillId="2" borderId="0" xfId="17" applyFont="1" applyFill="1" applyAlignment="1">
      <alignment vertical="center"/>
    </xf>
    <xf numFmtId="0" fontId="1" fillId="0" borderId="0" xfId="19"/>
    <xf numFmtId="0" fontId="54" fillId="0" borderId="0" xfId="17" applyFont="1" applyAlignment="1">
      <alignment vertical="center" wrapText="1"/>
    </xf>
    <xf numFmtId="0" fontId="57" fillId="20" borderId="9" xfId="19" applyFont="1" applyFill="1" applyBorder="1" applyAlignment="1">
      <alignment horizontal="center" vertical="center" wrapText="1"/>
    </xf>
    <xf numFmtId="0" fontId="39" fillId="2" borderId="9" xfId="17" applyFont="1" applyFill="1" applyBorder="1" applyAlignment="1">
      <alignment horizontal="center" vertical="center" wrapText="1"/>
    </xf>
    <xf numFmtId="0" fontId="58" fillId="0" borderId="9" xfId="0" applyFont="1" applyBorder="1"/>
    <xf numFmtId="43" fontId="0" fillId="0" borderId="9" xfId="18" applyFont="1" applyBorder="1" applyAlignment="1">
      <alignment horizontal="center" vertical="center"/>
    </xf>
    <xf numFmtId="173" fontId="0" fillId="0" borderId="9" xfId="18" applyNumberFormat="1" applyFont="1" applyBorder="1" applyAlignment="1">
      <alignment horizontal="center" vertical="center"/>
    </xf>
    <xf numFmtId="0" fontId="1" fillId="0" borderId="9" xfId="17" applyBorder="1" applyAlignment="1">
      <alignment horizontal="center"/>
    </xf>
    <xf numFmtId="0" fontId="1" fillId="0" borderId="9" xfId="17" applyBorder="1" applyAlignment="1">
      <alignment horizontal="justify" vertical="justify" wrapText="1"/>
    </xf>
    <xf numFmtId="0" fontId="60" fillId="25" borderId="9" xfId="20" applyFont="1" applyFill="1" applyBorder="1" applyAlignment="1">
      <alignment horizontal="center" vertical="center" wrapText="1"/>
    </xf>
    <xf numFmtId="0" fontId="60" fillId="26" borderId="9" xfId="20" applyFont="1" applyFill="1" applyBorder="1" applyAlignment="1">
      <alignment horizontal="center" vertical="center" wrapText="1"/>
    </xf>
    <xf numFmtId="0" fontId="60" fillId="27" borderId="9" xfId="20" applyFont="1" applyFill="1" applyBorder="1" applyAlignment="1">
      <alignment horizontal="center" vertical="center" wrapText="1"/>
    </xf>
    <xf numFmtId="0" fontId="60" fillId="28" borderId="9" xfId="20" applyFont="1" applyFill="1" applyBorder="1" applyAlignment="1">
      <alignment horizontal="center" vertical="center" wrapText="1"/>
    </xf>
    <xf numFmtId="0" fontId="60" fillId="29" borderId="9" xfId="20" applyFont="1" applyFill="1" applyBorder="1" applyAlignment="1">
      <alignment horizontal="center" vertical="center" wrapText="1"/>
    </xf>
    <xf numFmtId="0" fontId="60" fillId="30" borderId="9" xfId="20" applyFont="1" applyFill="1" applyBorder="1" applyAlignment="1">
      <alignment horizontal="center" vertical="center" wrapText="1"/>
    </xf>
    <xf numFmtId="0" fontId="61" fillId="0" borderId="0" xfId="20" applyFont="1" applyAlignment="1">
      <alignment horizontal="center"/>
    </xf>
    <xf numFmtId="0" fontId="63" fillId="0" borderId="28" xfId="21" applyFont="1" applyBorder="1" applyAlignment="1">
      <alignment horizontal="center" vertical="center" wrapText="1"/>
    </xf>
    <xf numFmtId="0" fontId="63" fillId="0" borderId="9" xfId="21" applyFont="1" applyBorder="1" applyAlignment="1">
      <alignment horizontal="center" vertical="center" wrapText="1"/>
    </xf>
    <xf numFmtId="0" fontId="65" fillId="0" borderId="21" xfId="20" applyFont="1" applyBorder="1" applyAlignment="1">
      <alignment horizontal="center"/>
    </xf>
    <xf numFmtId="0" fontId="63" fillId="0" borderId="17" xfId="21" applyFont="1" applyBorder="1" applyAlignment="1">
      <alignment horizontal="center" vertical="center" wrapText="1"/>
    </xf>
    <xf numFmtId="0" fontId="64" fillId="2" borderId="17" xfId="21" applyFont="1" applyFill="1" applyBorder="1" applyAlignment="1">
      <alignment horizontal="center" vertical="center"/>
    </xf>
    <xf numFmtId="0" fontId="62" fillId="0" borderId="17" xfId="21" applyFont="1" applyBorder="1" applyAlignment="1">
      <alignment horizontal="center" vertical="center" wrapText="1"/>
    </xf>
    <xf numFmtId="0" fontId="65" fillId="0" borderId="0" xfId="20" applyFont="1" applyAlignment="1">
      <alignment horizontal="center" vertical="center"/>
    </xf>
    <xf numFmtId="9" fontId="63" fillId="0" borderId="9" xfId="21" applyNumberFormat="1" applyFont="1" applyBorder="1" applyAlignment="1">
      <alignment horizontal="center" vertical="center" wrapText="1"/>
    </xf>
    <xf numFmtId="3" fontId="63" fillId="0" borderId="57" xfId="21" applyNumberFormat="1" applyFont="1" applyBorder="1" applyAlignment="1">
      <alignment horizontal="center" vertical="center" wrapText="1"/>
    </xf>
    <xf numFmtId="0" fontId="65" fillId="0" borderId="0" xfId="20" applyFont="1" applyAlignment="1">
      <alignment horizontal="center"/>
    </xf>
    <xf numFmtId="0" fontId="64" fillId="0" borderId="17" xfId="21" applyFont="1" applyBorder="1" applyAlignment="1">
      <alignment horizontal="center" vertical="center"/>
    </xf>
    <xf numFmtId="0" fontId="63" fillId="0" borderId="9" xfId="21" applyFont="1" applyBorder="1" applyAlignment="1">
      <alignment vertical="center" wrapText="1"/>
    </xf>
    <xf numFmtId="0" fontId="63" fillId="0" borderId="9" xfId="22" applyFont="1" applyBorder="1" applyAlignment="1">
      <alignment horizontal="center" vertical="center" wrapText="1"/>
    </xf>
    <xf numFmtId="0" fontId="64" fillId="0" borderId="9" xfId="22" applyFont="1" applyBorder="1" applyAlignment="1">
      <alignment horizontal="center" vertical="center"/>
    </xf>
    <xf numFmtId="0" fontId="62" fillId="17" borderId="9" xfId="22" applyFont="1" applyFill="1" applyBorder="1" applyAlignment="1">
      <alignment horizontal="center" vertical="center" wrapText="1"/>
    </xf>
    <xf numFmtId="0" fontId="62" fillId="0" borderId="9" xfId="22" applyFont="1" applyBorder="1" applyAlignment="1">
      <alignment horizontal="center" vertical="center" wrapText="1"/>
    </xf>
    <xf numFmtId="0" fontId="63" fillId="17" borderId="9" xfId="22" applyFont="1" applyFill="1" applyBorder="1" applyAlignment="1">
      <alignment horizontal="center" vertical="center" wrapText="1"/>
    </xf>
    <xf numFmtId="0" fontId="63" fillId="0" borderId="9" xfId="22" applyFont="1" applyBorder="1" applyAlignment="1">
      <alignment vertical="center" wrapText="1"/>
    </xf>
    <xf numFmtId="0" fontId="66" fillId="0" borderId="9" xfId="22" applyFont="1" applyBorder="1" applyAlignment="1">
      <alignment vertical="center" wrapText="1"/>
    </xf>
    <xf numFmtId="0" fontId="62" fillId="0" borderId="9" xfId="20" applyFont="1" applyBorder="1" applyAlignment="1">
      <alignment horizontal="center" vertical="center" wrapText="1"/>
    </xf>
    <xf numFmtId="9" fontId="63" fillId="0" borderId="9" xfId="22" applyNumberFormat="1" applyFont="1" applyBorder="1" applyAlignment="1">
      <alignment horizontal="center" vertical="center" wrapText="1"/>
    </xf>
    <xf numFmtId="0" fontId="63" fillId="2" borderId="9" xfId="22" applyFont="1" applyFill="1" applyBorder="1" applyAlignment="1">
      <alignment horizontal="center" vertical="center" wrapText="1"/>
    </xf>
    <xf numFmtId="0" fontId="62" fillId="2" borderId="9" xfId="20" applyFont="1" applyFill="1" applyBorder="1" applyAlignment="1">
      <alignment horizontal="center" vertical="center" wrapText="1"/>
    </xf>
    <xf numFmtId="0" fontId="64" fillId="2" borderId="9" xfId="22" applyFont="1" applyFill="1" applyBorder="1" applyAlignment="1">
      <alignment horizontal="center" vertical="center"/>
    </xf>
    <xf numFmtId="0" fontId="64" fillId="2" borderId="9" xfId="22" applyFont="1" applyFill="1" applyBorder="1" applyAlignment="1">
      <alignment horizontal="center" vertical="center" wrapText="1"/>
    </xf>
    <xf numFmtId="0" fontId="65" fillId="0" borderId="0" xfId="20" applyFont="1" applyAlignment="1">
      <alignment horizontal="center" vertical="center" wrapText="1"/>
    </xf>
    <xf numFmtId="14" fontId="65" fillId="0" borderId="0" xfId="20" applyNumberFormat="1" applyFont="1" applyAlignment="1">
      <alignment horizontal="center" vertical="center"/>
    </xf>
    <xf numFmtId="14" fontId="65" fillId="0" borderId="0" xfId="20" applyNumberFormat="1" applyFont="1" applyAlignment="1">
      <alignment horizontal="center"/>
    </xf>
    <xf numFmtId="0" fontId="19" fillId="36" borderId="73" xfId="0" applyFont="1" applyFill="1" applyBorder="1" applyAlignment="1">
      <alignment horizontal="center" vertical="center" wrapText="1"/>
    </xf>
    <xf numFmtId="0" fontId="19" fillId="36" borderId="74" xfId="0" applyFont="1" applyFill="1" applyBorder="1" applyAlignment="1">
      <alignment horizontal="center" vertical="center" wrapText="1"/>
    </xf>
    <xf numFmtId="0" fontId="46" fillId="12" borderId="9" xfId="23" applyFont="1" applyFill="1" applyBorder="1" applyAlignment="1">
      <alignment horizontal="center" vertical="center" wrapText="1"/>
    </xf>
    <xf numFmtId="0" fontId="41" fillId="12" borderId="9" xfId="0" applyFont="1" applyFill="1" applyBorder="1" applyAlignment="1">
      <alignment horizontal="left" vertical="center" wrapText="1"/>
    </xf>
    <xf numFmtId="0" fontId="46" fillId="12" borderId="9" xfId="0" applyFont="1" applyFill="1" applyBorder="1" applyAlignment="1">
      <alignment horizontal="center" vertical="center" wrapText="1"/>
    </xf>
    <xf numFmtId="0" fontId="46" fillId="12" borderId="9" xfId="0" applyFont="1" applyFill="1" applyBorder="1" applyAlignment="1">
      <alignment horizontal="left" vertical="center" wrapText="1"/>
    </xf>
    <xf numFmtId="0" fontId="50" fillId="12" borderId="9" xfId="0" applyFont="1" applyFill="1" applyBorder="1" applyAlignment="1">
      <alignment horizontal="center" vertical="center" wrapText="1"/>
    </xf>
    <xf numFmtId="0" fontId="46" fillId="0" borderId="9" xfId="23" applyFont="1" applyBorder="1" applyAlignment="1">
      <alignment horizontal="center" vertical="center" wrapText="1"/>
    </xf>
    <xf numFmtId="0" fontId="41" fillId="0" borderId="9" xfId="0" applyFont="1" applyBorder="1" applyAlignment="1">
      <alignment horizontal="left" vertical="center" wrapText="1"/>
    </xf>
    <xf numFmtId="0" fontId="46" fillId="0" borderId="9" xfId="0" applyFont="1" applyBorder="1" applyAlignment="1">
      <alignment horizontal="center" vertical="center" wrapText="1"/>
    </xf>
    <xf numFmtId="0" fontId="46" fillId="0" borderId="9" xfId="0" applyFont="1" applyBorder="1" applyAlignment="1">
      <alignment horizontal="left" vertical="center" wrapText="1"/>
    </xf>
    <xf numFmtId="0" fontId="50" fillId="0" borderId="9" xfId="0" applyFont="1" applyBorder="1" applyAlignment="1">
      <alignment horizontal="center" vertical="center" wrapText="1"/>
    </xf>
    <xf numFmtId="0" fontId="68" fillId="0" borderId="0" xfId="20" applyFont="1" applyAlignment="1">
      <alignment horizontal="center" vertical="center" wrapText="1"/>
    </xf>
    <xf numFmtId="0" fontId="39" fillId="37" borderId="52" xfId="0" applyFont="1" applyFill="1" applyBorder="1" applyAlignment="1">
      <alignment horizontal="center" vertical="center"/>
    </xf>
    <xf numFmtId="0" fontId="1" fillId="0" borderId="0" xfId="24"/>
    <xf numFmtId="174" fontId="55" fillId="10" borderId="17" xfId="7" applyNumberFormat="1" applyFont="1" applyFill="1" applyBorder="1" applyAlignment="1">
      <alignment horizontal="center" vertical="center" wrapText="1"/>
    </xf>
    <xf numFmtId="175" fontId="55" fillId="10" borderId="17" xfId="7" applyNumberFormat="1" applyFont="1" applyFill="1" applyBorder="1" applyAlignment="1">
      <alignment horizontal="center" vertical="center" wrapText="1"/>
    </xf>
    <xf numFmtId="174" fontId="55" fillId="39" borderId="17" xfId="7" applyNumberFormat="1" applyFont="1" applyFill="1" applyBorder="1" applyAlignment="1">
      <alignment horizontal="center" vertical="center" wrapText="1"/>
    </xf>
    <xf numFmtId="175" fontId="55" fillId="39" borderId="17" xfId="7" applyNumberFormat="1" applyFont="1" applyFill="1" applyBorder="1" applyAlignment="1">
      <alignment horizontal="center" vertical="center" wrapText="1"/>
    </xf>
    <xf numFmtId="175" fontId="55" fillId="36" borderId="17" xfId="7" applyNumberFormat="1" applyFont="1" applyFill="1" applyBorder="1" applyAlignment="1">
      <alignment horizontal="center" vertical="center" wrapText="1"/>
    </xf>
    <xf numFmtId="0" fontId="55" fillId="0" borderId="9" xfId="7" applyFont="1" applyBorder="1" applyAlignment="1">
      <alignment horizontal="center" vertical="center"/>
    </xf>
    <xf numFmtId="174" fontId="59" fillId="0" borderId="9" xfId="7" applyNumberFormat="1" applyFont="1" applyBorder="1" applyAlignment="1">
      <alignment horizontal="center" vertical="center"/>
    </xf>
    <xf numFmtId="175" fontId="12" fillId="0" borderId="9" xfId="7" applyNumberFormat="1" applyBorder="1" applyAlignment="1">
      <alignment horizontal="center" vertical="center"/>
    </xf>
    <xf numFmtId="174" fontId="12" fillId="0" borderId="9" xfId="7" applyNumberFormat="1" applyBorder="1" applyAlignment="1">
      <alignment horizontal="center" vertical="center"/>
    </xf>
    <xf numFmtId="175" fontId="12" fillId="0" borderId="9" xfId="7" applyNumberFormat="1" applyBorder="1" applyAlignment="1">
      <alignment vertical="center"/>
    </xf>
    <xf numFmtId="176" fontId="12" fillId="0" borderId="9" xfId="7" applyNumberFormat="1" applyBorder="1" applyAlignment="1">
      <alignment vertical="center"/>
    </xf>
    <xf numFmtId="0" fontId="0" fillId="0" borderId="9" xfId="7" applyFont="1" applyBorder="1" applyAlignment="1">
      <alignment horizontal="center" vertical="center" wrapText="1"/>
    </xf>
    <xf numFmtId="0" fontId="12" fillId="0" borderId="9" xfId="7" applyBorder="1" applyAlignment="1">
      <alignment vertical="center" wrapText="1"/>
    </xf>
    <xf numFmtId="0" fontId="55" fillId="0" borderId="0" xfId="7" applyFont="1" applyAlignment="1">
      <alignment horizontal="center" vertical="center"/>
    </xf>
    <xf numFmtId="174" fontId="12" fillId="0" borderId="0" xfId="7" applyNumberFormat="1" applyAlignment="1">
      <alignment horizontal="center" vertical="center"/>
    </xf>
    <xf numFmtId="174" fontId="12" fillId="0" borderId="0" xfId="7" applyNumberFormat="1" applyAlignment="1">
      <alignment vertical="center"/>
    </xf>
    <xf numFmtId="175" fontId="12" fillId="0" borderId="0" xfId="7" applyNumberFormat="1" applyAlignment="1">
      <alignment vertical="center"/>
    </xf>
    <xf numFmtId="175" fontId="12" fillId="0" borderId="0" xfId="7" applyNumberFormat="1" applyAlignment="1">
      <alignment horizontal="center" vertical="center"/>
    </xf>
    <xf numFmtId="172" fontId="12" fillId="0" borderId="0" xfId="7" applyNumberFormat="1" applyAlignment="1">
      <alignment horizontal="center" vertical="center"/>
    </xf>
    <xf numFmtId="172" fontId="12" fillId="0" borderId="0" xfId="7" applyNumberFormat="1" applyAlignment="1">
      <alignment vertical="center"/>
    </xf>
    <xf numFmtId="0" fontId="55" fillId="0" borderId="17" xfId="7" applyFont="1" applyBorder="1" applyAlignment="1">
      <alignment horizontal="center" vertical="center"/>
    </xf>
    <xf numFmtId="172" fontId="12" fillId="0" borderId="17" xfId="7" applyNumberFormat="1" applyBorder="1" applyAlignment="1">
      <alignment horizontal="center" vertical="center"/>
    </xf>
    <xf numFmtId="172" fontId="12" fillId="0" borderId="17" xfId="7" applyNumberFormat="1" applyBorder="1" applyAlignment="1">
      <alignment vertical="center"/>
    </xf>
    <xf numFmtId="175" fontId="12" fillId="0" borderId="17" xfId="7" applyNumberFormat="1" applyBorder="1" applyAlignment="1">
      <alignment vertical="center"/>
    </xf>
    <xf numFmtId="175" fontId="12" fillId="0" borderId="17" xfId="7" applyNumberFormat="1" applyBorder="1" applyAlignment="1">
      <alignment horizontal="center" vertical="center"/>
    </xf>
    <xf numFmtId="172" fontId="12" fillId="0" borderId="9" xfId="7" applyNumberFormat="1" applyBorder="1" applyAlignment="1">
      <alignment horizontal="center" vertical="center"/>
    </xf>
    <xf numFmtId="172" fontId="12" fillId="0" borderId="9" xfId="7" applyNumberFormat="1" applyBorder="1" applyAlignment="1">
      <alignment vertical="center"/>
    </xf>
    <xf numFmtId="0" fontId="46" fillId="12" borderId="17" xfId="0" applyFont="1" applyFill="1" applyBorder="1" applyAlignment="1">
      <alignment horizontal="center" vertical="center" wrapText="1"/>
    </xf>
    <xf numFmtId="0" fontId="46" fillId="12" borderId="17" xfId="0" applyFont="1" applyFill="1" applyBorder="1" applyAlignment="1">
      <alignment horizontal="left" vertical="center" wrapText="1"/>
    </xf>
    <xf numFmtId="0" fontId="19" fillId="35" borderId="23" xfId="0" applyFont="1" applyFill="1" applyBorder="1" applyAlignment="1">
      <alignment horizontal="center" vertical="center" wrapText="1"/>
    </xf>
    <xf numFmtId="0" fontId="46" fillId="12" borderId="17" xfId="23" applyFont="1" applyFill="1" applyBorder="1" applyAlignment="1">
      <alignment horizontal="center" vertical="center" wrapText="1"/>
    </xf>
    <xf numFmtId="0" fontId="41" fillId="12" borderId="17" xfId="0" applyFont="1" applyFill="1" applyBorder="1" applyAlignment="1">
      <alignment horizontal="left" vertical="center" wrapText="1"/>
    </xf>
    <xf numFmtId="0" fontId="19" fillId="36" borderId="72" xfId="0" applyFont="1" applyFill="1" applyBorder="1" applyAlignment="1">
      <alignment horizontal="center" vertical="center" wrapText="1"/>
    </xf>
    <xf numFmtId="0" fontId="19" fillId="10" borderId="76" xfId="0" applyFont="1" applyFill="1" applyBorder="1" applyAlignment="1">
      <alignment horizontal="center" vertical="center" wrapText="1"/>
    </xf>
    <xf numFmtId="0" fontId="19" fillId="10" borderId="77" xfId="0" applyFont="1" applyFill="1" applyBorder="1" applyAlignment="1">
      <alignment horizontal="center" vertical="center" wrapText="1"/>
    </xf>
    <xf numFmtId="0" fontId="19" fillId="10" borderId="78" xfId="0" applyFont="1" applyFill="1" applyBorder="1" applyAlignment="1">
      <alignment horizontal="center" vertical="center" wrapText="1"/>
    </xf>
    <xf numFmtId="0" fontId="19" fillId="35" borderId="78" xfId="0" applyFont="1" applyFill="1" applyBorder="1" applyAlignment="1">
      <alignment horizontal="center" vertical="center" wrapText="1"/>
    </xf>
    <xf numFmtId="0" fontId="0" fillId="10" borderId="0" xfId="0" applyFill="1" applyAlignment="1">
      <alignment horizontal="center" vertical="center" wrapText="1"/>
    </xf>
    <xf numFmtId="0" fontId="0" fillId="10" borderId="30" xfId="0" applyFill="1" applyBorder="1" applyAlignment="1">
      <alignment horizontal="center" vertical="center" wrapText="1"/>
    </xf>
    <xf numFmtId="0" fontId="0" fillId="11" borderId="31" xfId="0" applyFill="1" applyBorder="1" applyAlignment="1">
      <alignment horizontal="center" vertical="center" wrapText="1"/>
    </xf>
    <xf numFmtId="0" fontId="9" fillId="11" borderId="32" xfId="0" applyFont="1" applyFill="1" applyBorder="1" applyAlignment="1">
      <alignment horizontal="center" vertical="center" wrapText="1"/>
    </xf>
    <xf numFmtId="0" fontId="9" fillId="11" borderId="33" xfId="0" applyFont="1" applyFill="1" applyBorder="1" applyAlignment="1">
      <alignment horizontal="center" vertical="center" wrapText="1"/>
    </xf>
    <xf numFmtId="0" fontId="20" fillId="11" borderId="16" xfId="0" applyFont="1" applyFill="1" applyBorder="1" applyAlignment="1">
      <alignment horizontal="center" vertical="center" wrapText="1"/>
    </xf>
    <xf numFmtId="0" fontId="20" fillId="11" borderId="71" xfId="0" applyFont="1" applyFill="1" applyBorder="1" applyAlignment="1">
      <alignment horizontal="center" vertical="center" wrapText="1"/>
    </xf>
    <xf numFmtId="0" fontId="47" fillId="35" borderId="23" xfId="0" applyFont="1" applyFill="1" applyBorder="1" applyAlignment="1">
      <alignment horizontal="center" vertical="center" wrapText="1"/>
    </xf>
    <xf numFmtId="0" fontId="47" fillId="35" borderId="24" xfId="0" applyFont="1" applyFill="1" applyBorder="1" applyAlignment="1">
      <alignment horizontal="center" vertical="center" wrapText="1"/>
    </xf>
    <xf numFmtId="0" fontId="20" fillId="34" borderId="1" xfId="0" applyFont="1" applyFill="1" applyBorder="1" applyAlignment="1">
      <alignment horizontal="center" vertical="center" wrapText="1"/>
    </xf>
    <xf numFmtId="0" fontId="20" fillId="34" borderId="6" xfId="0" applyFont="1" applyFill="1" applyBorder="1" applyAlignment="1">
      <alignment horizontal="center" vertical="center" wrapText="1"/>
    </xf>
    <xf numFmtId="0" fontId="20" fillId="34" borderId="12" xfId="0" applyFont="1" applyFill="1" applyBorder="1" applyAlignment="1">
      <alignment horizontal="center" vertical="center" wrapText="1"/>
    </xf>
    <xf numFmtId="0" fontId="20" fillId="34" borderId="14" xfId="0" applyFont="1" applyFill="1" applyBorder="1" applyAlignment="1">
      <alignment horizontal="center" vertical="center" wrapText="1"/>
    </xf>
    <xf numFmtId="0" fontId="47" fillId="10" borderId="2" xfId="0" applyFont="1" applyFill="1" applyBorder="1" applyAlignment="1">
      <alignment horizontal="center" vertical="center" wrapText="1"/>
    </xf>
    <xf numFmtId="0" fontId="47" fillId="10" borderId="6" xfId="0" applyFont="1" applyFill="1" applyBorder="1" applyAlignment="1">
      <alignment horizontal="center" vertical="center" wrapText="1"/>
    </xf>
    <xf numFmtId="0" fontId="47" fillId="36" borderId="23" xfId="0" applyFont="1" applyFill="1" applyBorder="1" applyAlignment="1">
      <alignment horizontal="center" vertical="center" wrapText="1"/>
    </xf>
    <xf numFmtId="0" fontId="47" fillId="36" borderId="26" xfId="0" applyFont="1" applyFill="1" applyBorder="1" applyAlignment="1">
      <alignment horizontal="center" vertical="center" wrapText="1"/>
    </xf>
    <xf numFmtId="0" fontId="69" fillId="10" borderId="23" xfId="0" applyFont="1" applyFill="1" applyBorder="1" applyAlignment="1">
      <alignment horizontal="center" vertical="center" wrapText="1"/>
    </xf>
    <xf numFmtId="0" fontId="69" fillId="10" borderId="26" xfId="0" applyFont="1" applyFill="1" applyBorder="1" applyAlignment="1">
      <alignment horizontal="center" vertical="center" wrapText="1"/>
    </xf>
    <xf numFmtId="0" fontId="69" fillId="10" borderId="24" xfId="0" applyFont="1" applyFill="1" applyBorder="1" applyAlignment="1">
      <alignment horizontal="center" vertical="center" wrapText="1"/>
    </xf>
    <xf numFmtId="0" fontId="70" fillId="17" borderId="23" xfId="0" applyFont="1" applyFill="1" applyBorder="1" applyAlignment="1">
      <alignment horizontal="center" vertical="center"/>
    </xf>
    <xf numFmtId="0" fontId="70" fillId="17" borderId="26" xfId="0" applyFont="1" applyFill="1" applyBorder="1" applyAlignment="1">
      <alignment horizontal="center" vertical="center"/>
    </xf>
    <xf numFmtId="0" fontId="70" fillId="17" borderId="24" xfId="0" applyFont="1" applyFill="1" applyBorder="1" applyAlignment="1">
      <alignment horizontal="center" vertical="center"/>
    </xf>
    <xf numFmtId="0" fontId="55" fillId="38" borderId="66" xfId="7" applyFont="1" applyFill="1" applyBorder="1" applyAlignment="1">
      <alignment horizontal="center" vertical="center" wrapText="1"/>
    </xf>
    <xf numFmtId="0" fontId="55" fillId="38" borderId="17" xfId="7" applyFont="1" applyFill="1" applyBorder="1" applyAlignment="1">
      <alignment horizontal="center" vertical="center" wrapText="1"/>
    </xf>
    <xf numFmtId="0" fontId="71" fillId="22" borderId="66" xfId="0" applyFont="1" applyFill="1" applyBorder="1" applyAlignment="1">
      <alignment horizontal="center" vertical="center" wrapText="1"/>
    </xf>
    <xf numFmtId="0" fontId="71" fillId="22" borderId="17" xfId="0" applyFont="1" applyFill="1" applyBorder="1" applyAlignment="1">
      <alignment horizontal="center" vertical="center" wrapText="1"/>
    </xf>
    <xf numFmtId="174" fontId="55" fillId="10" borderId="49" xfId="7" applyNumberFormat="1" applyFont="1" applyFill="1" applyBorder="1" applyAlignment="1">
      <alignment horizontal="center" vertical="center" wrapText="1"/>
    </xf>
    <xf numFmtId="174" fontId="55" fillId="10" borderId="57" xfId="7" applyNumberFormat="1" applyFont="1" applyFill="1" applyBorder="1" applyAlignment="1">
      <alignment horizontal="center" vertical="center" wrapText="1"/>
    </xf>
    <xf numFmtId="174" fontId="55" fillId="39" borderId="49" xfId="7" applyNumberFormat="1" applyFont="1" applyFill="1" applyBorder="1" applyAlignment="1">
      <alignment horizontal="center" vertical="center" wrapText="1"/>
    </xf>
    <xf numFmtId="174" fontId="55" fillId="39" borderId="57" xfId="7" applyNumberFormat="1" applyFont="1" applyFill="1" applyBorder="1" applyAlignment="1">
      <alignment horizontal="center" vertical="center" wrapText="1"/>
    </xf>
    <xf numFmtId="0" fontId="55" fillId="36" borderId="49" xfId="7" applyFont="1" applyFill="1" applyBorder="1" applyAlignment="1">
      <alignment horizontal="center" vertical="center" wrapText="1"/>
    </xf>
    <xf numFmtId="0" fontId="55" fillId="36" borderId="57" xfId="7" applyFont="1" applyFill="1" applyBorder="1" applyAlignment="1">
      <alignment horizontal="center" vertical="center" wrapText="1"/>
    </xf>
    <xf numFmtId="0" fontId="55" fillId="3" borderId="75" xfId="7" applyFont="1" applyFill="1" applyBorder="1" applyAlignment="1">
      <alignment horizontal="center" vertical="center" wrapText="1"/>
    </xf>
    <xf numFmtId="0" fontId="55" fillId="3" borderId="17" xfId="7" applyFont="1" applyFill="1" applyBorder="1" applyAlignment="1">
      <alignment horizontal="center" vertical="center" wrapText="1"/>
    </xf>
    <xf numFmtId="0" fontId="55" fillId="24" borderId="66" xfId="7" applyFont="1" applyFill="1" applyBorder="1" applyAlignment="1">
      <alignment horizontal="center" vertical="center" wrapText="1"/>
    </xf>
    <xf numFmtId="0" fontId="55" fillId="24" borderId="17" xfId="7" applyFont="1" applyFill="1" applyBorder="1" applyAlignment="1">
      <alignment horizontal="center" vertical="center" wrapText="1"/>
    </xf>
    <xf numFmtId="0" fontId="60" fillId="25" borderId="9" xfId="20" applyFont="1" applyFill="1" applyBorder="1" applyAlignment="1">
      <alignment horizontal="center" vertical="center" wrapText="1"/>
    </xf>
    <xf numFmtId="0" fontId="60" fillId="33" borderId="9" xfId="20" applyFont="1" applyFill="1" applyBorder="1" applyAlignment="1">
      <alignment horizontal="center" vertical="center" wrapText="1"/>
    </xf>
    <xf numFmtId="0" fontId="62" fillId="0" borderId="54" xfId="20" applyFont="1" applyBorder="1" applyAlignment="1">
      <alignment horizontal="center" vertical="center"/>
    </xf>
    <xf numFmtId="0" fontId="62" fillId="0" borderId="57" xfId="20" applyFont="1" applyBorder="1" applyAlignment="1">
      <alignment horizontal="center" vertical="center"/>
    </xf>
    <xf numFmtId="0" fontId="63" fillId="0" borderId="28" xfId="21" applyFont="1" applyBorder="1" applyAlignment="1">
      <alignment horizontal="center" vertical="center" wrapText="1"/>
    </xf>
    <xf numFmtId="0" fontId="63" fillId="0" borderId="17" xfId="21" applyFont="1" applyBorder="1" applyAlignment="1">
      <alignment horizontal="center" vertical="center" wrapText="1"/>
    </xf>
    <xf numFmtId="0" fontId="60" fillId="28" borderId="9" xfId="20" applyFont="1" applyFill="1" applyBorder="1" applyAlignment="1">
      <alignment horizontal="center" vertical="center" wrapText="1"/>
    </xf>
    <xf numFmtId="0" fontId="60" fillId="29" borderId="9" xfId="20" applyFont="1" applyFill="1" applyBorder="1" applyAlignment="1">
      <alignment horizontal="center" vertical="center" wrapText="1"/>
    </xf>
    <xf numFmtId="0" fontId="60" fillId="30" borderId="9" xfId="20" applyFont="1" applyFill="1" applyBorder="1" applyAlignment="1">
      <alignment horizontal="center" vertical="center" wrapText="1"/>
    </xf>
    <xf numFmtId="0" fontId="60" fillId="31" borderId="9" xfId="20" applyFont="1" applyFill="1" applyBorder="1" applyAlignment="1">
      <alignment horizontal="center" vertical="center" wrapText="1"/>
    </xf>
    <xf numFmtId="0" fontId="60" fillId="32" borderId="9" xfId="20" applyFont="1" applyFill="1" applyBorder="1" applyAlignment="1">
      <alignment horizontal="center" vertical="center" wrapText="1"/>
    </xf>
    <xf numFmtId="0" fontId="60" fillId="26" borderId="9" xfId="20" applyFont="1" applyFill="1" applyBorder="1" applyAlignment="1">
      <alignment horizontal="center" vertical="center" wrapText="1"/>
    </xf>
    <xf numFmtId="0" fontId="60" fillId="27" borderId="9" xfId="20" applyFont="1" applyFill="1" applyBorder="1" applyAlignment="1">
      <alignment horizontal="center" vertical="center" wrapText="1"/>
    </xf>
    <xf numFmtId="0" fontId="63" fillId="0" borderId="52" xfId="21" applyFont="1" applyBorder="1" applyAlignment="1">
      <alignment horizontal="center" vertical="center" wrapText="1"/>
    </xf>
    <xf numFmtId="0" fontId="63" fillId="0" borderId="53" xfId="21" applyFont="1" applyBorder="1" applyAlignment="1">
      <alignment horizontal="center" vertical="center" wrapText="1"/>
    </xf>
    <xf numFmtId="0" fontId="63" fillId="0" borderId="54" xfId="21" applyFont="1" applyBorder="1" applyAlignment="1">
      <alignment horizontal="center" vertical="center" wrapText="1"/>
    </xf>
    <xf numFmtId="0" fontId="63" fillId="0" borderId="49" xfId="21" applyFont="1" applyBorder="1" applyAlignment="1">
      <alignment horizontal="center" vertical="center" wrapText="1"/>
    </xf>
    <xf numFmtId="0" fontId="63" fillId="0" borderId="56" xfId="21" applyFont="1" applyBorder="1" applyAlignment="1">
      <alignment horizontal="center" vertical="center" wrapText="1"/>
    </xf>
    <xf numFmtId="0" fontId="63" fillId="0" borderId="57" xfId="21" applyFont="1" applyBorder="1" applyAlignment="1">
      <alignment horizontal="center" vertical="center" wrapText="1"/>
    </xf>
    <xf numFmtId="14" fontId="63" fillId="0" borderId="28" xfId="21" applyNumberFormat="1" applyFont="1" applyBorder="1" applyAlignment="1">
      <alignment horizontal="center" vertical="center" wrapText="1"/>
    </xf>
    <xf numFmtId="14" fontId="63" fillId="0" borderId="17" xfId="21" applyNumberFormat="1" applyFont="1" applyBorder="1" applyAlignment="1">
      <alignment horizontal="center" vertical="center" wrapText="1"/>
    </xf>
    <xf numFmtId="166" fontId="63" fillId="0" borderId="28" xfId="21" applyNumberFormat="1" applyFont="1" applyBorder="1" applyAlignment="1">
      <alignment horizontal="center" vertical="center" wrapText="1"/>
    </xf>
    <xf numFmtId="166" fontId="63" fillId="0" borderId="17" xfId="21" applyNumberFormat="1" applyFont="1" applyBorder="1" applyAlignment="1">
      <alignment horizontal="center" vertical="center" wrapText="1"/>
    </xf>
    <xf numFmtId="0" fontId="64" fillId="2" borderId="28" xfId="21" applyFont="1" applyFill="1" applyBorder="1" applyAlignment="1">
      <alignment horizontal="center" vertical="center"/>
    </xf>
    <xf numFmtId="0" fontId="64" fillId="2" borderId="17" xfId="21" applyFont="1" applyFill="1" applyBorder="1" applyAlignment="1">
      <alignment horizontal="center" vertical="center"/>
    </xf>
    <xf numFmtId="0" fontId="62" fillId="0" borderId="28" xfId="21" applyFont="1" applyBorder="1" applyAlignment="1">
      <alignment horizontal="center" vertical="center" wrapText="1"/>
    </xf>
    <xf numFmtId="0" fontId="62" fillId="0" borderId="17" xfId="21" applyFont="1" applyBorder="1" applyAlignment="1">
      <alignment horizontal="center" vertical="center" wrapText="1"/>
    </xf>
    <xf numFmtId="0" fontId="65" fillId="0" borderId="52" xfId="20" applyFont="1" applyBorder="1" applyAlignment="1">
      <alignment horizontal="center"/>
    </xf>
    <xf numFmtId="0" fontId="65" fillId="0" borderId="51" xfId="20" applyFont="1" applyBorder="1" applyAlignment="1">
      <alignment horizontal="center"/>
    </xf>
    <xf numFmtId="0" fontId="62" fillId="0" borderId="54" xfId="21" applyFont="1" applyBorder="1" applyAlignment="1">
      <alignment horizontal="center" vertical="center"/>
    </xf>
    <xf numFmtId="0" fontId="62" fillId="0" borderId="55" xfId="21" applyFont="1" applyBorder="1" applyAlignment="1">
      <alignment horizontal="center" vertical="center"/>
    </xf>
    <xf numFmtId="0" fontId="62" fillId="0" borderId="57" xfId="21" applyFont="1" applyBorder="1" applyAlignment="1">
      <alignment horizontal="center" vertical="center"/>
    </xf>
    <xf numFmtId="0" fontId="63" fillId="0" borderId="28" xfId="22" applyFont="1" applyBorder="1" applyAlignment="1">
      <alignment horizontal="center" vertical="center" wrapText="1"/>
    </xf>
    <xf numFmtId="0" fontId="63" fillId="0" borderId="66" xfId="22" applyFont="1" applyBorder="1" applyAlignment="1">
      <alignment horizontal="center" vertical="center" wrapText="1"/>
    </xf>
    <xf numFmtId="0" fontId="63" fillId="0" borderId="17" xfId="22" applyFont="1" applyBorder="1" applyAlignment="1">
      <alignment horizontal="center" vertical="center" wrapText="1"/>
    </xf>
    <xf numFmtId="0" fontId="63" fillId="0" borderId="9" xfId="21" applyFont="1" applyBorder="1" applyAlignment="1">
      <alignment horizontal="center" vertical="center" wrapText="1"/>
    </xf>
    <xf numFmtId="0" fontId="62" fillId="0" borderId="28" xfId="21" applyFont="1" applyBorder="1" applyAlignment="1">
      <alignment horizontal="justify" vertical="center" wrapText="1"/>
    </xf>
    <xf numFmtId="0" fontId="62" fillId="0" borderId="17" xfId="21" applyFont="1" applyBorder="1" applyAlignment="1">
      <alignment horizontal="justify" vertical="center" wrapText="1"/>
    </xf>
    <xf numFmtId="166" fontId="63" fillId="2" borderId="28" xfId="21" applyNumberFormat="1" applyFont="1" applyFill="1" applyBorder="1" applyAlignment="1">
      <alignment horizontal="center" vertical="center" wrapText="1"/>
    </xf>
    <xf numFmtId="166" fontId="63" fillId="2" borderId="17" xfId="21" applyNumberFormat="1" applyFont="1" applyFill="1" applyBorder="1" applyAlignment="1">
      <alignment horizontal="center" vertical="center" wrapText="1"/>
    </xf>
    <xf numFmtId="0" fontId="64" fillId="0" borderId="9" xfId="21" applyFont="1" applyBorder="1" applyAlignment="1">
      <alignment horizontal="center" vertical="center"/>
    </xf>
    <xf numFmtId="14" fontId="63" fillId="0" borderId="28" xfId="22" applyNumberFormat="1" applyFont="1" applyBorder="1" applyAlignment="1">
      <alignment horizontal="center" vertical="center" wrapText="1"/>
    </xf>
    <xf numFmtId="14" fontId="63" fillId="0" borderId="66" xfId="22" applyNumberFormat="1" applyFont="1" applyBorder="1" applyAlignment="1">
      <alignment horizontal="center" vertical="center" wrapText="1"/>
    </xf>
    <xf numFmtId="14" fontId="63" fillId="0" borderId="17" xfId="22" applyNumberFormat="1" applyFont="1" applyBorder="1" applyAlignment="1">
      <alignment horizontal="center" vertical="center" wrapText="1"/>
    </xf>
    <xf numFmtId="0" fontId="63" fillId="0" borderId="52" xfId="22" applyFont="1" applyBorder="1" applyAlignment="1">
      <alignment horizontal="center" vertical="center" wrapText="1"/>
    </xf>
    <xf numFmtId="0" fontId="63" fillId="0" borderId="53" xfId="22" applyFont="1" applyBorder="1" applyAlignment="1">
      <alignment horizontal="center" vertical="center" wrapText="1"/>
    </xf>
    <xf numFmtId="0" fontId="63" fillId="0" borderId="54" xfId="22" applyFont="1" applyBorder="1" applyAlignment="1">
      <alignment horizontal="center" vertical="center" wrapText="1"/>
    </xf>
    <xf numFmtId="0" fontId="63" fillId="0" borderId="51" xfId="22" applyFont="1" applyBorder="1" applyAlignment="1">
      <alignment horizontal="center" vertical="center" wrapText="1"/>
    </xf>
    <xf numFmtId="0" fontId="63" fillId="0" borderId="0" xfId="22" applyFont="1" applyAlignment="1">
      <alignment horizontal="center" vertical="center" wrapText="1"/>
    </xf>
    <xf numFmtId="0" fontId="63" fillId="0" borderId="55" xfId="22" applyFont="1" applyBorder="1" applyAlignment="1">
      <alignment horizontal="center" vertical="center" wrapText="1"/>
    </xf>
    <xf numFmtId="0" fontId="63" fillId="0" borderId="49" xfId="22" applyFont="1" applyBorder="1" applyAlignment="1">
      <alignment horizontal="center" vertical="center" wrapText="1"/>
    </xf>
    <xf numFmtId="0" fontId="63" fillId="0" borderId="56" xfId="22" applyFont="1" applyBorder="1" applyAlignment="1">
      <alignment horizontal="center" vertical="center" wrapText="1"/>
    </xf>
    <xf numFmtId="0" fontId="63" fillId="0" borderId="57" xfId="22" applyFont="1" applyBorder="1" applyAlignment="1">
      <alignment horizontal="center" vertical="center" wrapText="1"/>
    </xf>
    <xf numFmtId="166" fontId="63" fillId="0" borderId="28" xfId="22" applyNumberFormat="1" applyFont="1" applyBorder="1" applyAlignment="1">
      <alignment horizontal="center" vertical="center" wrapText="1"/>
    </xf>
    <xf numFmtId="166" fontId="63" fillId="0" borderId="66" xfId="22" applyNumberFormat="1" applyFont="1" applyBorder="1" applyAlignment="1">
      <alignment horizontal="center" vertical="center" wrapText="1"/>
    </xf>
    <xf numFmtId="166" fontId="63" fillId="0" borderId="17" xfId="22" applyNumberFormat="1" applyFont="1" applyBorder="1" applyAlignment="1">
      <alignment horizontal="center" vertical="center" wrapText="1"/>
    </xf>
    <xf numFmtId="166" fontId="63" fillId="2" borderId="28" xfId="22" applyNumberFormat="1" applyFont="1" applyFill="1" applyBorder="1" applyAlignment="1">
      <alignment horizontal="center" vertical="center" wrapText="1"/>
    </xf>
    <xf numFmtId="166" fontId="63" fillId="2" borderId="66" xfId="22" applyNumberFormat="1" applyFont="1" applyFill="1" applyBorder="1" applyAlignment="1">
      <alignment horizontal="center" vertical="center" wrapText="1"/>
    </xf>
    <xf numFmtId="166" fontId="63" fillId="2" borderId="17" xfId="22" applyNumberFormat="1" applyFont="1" applyFill="1" applyBorder="1" applyAlignment="1">
      <alignment horizontal="center" vertical="center" wrapText="1"/>
    </xf>
    <xf numFmtId="0" fontId="62" fillId="2" borderId="9" xfId="20" applyFont="1" applyFill="1" applyBorder="1" applyAlignment="1">
      <alignment horizontal="center" vertical="center" wrapText="1"/>
    </xf>
    <xf numFmtId="0" fontId="63" fillId="2" borderId="52" xfId="22" applyFont="1" applyFill="1" applyBorder="1" applyAlignment="1">
      <alignment horizontal="center" vertical="center" wrapText="1"/>
    </xf>
    <xf numFmtId="0" fontId="63" fillId="2" borderId="53" xfId="22" applyFont="1" applyFill="1" applyBorder="1" applyAlignment="1">
      <alignment horizontal="center" vertical="center" wrapText="1"/>
    </xf>
    <xf numFmtId="0" fontId="63" fillId="2" borderId="54" xfId="22" applyFont="1" applyFill="1" applyBorder="1" applyAlignment="1">
      <alignment horizontal="center" vertical="center" wrapText="1"/>
    </xf>
    <xf numFmtId="0" fontId="63" fillId="2" borderId="51" xfId="22" applyFont="1" applyFill="1" applyBorder="1" applyAlignment="1">
      <alignment horizontal="center" vertical="center" wrapText="1"/>
    </xf>
    <xf numFmtId="0" fontId="63" fillId="2" borderId="0" xfId="22" applyFont="1" applyFill="1" applyAlignment="1">
      <alignment horizontal="center" vertical="center" wrapText="1"/>
    </xf>
    <xf numFmtId="0" fontId="63" fillId="2" borderId="55" xfId="22" applyFont="1" applyFill="1" applyBorder="1" applyAlignment="1">
      <alignment horizontal="center" vertical="center" wrapText="1"/>
    </xf>
    <xf numFmtId="0" fontId="63" fillId="2" borderId="49" xfId="22" applyFont="1" applyFill="1" applyBorder="1" applyAlignment="1">
      <alignment horizontal="center" vertical="center" wrapText="1"/>
    </xf>
    <xf numFmtId="0" fontId="63" fillId="2" borderId="56" xfId="22" applyFont="1" applyFill="1" applyBorder="1" applyAlignment="1">
      <alignment horizontal="center" vertical="center" wrapText="1"/>
    </xf>
    <xf numFmtId="0" fontId="63" fillId="2" borderId="57" xfId="22" applyFont="1" applyFill="1" applyBorder="1" applyAlignment="1">
      <alignment horizontal="center" vertical="center" wrapText="1"/>
    </xf>
    <xf numFmtId="0" fontId="63" fillId="2" borderId="28" xfId="22" applyFont="1" applyFill="1" applyBorder="1" applyAlignment="1">
      <alignment horizontal="center" vertical="center" wrapText="1"/>
    </xf>
    <xf numFmtId="0" fontId="63" fillId="2" borderId="66" xfId="22" applyFont="1" applyFill="1" applyBorder="1" applyAlignment="1">
      <alignment horizontal="center" vertical="center" wrapText="1"/>
    </xf>
    <xf numFmtId="0" fontId="63" fillId="2" borderId="17" xfId="22" applyFont="1" applyFill="1" applyBorder="1" applyAlignment="1">
      <alignment horizontal="center" vertical="center" wrapText="1"/>
    </xf>
    <xf numFmtId="0" fontId="62" fillId="2" borderId="28" xfId="20" applyFont="1" applyFill="1" applyBorder="1" applyAlignment="1">
      <alignment horizontal="center" vertical="center" wrapText="1"/>
    </xf>
    <xf numFmtId="0" fontId="62" fillId="2" borderId="66" xfId="20" applyFont="1" applyFill="1" applyBorder="1" applyAlignment="1">
      <alignment horizontal="center" vertical="center" wrapText="1"/>
    </xf>
    <xf numFmtId="0" fontId="62" fillId="2" borderId="17" xfId="20" applyFont="1" applyFill="1" applyBorder="1" applyAlignment="1">
      <alignment horizontal="center" vertical="center" wrapText="1"/>
    </xf>
    <xf numFmtId="0" fontId="62" fillId="17" borderId="28" xfId="20" applyFont="1" applyFill="1" applyBorder="1" applyAlignment="1">
      <alignment horizontal="center" vertical="center" wrapText="1"/>
    </xf>
    <xf numFmtId="0" fontId="62" fillId="17" borderId="66" xfId="20" applyFont="1" applyFill="1" applyBorder="1" applyAlignment="1">
      <alignment horizontal="center" vertical="center" wrapText="1"/>
    </xf>
    <xf numFmtId="0" fontId="62" fillId="17" borderId="17" xfId="20" applyFont="1" applyFill="1" applyBorder="1" applyAlignment="1">
      <alignment horizontal="center" vertical="center" wrapText="1"/>
    </xf>
    <xf numFmtId="0" fontId="65" fillId="0" borderId="51" xfId="20" applyFont="1" applyBorder="1" applyAlignment="1">
      <alignment horizontal="center" vertical="center"/>
    </xf>
    <xf numFmtId="0" fontId="62" fillId="0" borderId="9" xfId="20" applyFont="1" applyBorder="1" applyAlignment="1">
      <alignment horizontal="center" vertical="center"/>
    </xf>
    <xf numFmtId="0" fontId="65" fillId="0" borderId="9" xfId="20" applyFont="1" applyBorder="1" applyAlignment="1">
      <alignment horizontal="center" vertical="center"/>
    </xf>
    <xf numFmtId="0" fontId="62" fillId="0" borderId="9" xfId="20" applyFont="1" applyBorder="1" applyAlignment="1">
      <alignment horizontal="center" vertical="center" wrapText="1"/>
    </xf>
    <xf numFmtId="0" fontId="62" fillId="0" borderId="52" xfId="20" applyFont="1" applyBorder="1" applyAlignment="1">
      <alignment horizontal="center" vertical="center" wrapText="1"/>
    </xf>
    <xf numFmtId="0" fontId="62" fillId="0" borderId="53" xfId="20" applyFont="1" applyBorder="1" applyAlignment="1">
      <alignment horizontal="center" vertical="center" wrapText="1"/>
    </xf>
    <xf numFmtId="0" fontId="62" fillId="0" borderId="54" xfId="20" applyFont="1" applyBorder="1" applyAlignment="1">
      <alignment horizontal="center" vertical="center" wrapText="1"/>
    </xf>
    <xf numFmtId="0" fontId="62" fillId="0" borderId="51" xfId="20" applyFont="1" applyBorder="1" applyAlignment="1">
      <alignment horizontal="center" vertical="center" wrapText="1"/>
    </xf>
    <xf numFmtId="0" fontId="62" fillId="0" borderId="0" xfId="20" applyFont="1" applyAlignment="1">
      <alignment horizontal="center" vertical="center" wrapText="1"/>
    </xf>
    <xf numFmtId="0" fontId="62" fillId="0" borderId="55" xfId="20" applyFont="1" applyBorder="1" applyAlignment="1">
      <alignment horizontal="center" vertical="center" wrapText="1"/>
    </xf>
    <xf numFmtId="0" fontId="62" fillId="0" borderId="49" xfId="20" applyFont="1" applyBorder="1" applyAlignment="1">
      <alignment horizontal="center" vertical="center" wrapText="1"/>
    </xf>
    <xf numFmtId="0" fontId="62" fillId="0" borderId="56" xfId="20" applyFont="1" applyBorder="1" applyAlignment="1">
      <alignment horizontal="center" vertical="center" wrapText="1"/>
    </xf>
    <xf numFmtId="0" fontId="62" fillId="0" borderId="57" xfId="20" applyFont="1" applyBorder="1" applyAlignment="1">
      <alignment horizontal="center" vertical="center" wrapText="1"/>
    </xf>
    <xf numFmtId="0" fontId="63" fillId="0" borderId="51" xfId="21" applyFont="1" applyBorder="1" applyAlignment="1">
      <alignment horizontal="center" vertical="center" wrapText="1"/>
    </xf>
    <xf numFmtId="0" fontId="63" fillId="0" borderId="0" xfId="21" applyFont="1" applyAlignment="1">
      <alignment horizontal="center" vertical="center" wrapText="1"/>
    </xf>
    <xf numFmtId="0" fontId="63" fillId="0" borderId="55" xfId="21" applyFont="1" applyBorder="1" applyAlignment="1">
      <alignment horizontal="center" vertical="center" wrapText="1"/>
    </xf>
    <xf numFmtId="0" fontId="62" fillId="0" borderId="28" xfId="20" applyFont="1" applyBorder="1" applyAlignment="1">
      <alignment horizontal="center" vertical="center" wrapText="1"/>
    </xf>
    <xf numFmtId="0" fontId="62" fillId="0" borderId="66" xfId="20" applyFont="1" applyBorder="1" applyAlignment="1">
      <alignment horizontal="center" vertical="center" wrapText="1"/>
    </xf>
    <xf numFmtId="0" fontId="62" fillId="0" borderId="17" xfId="20" applyFont="1" applyBorder="1" applyAlignment="1">
      <alignment horizontal="center" vertical="center" wrapText="1"/>
    </xf>
    <xf numFmtId="0" fontId="62" fillId="2" borderId="28" xfId="22" applyFont="1" applyFill="1" applyBorder="1" applyAlignment="1">
      <alignment horizontal="center" vertical="center" wrapText="1"/>
    </xf>
    <xf numFmtId="0" fontId="62" fillId="2" borderId="66" xfId="22" applyFont="1" applyFill="1" applyBorder="1" applyAlignment="1">
      <alignment horizontal="center" vertical="center" wrapText="1"/>
    </xf>
    <xf numFmtId="0" fontId="62" fillId="2" borderId="17" xfId="22" applyFont="1" applyFill="1" applyBorder="1" applyAlignment="1">
      <alignment horizontal="center" vertical="center" wrapText="1"/>
    </xf>
    <xf numFmtId="0" fontId="18" fillId="0" borderId="52" xfId="20" applyFont="1" applyBorder="1" applyAlignment="1">
      <alignment horizontal="center" vertical="center" wrapText="1"/>
    </xf>
    <xf numFmtId="0" fontId="18" fillId="0" borderId="51" xfId="20" applyFont="1" applyBorder="1" applyAlignment="1">
      <alignment horizontal="center" vertical="center" wrapText="1"/>
    </xf>
    <xf numFmtId="0" fontId="18" fillId="0" borderId="49" xfId="20" applyFont="1" applyBorder="1" applyAlignment="1">
      <alignment horizontal="center" vertical="center" wrapText="1"/>
    </xf>
    <xf numFmtId="0" fontId="65" fillId="0" borderId="0" xfId="20" applyFont="1" applyAlignment="1">
      <alignment horizontal="center" vertical="center"/>
    </xf>
    <xf numFmtId="0" fontId="67" fillId="2" borderId="28" xfId="20" applyFont="1" applyFill="1" applyBorder="1" applyAlignment="1">
      <alignment horizontal="center" vertical="center" wrapText="1"/>
    </xf>
    <xf numFmtId="0" fontId="67" fillId="2" borderId="66" xfId="20" applyFont="1" applyFill="1" applyBorder="1" applyAlignment="1">
      <alignment horizontal="center" vertical="center" wrapText="1"/>
    </xf>
    <xf numFmtId="0" fontId="67" fillId="2" borderId="17" xfId="20" applyFont="1" applyFill="1" applyBorder="1" applyAlignment="1">
      <alignment horizontal="center" vertical="center" wrapText="1"/>
    </xf>
    <xf numFmtId="166" fontId="62" fillId="2" borderId="9" xfId="20" applyNumberFormat="1" applyFont="1" applyFill="1" applyBorder="1" applyAlignment="1">
      <alignment horizontal="center" vertical="center" wrapText="1"/>
    </xf>
    <xf numFmtId="14" fontId="62" fillId="2" borderId="9" xfId="20" applyNumberFormat="1" applyFont="1" applyFill="1" applyBorder="1" applyAlignment="1">
      <alignment horizontal="center" vertical="center" wrapText="1"/>
    </xf>
    <xf numFmtId="0" fontId="65" fillId="0" borderId="0" xfId="20" applyFont="1" applyAlignment="1">
      <alignment horizontal="center" vertical="center" wrapText="1"/>
    </xf>
    <xf numFmtId="0" fontId="65" fillId="0" borderId="0" xfId="20" applyFont="1" applyAlignment="1">
      <alignment horizontal="center"/>
    </xf>
    <xf numFmtId="166" fontId="65" fillId="0" borderId="0" xfId="20" applyNumberFormat="1" applyFont="1" applyAlignment="1">
      <alignment horizontal="center" vertical="center" wrapText="1"/>
    </xf>
    <xf numFmtId="14" fontId="65" fillId="0" borderId="0" xfId="20" applyNumberFormat="1" applyFont="1" applyAlignment="1">
      <alignment horizontal="center" vertical="center" wrapText="1"/>
    </xf>
    <xf numFmtId="0" fontId="39" fillId="16" borderId="62" xfId="0" applyFont="1" applyFill="1" applyBorder="1" applyAlignment="1">
      <alignment horizontal="left" vertical="center" wrapText="1"/>
    </xf>
    <xf numFmtId="0" fontId="40" fillId="11" borderId="63" xfId="0" applyFont="1" applyFill="1" applyBorder="1" applyAlignment="1">
      <alignment horizontal="center"/>
    </xf>
    <xf numFmtId="44" fontId="45" fillId="0" borderId="28" xfId="8" applyFont="1" applyBorder="1" applyAlignment="1">
      <alignment horizontal="center" vertical="center"/>
    </xf>
    <xf numFmtId="44" fontId="45" fillId="0" borderId="66" xfId="8" applyFont="1" applyBorder="1" applyAlignment="1">
      <alignment horizontal="center" vertical="center"/>
    </xf>
    <xf numFmtId="44" fontId="45" fillId="0" borderId="17" xfId="8" applyFont="1" applyBorder="1" applyAlignment="1">
      <alignment horizontal="center" vertical="center"/>
    </xf>
    <xf numFmtId="0" fontId="53" fillId="2" borderId="0" xfId="17" applyFont="1" applyFill="1" applyAlignment="1">
      <alignment horizontal="center" vertical="center"/>
    </xf>
    <xf numFmtId="0" fontId="54" fillId="0" borderId="0" xfId="17" applyFont="1" applyAlignment="1">
      <alignment horizontal="center" vertical="center" wrapText="1"/>
    </xf>
    <xf numFmtId="0" fontId="55" fillId="19" borderId="9" xfId="17" applyFont="1" applyFill="1" applyBorder="1" applyAlignment="1">
      <alignment horizontal="center" vertical="center" wrapText="1"/>
    </xf>
    <xf numFmtId="0" fontId="55" fillId="19" borderId="10" xfId="17" applyFont="1" applyFill="1" applyBorder="1" applyAlignment="1">
      <alignment horizontal="center" vertical="center" wrapText="1"/>
    </xf>
    <xf numFmtId="0" fontId="1" fillId="0" borderId="8" xfId="17" applyBorder="1" applyAlignment="1">
      <alignment horizontal="center" vertical="center" wrapText="1"/>
    </xf>
    <xf numFmtId="0" fontId="12" fillId="0" borderId="52" xfId="17" applyFont="1" applyBorder="1" applyAlignment="1">
      <alignment horizontal="center" vertical="center" wrapText="1"/>
    </xf>
    <xf numFmtId="0" fontId="12" fillId="0" borderId="54" xfId="17" applyFont="1" applyBorder="1" applyAlignment="1">
      <alignment horizontal="center" vertical="center" wrapText="1"/>
    </xf>
    <xf numFmtId="0" fontId="12" fillId="0" borderId="51" xfId="17" applyFont="1" applyBorder="1" applyAlignment="1">
      <alignment horizontal="center" vertical="center" wrapText="1"/>
    </xf>
    <xf numFmtId="0" fontId="12" fillId="0" borderId="55" xfId="17" applyFont="1" applyBorder="1" applyAlignment="1">
      <alignment horizontal="center" vertical="center" wrapText="1"/>
    </xf>
    <xf numFmtId="0" fontId="12" fillId="0" borderId="49" xfId="17" applyFont="1" applyBorder="1" applyAlignment="1">
      <alignment horizontal="center" vertical="center" wrapText="1"/>
    </xf>
    <xf numFmtId="0" fontId="12" fillId="0" borderId="57" xfId="17" applyFont="1" applyBorder="1" applyAlignment="1">
      <alignment horizontal="center" vertical="center" wrapText="1"/>
    </xf>
    <xf numFmtId="0" fontId="55" fillId="17" borderId="9" xfId="17" applyFont="1" applyFill="1" applyBorder="1" applyAlignment="1">
      <alignment horizontal="center" vertical="center" textRotation="90" wrapText="1"/>
    </xf>
    <xf numFmtId="0" fontId="12" fillId="0" borderId="9" xfId="17" applyFont="1" applyBorder="1" applyAlignment="1">
      <alignment horizontal="center" vertical="center" wrapText="1"/>
    </xf>
    <xf numFmtId="43" fontId="56" fillId="0" borderId="9" xfId="18" applyFont="1" applyFill="1" applyBorder="1" applyAlignment="1">
      <alignment horizontal="center" vertical="center" wrapText="1"/>
    </xf>
    <xf numFmtId="0" fontId="12" fillId="0" borderId="9" xfId="17" applyFont="1" applyBorder="1" applyAlignment="1">
      <alignment horizontal="center" vertical="center"/>
    </xf>
    <xf numFmtId="0" fontId="55" fillId="0" borderId="9" xfId="17" applyFont="1" applyBorder="1" applyAlignment="1">
      <alignment horizontal="center" vertical="center"/>
    </xf>
    <xf numFmtId="43" fontId="55" fillId="20" borderId="9" xfId="18" applyFont="1" applyFill="1" applyBorder="1" applyAlignment="1">
      <alignment horizontal="center" vertical="center"/>
    </xf>
    <xf numFmtId="43" fontId="55" fillId="20" borderId="9" xfId="17" applyNumberFormat="1" applyFont="1" applyFill="1" applyBorder="1" applyAlignment="1">
      <alignment horizontal="center"/>
    </xf>
    <xf numFmtId="43" fontId="55" fillId="20" borderId="9" xfId="17" applyNumberFormat="1" applyFont="1" applyFill="1" applyBorder="1" applyAlignment="1">
      <alignment horizontal="center" vertical="center" wrapText="1"/>
    </xf>
    <xf numFmtId="43" fontId="55" fillId="20" borderId="9" xfId="17" applyNumberFormat="1" applyFont="1" applyFill="1" applyBorder="1" applyAlignment="1">
      <alignment horizontal="center" vertical="center"/>
    </xf>
    <xf numFmtId="43" fontId="56" fillId="0" borderId="28" xfId="18" applyFont="1" applyFill="1" applyBorder="1" applyAlignment="1">
      <alignment horizontal="center" vertical="center" wrapText="1"/>
    </xf>
    <xf numFmtId="43" fontId="56" fillId="0" borderId="66" xfId="18" applyFont="1" applyFill="1" applyBorder="1" applyAlignment="1">
      <alignment horizontal="center" vertical="center" wrapText="1"/>
    </xf>
    <xf numFmtId="43" fontId="56" fillId="0" borderId="17" xfId="18" applyFont="1" applyFill="1" applyBorder="1" applyAlignment="1">
      <alignment horizontal="center" vertical="center" wrapText="1"/>
    </xf>
    <xf numFmtId="43" fontId="12" fillId="0" borderId="28" xfId="18" applyFont="1" applyFill="1" applyBorder="1" applyAlignment="1">
      <alignment horizontal="center" vertical="center" wrapText="1"/>
    </xf>
    <xf numFmtId="43" fontId="12" fillId="0" borderId="66" xfId="18" applyFont="1" applyFill="1" applyBorder="1" applyAlignment="1">
      <alignment horizontal="center" vertical="center" wrapText="1"/>
    </xf>
    <xf numFmtId="43" fontId="12" fillId="0" borderId="17" xfId="18" applyFont="1" applyFill="1" applyBorder="1" applyAlignment="1">
      <alignment horizontal="center" vertical="center" wrapText="1"/>
    </xf>
    <xf numFmtId="43" fontId="55" fillId="20" borderId="9" xfId="18" applyFont="1" applyFill="1" applyBorder="1" applyAlignment="1">
      <alignment vertical="center"/>
    </xf>
    <xf numFmtId="43" fontId="55" fillId="20" borderId="10" xfId="17" applyNumberFormat="1" applyFont="1" applyFill="1" applyBorder="1"/>
    <xf numFmtId="43" fontId="55" fillId="20" borderId="8" xfId="17" applyNumberFormat="1" applyFont="1" applyFill="1" applyBorder="1"/>
    <xf numFmtId="172" fontId="12" fillId="0" borderId="28" xfId="18" applyNumberFormat="1" applyFont="1" applyFill="1" applyBorder="1" applyAlignment="1">
      <alignment horizontal="center" vertical="center" wrapText="1"/>
    </xf>
    <xf numFmtId="172" fontId="12" fillId="0" borderId="66" xfId="18" applyNumberFormat="1" applyFont="1" applyFill="1" applyBorder="1" applyAlignment="1">
      <alignment horizontal="center" vertical="center" wrapText="1"/>
    </xf>
    <xf numFmtId="172" fontId="12" fillId="0" borderId="17" xfId="18" applyNumberFormat="1" applyFont="1" applyFill="1" applyBorder="1" applyAlignment="1">
      <alignment horizontal="center" vertical="center" wrapText="1"/>
    </xf>
    <xf numFmtId="0" fontId="12" fillId="0" borderId="28" xfId="17" applyFont="1" applyBorder="1" applyAlignment="1">
      <alignment horizontal="center" vertical="center" wrapText="1"/>
    </xf>
    <xf numFmtId="0" fontId="12" fillId="0" borderId="66" xfId="17" applyFont="1" applyBorder="1" applyAlignment="1">
      <alignment horizontal="center" vertical="center" wrapText="1"/>
    </xf>
    <xf numFmtId="0" fontId="12" fillId="0" borderId="17" xfId="17" applyFont="1" applyBorder="1" applyAlignment="1">
      <alignment horizontal="center" vertical="center" wrapText="1"/>
    </xf>
    <xf numFmtId="43" fontId="55" fillId="20" borderId="9" xfId="17" applyNumberFormat="1" applyFont="1" applyFill="1" applyBorder="1" applyAlignment="1">
      <alignment vertical="center"/>
    </xf>
    <xf numFmtId="0" fontId="55" fillId="17" borderId="28" xfId="17" applyFont="1" applyFill="1" applyBorder="1" applyAlignment="1">
      <alignment horizontal="center" vertical="center" textRotation="90" wrapText="1"/>
    </xf>
    <xf numFmtId="0" fontId="55" fillId="17" borderId="66" xfId="17" applyFont="1" applyFill="1" applyBorder="1" applyAlignment="1">
      <alignment horizontal="center" vertical="center" textRotation="90" wrapText="1"/>
    </xf>
    <xf numFmtId="0" fontId="55" fillId="17" borderId="17" xfId="17" applyFont="1" applyFill="1" applyBorder="1" applyAlignment="1">
      <alignment horizontal="center" vertical="center" textRotation="90" wrapText="1"/>
    </xf>
    <xf numFmtId="0" fontId="42" fillId="0" borderId="0" xfId="17" applyFont="1" applyAlignment="1">
      <alignment horizontal="center" vertical="center"/>
    </xf>
    <xf numFmtId="0" fontId="57" fillId="21" borderId="9" xfId="19" applyFont="1" applyFill="1" applyBorder="1" applyAlignment="1">
      <alignment horizontal="center" vertical="center" wrapText="1"/>
    </xf>
    <xf numFmtId="0" fontId="57" fillId="22" borderId="9" xfId="19" applyFont="1" applyFill="1" applyBorder="1" applyAlignment="1">
      <alignment horizontal="center" vertical="center" wrapText="1"/>
    </xf>
    <xf numFmtId="0" fontId="57" fillId="20" borderId="9" xfId="19" applyFont="1" applyFill="1" applyBorder="1" applyAlignment="1">
      <alignment horizontal="center" vertical="center" wrapText="1"/>
    </xf>
    <xf numFmtId="0" fontId="57" fillId="23" borderId="9" xfId="19" applyFont="1" applyFill="1" applyBorder="1" applyAlignment="1">
      <alignment horizontal="center" vertical="center" wrapText="1"/>
    </xf>
    <xf numFmtId="0" fontId="57" fillId="24" borderId="9" xfId="19" applyFont="1" applyFill="1" applyBorder="1" applyAlignment="1">
      <alignment horizontal="center" vertical="center" wrapText="1"/>
    </xf>
    <xf numFmtId="2" fontId="19" fillId="0" borderId="10" xfId="0" applyNumberFormat="1" applyFont="1" applyBorder="1" applyAlignment="1">
      <alignment horizontal="center" vertical="center"/>
    </xf>
    <xf numFmtId="2" fontId="19" fillId="0" borderId="21" xfId="0" applyNumberFormat="1" applyFont="1" applyBorder="1" applyAlignment="1">
      <alignment horizontal="center" vertical="center"/>
    </xf>
    <xf numFmtId="2" fontId="19" fillId="0" borderId="8" xfId="0" applyNumberFormat="1" applyFont="1" applyBorder="1" applyAlignment="1">
      <alignment horizontal="center" vertical="center"/>
    </xf>
    <xf numFmtId="0" fontId="19" fillId="6" borderId="10" xfId="0" applyFont="1" applyFill="1" applyBorder="1" applyAlignment="1">
      <alignment horizontal="center" vertical="center" wrapText="1"/>
    </xf>
    <xf numFmtId="0" fontId="19" fillId="6" borderId="21" xfId="0" applyFont="1" applyFill="1" applyBorder="1" applyAlignment="1">
      <alignment horizontal="center" vertical="center" wrapText="1"/>
    </xf>
    <xf numFmtId="0" fontId="19" fillId="6" borderId="8" xfId="0" applyFont="1" applyFill="1" applyBorder="1" applyAlignment="1">
      <alignment horizontal="center" vertical="center" wrapText="1"/>
    </xf>
    <xf numFmtId="2" fontId="20" fillId="0" borderId="10" xfId="0" applyNumberFormat="1" applyFont="1" applyBorder="1" applyAlignment="1" applyProtection="1">
      <alignment horizontal="center" vertical="center"/>
      <protection locked="0"/>
    </xf>
    <xf numFmtId="2" fontId="20" fillId="0" borderId="21" xfId="0" applyNumberFormat="1" applyFont="1" applyBorder="1" applyAlignment="1" applyProtection="1">
      <alignment horizontal="center" vertical="center"/>
      <protection locked="0"/>
    </xf>
    <xf numFmtId="2" fontId="20" fillId="0" borderId="8" xfId="0" applyNumberFormat="1" applyFont="1" applyBorder="1" applyAlignment="1" applyProtection="1">
      <alignment horizontal="center" vertical="center"/>
      <protection locked="0"/>
    </xf>
    <xf numFmtId="0" fontId="0" fillId="3" borderId="10" xfId="0" applyFill="1" applyBorder="1" applyAlignment="1">
      <alignment horizontal="center" vertical="center" wrapText="1"/>
    </xf>
    <xf numFmtId="0" fontId="0" fillId="3" borderId="8" xfId="0" applyFill="1" applyBorder="1" applyAlignment="1">
      <alignment horizontal="center" vertical="center" wrapText="1"/>
    </xf>
    <xf numFmtId="0" fontId="0" fillId="0" borderId="9" xfId="0" applyBorder="1" applyAlignment="1">
      <alignment horizontal="center"/>
    </xf>
    <xf numFmtId="0" fontId="9" fillId="0" borderId="9" xfId="0" applyFont="1" applyBorder="1" applyAlignment="1" applyProtection="1">
      <alignment horizontal="center"/>
      <protection locked="0"/>
    </xf>
    <xf numFmtId="0" fontId="27" fillId="5" borderId="3" xfId="0" applyFont="1" applyFill="1" applyBorder="1" applyAlignment="1">
      <alignment horizontal="center" vertical="center"/>
    </xf>
    <xf numFmtId="0" fontId="27" fillId="5" borderId="4" xfId="0" applyFont="1" applyFill="1" applyBorder="1" applyAlignment="1">
      <alignment horizontal="center" vertical="center"/>
    </xf>
    <xf numFmtId="0" fontId="27" fillId="5" borderId="5" xfId="0" applyFont="1" applyFill="1" applyBorder="1" applyAlignment="1">
      <alignment horizontal="center" vertical="center"/>
    </xf>
    <xf numFmtId="0" fontId="27" fillId="5" borderId="7" xfId="0" applyFont="1" applyFill="1" applyBorder="1" applyAlignment="1">
      <alignment horizontal="center" vertical="center" wrapText="1"/>
    </xf>
    <xf numFmtId="0" fontId="27" fillId="5" borderId="0" xfId="0" applyFont="1" applyFill="1" applyAlignment="1">
      <alignment horizontal="center" vertical="center" wrapText="1"/>
    </xf>
    <xf numFmtId="0" fontId="27" fillId="5" borderId="12" xfId="0" applyFont="1" applyFill="1" applyBorder="1" applyAlignment="1">
      <alignment horizontal="center" vertical="center" wrapText="1"/>
    </xf>
    <xf numFmtId="0" fontId="27" fillId="5" borderId="13" xfId="0" applyFont="1" applyFill="1" applyBorder="1" applyAlignment="1">
      <alignment horizontal="center" vertical="center" wrapText="1"/>
    </xf>
    <xf numFmtId="0" fontId="28" fillId="3" borderId="9" xfId="0" applyFont="1" applyFill="1" applyBorder="1" applyAlignment="1">
      <alignment horizontal="center"/>
    </xf>
    <xf numFmtId="0" fontId="28" fillId="6" borderId="3" xfId="0" applyFont="1" applyFill="1" applyBorder="1" applyAlignment="1">
      <alignment horizontal="center"/>
    </xf>
    <xf numFmtId="0" fontId="28" fillId="6" borderId="4" xfId="0" applyFont="1" applyFill="1" applyBorder="1" applyAlignment="1">
      <alignment horizontal="center"/>
    </xf>
    <xf numFmtId="0" fontId="0" fillId="3" borderId="9" xfId="0" applyFill="1" applyBorder="1" applyAlignment="1">
      <alignment horizontal="center" vertical="center"/>
    </xf>
    <xf numFmtId="0" fontId="10" fillId="0" borderId="9" xfId="0" applyFont="1" applyBorder="1" applyAlignment="1" applyProtection="1">
      <alignment horizontal="center" wrapText="1"/>
      <protection locked="0"/>
    </xf>
    <xf numFmtId="0" fontId="28" fillId="0" borderId="9" xfId="0" applyFont="1" applyBorder="1" applyAlignment="1" applyProtection="1">
      <alignment horizontal="center" wrapText="1"/>
      <protection locked="0"/>
    </xf>
    <xf numFmtId="0" fontId="0" fillId="6" borderId="8" xfId="0" applyFill="1" applyBorder="1" applyAlignment="1">
      <alignment horizontal="center"/>
    </xf>
    <xf numFmtId="0" fontId="0" fillId="6" borderId="9" xfId="0" applyFill="1" applyBorder="1" applyAlignment="1">
      <alignment horizontal="center"/>
    </xf>
    <xf numFmtId="166" fontId="29" fillId="6" borderId="9" xfId="0" applyNumberFormat="1" applyFont="1" applyFill="1" applyBorder="1" applyAlignment="1">
      <alignment horizontal="center"/>
    </xf>
    <xf numFmtId="0" fontId="10" fillId="0" borderId="9" xfId="0" applyFont="1" applyBorder="1" applyAlignment="1" applyProtection="1">
      <alignment horizontal="center"/>
      <protection locked="0"/>
    </xf>
    <xf numFmtId="166" fontId="0" fillId="6" borderId="9" xfId="0" applyNumberFormat="1" applyFill="1" applyBorder="1" applyAlignment="1">
      <alignment horizontal="center"/>
    </xf>
    <xf numFmtId="0" fontId="28" fillId="0" borderId="9" xfId="0" applyFont="1" applyBorder="1" applyAlignment="1" applyProtection="1">
      <alignment horizontal="center"/>
      <protection locked="0"/>
    </xf>
    <xf numFmtId="2" fontId="0" fillId="6" borderId="9" xfId="0" applyNumberFormat="1" applyFill="1" applyBorder="1" applyAlignment="1">
      <alignment horizontal="center"/>
    </xf>
    <xf numFmtId="0" fontId="0" fillId="3" borderId="9" xfId="0" applyFill="1" applyBorder="1" applyAlignment="1">
      <alignment horizontal="center"/>
    </xf>
    <xf numFmtId="0" fontId="0" fillId="6" borderId="50" xfId="0" applyFill="1" applyBorder="1" applyAlignment="1">
      <alignment horizontal="center"/>
    </xf>
    <xf numFmtId="0" fontId="0" fillId="6" borderId="22" xfId="0" applyFill="1" applyBorder="1" applyAlignment="1">
      <alignment horizontal="center"/>
    </xf>
    <xf numFmtId="14" fontId="30" fillId="0" borderId="22" xfId="0" applyNumberFormat="1" applyFont="1" applyBorder="1" applyAlignment="1">
      <alignment horizontal="center"/>
    </xf>
    <xf numFmtId="0" fontId="0" fillId="3" borderId="19" xfId="0" applyFill="1" applyBorder="1" applyAlignment="1">
      <alignment horizontal="center" wrapText="1"/>
    </xf>
    <xf numFmtId="0" fontId="0" fillId="3" borderId="9" xfId="0" applyFill="1" applyBorder="1" applyAlignment="1">
      <alignment horizontal="center" wrapText="1"/>
    </xf>
    <xf numFmtId="0" fontId="19" fillId="3" borderId="9" xfId="0" applyFont="1" applyFill="1" applyBorder="1" applyAlignment="1">
      <alignment horizontal="center"/>
    </xf>
    <xf numFmtId="0" fontId="19" fillId="3" borderId="19" xfId="0" applyFont="1" applyFill="1" applyBorder="1" applyAlignment="1">
      <alignment horizontal="center" wrapText="1"/>
    </xf>
    <xf numFmtId="0" fontId="19" fillId="3" borderId="9" xfId="0" applyFont="1" applyFill="1" applyBorder="1" applyAlignment="1">
      <alignment horizontal="center" wrapText="1"/>
    </xf>
    <xf numFmtId="0" fontId="0" fillId="0" borderId="9" xfId="0" applyBorder="1" applyAlignment="1" applyProtection="1">
      <alignment horizontal="center"/>
      <protection locked="0"/>
    </xf>
    <xf numFmtId="0" fontId="19" fillId="3" borderId="27" xfId="0" applyFont="1" applyFill="1" applyBorder="1" applyAlignment="1">
      <alignment horizontal="center"/>
    </xf>
    <xf numFmtId="0" fontId="19" fillId="3" borderId="28" xfId="0" applyFont="1"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7" xfId="0" applyFill="1" applyBorder="1" applyAlignment="1">
      <alignment horizontal="center" vertical="center" wrapText="1"/>
    </xf>
    <xf numFmtId="0" fontId="0" fillId="3" borderId="28" xfId="0" applyFill="1" applyBorder="1" applyAlignment="1">
      <alignment horizontal="center" vertical="center" wrapText="1"/>
    </xf>
    <xf numFmtId="0" fontId="9" fillId="0" borderId="9" xfId="0" applyFont="1" applyBorder="1" applyAlignment="1" applyProtection="1">
      <alignment horizontal="center" vertical="center"/>
      <protection locked="0"/>
    </xf>
    <xf numFmtId="0" fontId="0" fillId="3" borderId="9" xfId="0" applyFill="1" applyBorder="1" applyAlignment="1">
      <alignment horizontal="center" vertical="center" wrapText="1"/>
    </xf>
    <xf numFmtId="0" fontId="13" fillId="0" borderId="0" xfId="0" applyFont="1" applyAlignment="1">
      <alignment horizontal="center" vertical="center"/>
    </xf>
    <xf numFmtId="0" fontId="37" fillId="0" borderId="0" xfId="0" applyFont="1" applyAlignment="1">
      <alignment horizontal="left" vertical="center" wrapText="1"/>
    </xf>
    <xf numFmtId="0" fontId="0" fillId="3" borderId="15" xfId="0" applyFill="1" applyBorder="1" applyAlignment="1">
      <alignment horizontal="center" vertical="center" wrapText="1"/>
    </xf>
    <xf numFmtId="0" fontId="0" fillId="3" borderId="4" xfId="0" applyFill="1" applyBorder="1" applyAlignment="1">
      <alignment horizontal="center" vertical="center" wrapText="1"/>
    </xf>
    <xf numFmtId="0" fontId="0" fillId="3" borderId="17" xfId="0" applyFill="1" applyBorder="1" applyAlignment="1">
      <alignment horizontal="center" vertical="center" wrapText="1"/>
    </xf>
    <xf numFmtId="0" fontId="0" fillId="3" borderId="18" xfId="0" applyFill="1" applyBorder="1" applyAlignment="1">
      <alignment horizontal="center" vertical="center" wrapText="1"/>
    </xf>
    <xf numFmtId="0" fontId="28" fillId="0" borderId="0" xfId="0" applyFont="1" applyAlignment="1">
      <alignment horizontal="justify" vertical="center" wrapText="1"/>
    </xf>
    <xf numFmtId="0" fontId="28" fillId="0" borderId="0" xfId="0" applyFont="1" applyAlignment="1">
      <alignment horizontal="justify" vertical="center"/>
    </xf>
    <xf numFmtId="0" fontId="9" fillId="0" borderId="19" xfId="0" applyFont="1" applyBorder="1" applyAlignment="1" applyProtection="1">
      <alignment horizontal="center" vertical="center" wrapText="1"/>
      <protection locked="0"/>
    </xf>
    <xf numFmtId="9" fontId="0" fillId="5" borderId="9" xfId="0" applyNumberFormat="1" applyFill="1" applyBorder="1" applyAlignment="1" applyProtection="1">
      <alignment horizontal="center" vertical="center"/>
      <protection locked="0"/>
    </xf>
    <xf numFmtId="9" fontId="0" fillId="5" borderId="10" xfId="0" applyNumberFormat="1" applyFill="1" applyBorder="1" applyAlignment="1" applyProtection="1">
      <alignment horizontal="center" vertical="center"/>
      <protection locked="0"/>
    </xf>
    <xf numFmtId="0" fontId="0" fillId="5" borderId="10" xfId="0" applyFill="1" applyBorder="1" applyAlignment="1">
      <alignment horizontal="center"/>
    </xf>
    <xf numFmtId="0" fontId="0" fillId="5" borderId="25" xfId="0" applyFill="1" applyBorder="1" applyAlignment="1">
      <alignment horizontal="center"/>
    </xf>
    <xf numFmtId="0" fontId="9" fillId="0" borderId="0" xfId="0" applyFont="1" applyAlignment="1">
      <alignment horizontal="center" vertical="center" wrapText="1"/>
    </xf>
    <xf numFmtId="0" fontId="0" fillId="5" borderId="19" xfId="0" applyFill="1" applyBorder="1" applyAlignment="1" applyProtection="1">
      <alignment horizontal="center" vertical="center" wrapText="1"/>
      <protection locked="0"/>
    </xf>
    <xf numFmtId="0" fontId="0" fillId="5" borderId="9" xfId="0" applyFill="1" applyBorder="1" applyAlignment="1" applyProtection="1">
      <alignment horizontal="center" vertical="center"/>
      <protection locked="0"/>
    </xf>
    <xf numFmtId="9" fontId="0" fillId="5" borderId="9" xfId="0" applyNumberFormat="1" applyFill="1" applyBorder="1" applyAlignment="1" applyProtection="1">
      <alignment horizontal="center"/>
      <protection locked="0"/>
    </xf>
    <xf numFmtId="0" fontId="32" fillId="0" borderId="0" xfId="0" applyFont="1" applyAlignment="1">
      <alignment horizontal="center" vertical="center"/>
    </xf>
    <xf numFmtId="0" fontId="0" fillId="5" borderId="19" xfId="0" applyFill="1" applyBorder="1" applyAlignment="1" applyProtection="1">
      <alignment horizontal="center"/>
      <protection locked="0"/>
    </xf>
    <xf numFmtId="0" fontId="0" fillId="5" borderId="9" xfId="0" applyFill="1" applyBorder="1" applyAlignment="1" applyProtection="1">
      <alignment horizontal="center"/>
      <protection locked="0"/>
    </xf>
    <xf numFmtId="0" fontId="0" fillId="5" borderId="58" xfId="0" applyFill="1" applyBorder="1" applyAlignment="1" applyProtection="1">
      <alignment horizontal="center"/>
      <protection locked="0"/>
    </xf>
    <xf numFmtId="0" fontId="0" fillId="5" borderId="22" xfId="0" applyFill="1" applyBorder="1" applyAlignment="1" applyProtection="1">
      <alignment horizontal="center"/>
      <protection locked="0"/>
    </xf>
    <xf numFmtId="9" fontId="0" fillId="5" borderId="22" xfId="0" applyNumberFormat="1" applyFill="1" applyBorder="1" applyAlignment="1" applyProtection="1">
      <alignment horizontal="center"/>
      <protection locked="0"/>
    </xf>
    <xf numFmtId="0" fontId="0" fillId="5" borderId="60" xfId="0" applyFill="1" applyBorder="1" applyAlignment="1">
      <alignment horizontal="center"/>
    </xf>
    <xf numFmtId="0" fontId="0" fillId="5" borderId="61" xfId="0" applyFill="1" applyBorder="1" applyAlignment="1">
      <alignment horizontal="center"/>
    </xf>
    <xf numFmtId="0" fontId="21" fillId="3" borderId="17" xfId="0" applyFont="1" applyFill="1" applyBorder="1" applyAlignment="1">
      <alignment horizontal="center"/>
    </xf>
    <xf numFmtId="0" fontId="23" fillId="3" borderId="9" xfId="0" applyFont="1" applyFill="1" applyBorder="1" applyAlignment="1">
      <alignment horizontal="center" vertical="center"/>
    </xf>
    <xf numFmtId="0" fontId="24" fillId="3" borderId="9" xfId="0" applyFont="1" applyFill="1" applyBorder="1" applyAlignment="1" applyProtection="1">
      <alignment horizontal="center" vertical="center"/>
      <protection locked="0"/>
    </xf>
    <xf numFmtId="0" fontId="19" fillId="0" borderId="28" xfId="0" applyFont="1" applyBorder="1" applyAlignment="1">
      <alignment horizontal="center" vertical="center" wrapText="1"/>
    </xf>
    <xf numFmtId="0" fontId="20" fillId="0" borderId="9" xfId="0" applyFont="1" applyBorder="1" applyAlignment="1">
      <alignment horizontal="center" vertical="center" wrapText="1"/>
    </xf>
    <xf numFmtId="0" fontId="19" fillId="0" borderId="9" xfId="0" applyFont="1" applyBorder="1" applyAlignment="1">
      <alignment horizontal="center" vertical="center" wrapText="1"/>
    </xf>
    <xf numFmtId="0" fontId="19" fillId="6" borderId="9" xfId="0" applyFont="1" applyFill="1" applyBorder="1" applyAlignment="1">
      <alignment horizontal="center"/>
    </xf>
    <xf numFmtId="166" fontId="19" fillId="0" borderId="9" xfId="0" applyNumberFormat="1" applyFont="1" applyBorder="1" applyAlignment="1" applyProtection="1">
      <alignment horizontal="center" vertical="center" wrapText="1"/>
      <protection locked="0"/>
    </xf>
    <xf numFmtId="166" fontId="0" fillId="5" borderId="9" xfId="0" applyNumberFormat="1" applyFill="1" applyBorder="1" applyAlignment="1" applyProtection="1">
      <alignment horizontal="center"/>
      <protection locked="0"/>
    </xf>
    <xf numFmtId="0" fontId="21" fillId="0" borderId="52" xfId="0" applyFont="1" applyBorder="1" applyAlignment="1">
      <alignment horizontal="center" vertical="center"/>
    </xf>
    <xf numFmtId="0" fontId="19" fillId="0" borderId="53" xfId="0" applyFont="1" applyBorder="1" applyAlignment="1">
      <alignment horizontal="center" vertical="center"/>
    </xf>
    <xf numFmtId="0" fontId="19" fillId="0" borderId="54" xfId="0" applyFont="1" applyBorder="1" applyAlignment="1">
      <alignment horizontal="center" vertical="center"/>
    </xf>
    <xf numFmtId="0" fontId="19" fillId="0" borderId="51" xfId="0" applyFont="1" applyBorder="1" applyAlignment="1">
      <alignment horizontal="center" vertical="center"/>
    </xf>
    <xf numFmtId="0" fontId="19" fillId="0" borderId="0" xfId="0" applyFont="1" applyAlignment="1">
      <alignment horizontal="center" vertical="center"/>
    </xf>
    <xf numFmtId="0" fontId="19" fillId="0" borderId="55" xfId="0" applyFont="1" applyBorder="1" applyAlignment="1">
      <alignment horizontal="center" vertical="center"/>
    </xf>
    <xf numFmtId="0" fontId="19" fillId="0" borderId="49" xfId="0" applyFont="1" applyBorder="1" applyAlignment="1">
      <alignment horizontal="center" vertical="center"/>
    </xf>
    <xf numFmtId="0" fontId="19" fillId="0" borderId="56" xfId="0" applyFont="1" applyBorder="1" applyAlignment="1">
      <alignment horizontal="center" vertical="center"/>
    </xf>
    <xf numFmtId="0" fontId="19" fillId="0" borderId="57" xfId="0" applyFont="1" applyBorder="1" applyAlignment="1">
      <alignment horizontal="center" vertical="center"/>
    </xf>
    <xf numFmtId="0" fontId="19" fillId="6" borderId="9" xfId="0" applyFont="1" applyFill="1" applyBorder="1" applyAlignment="1">
      <alignment horizontal="center" vertical="center"/>
    </xf>
    <xf numFmtId="167" fontId="19" fillId="0" borderId="9" xfId="0" applyNumberFormat="1" applyFont="1" applyBorder="1" applyAlignment="1" applyProtection="1">
      <alignment horizontal="center"/>
      <protection locked="0"/>
    </xf>
    <xf numFmtId="166" fontId="19" fillId="0" borderId="9" xfId="0" applyNumberFormat="1" applyFont="1" applyBorder="1" applyAlignment="1" applyProtection="1">
      <alignment horizontal="center"/>
      <protection locked="0"/>
    </xf>
    <xf numFmtId="0" fontId="19" fillId="0" borderId="9" xfId="0" applyFont="1" applyBorder="1" applyAlignment="1">
      <alignment horizontal="center" vertical="center"/>
    </xf>
    <xf numFmtId="0" fontId="19" fillId="0" borderId="9" xfId="0" applyFont="1" applyBorder="1" applyAlignment="1">
      <alignment horizontal="center"/>
    </xf>
    <xf numFmtId="2" fontId="19" fillId="0" borderId="9" xfId="0" applyNumberFormat="1" applyFont="1" applyBorder="1" applyAlignment="1">
      <alignment horizontal="center" vertical="center"/>
    </xf>
    <xf numFmtId="0" fontId="19" fillId="0" borderId="9" xfId="0" applyFont="1" applyBorder="1" applyAlignment="1" applyProtection="1">
      <alignment horizontal="center"/>
      <protection locked="0"/>
    </xf>
    <xf numFmtId="168" fontId="19" fillId="0" borderId="9" xfId="0" applyNumberFormat="1" applyFont="1" applyBorder="1" applyAlignment="1" applyProtection="1">
      <alignment horizontal="center"/>
      <protection locked="0"/>
    </xf>
    <xf numFmtId="0" fontId="31" fillId="0" borderId="9" xfId="0" applyFont="1" applyBorder="1" applyAlignment="1">
      <alignment horizontal="center" vertical="center"/>
    </xf>
    <xf numFmtId="0" fontId="31" fillId="0" borderId="20" xfId="0" applyFont="1" applyBorder="1" applyAlignment="1">
      <alignment horizontal="center" vertical="center"/>
    </xf>
    <xf numFmtId="2" fontId="19" fillId="0" borderId="9" xfId="0" applyNumberFormat="1" applyFont="1" applyBorder="1" applyAlignment="1" applyProtection="1">
      <alignment horizontal="center"/>
      <protection locked="0"/>
    </xf>
    <xf numFmtId="2" fontId="19" fillId="0" borderId="9" xfId="0" applyNumberFormat="1" applyFont="1" applyBorder="1" applyAlignment="1">
      <alignment horizontal="center"/>
    </xf>
    <xf numFmtId="0" fontId="0" fillId="0" borderId="0" xfId="0" applyAlignment="1">
      <alignment horizontal="center"/>
    </xf>
    <xf numFmtId="0" fontId="19" fillId="6" borderId="9" xfId="0" applyFont="1" applyFill="1" applyBorder="1" applyAlignment="1">
      <alignment horizontal="center" vertical="center" wrapText="1"/>
    </xf>
    <xf numFmtId="2" fontId="19" fillId="0" borderId="9" xfId="0" applyNumberFormat="1" applyFont="1" applyBorder="1" applyAlignment="1" applyProtection="1">
      <alignment horizontal="center" vertical="center"/>
      <protection locked="0"/>
    </xf>
    <xf numFmtId="0" fontId="19" fillId="6" borderId="21" xfId="0" applyFont="1" applyFill="1" applyBorder="1" applyAlignment="1">
      <alignment horizontal="center" vertical="center"/>
    </xf>
    <xf numFmtId="0" fontId="19" fillId="6" borderId="8" xfId="0" applyFont="1" applyFill="1" applyBorder="1" applyAlignment="1">
      <alignment horizontal="center" vertical="center"/>
    </xf>
    <xf numFmtId="2" fontId="20" fillId="0" borderId="9" xfId="0" applyNumberFormat="1"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2" fillId="0" borderId="9" xfId="0" applyFont="1" applyBorder="1" applyAlignment="1" applyProtection="1">
      <alignment horizontal="center" vertical="center"/>
      <protection locked="0"/>
    </xf>
    <xf numFmtId="0" fontId="0" fillId="0" borderId="23" xfId="0" applyBorder="1" applyAlignment="1">
      <alignment horizontal="center"/>
    </xf>
    <xf numFmtId="0" fontId="0" fillId="0" borderId="26" xfId="0" applyBorder="1" applyAlignment="1">
      <alignment horizontal="center"/>
    </xf>
    <xf numFmtId="0" fontId="0" fillId="0" borderId="24" xfId="0" applyBorder="1" applyAlignment="1">
      <alignment horizontal="center"/>
    </xf>
    <xf numFmtId="0" fontId="20" fillId="6" borderId="9" xfId="0" applyFont="1" applyFill="1" applyBorder="1" applyAlignment="1">
      <alignment horizontal="center" vertical="center"/>
    </xf>
    <xf numFmtId="0" fontId="20" fillId="6" borderId="10" xfId="0" applyFont="1" applyFill="1" applyBorder="1" applyAlignment="1">
      <alignment horizontal="center" vertical="center" wrapText="1"/>
    </xf>
    <xf numFmtId="0" fontId="20" fillId="6" borderId="21" xfId="0" applyFont="1" applyFill="1" applyBorder="1" applyAlignment="1">
      <alignment horizontal="center" vertical="center" wrapText="1"/>
    </xf>
    <xf numFmtId="0" fontId="20" fillId="6" borderId="8" xfId="0" applyFont="1" applyFill="1" applyBorder="1" applyAlignment="1">
      <alignment horizontal="center" vertical="center" wrapText="1"/>
    </xf>
    <xf numFmtId="0" fontId="0" fillId="0" borderId="10" xfId="0" applyBorder="1" applyAlignment="1">
      <alignment horizontal="center"/>
    </xf>
    <xf numFmtId="0" fontId="0" fillId="0" borderId="8" xfId="0" applyBorder="1" applyAlignment="1">
      <alignment horizontal="center"/>
    </xf>
    <xf numFmtId="0" fontId="19" fillId="6" borderId="9" xfId="0" applyFont="1" applyFill="1" applyBorder="1" applyAlignment="1">
      <alignment horizontal="justify" vertical="center" wrapText="1"/>
    </xf>
    <xf numFmtId="0" fontId="19" fillId="6" borderId="9" xfId="0" applyFont="1" applyFill="1" applyBorder="1" applyAlignment="1">
      <alignment horizontal="justify" vertical="center"/>
    </xf>
    <xf numFmtId="0" fontId="20" fillId="0" borderId="10" xfId="0" applyFont="1" applyBorder="1" applyAlignment="1">
      <alignment horizontal="center" vertical="center" wrapText="1"/>
    </xf>
    <xf numFmtId="0" fontId="20" fillId="0" borderId="21" xfId="0" applyFont="1" applyBorder="1" applyAlignment="1">
      <alignment horizontal="center" vertical="center" wrapText="1"/>
    </xf>
    <xf numFmtId="0" fontId="21" fillId="3" borderId="17" xfId="0" applyFont="1" applyFill="1" applyBorder="1" applyAlignment="1">
      <alignment horizontal="center" vertical="center"/>
    </xf>
    <xf numFmtId="0" fontId="28" fillId="4" borderId="9" xfId="0" applyFont="1" applyFill="1" applyBorder="1" applyAlignment="1">
      <alignment horizontal="center" vertical="center"/>
    </xf>
    <xf numFmtId="0" fontId="10" fillId="0" borderId="9" xfId="0" applyFont="1" applyBorder="1" applyAlignment="1">
      <alignment horizontal="center" vertical="center" wrapText="1"/>
    </xf>
    <xf numFmtId="0" fontId="10" fillId="0" borderId="9" xfId="0" applyFont="1" applyBorder="1" applyAlignment="1" applyProtection="1">
      <alignment horizontal="center" vertical="center" wrapText="1"/>
      <protection locked="0"/>
    </xf>
    <xf numFmtId="0" fontId="20" fillId="0" borderId="53" xfId="0" applyFont="1" applyBorder="1" applyAlignment="1">
      <alignment horizontal="center" vertical="center"/>
    </xf>
    <xf numFmtId="0" fontId="20" fillId="0" borderId="54" xfId="0" applyFont="1" applyBorder="1" applyAlignment="1">
      <alignment horizontal="center" vertical="center"/>
    </xf>
    <xf numFmtId="0" fontId="35" fillId="4" borderId="9" xfId="0" applyFont="1" applyFill="1" applyBorder="1" applyAlignment="1">
      <alignment horizontal="center" vertical="center"/>
    </xf>
    <xf numFmtId="0" fontId="19" fillId="2" borderId="0" xfId="0" applyFont="1" applyFill="1" applyAlignment="1">
      <alignment horizontal="center"/>
    </xf>
    <xf numFmtId="0" fontId="23" fillId="6" borderId="9" xfId="0" applyFont="1" applyFill="1" applyBorder="1" applyAlignment="1">
      <alignment horizontal="center" vertical="center" wrapText="1"/>
    </xf>
    <xf numFmtId="0" fontId="23" fillId="6" borderId="9" xfId="0" applyFont="1" applyFill="1" applyBorder="1" applyAlignment="1">
      <alignment horizontal="center" vertical="center"/>
    </xf>
    <xf numFmtId="0" fontId="19" fillId="0" borderId="9" xfId="0" applyFont="1" applyBorder="1" applyAlignment="1">
      <alignment horizontal="justify" vertical="center" wrapText="1"/>
    </xf>
    <xf numFmtId="0" fontId="21" fillId="6" borderId="9" xfId="0" applyFont="1" applyFill="1" applyBorder="1" applyAlignment="1">
      <alignment horizontal="center" vertical="center"/>
    </xf>
    <xf numFmtId="0" fontId="51" fillId="0" borderId="17" xfId="0" applyFont="1" applyBorder="1" applyAlignment="1">
      <alignment horizontal="center" vertical="center"/>
    </xf>
    <xf numFmtId="2" fontId="51" fillId="0" borderId="17" xfId="0" applyNumberFormat="1" applyFont="1" applyBorder="1" applyAlignment="1">
      <alignment horizontal="center" wrapText="1"/>
    </xf>
    <xf numFmtId="0" fontId="19" fillId="0" borderId="0" xfId="0" applyFont="1" applyAlignment="1">
      <alignment horizontal="center"/>
    </xf>
    <xf numFmtId="0" fontId="21" fillId="6" borderId="10" xfId="0" applyFont="1" applyFill="1" applyBorder="1" applyAlignment="1">
      <alignment horizontal="center" vertical="center"/>
    </xf>
    <xf numFmtId="0" fontId="21" fillId="6" borderId="8" xfId="0" applyFont="1" applyFill="1" applyBorder="1" applyAlignment="1">
      <alignment horizontal="center" vertical="center"/>
    </xf>
    <xf numFmtId="0" fontId="50" fillId="5" borderId="9" xfId="0" applyFont="1" applyFill="1" applyBorder="1" applyAlignment="1">
      <alignment horizontal="center" vertical="center"/>
    </xf>
    <xf numFmtId="0" fontId="51" fillId="5" borderId="9" xfId="0" applyFont="1" applyFill="1" applyBorder="1" applyAlignment="1">
      <alignment horizontal="center" vertical="center" wrapText="1"/>
    </xf>
    <xf numFmtId="0" fontId="47" fillId="0" borderId="9" xfId="0" applyFont="1" applyBorder="1" applyAlignment="1" applyProtection="1">
      <alignment horizontal="center" wrapText="1"/>
      <protection locked="0"/>
    </xf>
    <xf numFmtId="0" fontId="23" fillId="0" borderId="9" xfId="0" applyFont="1" applyBorder="1" applyAlignment="1" applyProtection="1">
      <alignment horizontal="center" wrapText="1"/>
      <protection locked="0"/>
    </xf>
    <xf numFmtId="0" fontId="47" fillId="0" borderId="17" xfId="0" applyFont="1" applyBorder="1" applyAlignment="1" applyProtection="1">
      <alignment horizontal="center"/>
      <protection locked="0"/>
    </xf>
    <xf numFmtId="0" fontId="47" fillId="0" borderId="9" xfId="0" applyFont="1" applyBorder="1" applyAlignment="1" applyProtection="1">
      <alignment horizontal="center"/>
      <protection locked="0"/>
    </xf>
    <xf numFmtId="0" fontId="0" fillId="2" borderId="0" xfId="0" applyFill="1" applyAlignment="1">
      <alignment horizontal="center"/>
    </xf>
    <xf numFmtId="0" fontId="0" fillId="0" borderId="9" xfId="0" applyBorder="1" applyAlignment="1">
      <alignment horizontal="left" vertical="center" wrapText="1"/>
    </xf>
    <xf numFmtId="0" fontId="0" fillId="0" borderId="9" xfId="0" applyBorder="1" applyAlignment="1" applyProtection="1">
      <alignment horizontal="left" vertical="center" wrapText="1"/>
      <protection locked="0"/>
    </xf>
    <xf numFmtId="0" fontId="0" fillId="2" borderId="10" xfId="0" applyFill="1" applyBorder="1" applyAlignment="1">
      <alignment horizontal="left" vertical="center" wrapText="1"/>
    </xf>
    <xf numFmtId="0" fontId="0" fillId="2" borderId="21" xfId="0" applyFill="1" applyBorder="1" applyAlignment="1">
      <alignment horizontal="left" vertical="center" wrapText="1"/>
    </xf>
    <xf numFmtId="0" fontId="0" fillId="2" borderId="8" xfId="0" applyFill="1" applyBorder="1" applyAlignment="1">
      <alignment horizontal="left" vertical="center" wrapText="1"/>
    </xf>
    <xf numFmtId="0" fontId="0" fillId="2" borderId="10" xfId="0" applyFill="1" applyBorder="1" applyAlignment="1">
      <alignment horizontal="left" wrapText="1"/>
    </xf>
    <xf numFmtId="0" fontId="0" fillId="2" borderId="21" xfId="0" applyFill="1" applyBorder="1" applyAlignment="1">
      <alignment horizontal="left" wrapText="1"/>
    </xf>
    <xf numFmtId="0" fontId="0" fillId="2" borderId="8" xfId="0" applyFill="1" applyBorder="1" applyAlignment="1">
      <alignment horizontal="left" wrapText="1"/>
    </xf>
    <xf numFmtId="0" fontId="20" fillId="6" borderId="10" xfId="0" applyFont="1" applyFill="1" applyBorder="1" applyAlignment="1">
      <alignment horizontal="center" vertical="center"/>
    </xf>
    <xf numFmtId="0" fontId="20" fillId="6" borderId="21" xfId="0" applyFont="1" applyFill="1" applyBorder="1" applyAlignment="1">
      <alignment horizontal="center" vertical="center"/>
    </xf>
    <xf numFmtId="0" fontId="20" fillId="6" borderId="8" xfId="0" applyFont="1" applyFill="1" applyBorder="1" applyAlignment="1">
      <alignment horizontal="center" vertical="center"/>
    </xf>
    <xf numFmtId="0" fontId="19" fillId="6" borderId="9" xfId="0" applyFont="1" applyFill="1" applyBorder="1" applyAlignment="1">
      <alignment horizontal="left" vertical="center" wrapText="1"/>
    </xf>
    <xf numFmtId="0" fontId="20" fillId="0" borderId="8" xfId="0" applyFont="1" applyBorder="1" applyAlignment="1">
      <alignment horizontal="center" vertical="center" wrapText="1"/>
    </xf>
    <xf numFmtId="0" fontId="33" fillId="0" borderId="0" xfId="0" applyFont="1" applyAlignment="1">
      <alignment horizontal="center" vertical="center"/>
    </xf>
    <xf numFmtId="2" fontId="19" fillId="17" borderId="9" xfId="0" applyNumberFormat="1" applyFont="1" applyFill="1" applyBorder="1" applyAlignment="1">
      <alignment horizontal="center"/>
    </xf>
    <xf numFmtId="0" fontId="21" fillId="3" borderId="9" xfId="0" applyFont="1" applyFill="1" applyBorder="1" applyAlignment="1">
      <alignment horizontal="center"/>
    </xf>
    <xf numFmtId="0" fontId="23" fillId="0" borderId="0" xfId="0" applyFont="1" applyAlignment="1">
      <alignment horizontal="center" vertical="center"/>
    </xf>
    <xf numFmtId="0" fontId="19" fillId="17" borderId="9" xfId="0" applyFont="1" applyFill="1" applyBorder="1" applyAlignment="1">
      <alignment horizontal="center" vertical="center"/>
    </xf>
    <xf numFmtId="0" fontId="20" fillId="17" borderId="9" xfId="0" applyFont="1" applyFill="1" applyBorder="1" applyAlignment="1" applyProtection="1">
      <alignment horizontal="center" vertical="center"/>
      <protection locked="0"/>
    </xf>
    <xf numFmtId="0" fontId="0" fillId="3" borderId="12" xfId="0" applyFill="1" applyBorder="1" applyAlignment="1">
      <alignment horizontal="center" wrapText="1"/>
    </xf>
    <xf numFmtId="0" fontId="0" fillId="3" borderId="64" xfId="0" applyFill="1" applyBorder="1" applyAlignment="1">
      <alignment horizontal="center" wrapText="1"/>
    </xf>
    <xf numFmtId="0" fontId="27" fillId="5" borderId="9" xfId="0" applyFont="1" applyFill="1" applyBorder="1" applyAlignment="1">
      <alignment horizontal="center" vertical="center"/>
    </xf>
    <xf numFmtId="0" fontId="27" fillId="5" borderId="51" xfId="0" applyFont="1" applyFill="1" applyBorder="1" applyAlignment="1">
      <alignment horizontal="center" vertical="center" wrapText="1"/>
    </xf>
    <xf numFmtId="0" fontId="27" fillId="5" borderId="55" xfId="0" applyFont="1" applyFill="1" applyBorder="1" applyAlignment="1">
      <alignment horizontal="center" vertical="center" wrapText="1"/>
    </xf>
    <xf numFmtId="0" fontId="27" fillId="5" borderId="49" xfId="0" applyFont="1" applyFill="1" applyBorder="1" applyAlignment="1">
      <alignment horizontal="center" vertical="center" wrapText="1"/>
    </xf>
    <xf numFmtId="0" fontId="27" fillId="5" borderId="56" xfId="0" applyFont="1" applyFill="1" applyBorder="1" applyAlignment="1">
      <alignment horizontal="center" vertical="center" wrapText="1"/>
    </xf>
    <xf numFmtId="0" fontId="27" fillId="5" borderId="57" xfId="0" applyFont="1" applyFill="1" applyBorder="1" applyAlignment="1">
      <alignment horizontal="center" vertical="center" wrapText="1"/>
    </xf>
    <xf numFmtId="0" fontId="10" fillId="0" borderId="1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8" xfId="0" applyFont="1" applyBorder="1" applyAlignment="1">
      <alignment horizontal="center" vertical="center" wrapText="1"/>
    </xf>
    <xf numFmtId="166" fontId="9" fillId="0" borderId="9" xfId="0" applyNumberFormat="1" applyFont="1" applyBorder="1" applyAlignment="1" applyProtection="1">
      <alignment horizontal="center"/>
      <protection locked="0"/>
    </xf>
    <xf numFmtId="0" fontId="51" fillId="0" borderId="9" xfId="0" applyFont="1" applyBorder="1" applyAlignment="1">
      <alignment horizontal="center"/>
    </xf>
    <xf numFmtId="2" fontId="51" fillId="0" borderId="9" xfId="0" applyNumberFormat="1" applyFont="1" applyBorder="1" applyAlignment="1">
      <alignment horizontal="center" wrapText="1"/>
    </xf>
    <xf numFmtId="0" fontId="21" fillId="0" borderId="9" xfId="0" applyFont="1" applyBorder="1" applyAlignment="1">
      <alignment horizontal="center" vertical="center"/>
    </xf>
    <xf numFmtId="0" fontId="20" fillId="6" borderId="9" xfId="0" applyFont="1" applyFill="1" applyBorder="1" applyAlignment="1">
      <alignment horizontal="center" vertical="center" wrapText="1"/>
    </xf>
    <xf numFmtId="0" fontId="23" fillId="6" borderId="17" xfId="0" applyFont="1" applyFill="1" applyBorder="1" applyAlignment="1">
      <alignment horizontal="center" vertical="center"/>
    </xf>
    <xf numFmtId="0" fontId="19" fillId="0" borderId="9" xfId="0" applyFont="1" applyBorder="1" applyAlignment="1">
      <alignment vertical="center" wrapText="1"/>
    </xf>
    <xf numFmtId="0" fontId="15" fillId="15" borderId="45" xfId="0" applyFont="1" applyFill="1" applyBorder="1" applyAlignment="1">
      <alignment horizontal="center" vertical="center" wrapText="1"/>
    </xf>
    <xf numFmtId="0" fontId="15" fillId="15" borderId="46" xfId="0" applyFont="1" applyFill="1" applyBorder="1" applyAlignment="1">
      <alignment horizontal="center" vertical="center" wrapText="1"/>
    </xf>
    <xf numFmtId="0" fontId="15" fillId="15" borderId="47" xfId="0" applyFont="1" applyFill="1" applyBorder="1" applyAlignment="1">
      <alignment horizontal="center" vertical="center" wrapText="1"/>
    </xf>
    <xf numFmtId="0" fontId="15" fillId="0" borderId="37" xfId="0" applyFont="1" applyBorder="1" applyAlignment="1">
      <alignment horizontal="center" vertical="center" wrapText="1"/>
    </xf>
    <xf numFmtId="0" fontId="15" fillId="0" borderId="38"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40" xfId="0" applyFont="1" applyBorder="1" applyAlignment="1">
      <alignment vertical="center" wrapText="1"/>
    </xf>
    <xf numFmtId="0" fontId="15" fillId="0" borderId="41" xfId="0" applyFont="1" applyBorder="1" applyAlignment="1">
      <alignment vertical="center" wrapText="1"/>
    </xf>
    <xf numFmtId="0" fontId="15" fillId="0" borderId="42" xfId="0" applyFont="1" applyBorder="1" applyAlignment="1">
      <alignment vertical="center" wrapText="1"/>
    </xf>
    <xf numFmtId="0" fontId="15" fillId="13" borderId="45" xfId="0" applyFont="1" applyFill="1" applyBorder="1" applyAlignment="1">
      <alignment horizontal="center" vertical="center" wrapText="1"/>
    </xf>
    <xf numFmtId="0" fontId="15" fillId="13" borderId="46" xfId="0" applyFont="1" applyFill="1" applyBorder="1" applyAlignment="1">
      <alignment horizontal="center" vertical="center" wrapText="1"/>
    </xf>
    <xf numFmtId="0" fontId="15" fillId="13" borderId="47" xfId="0" applyFont="1" applyFill="1" applyBorder="1" applyAlignment="1">
      <alignment horizontal="center" vertical="center" wrapText="1"/>
    </xf>
    <xf numFmtId="0" fontId="15" fillId="15" borderId="45" xfId="0" applyFont="1" applyFill="1" applyBorder="1" applyAlignment="1">
      <alignment horizontal="right" vertical="center" wrapText="1"/>
    </xf>
    <xf numFmtId="0" fontId="15" fillId="15" borderId="46" xfId="0" applyFont="1" applyFill="1" applyBorder="1" applyAlignment="1">
      <alignment horizontal="right" vertical="center" wrapText="1"/>
    </xf>
    <xf numFmtId="0" fontId="15" fillId="15" borderId="47" xfId="0" applyFont="1" applyFill="1" applyBorder="1" applyAlignment="1">
      <alignment horizontal="right" vertical="center" wrapText="1"/>
    </xf>
    <xf numFmtId="0" fontId="15" fillId="15" borderId="45" xfId="0" applyFont="1" applyFill="1" applyBorder="1" applyAlignment="1">
      <alignment horizontal="left" vertical="center" wrapText="1" indent="6"/>
    </xf>
    <xf numFmtId="0" fontId="15" fillId="15" borderId="46" xfId="0" applyFont="1" applyFill="1" applyBorder="1" applyAlignment="1">
      <alignment horizontal="left" vertical="center" wrapText="1" indent="6"/>
    </xf>
    <xf numFmtId="0" fontId="15" fillId="15" borderId="47" xfId="0" applyFont="1" applyFill="1" applyBorder="1" applyAlignment="1">
      <alignment horizontal="left" vertical="center" wrapText="1" indent="6"/>
    </xf>
    <xf numFmtId="0" fontId="15" fillId="0" borderId="45" xfId="0" applyFont="1" applyBorder="1" applyAlignment="1">
      <alignment horizontal="right" vertical="center" wrapText="1"/>
    </xf>
    <xf numFmtId="0" fontId="15" fillId="0" borderId="46" xfId="0" applyFont="1" applyBorder="1" applyAlignment="1">
      <alignment horizontal="right" vertical="center" wrapText="1"/>
    </xf>
    <xf numFmtId="0" fontId="15" fillId="0" borderId="47" xfId="0" applyFont="1" applyBorder="1" applyAlignment="1">
      <alignment horizontal="right" vertical="center" wrapText="1"/>
    </xf>
    <xf numFmtId="0" fontId="14" fillId="0" borderId="39" xfId="0" applyFont="1" applyBorder="1" applyAlignment="1">
      <alignment vertical="center" wrapText="1"/>
    </xf>
    <xf numFmtId="0" fontId="14" fillId="0" borderId="44" xfId="0" applyFont="1" applyBorder="1" applyAlignment="1">
      <alignment vertical="center" wrapText="1"/>
    </xf>
    <xf numFmtId="0" fontId="18" fillId="0" borderId="45"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47" xfId="0" applyFont="1" applyBorder="1" applyAlignment="1">
      <alignment horizontal="center" vertical="center" wrapText="1"/>
    </xf>
    <xf numFmtId="0" fontId="15" fillId="0" borderId="40" xfId="0" applyFont="1" applyBorder="1" applyAlignment="1">
      <alignment horizontal="right" vertical="center" wrapText="1"/>
    </xf>
    <xf numFmtId="0" fontId="15" fillId="0" borderId="41" xfId="0" applyFont="1" applyBorder="1" applyAlignment="1">
      <alignment horizontal="right" vertical="center" wrapText="1"/>
    </xf>
    <xf numFmtId="0" fontId="15" fillId="0" borderId="42" xfId="0" applyFont="1" applyBorder="1" applyAlignment="1">
      <alignment horizontal="right" vertical="center" wrapText="1"/>
    </xf>
    <xf numFmtId="0" fontId="15" fillId="15" borderId="45" xfId="0" applyFont="1" applyFill="1" applyBorder="1" applyAlignment="1">
      <alignment horizontal="left" vertical="center" wrapText="1" indent="11"/>
    </xf>
    <xf numFmtId="0" fontId="15" fillId="15" borderId="46" xfId="0" applyFont="1" applyFill="1" applyBorder="1" applyAlignment="1">
      <alignment horizontal="left" vertical="center" wrapText="1" indent="11"/>
    </xf>
    <xf numFmtId="0" fontId="15" fillId="15" borderId="47" xfId="0" applyFont="1" applyFill="1" applyBorder="1" applyAlignment="1">
      <alignment horizontal="left" vertical="center" wrapText="1" indent="11"/>
    </xf>
    <xf numFmtId="0" fontId="15" fillId="15" borderId="45" xfId="0" applyFont="1" applyFill="1" applyBorder="1" applyAlignment="1">
      <alignment horizontal="left" vertical="center" wrapText="1" indent="12"/>
    </xf>
    <xf numFmtId="0" fontId="15" fillId="15" borderId="46" xfId="0" applyFont="1" applyFill="1" applyBorder="1" applyAlignment="1">
      <alignment horizontal="left" vertical="center" wrapText="1" indent="12"/>
    </xf>
    <xf numFmtId="0" fontId="15" fillId="15" borderId="47" xfId="0" applyFont="1" applyFill="1" applyBorder="1" applyAlignment="1">
      <alignment horizontal="left" vertical="center" wrapText="1" indent="12"/>
    </xf>
    <xf numFmtId="0" fontId="15" fillId="15" borderId="45" xfId="0" applyFont="1" applyFill="1" applyBorder="1" applyAlignment="1">
      <alignment horizontal="left" vertical="center" wrapText="1" indent="10"/>
    </xf>
    <xf numFmtId="0" fontId="15" fillId="15" borderId="46" xfId="0" applyFont="1" applyFill="1" applyBorder="1" applyAlignment="1">
      <alignment horizontal="left" vertical="center" wrapText="1" indent="10"/>
    </xf>
    <xf numFmtId="0" fontId="15" fillId="15" borderId="47" xfId="0" applyFont="1" applyFill="1" applyBorder="1" applyAlignment="1">
      <alignment horizontal="left" vertical="center" wrapText="1" indent="10"/>
    </xf>
    <xf numFmtId="0" fontId="15" fillId="15" borderId="45" xfId="0" applyFont="1" applyFill="1" applyBorder="1" applyAlignment="1">
      <alignment horizontal="left" vertical="center" wrapText="1" indent="7"/>
    </xf>
    <xf numFmtId="0" fontId="15" fillId="15" borderId="46" xfId="0" applyFont="1" applyFill="1" applyBorder="1" applyAlignment="1">
      <alignment horizontal="left" vertical="center" wrapText="1" indent="7"/>
    </xf>
    <xf numFmtId="0" fontId="15" fillId="15" borderId="47" xfId="0" applyFont="1" applyFill="1" applyBorder="1" applyAlignment="1">
      <alignment horizontal="left" vertical="center" wrapText="1" indent="7"/>
    </xf>
    <xf numFmtId="0" fontId="15" fillId="13" borderId="37" xfId="0" applyFont="1" applyFill="1" applyBorder="1" applyAlignment="1">
      <alignment horizontal="justify" vertical="center" wrapText="1"/>
    </xf>
    <xf numFmtId="0" fontId="15" fillId="13" borderId="38" xfId="0" applyFont="1" applyFill="1" applyBorder="1" applyAlignment="1">
      <alignment horizontal="justify" vertical="center" wrapText="1"/>
    </xf>
    <xf numFmtId="0" fontId="15" fillId="13" borderId="39" xfId="0" applyFont="1" applyFill="1" applyBorder="1" applyAlignment="1">
      <alignment horizontal="justify" vertical="center" wrapText="1"/>
    </xf>
    <xf numFmtId="0" fontId="15" fillId="13" borderId="40" xfId="0" applyFont="1" applyFill="1" applyBorder="1" applyAlignment="1">
      <alignment horizontal="center" vertical="center" wrapText="1"/>
    </xf>
    <xf numFmtId="0" fontId="15" fillId="13" borderId="41" xfId="0" applyFont="1" applyFill="1" applyBorder="1" applyAlignment="1">
      <alignment horizontal="center" vertical="center" wrapText="1"/>
    </xf>
    <xf numFmtId="0" fontId="15" fillId="13" borderId="42" xfId="0" applyFont="1" applyFill="1" applyBorder="1" applyAlignment="1">
      <alignment horizontal="center" vertical="center" wrapText="1"/>
    </xf>
    <xf numFmtId="0" fontId="15" fillId="13" borderId="48" xfId="0" applyFont="1" applyFill="1" applyBorder="1" applyAlignment="1">
      <alignment vertical="center" wrapText="1"/>
    </xf>
    <xf numFmtId="0" fontId="15" fillId="13" borderId="43" xfId="0" applyFont="1" applyFill="1" applyBorder="1" applyAlignment="1">
      <alignment vertical="center" wrapText="1"/>
    </xf>
    <xf numFmtId="0" fontId="15" fillId="0" borderId="39" xfId="0" applyFont="1" applyBorder="1" applyAlignment="1">
      <alignment vertical="center" wrapText="1"/>
    </xf>
    <xf numFmtId="0" fontId="15" fillId="0" borderId="44" xfId="0" applyFont="1" applyBorder="1" applyAlignment="1">
      <alignment vertical="center" wrapText="1"/>
    </xf>
  </cellXfs>
  <cellStyles count="25">
    <cellStyle name="Hipervínculo" xfId="9" builtinId="8"/>
    <cellStyle name="Millares 2" xfId="18" xr:uid="{2B05D919-C703-4ECB-A684-25AE7F7E096D}"/>
    <cellStyle name="Moneda" xfId="8" builtinId="4"/>
    <cellStyle name="Moneda [0]" xfId="1" builtinId="7"/>
    <cellStyle name="Moneda 2" xfId="15" xr:uid="{F41FF284-0C24-48EE-B02E-58E26D690410}"/>
    <cellStyle name="Normal" xfId="0" builtinId="0"/>
    <cellStyle name="Normal 10" xfId="22" xr:uid="{DF77F874-E93B-4DB2-8FCB-D9EFFD66663A}"/>
    <cellStyle name="Normal 2" xfId="17" xr:uid="{32636743-CC46-421D-AA37-DB3A6B40485A}"/>
    <cellStyle name="Normal 3" xfId="2" xr:uid="{00000000-0005-0000-0000-000004000000}"/>
    <cellStyle name="Normal 3 2" xfId="4" xr:uid="{00000000-0005-0000-0000-000005000000}"/>
    <cellStyle name="Normal 3 2 2" xfId="6" xr:uid="{00000000-0005-0000-0000-000006000000}"/>
    <cellStyle name="Normal 3 2 2 2" xfId="14" xr:uid="{ECF04AAA-1E0F-49A5-8CDA-5DEDF151AACD}"/>
    <cellStyle name="Normal 3 2 3" xfId="12" xr:uid="{79B989EA-CE8D-4B50-A020-70F8F8105C88}"/>
    <cellStyle name="Normal 3 2 3 2" xfId="19" xr:uid="{D59DBE73-A718-4E67-A155-B985D14F3049}"/>
    <cellStyle name="Normal 3 2 4" xfId="24" xr:uid="{4C11830D-E740-4DA2-8B5A-E77D90B55A4B}"/>
    <cellStyle name="Normal 3 3" xfId="5" xr:uid="{00000000-0005-0000-0000-000007000000}"/>
    <cellStyle name="Normal 3 3 2" xfId="10" xr:uid="{77B98CE6-5300-4F55-A253-50FC6322CB89}"/>
    <cellStyle name="Normal 3 3 2 2" xfId="16" xr:uid="{3482BDDE-74F1-4403-A571-3EFAF7EB25AD}"/>
    <cellStyle name="Normal 3 3 2 3" xfId="23" xr:uid="{0B7576C3-4314-464B-8E41-C03AA1A95B24}"/>
    <cellStyle name="Normal 3 3 3" xfId="13" xr:uid="{AB1690B1-2CCE-4AE0-AA0B-6BDB29D91CDF}"/>
    <cellStyle name="Normal 3 4" xfId="11" xr:uid="{FF8426F4-6FC1-477A-A0FD-100F1FBEFA91}"/>
    <cellStyle name="Normal 4" xfId="3" xr:uid="{00000000-0005-0000-0000-000008000000}"/>
    <cellStyle name="Normal 4 2" xfId="7" xr:uid="{00000000-0005-0000-0000-000009000000}"/>
    <cellStyle name="Normal 5" xfId="20" xr:uid="{847D590A-AF12-494D-95AF-138E40DC5F77}"/>
    <cellStyle name="Normal 9" xfId="21" xr:uid="{548741FD-BEC2-4216-9046-012DE056AC06}"/>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b/>
        <i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E8EDFB"/>
      <color rgb="FFEDF1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95727</xdr:colOff>
      <xdr:row>0</xdr:row>
      <xdr:rowOff>52386</xdr:rowOff>
    </xdr:from>
    <xdr:ext cx="578839" cy="828675"/>
    <xdr:pic>
      <xdr:nvPicPr>
        <xdr:cNvPr id="2" name="Imagen 1">
          <a:extLst>
            <a:ext uri="{FF2B5EF4-FFF2-40B4-BE49-F238E27FC236}">
              <a16:creationId xmlns:a16="http://schemas.microsoft.com/office/drawing/2014/main" id="{4E6DD6AD-0EE9-4D41-9D1B-97C8307C5C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727" y="52386"/>
          <a:ext cx="578839" cy="828675"/>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5C4F1F32-570E-4E27-995B-5692E45A8493}"/>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929329DE-3C62-442A-95F9-214958D96D60}"/>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653EDD09-910B-4B0F-A1FC-27EEA559E5C3}"/>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B2802B77-0C83-419F-A824-9BBB91C0B5A0}"/>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885751</xdr:colOff>
      <xdr:row>0</xdr:row>
      <xdr:rowOff>193729</xdr:rowOff>
    </xdr:from>
    <xdr:ext cx="1083825" cy="997531"/>
    <xdr:pic>
      <xdr:nvPicPr>
        <xdr:cNvPr id="2" name="Imagen 1">
          <a:extLst>
            <a:ext uri="{FF2B5EF4-FFF2-40B4-BE49-F238E27FC236}">
              <a16:creationId xmlns:a16="http://schemas.microsoft.com/office/drawing/2014/main" id="{2EF6EF3A-6007-4707-BE0F-9EA6C9551E74}"/>
            </a:ext>
          </a:extLst>
        </xdr:cNvPr>
        <xdr:cNvPicPr>
          <a:picLocks noChangeAspect="1"/>
        </xdr:cNvPicPr>
      </xdr:nvPicPr>
      <xdr:blipFill rotWithShape="1">
        <a:blip xmlns:r="http://schemas.openxmlformats.org/officeDocument/2006/relationships" r:embed="rId1"/>
        <a:srcRect r="70605"/>
        <a:stretch/>
      </xdr:blipFill>
      <xdr:spPr>
        <a:xfrm>
          <a:off x="885751" y="193729"/>
          <a:ext cx="1083825" cy="997531"/>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81643</xdr:colOff>
      <xdr:row>0</xdr:row>
      <xdr:rowOff>178200</xdr:rowOff>
    </xdr:from>
    <xdr:ext cx="1876181" cy="1726800"/>
    <xdr:pic>
      <xdr:nvPicPr>
        <xdr:cNvPr id="2" name="Imagen 1">
          <a:extLst>
            <a:ext uri="{FF2B5EF4-FFF2-40B4-BE49-F238E27FC236}">
              <a16:creationId xmlns:a16="http://schemas.microsoft.com/office/drawing/2014/main" id="{CFFA9001-5103-4A53-B591-FE81D543F634}"/>
            </a:ext>
          </a:extLst>
        </xdr:cNvPr>
        <xdr:cNvPicPr>
          <a:picLocks noChangeAspect="1"/>
        </xdr:cNvPicPr>
      </xdr:nvPicPr>
      <xdr:blipFill rotWithShape="1">
        <a:blip xmlns:r="http://schemas.openxmlformats.org/officeDocument/2006/relationships" r:embed="rId1"/>
        <a:srcRect r="70605"/>
        <a:stretch/>
      </xdr:blipFill>
      <xdr:spPr>
        <a:xfrm>
          <a:off x="81643" y="178200"/>
          <a:ext cx="1876181" cy="172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cuments/GOBERNACION%202021/AGOSTO-NOVIEMBRE/CALIFICACION%20FILANDIA/EVALUACI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STORICO SMMLV"/>
      <sheetName val="P1 (2)"/>
      <sheetName val="P2 (2)"/>
      <sheetName val="P3 (2)"/>
      <sheetName val="P4 (2)"/>
      <sheetName val="P5 (2)"/>
      <sheetName val="0"/>
      <sheetName val="1"/>
      <sheetName val="2"/>
      <sheetName val="P33"/>
      <sheetName val="P32"/>
      <sheetName val="RESUMEN (2)"/>
      <sheetName val="SINGULAR"/>
      <sheetName val="P.33"/>
      <sheetName val="PLURAL"/>
    </sheetNames>
    <sheetDataSet>
      <sheetData sheetId="0">
        <row r="44">
          <cell r="C44">
            <v>908526</v>
          </cell>
        </row>
      </sheetData>
      <sheetData sheetId="1"/>
      <sheetData sheetId="2"/>
      <sheetData sheetId="3"/>
      <sheetData sheetId="4"/>
      <sheetData sheetId="5"/>
      <sheetData sheetId="6">
        <row r="2">
          <cell r="AA2" t="str">
            <v xml:space="preserve">CUMPLE </v>
          </cell>
          <cell r="AB2" t="str">
            <v xml:space="preserve">NATURAL </v>
          </cell>
        </row>
        <row r="3">
          <cell r="AA3" t="str">
            <v xml:space="preserve">NO CUMPLE </v>
          </cell>
          <cell r="AB3" t="str">
            <v>JURIDICA</v>
          </cell>
        </row>
      </sheetData>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secop.gov.co/CO1BusinessLine/Tendering/ReplyAnalysisEdit/Update?docUniqueIdentifier=CO1.RANL.7171407" TargetMode="External"/><Relationship Id="rId1" Type="http://schemas.openxmlformats.org/officeDocument/2006/relationships/hyperlink" Target="https://www.secop.gov.co/CO1BusinessLine/Tendering/ReplyAnalysisEdit/Update?docUniqueIdentifier=CO1.RANL.7171312"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W478"/>
  <sheetViews>
    <sheetView workbookViewId="0"/>
  </sheetViews>
  <sheetFormatPr baseColWidth="10" defaultColWidth="10.83203125" defaultRowHeight="15.5"/>
  <cols>
    <col min="1" max="1" width="3" style="5" customWidth="1"/>
    <col min="2" max="2" width="5.83203125" style="5" customWidth="1"/>
    <col min="3" max="3" width="28" style="5" customWidth="1"/>
    <col min="4" max="4" width="27.08203125" style="5" customWidth="1"/>
    <col min="5" max="5" width="10.08203125" style="5" customWidth="1"/>
    <col min="6" max="9" width="22" style="5" customWidth="1"/>
    <col min="10" max="10" width="16.5" style="5" customWidth="1"/>
    <col min="11" max="11" width="25" style="5" customWidth="1"/>
    <col min="12" max="13" width="16.5" style="5" customWidth="1"/>
    <col min="14" max="14" width="19.83203125" style="24" customWidth="1"/>
    <col min="15" max="15" width="19.83203125" style="5" customWidth="1"/>
    <col min="16" max="16" width="12.33203125" style="5" customWidth="1"/>
    <col min="17" max="17" width="13.33203125" style="5" customWidth="1"/>
    <col min="18" max="18" width="10.83203125" style="25"/>
    <col min="19" max="16384" width="10.83203125" style="5"/>
  </cols>
  <sheetData>
    <row r="1" spans="1:127" ht="18.75" customHeight="1">
      <c r="B1" s="285" t="s">
        <v>56</v>
      </c>
      <c r="C1" s="285"/>
      <c r="D1" s="6"/>
      <c r="E1" s="6"/>
      <c r="F1" s="6"/>
      <c r="G1" s="6"/>
      <c r="H1" s="6"/>
      <c r="I1" s="6"/>
      <c r="J1" s="7"/>
      <c r="K1" s="7"/>
      <c r="L1" s="7"/>
      <c r="M1" s="7"/>
      <c r="N1" s="8"/>
      <c r="O1" s="9" t="s">
        <v>57</v>
      </c>
      <c r="P1" s="287" t="s">
        <v>58</v>
      </c>
      <c r="Q1" s="287" t="s">
        <v>59</v>
      </c>
      <c r="R1" s="288" t="s">
        <v>60</v>
      </c>
    </row>
    <row r="2" spans="1:127" ht="89.5" customHeight="1">
      <c r="B2" s="286"/>
      <c r="C2" s="286"/>
      <c r="D2" s="10" t="s">
        <v>61</v>
      </c>
      <c r="E2" s="10" t="s">
        <v>62</v>
      </c>
      <c r="F2" s="10" t="s">
        <v>63</v>
      </c>
      <c r="G2" s="10" t="s">
        <v>43</v>
      </c>
      <c r="H2" s="10" t="s">
        <v>44</v>
      </c>
      <c r="I2" s="10" t="s">
        <v>46</v>
      </c>
      <c r="J2" s="10" t="s">
        <v>64</v>
      </c>
      <c r="K2" s="10" t="s">
        <v>68</v>
      </c>
      <c r="L2" s="10" t="s">
        <v>69</v>
      </c>
      <c r="M2" s="10" t="s">
        <v>65</v>
      </c>
      <c r="N2" s="11" t="s">
        <v>66</v>
      </c>
      <c r="O2" s="12" t="s">
        <v>67</v>
      </c>
      <c r="P2" s="287"/>
      <c r="Q2" s="287"/>
      <c r="R2" s="289"/>
    </row>
    <row r="3" spans="1:127" s="17" customFormat="1" ht="30" customHeight="1">
      <c r="A3" s="5"/>
      <c r="B3" s="13">
        <v>1</v>
      </c>
      <c r="C3" s="26" t="e">
        <f>+#REF!</f>
        <v>#REF!</v>
      </c>
      <c r="D3" s="13" t="e">
        <f>+#REF!</f>
        <v>#REF!</v>
      </c>
      <c r="E3" s="14" t="e">
        <f>+#REF!</f>
        <v>#REF!</v>
      </c>
      <c r="F3" s="14" t="e">
        <f>+#REF!</f>
        <v>#REF!</v>
      </c>
      <c r="G3" s="14" t="e">
        <f>+#REF!</f>
        <v>#REF!</v>
      </c>
      <c r="H3" s="14" t="e">
        <f>+#REF!</f>
        <v>#REF!</v>
      </c>
      <c r="I3" s="14" t="e">
        <f>+#REF!</f>
        <v>#REF!</v>
      </c>
      <c r="J3" s="14" t="e">
        <f>+#REF!</f>
        <v>#REF!</v>
      </c>
      <c r="K3" s="14" t="e">
        <f>+#REF!</f>
        <v>#REF!</v>
      </c>
      <c r="L3" s="14" t="e">
        <f>+#REF!</f>
        <v>#REF!</v>
      </c>
      <c r="M3" s="14" t="s">
        <v>55</v>
      </c>
      <c r="N3" s="27" t="e">
        <f>+#REF!</f>
        <v>#REF!</v>
      </c>
      <c r="O3" s="15" t="e">
        <f>+#REF!</f>
        <v>#REF!</v>
      </c>
      <c r="P3" s="15" t="e">
        <f>+#REF!</f>
        <v>#REF!</v>
      </c>
      <c r="Q3" s="15" t="e">
        <f>+#REF!</f>
        <v>#REF!</v>
      </c>
      <c r="R3" s="16" t="e">
        <f>SUM(O3:Q3)</f>
        <v>#REF!</v>
      </c>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row>
    <row r="4" spans="1:127" ht="30" customHeight="1">
      <c r="B4" s="18">
        <v>2</v>
      </c>
      <c r="C4" s="28" t="e">
        <f>+#REF!</f>
        <v>#REF!</v>
      </c>
      <c r="D4" s="19" t="e">
        <f>+#REF!</f>
        <v>#REF!</v>
      </c>
      <c r="E4" s="20" t="e">
        <f>+#REF!</f>
        <v>#REF!</v>
      </c>
      <c r="F4" s="21" t="e">
        <f>+#REF!</f>
        <v>#REF!</v>
      </c>
      <c r="G4" s="21" t="e">
        <f>+#REF!</f>
        <v>#REF!</v>
      </c>
      <c r="H4" s="21" t="e">
        <f>+#REF!</f>
        <v>#REF!</v>
      </c>
      <c r="I4" s="21" t="e">
        <f>+#REF!</f>
        <v>#REF!</v>
      </c>
      <c r="J4" s="21" t="e">
        <f>+#REF!</f>
        <v>#REF!</v>
      </c>
      <c r="K4" s="21" t="e">
        <f>+#REF!</f>
        <v>#REF!</v>
      </c>
      <c r="L4" s="21" t="e">
        <f>+#REF!</f>
        <v>#REF!</v>
      </c>
      <c r="M4" s="21" t="s">
        <v>55</v>
      </c>
      <c r="N4" s="29" t="e">
        <f>+#REF!</f>
        <v>#REF!</v>
      </c>
      <c r="O4" s="22" t="e">
        <f>+#REF!</f>
        <v>#REF!</v>
      </c>
      <c r="P4" s="22" t="e">
        <f>+#REF!</f>
        <v>#REF!</v>
      </c>
      <c r="Q4" s="22" t="e">
        <f>+#REF!</f>
        <v>#REF!</v>
      </c>
      <c r="R4" s="23" t="e">
        <f t="shared" ref="R4:R16" si="0">SUM(O4:Q4)</f>
        <v>#REF!</v>
      </c>
    </row>
    <row r="5" spans="1:127" s="17" customFormat="1" ht="30" customHeight="1">
      <c r="A5" s="5"/>
      <c r="B5" s="13">
        <v>3</v>
      </c>
      <c r="C5" s="26" t="e">
        <f>+#REF!</f>
        <v>#REF!</v>
      </c>
      <c r="D5" s="13" t="e">
        <f>+#REF!</f>
        <v>#REF!</v>
      </c>
      <c r="E5" s="14" t="e">
        <f>+#REF!</f>
        <v>#REF!</v>
      </c>
      <c r="F5" s="14" t="e">
        <f>+#REF!</f>
        <v>#REF!</v>
      </c>
      <c r="G5" s="14" t="e">
        <f>+#REF!</f>
        <v>#REF!</v>
      </c>
      <c r="H5" s="14" t="e">
        <f>+#REF!</f>
        <v>#REF!</v>
      </c>
      <c r="I5" s="14" t="e">
        <f>+#REF!</f>
        <v>#REF!</v>
      </c>
      <c r="J5" s="14" t="e">
        <f>+#REF!</f>
        <v>#REF!</v>
      </c>
      <c r="K5" s="14" t="e">
        <f>+#REF!</f>
        <v>#REF!</v>
      </c>
      <c r="L5" s="14" t="e">
        <f>+#REF!</f>
        <v>#REF!</v>
      </c>
      <c r="M5" s="14" t="s">
        <v>55</v>
      </c>
      <c r="N5" s="27" t="e">
        <f>+#REF!</f>
        <v>#REF!</v>
      </c>
      <c r="O5" s="15" t="e">
        <f>+#REF!</f>
        <v>#REF!</v>
      </c>
      <c r="P5" s="15" t="e">
        <f>+#REF!</f>
        <v>#REF!</v>
      </c>
      <c r="Q5" s="15" t="e">
        <f>+#REF!</f>
        <v>#REF!</v>
      </c>
      <c r="R5" s="16" t="e">
        <f t="shared" si="0"/>
        <v>#REF!</v>
      </c>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row>
    <row r="6" spans="1:127" ht="30" customHeight="1">
      <c r="B6" s="18">
        <v>4</v>
      </c>
      <c r="C6" s="28" t="e">
        <f>+#REF!</f>
        <v>#REF!</v>
      </c>
      <c r="D6" s="19" t="e">
        <f>+#REF!</f>
        <v>#REF!</v>
      </c>
      <c r="E6" s="20" t="e">
        <f>+#REF!</f>
        <v>#REF!</v>
      </c>
      <c r="F6" s="21" t="e">
        <f>+#REF!</f>
        <v>#REF!</v>
      </c>
      <c r="G6" s="21" t="e">
        <f>+#REF!</f>
        <v>#REF!</v>
      </c>
      <c r="H6" s="21" t="e">
        <f>+#REF!</f>
        <v>#REF!</v>
      </c>
      <c r="I6" s="21" t="e">
        <f>+#REF!</f>
        <v>#REF!</v>
      </c>
      <c r="J6" s="21" t="e">
        <f>+#REF!</f>
        <v>#REF!</v>
      </c>
      <c r="K6" s="21" t="e">
        <f>+#REF!</f>
        <v>#REF!</v>
      </c>
      <c r="L6" s="21" t="e">
        <f>+#REF!</f>
        <v>#REF!</v>
      </c>
      <c r="M6" s="21" t="s">
        <v>55</v>
      </c>
      <c r="N6" s="29" t="e">
        <f>+#REF!</f>
        <v>#REF!</v>
      </c>
      <c r="O6" s="22" t="e">
        <f>+#REF!</f>
        <v>#REF!</v>
      </c>
      <c r="P6" s="22" t="e">
        <f>+#REF!</f>
        <v>#REF!</v>
      </c>
      <c r="Q6" s="22" t="e">
        <f>+#REF!</f>
        <v>#REF!</v>
      </c>
      <c r="R6" s="23" t="e">
        <f t="shared" si="0"/>
        <v>#REF!</v>
      </c>
    </row>
    <row r="7" spans="1:127" s="17" customFormat="1" ht="30" customHeight="1">
      <c r="A7" s="5"/>
      <c r="B7" s="13">
        <v>5</v>
      </c>
      <c r="C7" s="26" t="e">
        <f>+#REF!</f>
        <v>#REF!</v>
      </c>
      <c r="D7" s="13" t="e">
        <f>+#REF!</f>
        <v>#REF!</v>
      </c>
      <c r="E7" s="14" t="e">
        <f>+#REF!</f>
        <v>#REF!</v>
      </c>
      <c r="F7" s="14" t="e">
        <f>+#REF!</f>
        <v>#REF!</v>
      </c>
      <c r="G7" s="14" t="e">
        <f>+#REF!</f>
        <v>#REF!</v>
      </c>
      <c r="H7" s="14" t="e">
        <f>+#REF!</f>
        <v>#REF!</v>
      </c>
      <c r="I7" s="14" t="e">
        <f>+#REF!</f>
        <v>#REF!</v>
      </c>
      <c r="J7" s="14" t="e">
        <f>+#REF!</f>
        <v>#REF!</v>
      </c>
      <c r="K7" s="14" t="e">
        <f>+#REF!</f>
        <v>#REF!</v>
      </c>
      <c r="L7" s="14" t="e">
        <f>+#REF!</f>
        <v>#REF!</v>
      </c>
      <c r="M7" s="14" t="s">
        <v>55</v>
      </c>
      <c r="N7" s="27" t="e">
        <f>+#REF!</f>
        <v>#REF!</v>
      </c>
      <c r="O7" s="15" t="e">
        <f>+#REF!</f>
        <v>#REF!</v>
      </c>
      <c r="P7" s="15" t="e">
        <f>+#REF!</f>
        <v>#REF!</v>
      </c>
      <c r="Q7" s="15" t="e">
        <f>+#REF!</f>
        <v>#REF!</v>
      </c>
      <c r="R7" s="16" t="e">
        <f t="shared" si="0"/>
        <v>#REF!</v>
      </c>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row>
    <row r="8" spans="1:127" ht="30" customHeight="1">
      <c r="B8" s="18">
        <v>6</v>
      </c>
      <c r="C8" s="28" t="e">
        <f>+#REF!</f>
        <v>#REF!</v>
      </c>
      <c r="D8" s="19" t="e">
        <f>+#REF!</f>
        <v>#REF!</v>
      </c>
      <c r="E8" s="20" t="e">
        <f>+#REF!</f>
        <v>#REF!</v>
      </c>
      <c r="F8" s="21" t="e">
        <f>+#REF!</f>
        <v>#REF!</v>
      </c>
      <c r="G8" s="21" t="e">
        <f>+#REF!</f>
        <v>#REF!</v>
      </c>
      <c r="H8" s="21" t="e">
        <f>+#REF!</f>
        <v>#REF!</v>
      </c>
      <c r="I8" s="21" t="e">
        <f>+#REF!</f>
        <v>#REF!</v>
      </c>
      <c r="J8" s="21" t="e">
        <f>+#REF!</f>
        <v>#REF!</v>
      </c>
      <c r="K8" s="21" t="e">
        <f>+#REF!</f>
        <v>#REF!</v>
      </c>
      <c r="L8" s="21" t="e">
        <f>+#REF!</f>
        <v>#REF!</v>
      </c>
      <c r="M8" s="21" t="s">
        <v>55</v>
      </c>
      <c r="N8" s="29" t="e">
        <f>+#REF!</f>
        <v>#REF!</v>
      </c>
      <c r="O8" s="22" t="e">
        <f>+#REF!</f>
        <v>#REF!</v>
      </c>
      <c r="P8" s="22" t="e">
        <f>+#REF!</f>
        <v>#REF!</v>
      </c>
      <c r="Q8" s="22" t="e">
        <f>+#REF!</f>
        <v>#REF!</v>
      </c>
      <c r="R8" s="23" t="e">
        <f t="shared" si="0"/>
        <v>#REF!</v>
      </c>
    </row>
    <row r="9" spans="1:127" s="17" customFormat="1" ht="30" customHeight="1">
      <c r="A9" s="5"/>
      <c r="B9" s="13">
        <v>7</v>
      </c>
      <c r="C9" s="26" t="e">
        <f>+#REF!</f>
        <v>#REF!</v>
      </c>
      <c r="D9" s="13" t="e">
        <f>+#REF!</f>
        <v>#REF!</v>
      </c>
      <c r="E9" s="14" t="e">
        <f>+#REF!</f>
        <v>#REF!</v>
      </c>
      <c r="F9" s="14" t="e">
        <f>+#REF!</f>
        <v>#REF!</v>
      </c>
      <c r="G9" s="14" t="e">
        <f>+#REF!</f>
        <v>#REF!</v>
      </c>
      <c r="H9" s="14" t="e">
        <f>+#REF!</f>
        <v>#REF!</v>
      </c>
      <c r="I9" s="14" t="e">
        <f>+#REF!</f>
        <v>#REF!</v>
      </c>
      <c r="J9" s="14" t="e">
        <f>+#REF!</f>
        <v>#REF!</v>
      </c>
      <c r="K9" s="14" t="e">
        <f>+#REF!</f>
        <v>#REF!</v>
      </c>
      <c r="L9" s="14" t="e">
        <f>+#REF!</f>
        <v>#REF!</v>
      </c>
      <c r="M9" s="14" t="s">
        <v>55</v>
      </c>
      <c r="N9" s="27" t="e">
        <f>+#REF!</f>
        <v>#REF!</v>
      </c>
      <c r="O9" s="15" t="e">
        <f>+#REF!</f>
        <v>#REF!</v>
      </c>
      <c r="P9" s="15" t="e">
        <f>+#REF!</f>
        <v>#REF!</v>
      </c>
      <c r="Q9" s="15" t="e">
        <f>+#REF!</f>
        <v>#REF!</v>
      </c>
      <c r="R9" s="16" t="e">
        <f>SUM(O9:Q9)</f>
        <v>#REF!</v>
      </c>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row>
    <row r="10" spans="1:127" ht="30" customHeight="1">
      <c r="B10" s="18">
        <v>8</v>
      </c>
      <c r="C10" s="28" t="e">
        <f>+#REF!</f>
        <v>#REF!</v>
      </c>
      <c r="D10" s="19" t="e">
        <f>+#REF!</f>
        <v>#REF!</v>
      </c>
      <c r="E10" s="20" t="e">
        <f>+#REF!</f>
        <v>#REF!</v>
      </c>
      <c r="F10" s="21" t="e">
        <f>+#REF!</f>
        <v>#REF!</v>
      </c>
      <c r="G10" s="21" t="e">
        <f>+#REF!</f>
        <v>#REF!</v>
      </c>
      <c r="H10" s="21" t="e">
        <f>+#REF!</f>
        <v>#REF!</v>
      </c>
      <c r="I10" s="21" t="e">
        <f>+#REF!</f>
        <v>#REF!</v>
      </c>
      <c r="J10" s="21" t="e">
        <f>+#REF!</f>
        <v>#REF!</v>
      </c>
      <c r="K10" s="21" t="e">
        <f>+#REF!</f>
        <v>#REF!</v>
      </c>
      <c r="L10" s="21" t="e">
        <f>+#REF!</f>
        <v>#REF!</v>
      </c>
      <c r="M10" s="21" t="s">
        <v>55</v>
      </c>
      <c r="N10" s="29" t="e">
        <f>+#REF!</f>
        <v>#REF!</v>
      </c>
      <c r="O10" s="22" t="e">
        <f>+#REF!</f>
        <v>#REF!</v>
      </c>
      <c r="P10" s="22" t="e">
        <f>+#REF!</f>
        <v>#REF!</v>
      </c>
      <c r="Q10" s="22" t="e">
        <f>+#REF!</f>
        <v>#REF!</v>
      </c>
      <c r="R10" s="23" t="e">
        <f>SUM(O10:Q10)</f>
        <v>#REF!</v>
      </c>
    </row>
    <row r="11" spans="1:127" s="17" customFormat="1" ht="30" customHeight="1">
      <c r="A11" s="5"/>
      <c r="B11" s="13">
        <v>9</v>
      </c>
      <c r="C11" s="26" t="e">
        <f>+#REF!</f>
        <v>#REF!</v>
      </c>
      <c r="D11" s="13" t="e">
        <f>+#REF!</f>
        <v>#REF!</v>
      </c>
      <c r="E11" s="14" t="e">
        <f>+#REF!</f>
        <v>#REF!</v>
      </c>
      <c r="F11" s="14" t="e">
        <f>+#REF!</f>
        <v>#REF!</v>
      </c>
      <c r="G11" s="14" t="e">
        <f>+#REF!</f>
        <v>#REF!</v>
      </c>
      <c r="H11" s="14" t="e">
        <f>+#REF!</f>
        <v>#REF!</v>
      </c>
      <c r="I11" s="14" t="e">
        <f>+#REF!</f>
        <v>#REF!</v>
      </c>
      <c r="J11" s="14" t="e">
        <f>+#REF!</f>
        <v>#REF!</v>
      </c>
      <c r="K11" s="14" t="e">
        <f>+#REF!</f>
        <v>#REF!</v>
      </c>
      <c r="L11" s="14" t="e">
        <f>+#REF!</f>
        <v>#REF!</v>
      </c>
      <c r="M11" s="14" t="s">
        <v>55</v>
      </c>
      <c r="N11" s="27" t="e">
        <f>+#REF!</f>
        <v>#REF!</v>
      </c>
      <c r="O11" s="15" t="e">
        <f>+#REF!</f>
        <v>#REF!</v>
      </c>
      <c r="P11" s="15" t="e">
        <f>+#REF!</f>
        <v>#REF!</v>
      </c>
      <c r="Q11" s="15" t="e">
        <f>+#REF!</f>
        <v>#REF!</v>
      </c>
      <c r="R11" s="16" t="e">
        <f t="shared" si="0"/>
        <v>#REF!</v>
      </c>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row>
    <row r="12" spans="1:127" ht="30" customHeight="1">
      <c r="B12" s="18">
        <v>10</v>
      </c>
      <c r="C12" s="28" t="e">
        <f>+#REF!</f>
        <v>#REF!</v>
      </c>
      <c r="D12" s="19" t="e">
        <f>+#REF!</f>
        <v>#REF!</v>
      </c>
      <c r="E12" s="20" t="e">
        <f>+#REF!</f>
        <v>#REF!</v>
      </c>
      <c r="F12" s="21" t="e">
        <f>+#REF!</f>
        <v>#REF!</v>
      </c>
      <c r="G12" s="21" t="e">
        <f>+#REF!</f>
        <v>#REF!</v>
      </c>
      <c r="H12" s="21" t="e">
        <f>+#REF!</f>
        <v>#REF!</v>
      </c>
      <c r="I12" s="21" t="e">
        <f>+#REF!</f>
        <v>#REF!</v>
      </c>
      <c r="J12" s="21" t="e">
        <f>+#REF!</f>
        <v>#REF!</v>
      </c>
      <c r="K12" s="21" t="e">
        <f>+#REF!</f>
        <v>#REF!</v>
      </c>
      <c r="L12" s="21" t="e">
        <f>+#REF!</f>
        <v>#REF!</v>
      </c>
      <c r="M12" s="21" t="s">
        <v>55</v>
      </c>
      <c r="N12" s="29" t="e">
        <f>+#REF!</f>
        <v>#REF!</v>
      </c>
      <c r="O12" s="22" t="e">
        <f>+#REF!</f>
        <v>#REF!</v>
      </c>
      <c r="P12" s="22" t="e">
        <f>+#REF!</f>
        <v>#REF!</v>
      </c>
      <c r="Q12" s="22" t="e">
        <f>+#REF!</f>
        <v>#REF!</v>
      </c>
      <c r="R12" s="23" t="e">
        <f t="shared" si="0"/>
        <v>#REF!</v>
      </c>
    </row>
    <row r="13" spans="1:127" s="17" customFormat="1" ht="30" customHeight="1">
      <c r="A13" s="5"/>
      <c r="B13" s="13">
        <v>11</v>
      </c>
      <c r="C13" s="26" t="e">
        <f>+#REF!</f>
        <v>#REF!</v>
      </c>
      <c r="D13" s="13" t="e">
        <f>+#REF!</f>
        <v>#REF!</v>
      </c>
      <c r="E13" s="14" t="e">
        <f>+#REF!</f>
        <v>#REF!</v>
      </c>
      <c r="F13" s="14" t="e">
        <f>+#REF!</f>
        <v>#REF!</v>
      </c>
      <c r="G13" s="14" t="e">
        <f>+#REF!</f>
        <v>#REF!</v>
      </c>
      <c r="H13" s="14" t="e">
        <f>+#REF!</f>
        <v>#REF!</v>
      </c>
      <c r="I13" s="14" t="e">
        <f>+#REF!</f>
        <v>#REF!</v>
      </c>
      <c r="J13" s="14" t="e">
        <f>+#REF!</f>
        <v>#REF!</v>
      </c>
      <c r="K13" s="14" t="e">
        <f>+#REF!</f>
        <v>#REF!</v>
      </c>
      <c r="L13" s="14" t="e">
        <f>+#REF!</f>
        <v>#REF!</v>
      </c>
      <c r="M13" s="14" t="s">
        <v>55</v>
      </c>
      <c r="N13" s="27" t="e">
        <f>+#REF!</f>
        <v>#REF!</v>
      </c>
      <c r="O13" s="15" t="e">
        <f>+#REF!</f>
        <v>#REF!</v>
      </c>
      <c r="P13" s="15" t="e">
        <f>+#REF!</f>
        <v>#REF!</v>
      </c>
      <c r="Q13" s="15" t="e">
        <f>+#REF!</f>
        <v>#REF!</v>
      </c>
      <c r="R13" s="16" t="e">
        <f t="shared" si="0"/>
        <v>#REF!</v>
      </c>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row>
    <row r="14" spans="1:127" ht="30" customHeight="1">
      <c r="B14" s="18">
        <v>12</v>
      </c>
      <c r="C14" s="28" t="e">
        <f>+#REF!</f>
        <v>#REF!</v>
      </c>
      <c r="D14" s="19" t="e">
        <f>+#REF!</f>
        <v>#REF!</v>
      </c>
      <c r="E14" s="20" t="e">
        <f>+#REF!</f>
        <v>#REF!</v>
      </c>
      <c r="F14" s="21" t="e">
        <f>+#REF!</f>
        <v>#REF!</v>
      </c>
      <c r="G14" s="21" t="e">
        <f>+#REF!</f>
        <v>#REF!</v>
      </c>
      <c r="H14" s="21" t="e">
        <f>+#REF!</f>
        <v>#REF!</v>
      </c>
      <c r="I14" s="21" t="e">
        <f>+#REF!</f>
        <v>#REF!</v>
      </c>
      <c r="J14" s="21" t="e">
        <f>+#REF!</f>
        <v>#REF!</v>
      </c>
      <c r="K14" s="21" t="e">
        <f>+#REF!</f>
        <v>#REF!</v>
      </c>
      <c r="L14" s="21" t="e">
        <f>+#REF!</f>
        <v>#REF!</v>
      </c>
      <c r="M14" s="21" t="s">
        <v>55</v>
      </c>
      <c r="N14" s="29" t="e">
        <f>+#REF!</f>
        <v>#REF!</v>
      </c>
      <c r="O14" s="22" t="e">
        <f>+#REF!</f>
        <v>#REF!</v>
      </c>
      <c r="P14" s="22" t="e">
        <f>+#REF!</f>
        <v>#REF!</v>
      </c>
      <c r="Q14" s="22" t="e">
        <f>+#REF!</f>
        <v>#REF!</v>
      </c>
      <c r="R14" s="23" t="e">
        <f t="shared" si="0"/>
        <v>#REF!</v>
      </c>
    </row>
    <row r="15" spans="1:127" s="17" customFormat="1" ht="30" customHeight="1">
      <c r="A15" s="5"/>
      <c r="B15" s="13">
        <v>13</v>
      </c>
      <c r="C15" s="26" t="e">
        <f>+#REF!</f>
        <v>#REF!</v>
      </c>
      <c r="D15" s="13" t="e">
        <f>+#REF!</f>
        <v>#REF!</v>
      </c>
      <c r="E15" s="14" t="e">
        <f>+#REF!</f>
        <v>#REF!</v>
      </c>
      <c r="F15" s="14" t="e">
        <f>+#REF!</f>
        <v>#REF!</v>
      </c>
      <c r="G15" s="14" t="e">
        <f>+#REF!</f>
        <v>#REF!</v>
      </c>
      <c r="H15" s="14" t="e">
        <f>+#REF!</f>
        <v>#REF!</v>
      </c>
      <c r="I15" s="14" t="e">
        <f>+#REF!</f>
        <v>#REF!</v>
      </c>
      <c r="J15" s="14" t="e">
        <f>+#REF!</f>
        <v>#REF!</v>
      </c>
      <c r="K15" s="14" t="e">
        <f>+#REF!</f>
        <v>#REF!</v>
      </c>
      <c r="L15" s="14" t="e">
        <f>+#REF!</f>
        <v>#REF!</v>
      </c>
      <c r="M15" s="14" t="s">
        <v>55</v>
      </c>
      <c r="N15" s="27" t="e">
        <f>+#REF!</f>
        <v>#REF!</v>
      </c>
      <c r="O15" s="15" t="e">
        <f>+#REF!</f>
        <v>#REF!</v>
      </c>
      <c r="P15" s="15" t="e">
        <f>+#REF!</f>
        <v>#REF!</v>
      </c>
      <c r="Q15" s="15" t="e">
        <f>+#REF!</f>
        <v>#REF!</v>
      </c>
      <c r="R15" s="16" t="e">
        <f t="shared" si="0"/>
        <v>#REF!</v>
      </c>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row>
    <row r="16" spans="1:127" ht="30" customHeight="1">
      <c r="B16" s="18">
        <v>14</v>
      </c>
      <c r="C16" s="28" t="e">
        <f>+#REF!</f>
        <v>#REF!</v>
      </c>
      <c r="D16" s="19" t="e">
        <f>+#REF!</f>
        <v>#REF!</v>
      </c>
      <c r="E16" s="20" t="e">
        <f>+#REF!</f>
        <v>#REF!</v>
      </c>
      <c r="F16" s="21" t="e">
        <f>+#REF!</f>
        <v>#REF!</v>
      </c>
      <c r="G16" s="21" t="e">
        <f>+#REF!</f>
        <v>#REF!</v>
      </c>
      <c r="H16" s="21" t="e">
        <f>+#REF!</f>
        <v>#REF!</v>
      </c>
      <c r="I16" s="21" t="e">
        <f>+#REF!</f>
        <v>#REF!</v>
      </c>
      <c r="J16" s="21" t="e">
        <f>+#REF!</f>
        <v>#REF!</v>
      </c>
      <c r="K16" s="21" t="e">
        <f>+#REF!</f>
        <v>#REF!</v>
      </c>
      <c r="L16" s="21" t="e">
        <f>+#REF!</f>
        <v>#REF!</v>
      </c>
      <c r="M16" s="21" t="s">
        <v>55</v>
      </c>
      <c r="N16" s="29" t="e">
        <f>+#REF!</f>
        <v>#REF!</v>
      </c>
      <c r="O16" s="22" t="e">
        <f>+#REF!</f>
        <v>#REF!</v>
      </c>
      <c r="P16" s="22" t="e">
        <f>+#REF!</f>
        <v>#REF!</v>
      </c>
      <c r="Q16" s="22" t="e">
        <f>+#REF!</f>
        <v>#REF!</v>
      </c>
      <c r="R16" s="23" t="e">
        <f t="shared" si="0"/>
        <v>#REF!</v>
      </c>
    </row>
    <row r="17" spans="14:14" s="5" customFormat="1">
      <c r="N17" s="24"/>
    </row>
    <row r="18" spans="14:14" s="5" customFormat="1">
      <c r="N18" s="24"/>
    </row>
    <row r="19" spans="14:14" s="5" customFormat="1">
      <c r="N19" s="24"/>
    </row>
    <row r="20" spans="14:14" s="5" customFormat="1">
      <c r="N20" s="24"/>
    </row>
    <row r="21" spans="14:14" s="5" customFormat="1">
      <c r="N21" s="24"/>
    </row>
    <row r="22" spans="14:14" s="5" customFormat="1">
      <c r="N22" s="24"/>
    </row>
    <row r="23" spans="14:14" s="5" customFormat="1">
      <c r="N23" s="24"/>
    </row>
    <row r="24" spans="14:14" s="5" customFormat="1">
      <c r="N24" s="24"/>
    </row>
    <row r="25" spans="14:14" s="5" customFormat="1">
      <c r="N25" s="24"/>
    </row>
    <row r="26" spans="14:14" s="5" customFormat="1">
      <c r="N26" s="24"/>
    </row>
    <row r="27" spans="14:14" s="5" customFormat="1">
      <c r="N27" s="24"/>
    </row>
    <row r="28" spans="14:14" s="5" customFormat="1">
      <c r="N28" s="24"/>
    </row>
    <row r="29" spans="14:14" s="5" customFormat="1">
      <c r="N29" s="24"/>
    </row>
    <row r="30" spans="14:14" s="5" customFormat="1">
      <c r="N30" s="24"/>
    </row>
    <row r="31" spans="14:14" s="5" customFormat="1">
      <c r="N31" s="24"/>
    </row>
    <row r="32" spans="14:14" s="5" customFormat="1">
      <c r="N32" s="24"/>
    </row>
    <row r="33" spans="14:14" s="5" customFormat="1">
      <c r="N33" s="24"/>
    </row>
    <row r="34" spans="14:14" s="5" customFormat="1">
      <c r="N34" s="24"/>
    </row>
    <row r="35" spans="14:14" s="5" customFormat="1">
      <c r="N35" s="24"/>
    </row>
    <row r="36" spans="14:14" s="5" customFormat="1">
      <c r="N36" s="24"/>
    </row>
    <row r="37" spans="14:14" s="5" customFormat="1">
      <c r="N37" s="24"/>
    </row>
    <row r="38" spans="14:14" s="5" customFormat="1">
      <c r="N38" s="24"/>
    </row>
    <row r="39" spans="14:14" s="5" customFormat="1">
      <c r="N39" s="24"/>
    </row>
    <row r="40" spans="14:14" s="5" customFormat="1">
      <c r="N40" s="24"/>
    </row>
    <row r="41" spans="14:14" s="5" customFormat="1">
      <c r="N41" s="24"/>
    </row>
    <row r="42" spans="14:14" s="5" customFormat="1">
      <c r="N42" s="24"/>
    </row>
    <row r="43" spans="14:14" s="5" customFormat="1">
      <c r="N43" s="24"/>
    </row>
    <row r="44" spans="14:14" s="5" customFormat="1">
      <c r="N44" s="24"/>
    </row>
    <row r="45" spans="14:14" s="5" customFormat="1">
      <c r="N45" s="24"/>
    </row>
    <row r="46" spans="14:14" s="5" customFormat="1">
      <c r="N46" s="24"/>
    </row>
    <row r="47" spans="14:14" s="5" customFormat="1">
      <c r="N47" s="24"/>
    </row>
    <row r="48" spans="14:14" s="5" customFormat="1">
      <c r="N48" s="24"/>
    </row>
    <row r="49" spans="14:14" s="5" customFormat="1">
      <c r="N49" s="24"/>
    </row>
    <row r="50" spans="14:14" s="5" customFormat="1">
      <c r="N50" s="24"/>
    </row>
    <row r="51" spans="14:14" s="5" customFormat="1">
      <c r="N51" s="24"/>
    </row>
    <row r="52" spans="14:14" s="5" customFormat="1">
      <c r="N52" s="24"/>
    </row>
    <row r="53" spans="14:14" s="5" customFormat="1">
      <c r="N53" s="24"/>
    </row>
    <row r="54" spans="14:14" s="5" customFormat="1">
      <c r="N54" s="24"/>
    </row>
    <row r="55" spans="14:14" s="5" customFormat="1">
      <c r="N55" s="24"/>
    </row>
    <row r="56" spans="14:14" s="5" customFormat="1">
      <c r="N56" s="24"/>
    </row>
    <row r="57" spans="14:14" s="5" customFormat="1">
      <c r="N57" s="24"/>
    </row>
    <row r="58" spans="14:14" s="5" customFormat="1">
      <c r="N58" s="24"/>
    </row>
    <row r="59" spans="14:14" s="5" customFormat="1">
      <c r="N59" s="24"/>
    </row>
    <row r="60" spans="14:14" s="5" customFormat="1">
      <c r="N60" s="24"/>
    </row>
    <row r="61" spans="14:14" s="5" customFormat="1">
      <c r="N61" s="24"/>
    </row>
    <row r="62" spans="14:14" s="5" customFormat="1">
      <c r="N62" s="24"/>
    </row>
    <row r="63" spans="14:14" s="5" customFormat="1">
      <c r="N63" s="24"/>
    </row>
    <row r="64" spans="14:14" s="5" customFormat="1">
      <c r="N64" s="24"/>
    </row>
    <row r="65" spans="14:14" s="5" customFormat="1">
      <c r="N65" s="24"/>
    </row>
    <row r="66" spans="14:14" s="5" customFormat="1">
      <c r="N66" s="24"/>
    </row>
    <row r="67" spans="14:14" s="5" customFormat="1">
      <c r="N67" s="24"/>
    </row>
    <row r="68" spans="14:14" s="5" customFormat="1">
      <c r="N68" s="24"/>
    </row>
    <row r="69" spans="14:14" s="5" customFormat="1">
      <c r="N69" s="24"/>
    </row>
    <row r="70" spans="14:14" s="5" customFormat="1">
      <c r="N70" s="24"/>
    </row>
    <row r="71" spans="14:14" s="5" customFormat="1">
      <c r="N71" s="24"/>
    </row>
    <row r="72" spans="14:14" s="5" customFormat="1">
      <c r="N72" s="24"/>
    </row>
    <row r="73" spans="14:14" s="5" customFormat="1">
      <c r="N73" s="24"/>
    </row>
    <row r="74" spans="14:14" s="5" customFormat="1">
      <c r="N74" s="24"/>
    </row>
    <row r="75" spans="14:14" s="5" customFormat="1">
      <c r="N75" s="24"/>
    </row>
    <row r="76" spans="14:14" s="5" customFormat="1">
      <c r="N76" s="24"/>
    </row>
    <row r="77" spans="14:14" s="5" customFormat="1">
      <c r="N77" s="24"/>
    </row>
    <row r="78" spans="14:14" s="5" customFormat="1">
      <c r="N78" s="24"/>
    </row>
    <row r="79" spans="14:14" s="5" customFormat="1">
      <c r="N79" s="24"/>
    </row>
    <row r="80" spans="14:14" s="5" customFormat="1">
      <c r="N80" s="24"/>
    </row>
    <row r="81" spans="14:14" s="5" customFormat="1">
      <c r="N81" s="24"/>
    </row>
    <row r="82" spans="14:14" s="5" customFormat="1">
      <c r="N82" s="24"/>
    </row>
    <row r="83" spans="14:14" s="5" customFormat="1">
      <c r="N83" s="24"/>
    </row>
    <row r="84" spans="14:14" s="5" customFormat="1">
      <c r="N84" s="24"/>
    </row>
    <row r="85" spans="14:14" s="5" customFormat="1">
      <c r="N85" s="24"/>
    </row>
    <row r="86" spans="14:14" s="5" customFormat="1">
      <c r="N86" s="24"/>
    </row>
    <row r="87" spans="14:14" s="5" customFormat="1">
      <c r="N87" s="24"/>
    </row>
    <row r="88" spans="14:14" s="5" customFormat="1">
      <c r="N88" s="24"/>
    </row>
    <row r="89" spans="14:14" s="5" customFormat="1">
      <c r="N89" s="24"/>
    </row>
    <row r="90" spans="14:14" s="5" customFormat="1">
      <c r="N90" s="24"/>
    </row>
    <row r="91" spans="14:14" s="5" customFormat="1">
      <c r="N91" s="24"/>
    </row>
    <row r="92" spans="14:14" s="5" customFormat="1">
      <c r="N92" s="24"/>
    </row>
    <row r="93" spans="14:14" s="5" customFormat="1">
      <c r="N93" s="24"/>
    </row>
    <row r="94" spans="14:14" s="5" customFormat="1">
      <c r="N94" s="24"/>
    </row>
    <row r="95" spans="14:14" s="5" customFormat="1">
      <c r="N95" s="24"/>
    </row>
    <row r="96" spans="14:14" s="5" customFormat="1">
      <c r="N96" s="24"/>
    </row>
    <row r="97" spans="14:14" s="5" customFormat="1">
      <c r="N97" s="24"/>
    </row>
    <row r="98" spans="14:14" s="5" customFormat="1">
      <c r="N98" s="24"/>
    </row>
    <row r="99" spans="14:14" s="5" customFormat="1">
      <c r="N99" s="24"/>
    </row>
    <row r="100" spans="14:14" s="5" customFormat="1">
      <c r="N100" s="24"/>
    </row>
    <row r="101" spans="14:14" s="5" customFormat="1">
      <c r="N101" s="24"/>
    </row>
    <row r="102" spans="14:14" s="5" customFormat="1">
      <c r="N102" s="24"/>
    </row>
    <row r="103" spans="14:14" s="5" customFormat="1">
      <c r="N103" s="24"/>
    </row>
    <row r="104" spans="14:14" s="5" customFormat="1">
      <c r="N104" s="24"/>
    </row>
    <row r="105" spans="14:14" s="5" customFormat="1">
      <c r="N105" s="24"/>
    </row>
    <row r="106" spans="14:14" s="5" customFormat="1">
      <c r="N106" s="24"/>
    </row>
    <row r="107" spans="14:14" s="5" customFormat="1">
      <c r="N107" s="24"/>
    </row>
    <row r="108" spans="14:14" s="5" customFormat="1">
      <c r="N108" s="24"/>
    </row>
    <row r="109" spans="14:14" s="5" customFormat="1">
      <c r="N109" s="24"/>
    </row>
    <row r="110" spans="14:14" s="5" customFormat="1">
      <c r="N110" s="24"/>
    </row>
    <row r="111" spans="14:14" s="5" customFormat="1">
      <c r="N111" s="24"/>
    </row>
    <row r="112" spans="14:14" s="5" customFormat="1">
      <c r="N112" s="24"/>
    </row>
    <row r="113" spans="14:14" s="5" customFormat="1">
      <c r="N113" s="24"/>
    </row>
    <row r="114" spans="14:14" s="5" customFormat="1">
      <c r="N114" s="24"/>
    </row>
    <row r="115" spans="14:14" s="5" customFormat="1">
      <c r="N115" s="24"/>
    </row>
    <row r="116" spans="14:14" s="5" customFormat="1">
      <c r="N116" s="24"/>
    </row>
    <row r="117" spans="14:14" s="5" customFormat="1">
      <c r="N117" s="24"/>
    </row>
    <row r="118" spans="14:14" s="5" customFormat="1">
      <c r="N118" s="24"/>
    </row>
    <row r="119" spans="14:14" s="5" customFormat="1">
      <c r="N119" s="24"/>
    </row>
    <row r="120" spans="14:14" s="5" customFormat="1">
      <c r="N120" s="24"/>
    </row>
    <row r="121" spans="14:14" s="5" customFormat="1">
      <c r="N121" s="24"/>
    </row>
    <row r="122" spans="14:14" s="5" customFormat="1">
      <c r="N122" s="24"/>
    </row>
    <row r="123" spans="14:14" s="5" customFormat="1">
      <c r="N123" s="24"/>
    </row>
    <row r="124" spans="14:14" s="5" customFormat="1">
      <c r="N124" s="24"/>
    </row>
    <row r="125" spans="14:14" s="5" customFormat="1">
      <c r="N125" s="24"/>
    </row>
    <row r="126" spans="14:14" s="5" customFormat="1">
      <c r="N126" s="24"/>
    </row>
    <row r="127" spans="14:14" s="5" customFormat="1">
      <c r="N127" s="24"/>
    </row>
    <row r="128" spans="14:14" s="5" customFormat="1">
      <c r="N128" s="24"/>
    </row>
    <row r="129" spans="14:14" s="5" customFormat="1">
      <c r="N129" s="24"/>
    </row>
    <row r="130" spans="14:14" s="5" customFormat="1">
      <c r="N130" s="24"/>
    </row>
    <row r="131" spans="14:14" s="5" customFormat="1">
      <c r="N131" s="24"/>
    </row>
    <row r="132" spans="14:14" s="5" customFormat="1">
      <c r="N132" s="24"/>
    </row>
    <row r="133" spans="14:14" s="5" customFormat="1">
      <c r="N133" s="24"/>
    </row>
    <row r="134" spans="14:14" s="5" customFormat="1">
      <c r="N134" s="24"/>
    </row>
    <row r="135" spans="14:14" s="5" customFormat="1">
      <c r="N135" s="24"/>
    </row>
    <row r="136" spans="14:14" s="5" customFormat="1">
      <c r="N136" s="24"/>
    </row>
    <row r="137" spans="14:14" s="5" customFormat="1">
      <c r="N137" s="24"/>
    </row>
    <row r="138" spans="14:14" s="5" customFormat="1">
      <c r="N138" s="24"/>
    </row>
    <row r="139" spans="14:14" s="5" customFormat="1">
      <c r="N139" s="24"/>
    </row>
    <row r="140" spans="14:14" s="5" customFormat="1">
      <c r="N140" s="24"/>
    </row>
    <row r="141" spans="14:14" s="5" customFormat="1">
      <c r="N141" s="24"/>
    </row>
    <row r="142" spans="14:14" s="5" customFormat="1">
      <c r="N142" s="24"/>
    </row>
    <row r="143" spans="14:14" s="5" customFormat="1">
      <c r="N143" s="24"/>
    </row>
    <row r="144" spans="14:14" s="5" customFormat="1">
      <c r="N144" s="24"/>
    </row>
    <row r="145" spans="14:14" s="5" customFormat="1">
      <c r="N145" s="24"/>
    </row>
    <row r="146" spans="14:14" s="5" customFormat="1">
      <c r="N146" s="24"/>
    </row>
    <row r="147" spans="14:14" s="5" customFormat="1">
      <c r="N147" s="24"/>
    </row>
    <row r="148" spans="14:14" s="5" customFormat="1">
      <c r="N148" s="24"/>
    </row>
    <row r="149" spans="14:14" s="5" customFormat="1">
      <c r="N149" s="24"/>
    </row>
    <row r="150" spans="14:14" s="5" customFormat="1">
      <c r="N150" s="24"/>
    </row>
    <row r="151" spans="14:14" s="5" customFormat="1">
      <c r="N151" s="24"/>
    </row>
    <row r="152" spans="14:14" s="5" customFormat="1">
      <c r="N152" s="24"/>
    </row>
    <row r="153" spans="14:14" s="5" customFormat="1">
      <c r="N153" s="24"/>
    </row>
    <row r="154" spans="14:14" s="5" customFormat="1">
      <c r="N154" s="24"/>
    </row>
    <row r="155" spans="14:14" s="5" customFormat="1">
      <c r="N155" s="24"/>
    </row>
    <row r="156" spans="14:14" s="5" customFormat="1">
      <c r="N156" s="24"/>
    </row>
    <row r="157" spans="14:14" s="5" customFormat="1">
      <c r="N157" s="24"/>
    </row>
    <row r="158" spans="14:14" s="5" customFormat="1">
      <c r="N158" s="24"/>
    </row>
    <row r="159" spans="14:14" s="5" customFormat="1">
      <c r="N159" s="24"/>
    </row>
    <row r="160" spans="14:14" s="5" customFormat="1">
      <c r="N160" s="24"/>
    </row>
    <row r="161" spans="14:14" s="5" customFormat="1">
      <c r="N161" s="24"/>
    </row>
    <row r="162" spans="14:14" s="5" customFormat="1">
      <c r="N162" s="24"/>
    </row>
    <row r="163" spans="14:14" s="5" customFormat="1">
      <c r="N163" s="24"/>
    </row>
    <row r="164" spans="14:14" s="5" customFormat="1">
      <c r="N164" s="24"/>
    </row>
    <row r="165" spans="14:14" s="5" customFormat="1">
      <c r="N165" s="24"/>
    </row>
    <row r="166" spans="14:14" s="5" customFormat="1">
      <c r="N166" s="24"/>
    </row>
    <row r="167" spans="14:14" s="5" customFormat="1">
      <c r="N167" s="24"/>
    </row>
    <row r="168" spans="14:14" s="5" customFormat="1">
      <c r="N168" s="24"/>
    </row>
    <row r="169" spans="14:14" s="5" customFormat="1">
      <c r="N169" s="24"/>
    </row>
    <row r="170" spans="14:14" s="5" customFormat="1">
      <c r="N170" s="24"/>
    </row>
    <row r="171" spans="14:14" s="5" customFormat="1">
      <c r="N171" s="24"/>
    </row>
    <row r="172" spans="14:14" s="5" customFormat="1">
      <c r="N172" s="24"/>
    </row>
    <row r="173" spans="14:14" s="5" customFormat="1">
      <c r="N173" s="24"/>
    </row>
    <row r="174" spans="14:14" s="5" customFormat="1">
      <c r="N174" s="24"/>
    </row>
    <row r="175" spans="14:14" s="5" customFormat="1">
      <c r="N175" s="24"/>
    </row>
    <row r="176" spans="14:14" s="5" customFormat="1">
      <c r="N176" s="24"/>
    </row>
    <row r="177" spans="14:14" s="5" customFormat="1">
      <c r="N177" s="24"/>
    </row>
    <row r="178" spans="14:14" s="5" customFormat="1">
      <c r="N178" s="24"/>
    </row>
    <row r="179" spans="14:14" s="5" customFormat="1">
      <c r="N179" s="24"/>
    </row>
    <row r="180" spans="14:14" s="5" customFormat="1">
      <c r="N180" s="24"/>
    </row>
    <row r="181" spans="14:14" s="5" customFormat="1">
      <c r="N181" s="24"/>
    </row>
    <row r="182" spans="14:14" s="5" customFormat="1">
      <c r="N182" s="24"/>
    </row>
    <row r="183" spans="14:14" s="5" customFormat="1">
      <c r="N183" s="24"/>
    </row>
    <row r="184" spans="14:14" s="5" customFormat="1">
      <c r="N184" s="24"/>
    </row>
    <row r="185" spans="14:14" s="5" customFormat="1">
      <c r="N185" s="24"/>
    </row>
    <row r="186" spans="14:14" s="5" customFormat="1">
      <c r="N186" s="24"/>
    </row>
    <row r="187" spans="14:14" s="5" customFormat="1">
      <c r="N187" s="24"/>
    </row>
    <row r="188" spans="14:14" s="5" customFormat="1">
      <c r="N188" s="24"/>
    </row>
    <row r="189" spans="14:14" s="5" customFormat="1">
      <c r="N189" s="24"/>
    </row>
    <row r="190" spans="14:14" s="5" customFormat="1">
      <c r="N190" s="24"/>
    </row>
    <row r="191" spans="14:14" s="5" customFormat="1">
      <c r="N191" s="24"/>
    </row>
    <row r="192" spans="14:14" s="5" customFormat="1">
      <c r="N192" s="24"/>
    </row>
    <row r="193" spans="14:14" s="5" customFormat="1">
      <c r="N193" s="24"/>
    </row>
    <row r="194" spans="14:14" s="5" customFormat="1">
      <c r="N194" s="24"/>
    </row>
    <row r="195" spans="14:14" s="5" customFormat="1">
      <c r="N195" s="24"/>
    </row>
    <row r="196" spans="14:14" s="5" customFormat="1">
      <c r="N196" s="24"/>
    </row>
    <row r="197" spans="14:14" s="5" customFormat="1">
      <c r="N197" s="24"/>
    </row>
    <row r="198" spans="14:14" s="5" customFormat="1">
      <c r="N198" s="24"/>
    </row>
    <row r="199" spans="14:14" s="5" customFormat="1">
      <c r="N199" s="24"/>
    </row>
    <row r="200" spans="14:14" s="5" customFormat="1">
      <c r="N200" s="24"/>
    </row>
    <row r="201" spans="14:14" s="5" customFormat="1">
      <c r="N201" s="24"/>
    </row>
    <row r="202" spans="14:14" s="5" customFormat="1">
      <c r="N202" s="24"/>
    </row>
    <row r="203" spans="14:14" s="5" customFormat="1">
      <c r="N203" s="24"/>
    </row>
    <row r="204" spans="14:14" s="5" customFormat="1">
      <c r="N204" s="24"/>
    </row>
    <row r="205" spans="14:14" s="5" customFormat="1">
      <c r="N205" s="24"/>
    </row>
    <row r="206" spans="14:14" s="5" customFormat="1">
      <c r="N206" s="24"/>
    </row>
    <row r="207" spans="14:14" s="5" customFormat="1">
      <c r="N207" s="24"/>
    </row>
    <row r="208" spans="14:14" s="5" customFormat="1">
      <c r="N208" s="24"/>
    </row>
    <row r="209" spans="14:14" s="5" customFormat="1">
      <c r="N209" s="24"/>
    </row>
    <row r="210" spans="14:14" s="5" customFormat="1">
      <c r="N210" s="24"/>
    </row>
    <row r="211" spans="14:14" s="5" customFormat="1">
      <c r="N211" s="24"/>
    </row>
    <row r="212" spans="14:14" s="5" customFormat="1">
      <c r="N212" s="24"/>
    </row>
    <row r="213" spans="14:14" s="5" customFormat="1">
      <c r="N213" s="24"/>
    </row>
    <row r="214" spans="14:14" s="5" customFormat="1">
      <c r="N214" s="24"/>
    </row>
    <row r="215" spans="14:14" s="5" customFormat="1">
      <c r="N215" s="24"/>
    </row>
    <row r="216" spans="14:14" s="5" customFormat="1">
      <c r="N216" s="24"/>
    </row>
    <row r="217" spans="14:14" s="5" customFormat="1">
      <c r="N217" s="24"/>
    </row>
    <row r="218" spans="14:14" s="5" customFormat="1">
      <c r="N218" s="24"/>
    </row>
    <row r="219" spans="14:14" s="5" customFormat="1">
      <c r="N219" s="24"/>
    </row>
    <row r="220" spans="14:14" s="5" customFormat="1">
      <c r="N220" s="24"/>
    </row>
    <row r="221" spans="14:14" s="5" customFormat="1">
      <c r="N221" s="24"/>
    </row>
    <row r="222" spans="14:14" s="5" customFormat="1">
      <c r="N222" s="24"/>
    </row>
    <row r="223" spans="14:14" s="5" customFormat="1">
      <c r="N223" s="24"/>
    </row>
    <row r="224" spans="14:14" s="5" customFormat="1">
      <c r="N224" s="24"/>
    </row>
    <row r="225" spans="14:14" s="5" customFormat="1">
      <c r="N225" s="24"/>
    </row>
    <row r="226" spans="14:14" s="5" customFormat="1">
      <c r="N226" s="24"/>
    </row>
    <row r="227" spans="14:14" s="5" customFormat="1">
      <c r="N227" s="24"/>
    </row>
    <row r="228" spans="14:14" s="5" customFormat="1">
      <c r="N228" s="24"/>
    </row>
    <row r="229" spans="14:14" s="5" customFormat="1">
      <c r="N229" s="24"/>
    </row>
    <row r="230" spans="14:14" s="5" customFormat="1">
      <c r="N230" s="24"/>
    </row>
    <row r="231" spans="14:14" s="5" customFormat="1">
      <c r="N231" s="24"/>
    </row>
    <row r="232" spans="14:14" s="5" customFormat="1">
      <c r="N232" s="24"/>
    </row>
    <row r="233" spans="14:14" s="5" customFormat="1">
      <c r="N233" s="24"/>
    </row>
    <row r="234" spans="14:14" s="5" customFormat="1">
      <c r="N234" s="24"/>
    </row>
    <row r="235" spans="14:14" s="5" customFormat="1">
      <c r="N235" s="24"/>
    </row>
    <row r="236" spans="14:14" s="5" customFormat="1">
      <c r="N236" s="24"/>
    </row>
    <row r="237" spans="14:14" s="5" customFormat="1">
      <c r="N237" s="24"/>
    </row>
    <row r="238" spans="14:14" s="5" customFormat="1">
      <c r="N238" s="24"/>
    </row>
    <row r="239" spans="14:14" s="5" customFormat="1">
      <c r="N239" s="24"/>
    </row>
    <row r="240" spans="14:14" s="5" customFormat="1">
      <c r="N240" s="24"/>
    </row>
    <row r="241" spans="14:14" s="5" customFormat="1">
      <c r="N241" s="24"/>
    </row>
    <row r="242" spans="14:14" s="5" customFormat="1">
      <c r="N242" s="24"/>
    </row>
    <row r="243" spans="14:14" s="5" customFormat="1">
      <c r="N243" s="24"/>
    </row>
    <row r="244" spans="14:14" s="5" customFormat="1">
      <c r="N244" s="24"/>
    </row>
    <row r="245" spans="14:14" s="5" customFormat="1">
      <c r="N245" s="24"/>
    </row>
    <row r="246" spans="14:14" s="5" customFormat="1">
      <c r="N246" s="24"/>
    </row>
    <row r="247" spans="14:14" s="5" customFormat="1">
      <c r="N247" s="24"/>
    </row>
    <row r="248" spans="14:14" s="5" customFormat="1">
      <c r="N248" s="24"/>
    </row>
    <row r="249" spans="14:14" s="5" customFormat="1">
      <c r="N249" s="24"/>
    </row>
    <row r="250" spans="14:14" s="5" customFormat="1">
      <c r="N250" s="24"/>
    </row>
    <row r="251" spans="14:14" s="5" customFormat="1">
      <c r="N251" s="24"/>
    </row>
    <row r="252" spans="14:14" s="5" customFormat="1">
      <c r="N252" s="24"/>
    </row>
    <row r="253" spans="14:14" s="5" customFormat="1">
      <c r="N253" s="24"/>
    </row>
    <row r="254" spans="14:14" s="5" customFormat="1">
      <c r="N254" s="24"/>
    </row>
    <row r="255" spans="14:14" s="5" customFormat="1">
      <c r="N255" s="24"/>
    </row>
    <row r="256" spans="14:14" s="5" customFormat="1">
      <c r="N256" s="24"/>
    </row>
    <row r="257" spans="14:14" s="5" customFormat="1">
      <c r="N257" s="24"/>
    </row>
    <row r="258" spans="14:14" s="5" customFormat="1">
      <c r="N258" s="24"/>
    </row>
    <row r="259" spans="14:14" s="5" customFormat="1">
      <c r="N259" s="24"/>
    </row>
    <row r="260" spans="14:14" s="5" customFormat="1">
      <c r="N260" s="24"/>
    </row>
    <row r="261" spans="14:14" s="5" customFormat="1">
      <c r="N261" s="24"/>
    </row>
    <row r="262" spans="14:14" s="5" customFormat="1">
      <c r="N262" s="24"/>
    </row>
    <row r="263" spans="14:14" s="5" customFormat="1">
      <c r="N263" s="24"/>
    </row>
    <row r="264" spans="14:14" s="5" customFormat="1">
      <c r="N264" s="24"/>
    </row>
    <row r="265" spans="14:14" s="5" customFormat="1">
      <c r="N265" s="24"/>
    </row>
    <row r="266" spans="14:14" s="5" customFormat="1">
      <c r="N266" s="24"/>
    </row>
    <row r="267" spans="14:14" s="5" customFormat="1">
      <c r="N267" s="24"/>
    </row>
    <row r="268" spans="14:14" s="5" customFormat="1">
      <c r="N268" s="24"/>
    </row>
    <row r="269" spans="14:14" s="5" customFormat="1">
      <c r="N269" s="24"/>
    </row>
    <row r="270" spans="14:14" s="5" customFormat="1">
      <c r="N270" s="24"/>
    </row>
    <row r="271" spans="14:14" s="5" customFormat="1">
      <c r="N271" s="24"/>
    </row>
    <row r="272" spans="14:14" s="5" customFormat="1">
      <c r="N272" s="24"/>
    </row>
    <row r="273" spans="14:14" s="5" customFormat="1">
      <c r="N273" s="24"/>
    </row>
    <row r="274" spans="14:14" s="5" customFormat="1">
      <c r="N274" s="24"/>
    </row>
    <row r="275" spans="14:14" s="5" customFormat="1">
      <c r="N275" s="24"/>
    </row>
    <row r="276" spans="14:14" s="5" customFormat="1">
      <c r="N276" s="24"/>
    </row>
    <row r="277" spans="14:14" s="5" customFormat="1">
      <c r="N277" s="24"/>
    </row>
    <row r="278" spans="14:14" s="5" customFormat="1">
      <c r="N278" s="24"/>
    </row>
    <row r="279" spans="14:14" s="5" customFormat="1">
      <c r="N279" s="24"/>
    </row>
    <row r="280" spans="14:14" s="5" customFormat="1">
      <c r="N280" s="24"/>
    </row>
    <row r="281" spans="14:14" s="5" customFormat="1">
      <c r="N281" s="24"/>
    </row>
    <row r="282" spans="14:14" s="5" customFormat="1">
      <c r="N282" s="24"/>
    </row>
    <row r="283" spans="14:14" s="5" customFormat="1">
      <c r="N283" s="24"/>
    </row>
    <row r="284" spans="14:14" s="5" customFormat="1">
      <c r="N284" s="24"/>
    </row>
    <row r="285" spans="14:14" s="5" customFormat="1">
      <c r="N285" s="24"/>
    </row>
    <row r="286" spans="14:14" s="5" customFormat="1">
      <c r="N286" s="24"/>
    </row>
    <row r="287" spans="14:14" s="5" customFormat="1">
      <c r="N287" s="24"/>
    </row>
    <row r="288" spans="14:14" s="5" customFormat="1">
      <c r="N288" s="24"/>
    </row>
    <row r="289" spans="14:14" s="5" customFormat="1">
      <c r="N289" s="24"/>
    </row>
    <row r="290" spans="14:14" s="5" customFormat="1">
      <c r="N290" s="24"/>
    </row>
    <row r="291" spans="14:14" s="5" customFormat="1">
      <c r="N291" s="24"/>
    </row>
    <row r="292" spans="14:14" s="5" customFormat="1">
      <c r="N292" s="24"/>
    </row>
    <row r="293" spans="14:14" s="5" customFormat="1">
      <c r="N293" s="24"/>
    </row>
    <row r="294" spans="14:14" s="5" customFormat="1">
      <c r="N294" s="24"/>
    </row>
    <row r="295" spans="14:14" s="5" customFormat="1">
      <c r="N295" s="24"/>
    </row>
    <row r="296" spans="14:14" s="5" customFormat="1">
      <c r="N296" s="24"/>
    </row>
    <row r="297" spans="14:14" s="5" customFormat="1">
      <c r="N297" s="24"/>
    </row>
    <row r="298" spans="14:14" s="5" customFormat="1">
      <c r="N298" s="24"/>
    </row>
    <row r="299" spans="14:14" s="5" customFormat="1">
      <c r="N299" s="24"/>
    </row>
    <row r="300" spans="14:14" s="5" customFormat="1">
      <c r="N300" s="24"/>
    </row>
    <row r="301" spans="14:14" s="5" customFormat="1">
      <c r="N301" s="24"/>
    </row>
    <row r="302" spans="14:14" s="5" customFormat="1">
      <c r="N302" s="24"/>
    </row>
    <row r="303" spans="14:14" s="5" customFormat="1">
      <c r="N303" s="24"/>
    </row>
    <row r="304" spans="14:14" s="5" customFormat="1">
      <c r="N304" s="24"/>
    </row>
    <row r="305" spans="14:14" s="5" customFormat="1">
      <c r="N305" s="24"/>
    </row>
    <row r="306" spans="14:14" s="5" customFormat="1">
      <c r="N306" s="24"/>
    </row>
    <row r="307" spans="14:14" s="5" customFormat="1">
      <c r="N307" s="24"/>
    </row>
    <row r="308" spans="14:14" s="5" customFormat="1">
      <c r="N308" s="24"/>
    </row>
    <row r="309" spans="14:14" s="5" customFormat="1">
      <c r="N309" s="24"/>
    </row>
    <row r="310" spans="14:14" s="5" customFormat="1">
      <c r="N310" s="24"/>
    </row>
    <row r="311" spans="14:14" s="5" customFormat="1">
      <c r="N311" s="24"/>
    </row>
    <row r="312" spans="14:14" s="5" customFormat="1">
      <c r="N312" s="24"/>
    </row>
    <row r="313" spans="14:14" s="5" customFormat="1">
      <c r="N313" s="24"/>
    </row>
    <row r="314" spans="14:14" s="5" customFormat="1">
      <c r="N314" s="24"/>
    </row>
    <row r="315" spans="14:14" s="5" customFormat="1">
      <c r="N315" s="24"/>
    </row>
    <row r="316" spans="14:14" s="5" customFormat="1">
      <c r="N316" s="24"/>
    </row>
    <row r="317" spans="14:14" s="5" customFormat="1">
      <c r="N317" s="24"/>
    </row>
    <row r="318" spans="14:14" s="5" customFormat="1">
      <c r="N318" s="24"/>
    </row>
    <row r="319" spans="14:14" s="5" customFormat="1">
      <c r="N319" s="24"/>
    </row>
    <row r="320" spans="14:14" s="5" customFormat="1">
      <c r="N320" s="24"/>
    </row>
    <row r="321" spans="14:14" s="5" customFormat="1">
      <c r="N321" s="24"/>
    </row>
    <row r="322" spans="14:14" s="5" customFormat="1">
      <c r="N322" s="24"/>
    </row>
    <row r="323" spans="14:14" s="5" customFormat="1">
      <c r="N323" s="24"/>
    </row>
    <row r="324" spans="14:14" s="5" customFormat="1">
      <c r="N324" s="24"/>
    </row>
    <row r="325" spans="14:14" s="5" customFormat="1">
      <c r="N325" s="24"/>
    </row>
    <row r="326" spans="14:14" s="5" customFormat="1">
      <c r="N326" s="24"/>
    </row>
    <row r="327" spans="14:14" s="5" customFormat="1">
      <c r="N327" s="24"/>
    </row>
    <row r="328" spans="14:14" s="5" customFormat="1">
      <c r="N328" s="24"/>
    </row>
    <row r="329" spans="14:14" s="5" customFormat="1">
      <c r="N329" s="24"/>
    </row>
    <row r="330" spans="14:14" s="5" customFormat="1">
      <c r="N330" s="24"/>
    </row>
    <row r="331" spans="14:14" s="5" customFormat="1">
      <c r="N331" s="24"/>
    </row>
    <row r="332" spans="14:14" s="5" customFormat="1">
      <c r="N332" s="24"/>
    </row>
    <row r="333" spans="14:14" s="5" customFormat="1">
      <c r="N333" s="24"/>
    </row>
    <row r="334" spans="14:14" s="5" customFormat="1">
      <c r="N334" s="24"/>
    </row>
    <row r="335" spans="14:14" s="5" customFormat="1">
      <c r="N335" s="24"/>
    </row>
    <row r="336" spans="14:14" s="5" customFormat="1">
      <c r="N336" s="24"/>
    </row>
    <row r="337" spans="14:14" s="5" customFormat="1">
      <c r="N337" s="24"/>
    </row>
    <row r="338" spans="14:14" s="5" customFormat="1">
      <c r="N338" s="24"/>
    </row>
    <row r="339" spans="14:14" s="5" customFormat="1">
      <c r="N339" s="24"/>
    </row>
    <row r="340" spans="14:14" s="5" customFormat="1">
      <c r="N340" s="24"/>
    </row>
    <row r="341" spans="14:14" s="5" customFormat="1">
      <c r="N341" s="24"/>
    </row>
    <row r="342" spans="14:14" s="5" customFormat="1">
      <c r="N342" s="24"/>
    </row>
    <row r="343" spans="14:14" s="5" customFormat="1">
      <c r="N343" s="24"/>
    </row>
    <row r="344" spans="14:14" s="5" customFormat="1">
      <c r="N344" s="24"/>
    </row>
    <row r="345" spans="14:14" s="5" customFormat="1">
      <c r="N345" s="24"/>
    </row>
    <row r="346" spans="14:14" s="5" customFormat="1">
      <c r="N346" s="24"/>
    </row>
    <row r="347" spans="14:14" s="5" customFormat="1">
      <c r="N347" s="24"/>
    </row>
    <row r="348" spans="14:14" s="5" customFormat="1">
      <c r="N348" s="24"/>
    </row>
    <row r="349" spans="14:14" s="5" customFormat="1">
      <c r="N349" s="24"/>
    </row>
    <row r="350" spans="14:14" s="5" customFormat="1">
      <c r="N350" s="24"/>
    </row>
    <row r="351" spans="14:14" s="5" customFormat="1">
      <c r="N351" s="24"/>
    </row>
    <row r="352" spans="14:14" s="5" customFormat="1">
      <c r="N352" s="24"/>
    </row>
    <row r="353" spans="14:14" s="5" customFormat="1">
      <c r="N353" s="24"/>
    </row>
    <row r="354" spans="14:14" s="5" customFormat="1">
      <c r="N354" s="24"/>
    </row>
    <row r="355" spans="14:14" s="5" customFormat="1">
      <c r="N355" s="24"/>
    </row>
    <row r="356" spans="14:14" s="5" customFormat="1">
      <c r="N356" s="24"/>
    </row>
    <row r="357" spans="14:14" s="5" customFormat="1">
      <c r="N357" s="24"/>
    </row>
    <row r="358" spans="14:14" s="5" customFormat="1">
      <c r="N358" s="24"/>
    </row>
    <row r="359" spans="14:14" s="5" customFormat="1">
      <c r="N359" s="24"/>
    </row>
    <row r="360" spans="14:14" s="5" customFormat="1">
      <c r="N360" s="24"/>
    </row>
    <row r="361" spans="14:14" s="5" customFormat="1">
      <c r="N361" s="24"/>
    </row>
    <row r="362" spans="14:14" s="5" customFormat="1">
      <c r="N362" s="24"/>
    </row>
    <row r="363" spans="14:14" s="5" customFormat="1">
      <c r="N363" s="24"/>
    </row>
    <row r="364" spans="14:14" s="5" customFormat="1">
      <c r="N364" s="24"/>
    </row>
    <row r="365" spans="14:14" s="5" customFormat="1">
      <c r="N365" s="24"/>
    </row>
    <row r="366" spans="14:14" s="5" customFormat="1">
      <c r="N366" s="24"/>
    </row>
    <row r="367" spans="14:14" s="5" customFormat="1">
      <c r="N367" s="24"/>
    </row>
    <row r="368" spans="14:14" s="5" customFormat="1">
      <c r="N368" s="24"/>
    </row>
    <row r="369" spans="14:14" s="5" customFormat="1">
      <c r="N369" s="24"/>
    </row>
    <row r="370" spans="14:14" s="5" customFormat="1">
      <c r="N370" s="24"/>
    </row>
    <row r="371" spans="14:14" s="5" customFormat="1">
      <c r="N371" s="24"/>
    </row>
    <row r="372" spans="14:14" s="5" customFormat="1">
      <c r="N372" s="24"/>
    </row>
    <row r="373" spans="14:14" s="5" customFormat="1">
      <c r="N373" s="24"/>
    </row>
    <row r="374" spans="14:14" s="5" customFormat="1">
      <c r="N374" s="24"/>
    </row>
    <row r="375" spans="14:14" s="5" customFormat="1">
      <c r="N375" s="24"/>
    </row>
    <row r="376" spans="14:14" s="5" customFormat="1">
      <c r="N376" s="24"/>
    </row>
    <row r="377" spans="14:14" s="5" customFormat="1">
      <c r="N377" s="24"/>
    </row>
    <row r="378" spans="14:14" s="5" customFormat="1">
      <c r="N378" s="24"/>
    </row>
    <row r="379" spans="14:14" s="5" customFormat="1">
      <c r="N379" s="24"/>
    </row>
    <row r="380" spans="14:14" s="5" customFormat="1">
      <c r="N380" s="24"/>
    </row>
    <row r="381" spans="14:14" s="5" customFormat="1">
      <c r="N381" s="24"/>
    </row>
    <row r="382" spans="14:14" s="5" customFormat="1">
      <c r="N382" s="24"/>
    </row>
    <row r="383" spans="14:14" s="5" customFormat="1">
      <c r="N383" s="24"/>
    </row>
    <row r="384" spans="14:14" s="5" customFormat="1">
      <c r="N384" s="24"/>
    </row>
    <row r="385" spans="14:14" s="5" customFormat="1">
      <c r="N385" s="24"/>
    </row>
    <row r="386" spans="14:14" s="5" customFormat="1">
      <c r="N386" s="24"/>
    </row>
    <row r="387" spans="14:14" s="5" customFormat="1">
      <c r="N387" s="24"/>
    </row>
    <row r="388" spans="14:14" s="5" customFormat="1">
      <c r="N388" s="24"/>
    </row>
    <row r="389" spans="14:14" s="5" customFormat="1">
      <c r="N389" s="24"/>
    </row>
    <row r="390" spans="14:14" s="5" customFormat="1">
      <c r="N390" s="24"/>
    </row>
    <row r="391" spans="14:14" s="5" customFormat="1">
      <c r="N391" s="24"/>
    </row>
    <row r="392" spans="14:14" s="5" customFormat="1">
      <c r="N392" s="24"/>
    </row>
    <row r="393" spans="14:14" s="5" customFormat="1">
      <c r="N393" s="24"/>
    </row>
    <row r="394" spans="14:14" s="5" customFormat="1">
      <c r="N394" s="24"/>
    </row>
    <row r="395" spans="14:14" s="5" customFormat="1">
      <c r="N395" s="24"/>
    </row>
    <row r="396" spans="14:14" s="5" customFormat="1">
      <c r="N396" s="24"/>
    </row>
    <row r="397" spans="14:14" s="5" customFormat="1">
      <c r="N397" s="24"/>
    </row>
    <row r="398" spans="14:14" s="5" customFormat="1">
      <c r="N398" s="24"/>
    </row>
    <row r="399" spans="14:14" s="5" customFormat="1">
      <c r="N399" s="24"/>
    </row>
    <row r="400" spans="14:14" s="5" customFormat="1">
      <c r="N400" s="24"/>
    </row>
    <row r="401" spans="14:14" s="5" customFormat="1">
      <c r="N401" s="24"/>
    </row>
    <row r="402" spans="14:14" s="5" customFormat="1">
      <c r="N402" s="24"/>
    </row>
    <row r="403" spans="14:14" s="5" customFormat="1">
      <c r="N403" s="24"/>
    </row>
    <row r="404" spans="14:14" s="5" customFormat="1">
      <c r="N404" s="24"/>
    </row>
    <row r="405" spans="14:14" s="5" customFormat="1">
      <c r="N405" s="24"/>
    </row>
    <row r="406" spans="14:14" s="5" customFormat="1">
      <c r="N406" s="24"/>
    </row>
    <row r="407" spans="14:14" s="5" customFormat="1">
      <c r="N407" s="24"/>
    </row>
    <row r="408" spans="14:14" s="5" customFormat="1">
      <c r="N408" s="24"/>
    </row>
    <row r="409" spans="14:14" s="5" customFormat="1">
      <c r="N409" s="24"/>
    </row>
    <row r="410" spans="14:14" s="5" customFormat="1">
      <c r="N410" s="24"/>
    </row>
    <row r="411" spans="14:14" s="5" customFormat="1">
      <c r="N411" s="24"/>
    </row>
    <row r="412" spans="14:14" s="5" customFormat="1">
      <c r="N412" s="24"/>
    </row>
    <row r="413" spans="14:14" s="5" customFormat="1">
      <c r="N413" s="24"/>
    </row>
    <row r="414" spans="14:14" s="5" customFormat="1">
      <c r="N414" s="24"/>
    </row>
    <row r="415" spans="14:14" s="5" customFormat="1">
      <c r="N415" s="24"/>
    </row>
    <row r="416" spans="14:14" s="5" customFormat="1">
      <c r="N416" s="24"/>
    </row>
    <row r="417" spans="14:14" s="5" customFormat="1">
      <c r="N417" s="24"/>
    </row>
    <row r="418" spans="14:14" s="5" customFormat="1">
      <c r="N418" s="24"/>
    </row>
    <row r="419" spans="14:14" s="5" customFormat="1">
      <c r="N419" s="24"/>
    </row>
    <row r="420" spans="14:14" s="5" customFormat="1">
      <c r="N420" s="24"/>
    </row>
    <row r="421" spans="14:14" s="5" customFormat="1">
      <c r="N421" s="24"/>
    </row>
    <row r="422" spans="14:14" s="5" customFormat="1">
      <c r="N422" s="24"/>
    </row>
    <row r="423" spans="14:14" s="5" customFormat="1">
      <c r="N423" s="24"/>
    </row>
    <row r="424" spans="14:14" s="5" customFormat="1">
      <c r="N424" s="24"/>
    </row>
    <row r="425" spans="14:14" s="5" customFormat="1">
      <c r="N425" s="24"/>
    </row>
    <row r="426" spans="14:14" s="5" customFormat="1">
      <c r="N426" s="24"/>
    </row>
    <row r="427" spans="14:14" s="5" customFormat="1">
      <c r="N427" s="24"/>
    </row>
    <row r="428" spans="14:14" s="5" customFormat="1">
      <c r="N428" s="24"/>
    </row>
    <row r="429" spans="14:14" s="5" customFormat="1">
      <c r="N429" s="24"/>
    </row>
    <row r="430" spans="14:14" s="5" customFormat="1">
      <c r="N430" s="24"/>
    </row>
    <row r="431" spans="14:14" s="5" customFormat="1">
      <c r="N431" s="24"/>
    </row>
    <row r="432" spans="14:14" s="5" customFormat="1">
      <c r="N432" s="24"/>
    </row>
    <row r="433" spans="14:14" s="5" customFormat="1">
      <c r="N433" s="24"/>
    </row>
    <row r="434" spans="14:14" s="5" customFormat="1">
      <c r="N434" s="24"/>
    </row>
    <row r="435" spans="14:14" s="5" customFormat="1">
      <c r="N435" s="24"/>
    </row>
    <row r="436" spans="14:14" s="5" customFormat="1">
      <c r="N436" s="24"/>
    </row>
    <row r="437" spans="14:14" s="5" customFormat="1">
      <c r="N437" s="24"/>
    </row>
    <row r="438" spans="14:14" s="5" customFormat="1">
      <c r="N438" s="24"/>
    </row>
    <row r="439" spans="14:14" s="5" customFormat="1">
      <c r="N439" s="24"/>
    </row>
    <row r="440" spans="14:14" s="5" customFormat="1">
      <c r="N440" s="24"/>
    </row>
    <row r="441" spans="14:14" s="5" customFormat="1">
      <c r="N441" s="24"/>
    </row>
    <row r="442" spans="14:14" s="5" customFormat="1">
      <c r="N442" s="24"/>
    </row>
    <row r="443" spans="14:14" s="5" customFormat="1">
      <c r="N443" s="24"/>
    </row>
    <row r="444" spans="14:14" s="5" customFormat="1">
      <c r="N444" s="24"/>
    </row>
    <row r="445" spans="14:14" s="5" customFormat="1">
      <c r="N445" s="24"/>
    </row>
    <row r="446" spans="14:14" s="5" customFormat="1">
      <c r="N446" s="24"/>
    </row>
    <row r="447" spans="14:14" s="5" customFormat="1">
      <c r="N447" s="24"/>
    </row>
    <row r="448" spans="14:14" s="5" customFormat="1">
      <c r="N448" s="24"/>
    </row>
    <row r="449" spans="14:14" s="5" customFormat="1">
      <c r="N449" s="24"/>
    </row>
    <row r="450" spans="14:14" s="5" customFormat="1">
      <c r="N450" s="24"/>
    </row>
    <row r="451" spans="14:14" s="5" customFormat="1">
      <c r="N451" s="24"/>
    </row>
    <row r="452" spans="14:14" s="5" customFormat="1">
      <c r="N452" s="24"/>
    </row>
    <row r="453" spans="14:14" s="5" customFormat="1">
      <c r="N453" s="24"/>
    </row>
    <row r="454" spans="14:14" s="5" customFormat="1">
      <c r="N454" s="24"/>
    </row>
    <row r="455" spans="14:14" s="5" customFormat="1">
      <c r="N455" s="24"/>
    </row>
    <row r="456" spans="14:14" s="5" customFormat="1">
      <c r="N456" s="24"/>
    </row>
    <row r="457" spans="14:14" s="5" customFormat="1">
      <c r="N457" s="24"/>
    </row>
    <row r="458" spans="14:14" s="5" customFormat="1">
      <c r="N458" s="24"/>
    </row>
    <row r="459" spans="14:14" s="5" customFormat="1">
      <c r="N459" s="24"/>
    </row>
    <row r="460" spans="14:14" s="5" customFormat="1">
      <c r="N460" s="24"/>
    </row>
    <row r="461" spans="14:14" s="5" customFormat="1">
      <c r="N461" s="24"/>
    </row>
    <row r="462" spans="14:14" s="5" customFormat="1">
      <c r="N462" s="24"/>
    </row>
    <row r="463" spans="14:14" s="5" customFormat="1">
      <c r="N463" s="24"/>
    </row>
    <row r="464" spans="14:14" s="5" customFormat="1">
      <c r="N464" s="24"/>
    </row>
    <row r="465" spans="14:14" s="5" customFormat="1">
      <c r="N465" s="24"/>
    </row>
    <row r="466" spans="14:14" s="5" customFormat="1">
      <c r="N466" s="24"/>
    </row>
    <row r="467" spans="14:14" s="5" customFormat="1">
      <c r="N467" s="24"/>
    </row>
    <row r="468" spans="14:14" s="5" customFormat="1">
      <c r="N468" s="24"/>
    </row>
    <row r="469" spans="14:14" s="5" customFormat="1">
      <c r="N469" s="24"/>
    </row>
    <row r="470" spans="14:14" s="5" customFormat="1">
      <c r="N470" s="24"/>
    </row>
    <row r="471" spans="14:14" s="5" customFormat="1">
      <c r="N471" s="24"/>
    </row>
    <row r="472" spans="14:14" s="5" customFormat="1">
      <c r="N472" s="24"/>
    </row>
    <row r="473" spans="14:14" s="5" customFormat="1">
      <c r="N473" s="24"/>
    </row>
    <row r="474" spans="14:14" s="5" customFormat="1">
      <c r="N474" s="24"/>
    </row>
    <row r="475" spans="14:14" s="5" customFormat="1">
      <c r="N475" s="24"/>
    </row>
    <row r="476" spans="14:14" s="5" customFormat="1">
      <c r="N476" s="24"/>
    </row>
    <row r="477" spans="14:14" s="5" customFormat="1">
      <c r="N477" s="24"/>
    </row>
    <row r="478" spans="14:14" s="5" customFormat="1">
      <c r="N478" s="24"/>
    </row>
  </sheetData>
  <mergeCells count="4">
    <mergeCell ref="B1:C2"/>
    <mergeCell ref="P1:P2"/>
    <mergeCell ref="Q1:Q2"/>
    <mergeCell ref="R1:R2"/>
  </mergeCells>
  <conditionalFormatting sqref="E3:M16">
    <cfRule type="cellIs" dxfId="8" priority="23" operator="equal">
      <formula>"NO CUMPLE"</formula>
    </cfRule>
  </conditionalFormatting>
  <conditionalFormatting sqref="J1:M2 J17:M1048576">
    <cfRule type="cellIs" dxfId="7" priority="44" operator="equal">
      <formula>"NO CUMPLE"</formula>
    </cfRule>
  </conditionalFormatting>
  <conditionalFormatting sqref="K5:M8">
    <cfRule type="cellIs" dxfId="6" priority="22" operator="equal">
      <formula>"NO CUMPLE"</formula>
    </cfRule>
  </conditionalFormatting>
  <conditionalFormatting sqref="N3:N16">
    <cfRule type="cellIs" dxfId="5" priority="1" operator="equal">
      <formula>"PROPUESTA NO HABIL"</formula>
    </cfRule>
  </conditionalFormatting>
  <conditionalFormatting sqref="R3:R16">
    <cfRule type="cellIs" dxfId="4" priority="24" operator="equal">
      <formula>29</formula>
    </cfRule>
    <cfRule type="cellIs" dxfId="3" priority="25" operator="equal">
      <formula>30</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0843A-8283-47C1-9914-DFD2BDBFFD4F}">
  <sheetPr>
    <tabColor rgb="FFFF0000"/>
  </sheetPr>
  <dimension ref="A1:DR467"/>
  <sheetViews>
    <sheetView showZeros="0" tabSelected="1" topLeftCell="F1" zoomScale="39" zoomScaleNormal="32" workbookViewId="0">
      <selection activeCell="R4" sqref="R4"/>
    </sheetView>
  </sheetViews>
  <sheetFormatPr baseColWidth="10" defaultColWidth="10.83203125" defaultRowHeight="15.5"/>
  <cols>
    <col min="1" max="1" width="3" style="123" customWidth="1"/>
    <col min="2" max="2" width="4.83203125" style="123" customWidth="1"/>
    <col min="3" max="3" width="42.58203125" style="123" customWidth="1"/>
    <col min="4" max="4" width="28.25" style="124" customWidth="1"/>
    <col min="5" max="5" width="58.25" style="124" customWidth="1"/>
    <col min="6" max="6" width="28.25" style="123" customWidth="1"/>
    <col min="7" max="7" width="56.83203125" style="123" customWidth="1"/>
    <col min="8" max="8" width="28.25" style="123" customWidth="1"/>
    <col min="9" max="9" width="56.08203125" style="123" customWidth="1"/>
    <col min="10" max="11" width="28.25" style="123" customWidth="1"/>
    <col min="12" max="12" width="50.9140625" style="123" customWidth="1"/>
    <col min="13" max="13" width="29.08203125" style="125" customWidth="1"/>
    <col min="14" max="14" width="20" style="123" customWidth="1"/>
    <col min="15" max="16384" width="10.83203125" style="123"/>
  </cols>
  <sheetData>
    <row r="1" spans="1:122" ht="16" thickBot="1"/>
    <row r="2" spans="1:122" ht="49.5" customHeight="1" thickBot="1">
      <c r="B2" s="294" t="s">
        <v>56</v>
      </c>
      <c r="C2" s="295"/>
      <c r="D2" s="292" t="s">
        <v>382</v>
      </c>
      <c r="E2" s="293"/>
      <c r="F2" s="298" t="s">
        <v>383</v>
      </c>
      <c r="G2" s="298"/>
      <c r="H2" s="298"/>
      <c r="I2" s="299"/>
      <c r="J2" s="300" t="s">
        <v>384</v>
      </c>
      <c r="K2" s="301"/>
      <c r="L2" s="301"/>
      <c r="M2" s="290" t="s">
        <v>385</v>
      </c>
    </row>
    <row r="3" spans="1:122" ht="106" customHeight="1" thickBot="1">
      <c r="B3" s="296"/>
      <c r="C3" s="297"/>
      <c r="D3" s="277" t="s">
        <v>386</v>
      </c>
      <c r="E3" s="284" t="s">
        <v>165</v>
      </c>
      <c r="F3" s="281" t="s">
        <v>387</v>
      </c>
      <c r="G3" s="282" t="s">
        <v>165</v>
      </c>
      <c r="H3" s="282" t="s">
        <v>388</v>
      </c>
      <c r="I3" s="283" t="s">
        <v>165</v>
      </c>
      <c r="J3" s="280" t="s">
        <v>389</v>
      </c>
      <c r="K3" s="233" t="s">
        <v>390</v>
      </c>
      <c r="L3" s="234" t="s">
        <v>391</v>
      </c>
      <c r="M3" s="291"/>
    </row>
    <row r="4" spans="1:122" s="126" customFormat="1" ht="185" customHeight="1">
      <c r="A4" s="123"/>
      <c r="B4" s="278">
        <v>1</v>
      </c>
      <c r="C4" s="279" t="s">
        <v>190</v>
      </c>
      <c r="D4" s="275" t="s">
        <v>404</v>
      </c>
      <c r="E4" s="276" t="s">
        <v>365</v>
      </c>
      <c r="F4" s="275" t="s">
        <v>55</v>
      </c>
      <c r="G4" s="275"/>
      <c r="H4" s="275" t="s">
        <v>55</v>
      </c>
      <c r="I4" s="276"/>
      <c r="J4" s="237" t="s">
        <v>55</v>
      </c>
      <c r="K4" s="237" t="s">
        <v>55</v>
      </c>
      <c r="L4" s="237"/>
      <c r="M4" s="239">
        <f>+'FACTORES DE PUNTUACION'!I5</f>
        <v>30.25</v>
      </c>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3"/>
      <c r="BH4" s="123"/>
      <c r="BI4" s="123"/>
      <c r="BJ4" s="123"/>
      <c r="BK4" s="123"/>
      <c r="BL4" s="123"/>
      <c r="BM4" s="123"/>
      <c r="BN4" s="123"/>
      <c r="BO4" s="123"/>
      <c r="BP4" s="123"/>
      <c r="BQ4" s="123"/>
      <c r="BR4" s="123"/>
      <c r="BS4" s="123"/>
      <c r="BT4" s="123"/>
      <c r="BU4" s="123"/>
      <c r="BV4" s="123"/>
      <c r="BW4" s="123"/>
      <c r="BX4" s="123"/>
      <c r="BY4" s="123"/>
      <c r="BZ4" s="123"/>
      <c r="CA4" s="123"/>
      <c r="CB4" s="123"/>
      <c r="CC4" s="123"/>
      <c r="CD4" s="123"/>
      <c r="CE4" s="123"/>
      <c r="CF4" s="123"/>
      <c r="CG4" s="123"/>
      <c r="CH4" s="123"/>
      <c r="CI4" s="123"/>
      <c r="CJ4" s="123"/>
      <c r="CK4" s="123"/>
      <c r="CL4" s="123"/>
      <c r="CM4" s="123"/>
      <c r="CN4" s="123"/>
      <c r="CO4" s="123"/>
      <c r="CP4" s="123"/>
      <c r="CQ4" s="123"/>
      <c r="CR4" s="123"/>
      <c r="CS4" s="123"/>
      <c r="CT4" s="123"/>
      <c r="CU4" s="123"/>
      <c r="CV4" s="123"/>
      <c r="CW4" s="123"/>
      <c r="CX4" s="123"/>
      <c r="CY4" s="123"/>
      <c r="CZ4" s="123"/>
      <c r="DA4" s="123"/>
      <c r="DB4" s="123"/>
      <c r="DC4" s="123"/>
      <c r="DD4" s="123"/>
      <c r="DE4" s="123"/>
      <c r="DF4" s="123"/>
      <c r="DG4" s="123"/>
      <c r="DH4" s="123"/>
      <c r="DI4" s="123"/>
      <c r="DJ4" s="123"/>
      <c r="DK4" s="123"/>
      <c r="DL4" s="123"/>
      <c r="DM4" s="123"/>
      <c r="DN4" s="123"/>
      <c r="DO4" s="123"/>
      <c r="DP4" s="123"/>
      <c r="DQ4" s="123"/>
      <c r="DR4" s="123"/>
    </row>
    <row r="5" spans="1:122" ht="174.5" customHeight="1">
      <c r="B5" s="240">
        <v>2</v>
      </c>
      <c r="C5" s="241" t="s">
        <v>200</v>
      </c>
      <c r="D5" s="242" t="s">
        <v>404</v>
      </c>
      <c r="E5" s="243" t="s">
        <v>402</v>
      </c>
      <c r="F5" s="242" t="s">
        <v>11</v>
      </c>
      <c r="G5" s="237"/>
      <c r="H5" s="242" t="s">
        <v>11</v>
      </c>
      <c r="I5" s="243" t="s">
        <v>403</v>
      </c>
      <c r="J5" s="242" t="s">
        <v>55</v>
      </c>
      <c r="K5" s="242" t="s">
        <v>55</v>
      </c>
      <c r="L5" s="242"/>
      <c r="M5" s="244">
        <f>+'FACTORES DE PUNTUACION'!I6</f>
        <v>30.25</v>
      </c>
      <c r="N5" s="127"/>
    </row>
    <row r="6" spans="1:122" s="126" customFormat="1" ht="201" customHeight="1">
      <c r="A6" s="123"/>
      <c r="B6" s="235">
        <v>3</v>
      </c>
      <c r="C6" s="236" t="s">
        <v>168</v>
      </c>
      <c r="D6" s="237" t="s">
        <v>11</v>
      </c>
      <c r="E6" s="238" t="s">
        <v>381</v>
      </c>
      <c r="F6" s="237" t="s">
        <v>55</v>
      </c>
      <c r="G6" s="242"/>
      <c r="H6" s="237" t="s">
        <v>55</v>
      </c>
      <c r="I6" s="238"/>
      <c r="J6" s="237" t="s">
        <v>55</v>
      </c>
      <c r="K6" s="237" t="s">
        <v>55</v>
      </c>
      <c r="L6" s="237"/>
      <c r="M6" s="239">
        <f>+'FACTORES DE PUNTUACION'!I7</f>
        <v>30</v>
      </c>
      <c r="N6" s="123"/>
      <c r="O6" s="123"/>
      <c r="P6" s="123"/>
      <c r="Q6" s="123"/>
      <c r="R6" s="123"/>
      <c r="S6" s="123"/>
      <c r="T6" s="123"/>
      <c r="U6" s="123"/>
      <c r="V6" s="123"/>
      <c r="W6" s="123"/>
      <c r="X6" s="123"/>
      <c r="Y6" s="123"/>
      <c r="Z6" s="123"/>
      <c r="AA6" s="123"/>
      <c r="AB6" s="123"/>
      <c r="AC6" s="123"/>
      <c r="AD6" s="123"/>
      <c r="AE6" s="123"/>
      <c r="AF6" s="123"/>
      <c r="AG6" s="123"/>
      <c r="AH6" s="123"/>
      <c r="AI6" s="123"/>
      <c r="AJ6" s="123"/>
      <c r="AK6" s="123"/>
      <c r="AL6" s="123"/>
      <c r="AM6" s="123"/>
      <c r="AN6" s="123"/>
      <c r="AO6" s="123"/>
      <c r="AP6" s="123"/>
      <c r="AQ6" s="123"/>
      <c r="AR6" s="123"/>
      <c r="AS6" s="123"/>
      <c r="AT6" s="123"/>
      <c r="AU6" s="123"/>
      <c r="AV6" s="123"/>
      <c r="AW6" s="123"/>
      <c r="AX6" s="123"/>
      <c r="AY6" s="123"/>
      <c r="AZ6" s="123"/>
      <c r="BA6" s="123"/>
      <c r="BB6" s="123"/>
      <c r="BC6" s="123"/>
      <c r="BD6" s="123"/>
      <c r="BE6" s="123"/>
      <c r="BF6" s="123"/>
      <c r="BG6" s="123"/>
      <c r="BH6" s="123"/>
      <c r="BI6" s="123"/>
      <c r="BJ6" s="123"/>
      <c r="BK6" s="123"/>
      <c r="BL6" s="123"/>
      <c r="BM6" s="123"/>
      <c r="BN6" s="123"/>
      <c r="BO6" s="123"/>
      <c r="BP6" s="123"/>
      <c r="BQ6" s="123"/>
      <c r="BR6" s="123"/>
      <c r="BS6" s="123"/>
      <c r="BT6" s="123"/>
      <c r="BU6" s="123"/>
      <c r="BV6" s="123"/>
      <c r="BW6" s="123"/>
      <c r="BX6" s="123"/>
      <c r="BY6" s="123"/>
      <c r="BZ6" s="123"/>
      <c r="CA6" s="123"/>
      <c r="CB6" s="123"/>
      <c r="CC6" s="123"/>
      <c r="CD6" s="123"/>
      <c r="CE6" s="123"/>
      <c r="CF6" s="123"/>
      <c r="CG6" s="123"/>
      <c r="CH6" s="123"/>
      <c r="CI6" s="123"/>
      <c r="CJ6" s="123"/>
      <c r="CK6" s="123"/>
      <c r="CL6" s="123"/>
      <c r="CM6" s="123"/>
      <c r="CN6" s="123"/>
      <c r="CO6" s="123"/>
      <c r="CP6" s="123"/>
      <c r="CQ6" s="123"/>
      <c r="CR6" s="123"/>
      <c r="CS6" s="123"/>
      <c r="CT6" s="123"/>
      <c r="CU6" s="123"/>
      <c r="CV6" s="123"/>
      <c r="CW6" s="123"/>
      <c r="CX6" s="123"/>
      <c r="CY6" s="123"/>
      <c r="CZ6" s="123"/>
      <c r="DA6" s="123"/>
      <c r="DB6" s="123"/>
      <c r="DC6" s="123"/>
      <c r="DD6" s="123"/>
      <c r="DE6" s="123"/>
      <c r="DF6" s="123"/>
      <c r="DG6" s="123"/>
      <c r="DH6" s="123"/>
      <c r="DI6" s="123"/>
      <c r="DJ6" s="123"/>
      <c r="DK6" s="123"/>
      <c r="DL6" s="123"/>
      <c r="DM6" s="123"/>
      <c r="DN6" s="123"/>
      <c r="DO6" s="123"/>
      <c r="DP6" s="123"/>
      <c r="DQ6" s="123"/>
      <c r="DR6" s="123"/>
    </row>
    <row r="7" spans="1:122">
      <c r="D7" s="245"/>
      <c r="E7" s="245"/>
      <c r="M7" s="123"/>
    </row>
    <row r="8" spans="1:122">
      <c r="D8" s="245"/>
      <c r="E8" s="245"/>
      <c r="M8" s="123"/>
    </row>
    <row r="9" spans="1:122">
      <c r="M9" s="123"/>
    </row>
    <row r="10" spans="1:122">
      <c r="M10" s="123"/>
    </row>
    <row r="11" spans="1:122">
      <c r="M11" s="123"/>
    </row>
    <row r="12" spans="1:122">
      <c r="M12" s="123"/>
    </row>
    <row r="13" spans="1:122">
      <c r="M13" s="123"/>
    </row>
    <row r="14" spans="1:122">
      <c r="M14" s="123"/>
    </row>
    <row r="15" spans="1:122">
      <c r="M15" s="123"/>
    </row>
    <row r="16" spans="1:122">
      <c r="M16" s="123"/>
    </row>
    <row r="17" spans="13:13">
      <c r="M17" s="123"/>
    </row>
    <row r="18" spans="13:13">
      <c r="M18" s="123"/>
    </row>
    <row r="19" spans="13:13">
      <c r="M19" s="123"/>
    </row>
    <row r="20" spans="13:13">
      <c r="M20" s="123"/>
    </row>
    <row r="21" spans="13:13">
      <c r="M21" s="123"/>
    </row>
    <row r="22" spans="13:13">
      <c r="M22" s="123"/>
    </row>
    <row r="23" spans="13:13">
      <c r="M23" s="123"/>
    </row>
    <row r="24" spans="13:13">
      <c r="M24" s="123"/>
    </row>
    <row r="25" spans="13:13">
      <c r="M25" s="123"/>
    </row>
    <row r="26" spans="13:13">
      <c r="M26" s="123"/>
    </row>
    <row r="27" spans="13:13">
      <c r="M27" s="123"/>
    </row>
    <row r="28" spans="13:13">
      <c r="M28" s="123"/>
    </row>
    <row r="29" spans="13:13">
      <c r="M29" s="123"/>
    </row>
    <row r="30" spans="13:13">
      <c r="M30" s="123"/>
    </row>
    <row r="31" spans="13:13">
      <c r="M31" s="123"/>
    </row>
    <row r="32" spans="13:13">
      <c r="M32" s="123"/>
    </row>
    <row r="33" spans="13:13">
      <c r="M33" s="123"/>
    </row>
    <row r="34" spans="13:13">
      <c r="M34" s="123"/>
    </row>
    <row r="35" spans="13:13">
      <c r="M35" s="123"/>
    </row>
    <row r="36" spans="13:13">
      <c r="M36" s="123"/>
    </row>
    <row r="37" spans="13:13">
      <c r="M37" s="123"/>
    </row>
    <row r="38" spans="13:13">
      <c r="M38" s="123"/>
    </row>
    <row r="39" spans="13:13">
      <c r="M39" s="123"/>
    </row>
    <row r="40" spans="13:13">
      <c r="M40" s="123"/>
    </row>
    <row r="41" spans="13:13">
      <c r="M41" s="123"/>
    </row>
    <row r="42" spans="13:13">
      <c r="M42" s="123"/>
    </row>
    <row r="43" spans="13:13">
      <c r="M43" s="123"/>
    </row>
    <row r="44" spans="13:13">
      <c r="M44" s="123"/>
    </row>
    <row r="45" spans="13:13">
      <c r="M45" s="123"/>
    </row>
    <row r="46" spans="13:13">
      <c r="M46" s="123"/>
    </row>
    <row r="47" spans="13:13">
      <c r="M47" s="123"/>
    </row>
    <row r="48" spans="13:13">
      <c r="M48" s="123"/>
    </row>
    <row r="49" spans="13:13">
      <c r="M49" s="123"/>
    </row>
    <row r="50" spans="13:13">
      <c r="M50" s="123"/>
    </row>
    <row r="51" spans="13:13">
      <c r="M51" s="123"/>
    </row>
    <row r="52" spans="13:13">
      <c r="M52" s="123"/>
    </row>
    <row r="53" spans="13:13">
      <c r="M53" s="123"/>
    </row>
    <row r="54" spans="13:13">
      <c r="M54" s="123"/>
    </row>
    <row r="55" spans="13:13">
      <c r="M55" s="123"/>
    </row>
    <row r="56" spans="13:13">
      <c r="M56" s="123"/>
    </row>
    <row r="57" spans="13:13">
      <c r="M57" s="123"/>
    </row>
    <row r="58" spans="13:13">
      <c r="M58" s="123"/>
    </row>
    <row r="59" spans="13:13">
      <c r="M59" s="123"/>
    </row>
    <row r="60" spans="13:13">
      <c r="M60" s="123"/>
    </row>
    <row r="61" spans="13:13">
      <c r="M61" s="123"/>
    </row>
    <row r="62" spans="13:13">
      <c r="M62" s="123"/>
    </row>
    <row r="63" spans="13:13">
      <c r="M63" s="123"/>
    </row>
    <row r="64" spans="13:13">
      <c r="M64" s="123"/>
    </row>
    <row r="65" spans="13:13">
      <c r="M65" s="123"/>
    </row>
    <row r="66" spans="13:13">
      <c r="M66" s="123"/>
    </row>
    <row r="67" spans="13:13">
      <c r="M67" s="123"/>
    </row>
    <row r="68" spans="13:13">
      <c r="M68" s="123"/>
    </row>
    <row r="69" spans="13:13">
      <c r="M69" s="123"/>
    </row>
    <row r="70" spans="13:13">
      <c r="M70" s="123"/>
    </row>
    <row r="71" spans="13:13">
      <c r="M71" s="123"/>
    </row>
    <row r="72" spans="13:13">
      <c r="M72" s="123"/>
    </row>
    <row r="73" spans="13:13">
      <c r="M73" s="123"/>
    </row>
    <row r="74" spans="13:13">
      <c r="M74" s="123"/>
    </row>
    <row r="75" spans="13:13">
      <c r="M75" s="123"/>
    </row>
    <row r="76" spans="13:13">
      <c r="M76" s="123"/>
    </row>
    <row r="77" spans="13:13">
      <c r="M77" s="123"/>
    </row>
    <row r="78" spans="13:13">
      <c r="M78" s="123"/>
    </row>
    <row r="79" spans="13:13">
      <c r="M79" s="123"/>
    </row>
    <row r="80" spans="13:13">
      <c r="M80" s="123"/>
    </row>
    <row r="81" spans="13:13">
      <c r="M81" s="123"/>
    </row>
    <row r="82" spans="13:13">
      <c r="M82" s="123"/>
    </row>
    <row r="83" spans="13:13">
      <c r="M83" s="123"/>
    </row>
    <row r="84" spans="13:13">
      <c r="M84" s="123"/>
    </row>
    <row r="85" spans="13:13">
      <c r="M85" s="123"/>
    </row>
    <row r="86" spans="13:13">
      <c r="M86" s="123"/>
    </row>
    <row r="87" spans="13:13">
      <c r="M87" s="123"/>
    </row>
    <row r="88" spans="13:13">
      <c r="M88" s="123"/>
    </row>
    <row r="89" spans="13:13">
      <c r="M89" s="123"/>
    </row>
    <row r="90" spans="13:13">
      <c r="M90" s="123"/>
    </row>
    <row r="91" spans="13:13">
      <c r="M91" s="123"/>
    </row>
    <row r="92" spans="13:13">
      <c r="M92" s="123"/>
    </row>
    <row r="93" spans="13:13">
      <c r="M93" s="123"/>
    </row>
    <row r="94" spans="13:13">
      <c r="M94" s="123"/>
    </row>
    <row r="95" spans="13:13">
      <c r="M95" s="123"/>
    </row>
    <row r="96" spans="13:13">
      <c r="M96" s="123"/>
    </row>
    <row r="97" spans="13:13">
      <c r="M97" s="123"/>
    </row>
    <row r="98" spans="13:13">
      <c r="M98" s="123"/>
    </row>
    <row r="99" spans="13:13">
      <c r="M99" s="123"/>
    </row>
    <row r="100" spans="13:13">
      <c r="M100" s="123"/>
    </row>
    <row r="101" spans="13:13">
      <c r="M101" s="123"/>
    </row>
    <row r="102" spans="13:13">
      <c r="M102" s="123"/>
    </row>
    <row r="103" spans="13:13">
      <c r="M103" s="123"/>
    </row>
    <row r="104" spans="13:13">
      <c r="M104" s="123"/>
    </row>
    <row r="105" spans="13:13">
      <c r="M105" s="123"/>
    </row>
    <row r="106" spans="13:13">
      <c r="M106" s="123"/>
    </row>
    <row r="107" spans="13:13">
      <c r="M107" s="123"/>
    </row>
    <row r="108" spans="13:13">
      <c r="M108" s="123"/>
    </row>
    <row r="109" spans="13:13">
      <c r="M109" s="123"/>
    </row>
    <row r="110" spans="13:13">
      <c r="M110" s="123"/>
    </row>
    <row r="111" spans="13:13">
      <c r="M111" s="123"/>
    </row>
    <row r="112" spans="13:13">
      <c r="M112" s="123"/>
    </row>
    <row r="113" spans="13:13">
      <c r="M113" s="123"/>
    </row>
    <row r="114" spans="13:13">
      <c r="M114" s="123"/>
    </row>
    <row r="115" spans="13:13">
      <c r="M115" s="123"/>
    </row>
    <row r="116" spans="13:13">
      <c r="M116" s="123"/>
    </row>
    <row r="117" spans="13:13">
      <c r="M117" s="123"/>
    </row>
    <row r="118" spans="13:13">
      <c r="M118" s="123"/>
    </row>
    <row r="119" spans="13:13">
      <c r="M119" s="123"/>
    </row>
    <row r="120" spans="13:13">
      <c r="M120" s="123"/>
    </row>
    <row r="121" spans="13:13">
      <c r="M121" s="123"/>
    </row>
    <row r="122" spans="13:13">
      <c r="M122" s="123"/>
    </row>
    <row r="123" spans="13:13">
      <c r="M123" s="123"/>
    </row>
    <row r="124" spans="13:13">
      <c r="M124" s="123"/>
    </row>
    <row r="125" spans="13:13">
      <c r="M125" s="123"/>
    </row>
    <row r="126" spans="13:13">
      <c r="M126" s="123"/>
    </row>
    <row r="127" spans="13:13">
      <c r="M127" s="123"/>
    </row>
    <row r="128" spans="13:13">
      <c r="M128" s="123"/>
    </row>
    <row r="129" spans="13:13">
      <c r="M129" s="123"/>
    </row>
    <row r="130" spans="13:13">
      <c r="M130" s="123"/>
    </row>
    <row r="131" spans="13:13">
      <c r="M131" s="123"/>
    </row>
    <row r="132" spans="13:13">
      <c r="M132" s="123"/>
    </row>
    <row r="133" spans="13:13">
      <c r="M133" s="123"/>
    </row>
    <row r="134" spans="13:13">
      <c r="M134" s="123"/>
    </row>
    <row r="135" spans="13:13">
      <c r="M135" s="123"/>
    </row>
    <row r="136" spans="13:13">
      <c r="M136" s="123"/>
    </row>
    <row r="137" spans="13:13">
      <c r="M137" s="123"/>
    </row>
    <row r="138" spans="13:13">
      <c r="M138" s="123"/>
    </row>
    <row r="139" spans="13:13">
      <c r="M139" s="123"/>
    </row>
    <row r="140" spans="13:13">
      <c r="M140" s="123"/>
    </row>
    <row r="141" spans="13:13">
      <c r="M141" s="123"/>
    </row>
    <row r="142" spans="13:13">
      <c r="M142" s="123"/>
    </row>
    <row r="143" spans="13:13">
      <c r="M143" s="123"/>
    </row>
    <row r="144" spans="13:13">
      <c r="M144" s="123"/>
    </row>
    <row r="145" spans="13:13">
      <c r="M145" s="123"/>
    </row>
    <row r="146" spans="13:13">
      <c r="M146" s="123"/>
    </row>
    <row r="147" spans="13:13">
      <c r="M147" s="123"/>
    </row>
    <row r="148" spans="13:13">
      <c r="M148" s="123"/>
    </row>
    <row r="149" spans="13:13">
      <c r="M149" s="123"/>
    </row>
    <row r="150" spans="13:13">
      <c r="M150" s="123"/>
    </row>
    <row r="151" spans="13:13">
      <c r="M151" s="123"/>
    </row>
    <row r="152" spans="13:13">
      <c r="M152" s="123"/>
    </row>
    <row r="153" spans="13:13">
      <c r="M153" s="123"/>
    </row>
    <row r="154" spans="13:13">
      <c r="M154" s="123"/>
    </row>
    <row r="155" spans="13:13">
      <c r="M155" s="123"/>
    </row>
    <row r="156" spans="13:13">
      <c r="M156" s="123"/>
    </row>
    <row r="157" spans="13:13">
      <c r="M157" s="123"/>
    </row>
    <row r="158" spans="13:13">
      <c r="M158" s="123"/>
    </row>
    <row r="159" spans="13:13">
      <c r="M159" s="123"/>
    </row>
    <row r="160" spans="13:13">
      <c r="M160" s="123"/>
    </row>
    <row r="161" spans="13:13">
      <c r="M161" s="123"/>
    </row>
    <row r="162" spans="13:13">
      <c r="M162" s="123"/>
    </row>
    <row r="163" spans="13:13">
      <c r="M163" s="123"/>
    </row>
    <row r="164" spans="13:13">
      <c r="M164" s="123"/>
    </row>
    <row r="165" spans="13:13">
      <c r="M165" s="123"/>
    </row>
    <row r="166" spans="13:13">
      <c r="M166" s="123"/>
    </row>
    <row r="167" spans="13:13">
      <c r="M167" s="123"/>
    </row>
    <row r="168" spans="13:13">
      <c r="M168" s="123"/>
    </row>
    <row r="169" spans="13:13">
      <c r="M169" s="123"/>
    </row>
    <row r="170" spans="13:13">
      <c r="M170" s="123"/>
    </row>
    <row r="171" spans="13:13">
      <c r="M171" s="123"/>
    </row>
    <row r="172" spans="13:13">
      <c r="M172" s="123"/>
    </row>
    <row r="173" spans="13:13">
      <c r="M173" s="123"/>
    </row>
    <row r="174" spans="13:13">
      <c r="M174" s="123"/>
    </row>
    <row r="175" spans="13:13">
      <c r="M175" s="123"/>
    </row>
    <row r="176" spans="13:13">
      <c r="M176" s="123"/>
    </row>
    <row r="177" spans="13:13">
      <c r="M177" s="123"/>
    </row>
    <row r="178" spans="13:13">
      <c r="M178" s="123"/>
    </row>
    <row r="179" spans="13:13">
      <c r="M179" s="123"/>
    </row>
    <row r="180" spans="13:13">
      <c r="M180" s="123"/>
    </row>
    <row r="181" spans="13:13">
      <c r="M181" s="123"/>
    </row>
    <row r="182" spans="13:13">
      <c r="M182" s="123"/>
    </row>
    <row r="183" spans="13:13">
      <c r="M183" s="123"/>
    </row>
    <row r="184" spans="13:13">
      <c r="M184" s="123"/>
    </row>
    <row r="185" spans="13:13">
      <c r="M185" s="123"/>
    </row>
    <row r="186" spans="13:13">
      <c r="M186" s="123"/>
    </row>
    <row r="187" spans="13:13">
      <c r="M187" s="123"/>
    </row>
    <row r="188" spans="13:13">
      <c r="M188" s="123"/>
    </row>
    <row r="189" spans="13:13">
      <c r="M189" s="123"/>
    </row>
    <row r="190" spans="13:13">
      <c r="M190" s="123"/>
    </row>
    <row r="191" spans="13:13">
      <c r="M191" s="123"/>
    </row>
    <row r="192" spans="13:13">
      <c r="M192" s="123"/>
    </row>
    <row r="193" spans="13:13">
      <c r="M193" s="123"/>
    </row>
    <row r="194" spans="13:13">
      <c r="M194" s="123"/>
    </row>
    <row r="195" spans="13:13">
      <c r="M195" s="123"/>
    </row>
    <row r="196" spans="13:13">
      <c r="M196" s="123"/>
    </row>
    <row r="197" spans="13:13">
      <c r="M197" s="123"/>
    </row>
    <row r="198" spans="13:13">
      <c r="M198" s="123"/>
    </row>
    <row r="199" spans="13:13">
      <c r="M199" s="123"/>
    </row>
    <row r="200" spans="13:13">
      <c r="M200" s="123"/>
    </row>
    <row r="201" spans="13:13">
      <c r="M201" s="123"/>
    </row>
    <row r="202" spans="13:13">
      <c r="M202" s="123"/>
    </row>
    <row r="203" spans="13:13">
      <c r="M203" s="123"/>
    </row>
    <row r="204" spans="13:13">
      <c r="M204" s="123"/>
    </row>
    <row r="205" spans="13:13">
      <c r="M205" s="123"/>
    </row>
    <row r="206" spans="13:13">
      <c r="M206" s="123"/>
    </row>
    <row r="207" spans="13:13">
      <c r="M207" s="123"/>
    </row>
    <row r="208" spans="13:13">
      <c r="M208" s="123"/>
    </row>
    <row r="209" spans="13:13">
      <c r="M209" s="123"/>
    </row>
    <row r="210" spans="13:13">
      <c r="M210" s="123"/>
    </row>
    <row r="211" spans="13:13">
      <c r="M211" s="123"/>
    </row>
    <row r="212" spans="13:13">
      <c r="M212" s="123"/>
    </row>
    <row r="213" spans="13:13">
      <c r="M213" s="123"/>
    </row>
    <row r="214" spans="13:13">
      <c r="M214" s="123"/>
    </row>
    <row r="215" spans="13:13">
      <c r="M215" s="123"/>
    </row>
    <row r="216" spans="13:13">
      <c r="M216" s="123"/>
    </row>
    <row r="217" spans="13:13">
      <c r="M217" s="123"/>
    </row>
    <row r="218" spans="13:13">
      <c r="M218" s="123"/>
    </row>
    <row r="219" spans="13:13">
      <c r="M219" s="123"/>
    </row>
    <row r="220" spans="13:13">
      <c r="M220" s="123"/>
    </row>
    <row r="221" spans="13:13">
      <c r="M221" s="123"/>
    </row>
    <row r="222" spans="13:13">
      <c r="M222" s="123"/>
    </row>
    <row r="223" spans="13:13">
      <c r="M223" s="123"/>
    </row>
    <row r="224" spans="13:13">
      <c r="M224" s="123"/>
    </row>
    <row r="225" spans="13:13">
      <c r="M225" s="123"/>
    </row>
    <row r="226" spans="13:13">
      <c r="M226" s="123"/>
    </row>
    <row r="227" spans="13:13">
      <c r="M227" s="123"/>
    </row>
    <row r="228" spans="13:13">
      <c r="M228" s="123"/>
    </row>
    <row r="229" spans="13:13">
      <c r="M229" s="123"/>
    </row>
    <row r="230" spans="13:13">
      <c r="M230" s="123"/>
    </row>
    <row r="231" spans="13:13">
      <c r="M231" s="123"/>
    </row>
    <row r="232" spans="13:13">
      <c r="M232" s="123"/>
    </row>
    <row r="233" spans="13:13">
      <c r="M233" s="123"/>
    </row>
    <row r="234" spans="13:13">
      <c r="M234" s="123"/>
    </row>
    <row r="235" spans="13:13">
      <c r="M235" s="123"/>
    </row>
    <row r="236" spans="13:13">
      <c r="M236" s="123"/>
    </row>
    <row r="237" spans="13:13">
      <c r="M237" s="123"/>
    </row>
    <row r="238" spans="13:13">
      <c r="M238" s="123"/>
    </row>
    <row r="239" spans="13:13">
      <c r="M239" s="123"/>
    </row>
    <row r="240" spans="13:13">
      <c r="M240" s="123"/>
    </row>
    <row r="241" spans="13:13">
      <c r="M241" s="123"/>
    </row>
    <row r="242" spans="13:13">
      <c r="M242" s="123"/>
    </row>
    <row r="243" spans="13:13">
      <c r="M243" s="123"/>
    </row>
    <row r="244" spans="13:13">
      <c r="M244" s="123"/>
    </row>
    <row r="245" spans="13:13">
      <c r="M245" s="123"/>
    </row>
    <row r="246" spans="13:13">
      <c r="M246" s="123"/>
    </row>
    <row r="247" spans="13:13">
      <c r="M247" s="123"/>
    </row>
    <row r="248" spans="13:13">
      <c r="M248" s="123"/>
    </row>
    <row r="249" spans="13:13">
      <c r="M249" s="123"/>
    </row>
    <row r="250" spans="13:13">
      <c r="M250" s="123"/>
    </row>
    <row r="251" spans="13:13">
      <c r="M251" s="123"/>
    </row>
    <row r="252" spans="13:13">
      <c r="M252" s="123"/>
    </row>
    <row r="253" spans="13:13">
      <c r="M253" s="123"/>
    </row>
    <row r="254" spans="13:13">
      <c r="M254" s="123"/>
    </row>
    <row r="255" spans="13:13">
      <c r="M255" s="123"/>
    </row>
    <row r="256" spans="13:13">
      <c r="M256" s="123"/>
    </row>
    <row r="257" spans="13:13">
      <c r="M257" s="123"/>
    </row>
    <row r="258" spans="13:13">
      <c r="M258" s="123"/>
    </row>
    <row r="259" spans="13:13">
      <c r="M259" s="123"/>
    </row>
    <row r="260" spans="13:13">
      <c r="M260" s="123"/>
    </row>
    <row r="261" spans="13:13">
      <c r="M261" s="123"/>
    </row>
    <row r="262" spans="13:13">
      <c r="M262" s="123"/>
    </row>
    <row r="263" spans="13:13">
      <c r="M263" s="123"/>
    </row>
    <row r="264" spans="13:13">
      <c r="M264" s="123"/>
    </row>
    <row r="265" spans="13:13">
      <c r="M265" s="123"/>
    </row>
    <row r="266" spans="13:13">
      <c r="M266" s="123"/>
    </row>
    <row r="267" spans="13:13">
      <c r="M267" s="123"/>
    </row>
    <row r="268" spans="13:13">
      <c r="M268" s="123"/>
    </row>
    <row r="269" spans="13:13">
      <c r="M269" s="123"/>
    </row>
    <row r="270" spans="13:13">
      <c r="M270" s="123"/>
    </row>
    <row r="271" spans="13:13">
      <c r="M271" s="123"/>
    </row>
    <row r="272" spans="13:13">
      <c r="M272" s="123"/>
    </row>
    <row r="273" spans="13:13">
      <c r="M273" s="123"/>
    </row>
    <row r="274" spans="13:13">
      <c r="M274" s="123"/>
    </row>
    <row r="275" spans="13:13">
      <c r="M275" s="123"/>
    </row>
    <row r="276" spans="13:13">
      <c r="M276" s="123"/>
    </row>
    <row r="277" spans="13:13">
      <c r="M277" s="123"/>
    </row>
    <row r="278" spans="13:13">
      <c r="M278" s="123"/>
    </row>
    <row r="279" spans="13:13">
      <c r="M279" s="123"/>
    </row>
    <row r="280" spans="13:13">
      <c r="M280" s="123"/>
    </row>
    <row r="281" spans="13:13">
      <c r="M281" s="123"/>
    </row>
    <row r="282" spans="13:13">
      <c r="M282" s="123"/>
    </row>
    <row r="283" spans="13:13">
      <c r="M283" s="123"/>
    </row>
    <row r="284" spans="13:13">
      <c r="M284" s="123"/>
    </row>
    <row r="285" spans="13:13">
      <c r="M285" s="123"/>
    </row>
    <row r="286" spans="13:13">
      <c r="M286" s="123"/>
    </row>
    <row r="287" spans="13:13">
      <c r="M287" s="123"/>
    </row>
    <row r="288" spans="13:13">
      <c r="M288" s="123"/>
    </row>
    <row r="289" spans="13:13">
      <c r="M289" s="123"/>
    </row>
    <row r="290" spans="13:13">
      <c r="M290" s="123"/>
    </row>
    <row r="291" spans="13:13">
      <c r="M291" s="123"/>
    </row>
    <row r="292" spans="13:13">
      <c r="M292" s="123"/>
    </row>
    <row r="293" spans="13:13">
      <c r="M293" s="123"/>
    </row>
    <row r="294" spans="13:13">
      <c r="M294" s="123"/>
    </row>
    <row r="295" spans="13:13">
      <c r="M295" s="123"/>
    </row>
    <row r="296" spans="13:13">
      <c r="M296" s="123"/>
    </row>
    <row r="297" spans="13:13">
      <c r="M297" s="123"/>
    </row>
    <row r="298" spans="13:13">
      <c r="M298" s="123"/>
    </row>
    <row r="299" spans="13:13">
      <c r="M299" s="123"/>
    </row>
    <row r="300" spans="13:13">
      <c r="M300" s="123"/>
    </row>
    <row r="301" spans="13:13">
      <c r="M301" s="123"/>
    </row>
    <row r="302" spans="13:13">
      <c r="M302" s="123"/>
    </row>
    <row r="303" spans="13:13">
      <c r="M303" s="123"/>
    </row>
    <row r="304" spans="13:13">
      <c r="M304" s="123"/>
    </row>
    <row r="305" spans="13:13">
      <c r="M305" s="123"/>
    </row>
    <row r="306" spans="13:13">
      <c r="M306" s="123"/>
    </row>
    <row r="307" spans="13:13">
      <c r="M307" s="123"/>
    </row>
    <row r="308" spans="13:13">
      <c r="M308" s="123"/>
    </row>
    <row r="309" spans="13:13">
      <c r="M309" s="123"/>
    </row>
    <row r="310" spans="13:13">
      <c r="M310" s="123"/>
    </row>
    <row r="311" spans="13:13">
      <c r="M311" s="123"/>
    </row>
    <row r="312" spans="13:13">
      <c r="M312" s="123"/>
    </row>
    <row r="313" spans="13:13">
      <c r="M313" s="123"/>
    </row>
    <row r="314" spans="13:13">
      <c r="M314" s="123"/>
    </row>
    <row r="315" spans="13:13">
      <c r="M315" s="123"/>
    </row>
    <row r="316" spans="13:13">
      <c r="M316" s="123"/>
    </row>
    <row r="317" spans="13:13">
      <c r="M317" s="123"/>
    </row>
    <row r="318" spans="13:13">
      <c r="M318" s="123"/>
    </row>
    <row r="319" spans="13:13">
      <c r="M319" s="123"/>
    </row>
    <row r="320" spans="13:13">
      <c r="M320" s="123"/>
    </row>
    <row r="321" spans="13:13">
      <c r="M321" s="123"/>
    </row>
    <row r="322" spans="13:13">
      <c r="M322" s="123"/>
    </row>
    <row r="323" spans="13:13">
      <c r="M323" s="123"/>
    </row>
    <row r="324" spans="13:13">
      <c r="M324" s="123"/>
    </row>
    <row r="325" spans="13:13">
      <c r="M325" s="123"/>
    </row>
    <row r="326" spans="13:13">
      <c r="M326" s="123"/>
    </row>
    <row r="327" spans="13:13">
      <c r="M327" s="123"/>
    </row>
    <row r="328" spans="13:13">
      <c r="M328" s="123"/>
    </row>
    <row r="329" spans="13:13">
      <c r="M329" s="123"/>
    </row>
    <row r="330" spans="13:13">
      <c r="M330" s="123"/>
    </row>
    <row r="331" spans="13:13">
      <c r="M331" s="123"/>
    </row>
    <row r="332" spans="13:13">
      <c r="M332" s="123"/>
    </row>
    <row r="333" spans="13:13">
      <c r="M333" s="123"/>
    </row>
    <row r="334" spans="13:13">
      <c r="M334" s="123"/>
    </row>
    <row r="335" spans="13:13">
      <c r="M335" s="123"/>
    </row>
    <row r="336" spans="13:13">
      <c r="M336" s="123"/>
    </row>
    <row r="337" spans="13:13">
      <c r="M337" s="123"/>
    </row>
    <row r="338" spans="13:13">
      <c r="M338" s="123"/>
    </row>
    <row r="339" spans="13:13">
      <c r="M339" s="123"/>
    </row>
    <row r="340" spans="13:13">
      <c r="M340" s="123"/>
    </row>
    <row r="341" spans="13:13">
      <c r="M341" s="123"/>
    </row>
    <row r="342" spans="13:13">
      <c r="M342" s="123"/>
    </row>
    <row r="343" spans="13:13">
      <c r="M343" s="123"/>
    </row>
    <row r="344" spans="13:13">
      <c r="M344" s="123"/>
    </row>
    <row r="345" spans="13:13">
      <c r="M345" s="123"/>
    </row>
    <row r="346" spans="13:13">
      <c r="M346" s="123"/>
    </row>
    <row r="347" spans="13:13">
      <c r="M347" s="123"/>
    </row>
    <row r="348" spans="13:13">
      <c r="M348" s="123"/>
    </row>
    <row r="349" spans="13:13">
      <c r="M349" s="123"/>
    </row>
    <row r="350" spans="13:13">
      <c r="M350" s="123"/>
    </row>
    <row r="351" spans="13:13">
      <c r="M351" s="123"/>
    </row>
    <row r="352" spans="13:13">
      <c r="M352" s="123"/>
    </row>
    <row r="353" spans="13:13">
      <c r="M353" s="123"/>
    </row>
    <row r="354" spans="13:13">
      <c r="M354" s="123"/>
    </row>
    <row r="355" spans="13:13">
      <c r="M355" s="123"/>
    </row>
    <row r="356" spans="13:13">
      <c r="M356" s="123"/>
    </row>
    <row r="357" spans="13:13">
      <c r="M357" s="123"/>
    </row>
    <row r="358" spans="13:13">
      <c r="M358" s="123"/>
    </row>
    <row r="359" spans="13:13">
      <c r="M359" s="123"/>
    </row>
    <row r="360" spans="13:13">
      <c r="M360" s="123"/>
    </row>
    <row r="361" spans="13:13">
      <c r="M361" s="123"/>
    </row>
    <row r="362" spans="13:13">
      <c r="M362" s="123"/>
    </row>
    <row r="363" spans="13:13">
      <c r="M363" s="123"/>
    </row>
    <row r="364" spans="13:13">
      <c r="M364" s="123"/>
    </row>
    <row r="365" spans="13:13">
      <c r="M365" s="123"/>
    </row>
    <row r="366" spans="13:13">
      <c r="M366" s="123"/>
    </row>
    <row r="367" spans="13:13">
      <c r="M367" s="123"/>
    </row>
    <row r="368" spans="13:13">
      <c r="M368" s="123"/>
    </row>
    <row r="369" spans="13:13">
      <c r="M369" s="123"/>
    </row>
    <row r="370" spans="13:13">
      <c r="M370" s="123"/>
    </row>
    <row r="371" spans="13:13">
      <c r="M371" s="123"/>
    </row>
    <row r="372" spans="13:13">
      <c r="M372" s="123"/>
    </row>
    <row r="373" spans="13:13">
      <c r="M373" s="123"/>
    </row>
    <row r="374" spans="13:13">
      <c r="M374" s="123"/>
    </row>
    <row r="375" spans="13:13">
      <c r="M375" s="123"/>
    </row>
    <row r="376" spans="13:13">
      <c r="M376" s="123"/>
    </row>
    <row r="377" spans="13:13">
      <c r="M377" s="123"/>
    </row>
    <row r="378" spans="13:13">
      <c r="M378" s="123"/>
    </row>
    <row r="379" spans="13:13">
      <c r="M379" s="123"/>
    </row>
    <row r="380" spans="13:13">
      <c r="M380" s="123"/>
    </row>
    <row r="381" spans="13:13">
      <c r="M381" s="123"/>
    </row>
    <row r="382" spans="13:13">
      <c r="M382" s="123"/>
    </row>
    <row r="383" spans="13:13">
      <c r="M383" s="123"/>
    </row>
    <row r="384" spans="13:13">
      <c r="M384" s="123"/>
    </row>
    <row r="385" spans="13:13">
      <c r="M385" s="123"/>
    </row>
    <row r="386" spans="13:13">
      <c r="M386" s="123"/>
    </row>
    <row r="387" spans="13:13">
      <c r="M387" s="123"/>
    </row>
    <row r="388" spans="13:13">
      <c r="M388" s="123"/>
    </row>
    <row r="389" spans="13:13">
      <c r="M389" s="123"/>
    </row>
    <row r="390" spans="13:13">
      <c r="M390" s="123"/>
    </row>
    <row r="391" spans="13:13">
      <c r="M391" s="123"/>
    </row>
    <row r="392" spans="13:13">
      <c r="M392" s="123"/>
    </row>
    <row r="393" spans="13:13">
      <c r="M393" s="123"/>
    </row>
    <row r="394" spans="13:13">
      <c r="M394" s="123"/>
    </row>
    <row r="395" spans="13:13">
      <c r="M395" s="123"/>
    </row>
    <row r="396" spans="13:13">
      <c r="M396" s="123"/>
    </row>
    <row r="397" spans="13:13">
      <c r="M397" s="123"/>
    </row>
    <row r="398" spans="13:13">
      <c r="M398" s="123"/>
    </row>
    <row r="399" spans="13:13">
      <c r="M399" s="123"/>
    </row>
    <row r="400" spans="13:13">
      <c r="M400" s="123"/>
    </row>
    <row r="401" spans="13:13">
      <c r="M401" s="123"/>
    </row>
    <row r="402" spans="13:13">
      <c r="M402" s="123"/>
    </row>
    <row r="403" spans="13:13">
      <c r="M403" s="123"/>
    </row>
    <row r="404" spans="13:13">
      <c r="M404" s="123"/>
    </row>
    <row r="405" spans="13:13">
      <c r="M405" s="123"/>
    </row>
    <row r="406" spans="13:13">
      <c r="M406" s="123"/>
    </row>
    <row r="407" spans="13:13">
      <c r="M407" s="123"/>
    </row>
    <row r="408" spans="13:13">
      <c r="M408" s="123"/>
    </row>
    <row r="409" spans="13:13">
      <c r="M409" s="123"/>
    </row>
    <row r="410" spans="13:13">
      <c r="M410" s="123"/>
    </row>
    <row r="411" spans="13:13">
      <c r="M411" s="123"/>
    </row>
    <row r="412" spans="13:13">
      <c r="M412" s="123"/>
    </row>
    <row r="413" spans="13:13">
      <c r="M413" s="123"/>
    </row>
    <row r="414" spans="13:13">
      <c r="M414" s="123"/>
    </row>
    <row r="415" spans="13:13">
      <c r="M415" s="123"/>
    </row>
    <row r="416" spans="13:13">
      <c r="M416" s="123"/>
    </row>
    <row r="417" spans="13:13">
      <c r="M417" s="123"/>
    </row>
    <row r="418" spans="13:13">
      <c r="M418" s="123"/>
    </row>
    <row r="419" spans="13:13">
      <c r="M419" s="123"/>
    </row>
    <row r="420" spans="13:13">
      <c r="M420" s="123"/>
    </row>
    <row r="421" spans="13:13">
      <c r="M421" s="123"/>
    </row>
    <row r="422" spans="13:13">
      <c r="M422" s="123"/>
    </row>
    <row r="423" spans="13:13">
      <c r="M423" s="123"/>
    </row>
    <row r="424" spans="13:13">
      <c r="M424" s="123"/>
    </row>
    <row r="425" spans="13:13">
      <c r="M425" s="123"/>
    </row>
    <row r="426" spans="13:13">
      <c r="M426" s="123"/>
    </row>
    <row r="427" spans="13:13">
      <c r="M427" s="123"/>
    </row>
    <row r="428" spans="13:13">
      <c r="M428" s="123"/>
    </row>
    <row r="429" spans="13:13">
      <c r="M429" s="123"/>
    </row>
    <row r="430" spans="13:13">
      <c r="M430" s="123"/>
    </row>
    <row r="431" spans="13:13">
      <c r="M431" s="123"/>
    </row>
    <row r="432" spans="13:13">
      <c r="M432" s="123"/>
    </row>
    <row r="433" spans="13:13">
      <c r="M433" s="123"/>
    </row>
    <row r="434" spans="13:13">
      <c r="M434" s="123"/>
    </row>
    <row r="435" spans="13:13">
      <c r="M435" s="123"/>
    </row>
    <row r="436" spans="13:13">
      <c r="M436" s="123"/>
    </row>
    <row r="437" spans="13:13">
      <c r="M437" s="123"/>
    </row>
    <row r="438" spans="13:13">
      <c r="M438" s="123"/>
    </row>
    <row r="439" spans="13:13">
      <c r="M439" s="123"/>
    </row>
    <row r="440" spans="13:13">
      <c r="M440" s="123"/>
    </row>
    <row r="441" spans="13:13">
      <c r="M441" s="123"/>
    </row>
    <row r="442" spans="13:13">
      <c r="M442" s="123"/>
    </row>
    <row r="443" spans="13:13">
      <c r="M443" s="123"/>
    </row>
    <row r="444" spans="13:13">
      <c r="M444" s="123"/>
    </row>
    <row r="445" spans="13:13">
      <c r="M445" s="123"/>
    </row>
    <row r="446" spans="13:13">
      <c r="M446" s="123"/>
    </row>
    <row r="447" spans="13:13">
      <c r="M447" s="123"/>
    </row>
    <row r="448" spans="13:13">
      <c r="M448" s="123"/>
    </row>
    <row r="449" spans="13:13">
      <c r="M449" s="123"/>
    </row>
    <row r="450" spans="13:13">
      <c r="M450" s="123"/>
    </row>
    <row r="451" spans="13:13">
      <c r="M451" s="123"/>
    </row>
    <row r="452" spans="13:13">
      <c r="M452" s="123"/>
    </row>
    <row r="453" spans="13:13">
      <c r="M453" s="123"/>
    </row>
    <row r="454" spans="13:13">
      <c r="M454" s="123"/>
    </row>
    <row r="455" spans="13:13">
      <c r="M455" s="123"/>
    </row>
    <row r="456" spans="13:13">
      <c r="M456" s="123"/>
    </row>
    <row r="457" spans="13:13">
      <c r="M457" s="123"/>
    </row>
    <row r="458" spans="13:13">
      <c r="M458" s="123"/>
    </row>
    <row r="459" spans="13:13">
      <c r="M459" s="123"/>
    </row>
    <row r="460" spans="13:13">
      <c r="M460" s="123"/>
    </row>
    <row r="461" spans="13:13">
      <c r="M461" s="123"/>
    </row>
    <row r="462" spans="13:13">
      <c r="M462" s="123"/>
    </row>
    <row r="463" spans="13:13">
      <c r="M463" s="123"/>
    </row>
    <row r="464" spans="13:13">
      <c r="M464" s="123"/>
    </row>
    <row r="465" spans="13:13">
      <c r="M465" s="123"/>
    </row>
    <row r="466" spans="13:13">
      <c r="M466" s="123"/>
    </row>
    <row r="467" spans="13:13">
      <c r="M467" s="123"/>
    </row>
  </sheetData>
  <mergeCells count="5">
    <mergeCell ref="M2:M3"/>
    <mergeCell ref="D2:E2"/>
    <mergeCell ref="B2:C3"/>
    <mergeCell ref="F2:I2"/>
    <mergeCell ref="J2:L2"/>
  </mergeCells>
  <conditionalFormatting sqref="C4:M6">
    <cfRule type="cellIs" dxfId="2" priority="9" operator="equal">
      <formula>"NO CUMPLE"</formula>
    </cfRule>
  </conditionalFormatting>
  <conditionalFormatting sqref="D4:D6">
    <cfRule type="containsText" dxfId="1" priority="7" operator="containsText" text="NO CUMLE">
      <formula>NOT(ISERROR(SEARCH("NO CUMLE",D4)))</formula>
    </cfRule>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E7939-519E-40E6-8300-3F4E6B57C090}">
  <sheetPr>
    <tabColor theme="5" tint="0.39997558519241921"/>
  </sheetPr>
  <dimension ref="A1:J124"/>
  <sheetViews>
    <sheetView topLeftCell="B4" zoomScale="70" zoomScaleNormal="70" workbookViewId="0">
      <selection activeCell="K10" sqref="K10"/>
    </sheetView>
  </sheetViews>
  <sheetFormatPr baseColWidth="10" defaultColWidth="10.6640625" defaultRowHeight="67.5" customHeight="1"/>
  <cols>
    <col min="1" max="1" width="11.6640625" style="253" customWidth="1"/>
    <col min="2" max="2" width="60.1640625" style="253" customWidth="1"/>
    <col min="3" max="4" width="13" style="273" customWidth="1"/>
    <col min="5" max="5" width="13" style="274" customWidth="1"/>
    <col min="6" max="7" width="13" style="257" customWidth="1"/>
    <col min="8" max="8" width="13" style="255" customWidth="1"/>
    <col min="9" max="9" width="20.5" style="265" customWidth="1"/>
    <col min="10" max="10" width="45.1640625" style="247" customWidth="1"/>
    <col min="11" max="16384" width="10.6640625" style="247"/>
  </cols>
  <sheetData>
    <row r="1" spans="1:10" ht="35" customHeight="1" thickBot="1">
      <c r="A1" s="246"/>
      <c r="B1" s="302"/>
      <c r="C1" s="303"/>
      <c r="D1" s="303"/>
      <c r="E1" s="303"/>
      <c r="F1" s="303"/>
      <c r="G1" s="303"/>
      <c r="H1" s="303"/>
      <c r="I1" s="303"/>
      <c r="J1" s="304"/>
    </row>
    <row r="2" spans="1:10" ht="37.25" customHeight="1" thickBot="1">
      <c r="A2" s="305" t="s">
        <v>392</v>
      </c>
      <c r="B2" s="306"/>
      <c r="C2" s="306"/>
      <c r="D2" s="306"/>
      <c r="E2" s="306"/>
      <c r="F2" s="306"/>
      <c r="G2" s="306"/>
      <c r="H2" s="306"/>
      <c r="I2" s="306"/>
      <c r="J2" s="307"/>
    </row>
    <row r="3" spans="1:10" ht="140.5" customHeight="1">
      <c r="A3" s="308" t="s">
        <v>393</v>
      </c>
      <c r="B3" s="310" t="s">
        <v>394</v>
      </c>
      <c r="C3" s="312" t="s">
        <v>395</v>
      </c>
      <c r="D3" s="313"/>
      <c r="E3" s="314" t="s">
        <v>396</v>
      </c>
      <c r="F3" s="315"/>
      <c r="G3" s="316" t="s">
        <v>397</v>
      </c>
      <c r="H3" s="317"/>
      <c r="I3" s="318" t="s">
        <v>60</v>
      </c>
      <c r="J3" s="320" t="s">
        <v>165</v>
      </c>
    </row>
    <row r="4" spans="1:10" ht="67.5" customHeight="1">
      <c r="A4" s="309"/>
      <c r="B4" s="311"/>
      <c r="C4" s="248" t="s">
        <v>212</v>
      </c>
      <c r="D4" s="249" t="s">
        <v>398</v>
      </c>
      <c r="E4" s="250" t="s">
        <v>212</v>
      </c>
      <c r="F4" s="251" t="s">
        <v>399</v>
      </c>
      <c r="G4" s="252" t="s">
        <v>212</v>
      </c>
      <c r="H4" s="252" t="s">
        <v>400</v>
      </c>
      <c r="I4" s="319"/>
      <c r="J4" s="321"/>
    </row>
    <row r="5" spans="1:10" customFormat="1" ht="42" customHeight="1">
      <c r="A5" s="253">
        <v>1</v>
      </c>
      <c r="B5" s="236" t="s">
        <v>190</v>
      </c>
      <c r="C5" s="254" t="s">
        <v>3</v>
      </c>
      <c r="D5" s="255">
        <v>20</v>
      </c>
      <c r="E5" s="256" t="s">
        <v>401</v>
      </c>
      <c r="F5" s="257">
        <v>10</v>
      </c>
      <c r="G5" s="256" t="s">
        <v>401</v>
      </c>
      <c r="H5" s="258">
        <v>0.25</v>
      </c>
      <c r="I5" s="258">
        <f>+D5+F5+H5</f>
        <v>30.25</v>
      </c>
      <c r="J5" s="259"/>
    </row>
    <row r="6" spans="1:10" customFormat="1" ht="42" customHeight="1">
      <c r="A6" s="253">
        <v>2</v>
      </c>
      <c r="B6" s="241" t="s">
        <v>200</v>
      </c>
      <c r="C6" s="254" t="s">
        <v>3</v>
      </c>
      <c r="D6" s="255">
        <v>20</v>
      </c>
      <c r="E6" s="256" t="s">
        <v>401</v>
      </c>
      <c r="F6" s="257">
        <v>10</v>
      </c>
      <c r="G6" s="256" t="s">
        <v>401</v>
      </c>
      <c r="H6" s="258">
        <v>0.25</v>
      </c>
      <c r="I6" s="258">
        <f t="shared" ref="I6:I7" si="0">+D6+F6+H6</f>
        <v>30.25</v>
      </c>
      <c r="J6" s="260"/>
    </row>
    <row r="7" spans="1:10" customFormat="1" ht="42" customHeight="1">
      <c r="A7" s="253">
        <v>3</v>
      </c>
      <c r="B7" s="236" t="s">
        <v>168</v>
      </c>
      <c r="C7" s="254" t="s">
        <v>3</v>
      </c>
      <c r="D7" s="255">
        <v>20</v>
      </c>
      <c r="E7" s="256" t="s">
        <v>401</v>
      </c>
      <c r="F7" s="257">
        <v>10</v>
      </c>
      <c r="G7" s="256" t="s">
        <v>401</v>
      </c>
      <c r="H7" s="258"/>
      <c r="I7" s="258">
        <f t="shared" si="0"/>
        <v>30</v>
      </c>
      <c r="J7" s="259"/>
    </row>
    <row r="8" spans="1:10" ht="67.5" customHeight="1">
      <c r="A8" s="261"/>
      <c r="B8" s="261"/>
      <c r="C8" s="262"/>
      <c r="D8" s="262"/>
      <c r="E8" s="263"/>
      <c r="F8" s="264"/>
      <c r="G8" s="264"/>
      <c r="H8" s="265"/>
    </row>
    <row r="9" spans="1:10" ht="67.5" customHeight="1">
      <c r="A9" s="261"/>
      <c r="B9" s="261"/>
      <c r="C9" s="262"/>
      <c r="D9" s="262"/>
      <c r="E9" s="263"/>
      <c r="F9" s="264"/>
      <c r="G9" s="264"/>
      <c r="H9" s="265"/>
    </row>
    <row r="10" spans="1:10" ht="67.5" customHeight="1">
      <c r="A10" s="261"/>
      <c r="B10" s="261"/>
      <c r="C10" s="262"/>
      <c r="D10" s="262"/>
      <c r="E10" s="263"/>
      <c r="F10" s="264"/>
      <c r="G10" s="264"/>
      <c r="H10" s="265"/>
    </row>
    <row r="11" spans="1:10" ht="67.5" customHeight="1">
      <c r="A11" s="261"/>
      <c r="B11" s="261"/>
      <c r="C11" s="262"/>
      <c r="D11" s="262"/>
      <c r="E11" s="263"/>
      <c r="F11" s="264"/>
      <c r="G11" s="264"/>
      <c r="H11" s="265"/>
    </row>
    <row r="12" spans="1:10" ht="67.5" customHeight="1">
      <c r="A12" s="261"/>
      <c r="B12" s="261"/>
      <c r="C12" s="262"/>
      <c r="D12" s="262"/>
      <c r="E12" s="263"/>
      <c r="F12" s="264"/>
      <c r="G12" s="264"/>
      <c r="H12" s="265"/>
    </row>
    <row r="13" spans="1:10" ht="67.5" customHeight="1">
      <c r="A13" s="261"/>
      <c r="B13" s="261"/>
      <c r="C13" s="262"/>
      <c r="D13" s="262"/>
      <c r="E13" s="263"/>
      <c r="F13" s="264"/>
      <c r="G13" s="264"/>
      <c r="H13" s="265"/>
    </row>
    <row r="14" spans="1:10" ht="67.5" customHeight="1">
      <c r="A14" s="261"/>
      <c r="B14" s="261"/>
      <c r="C14" s="262"/>
      <c r="D14" s="262"/>
      <c r="E14" s="263"/>
      <c r="F14" s="264"/>
      <c r="G14" s="264"/>
      <c r="H14" s="265"/>
    </row>
    <row r="15" spans="1:10" ht="67.5" customHeight="1">
      <c r="A15" s="261"/>
      <c r="B15" s="261"/>
      <c r="C15" s="262"/>
      <c r="D15" s="262"/>
      <c r="E15" s="263"/>
      <c r="F15" s="264"/>
      <c r="G15" s="264"/>
      <c r="H15" s="265"/>
    </row>
    <row r="16" spans="1:10" ht="67.5" customHeight="1">
      <c r="A16" s="261"/>
      <c r="B16" s="261"/>
      <c r="C16" s="262"/>
      <c r="D16" s="262"/>
      <c r="E16" s="263"/>
      <c r="F16" s="264"/>
      <c r="G16" s="264"/>
      <c r="H16" s="265"/>
    </row>
    <row r="17" spans="1:8" ht="67.5" customHeight="1">
      <c r="A17" s="261"/>
      <c r="B17" s="261"/>
      <c r="C17" s="262"/>
      <c r="D17" s="262"/>
      <c r="E17" s="263"/>
      <c r="F17" s="264"/>
      <c r="G17" s="264"/>
      <c r="H17" s="265"/>
    </row>
    <row r="18" spans="1:8" ht="67.5" customHeight="1">
      <c r="A18" s="261"/>
      <c r="B18" s="261"/>
      <c r="C18" s="262"/>
      <c r="D18" s="262"/>
      <c r="E18" s="263"/>
      <c r="F18" s="264"/>
      <c r="G18" s="264"/>
      <c r="H18" s="265"/>
    </row>
    <row r="19" spans="1:8" ht="67.5" customHeight="1">
      <c r="A19" s="261"/>
      <c r="B19" s="261"/>
      <c r="C19" s="262"/>
      <c r="D19" s="262"/>
      <c r="E19" s="263"/>
      <c r="F19" s="264"/>
      <c r="G19" s="264"/>
      <c r="H19" s="265"/>
    </row>
    <row r="20" spans="1:8" ht="67.5" customHeight="1">
      <c r="A20" s="261"/>
      <c r="B20" s="261"/>
      <c r="C20" s="262"/>
      <c r="D20" s="262"/>
      <c r="E20" s="263"/>
      <c r="F20" s="264"/>
      <c r="G20" s="264"/>
      <c r="H20" s="265"/>
    </row>
    <row r="21" spans="1:8" ht="67.5" customHeight="1">
      <c r="A21" s="261"/>
      <c r="B21" s="261"/>
      <c r="C21" s="262"/>
      <c r="D21" s="262"/>
      <c r="E21" s="263"/>
      <c r="F21" s="264"/>
      <c r="G21" s="264"/>
      <c r="H21" s="265"/>
    </row>
    <row r="22" spans="1:8" ht="67.5" customHeight="1">
      <c r="A22" s="261"/>
      <c r="B22" s="261"/>
      <c r="C22" s="262"/>
      <c r="D22" s="262"/>
      <c r="E22" s="263"/>
      <c r="F22" s="264"/>
      <c r="G22" s="264"/>
      <c r="H22" s="265"/>
    </row>
    <row r="23" spans="1:8" ht="67.5" customHeight="1">
      <c r="A23" s="261"/>
      <c r="B23" s="261"/>
      <c r="C23" s="262"/>
      <c r="D23" s="262"/>
      <c r="E23" s="263"/>
      <c r="F23" s="264"/>
      <c r="G23" s="264"/>
      <c r="H23" s="265"/>
    </row>
    <row r="24" spans="1:8" ht="67.5" customHeight="1">
      <c r="A24" s="261"/>
      <c r="B24" s="261"/>
      <c r="C24" s="262"/>
      <c r="D24" s="262"/>
      <c r="E24" s="263"/>
      <c r="F24" s="264"/>
      <c r="G24" s="264"/>
      <c r="H24" s="265"/>
    </row>
    <row r="25" spans="1:8" ht="67.5" customHeight="1">
      <c r="A25" s="261"/>
      <c r="B25" s="261"/>
      <c r="C25" s="262"/>
      <c r="D25" s="262"/>
      <c r="E25" s="263"/>
      <c r="F25" s="264"/>
      <c r="G25" s="264"/>
      <c r="H25" s="265"/>
    </row>
    <row r="26" spans="1:8" ht="67.5" customHeight="1">
      <c r="A26" s="261"/>
      <c r="B26" s="261"/>
      <c r="C26" s="262"/>
      <c r="D26" s="262"/>
      <c r="E26" s="263"/>
      <c r="F26" s="264"/>
      <c r="G26" s="264"/>
      <c r="H26" s="265"/>
    </row>
    <row r="27" spans="1:8" ht="67.5" customHeight="1">
      <c r="A27" s="261"/>
      <c r="B27" s="261"/>
      <c r="C27" s="266"/>
      <c r="D27" s="266"/>
      <c r="E27" s="267"/>
      <c r="F27" s="264"/>
      <c r="G27" s="264"/>
      <c r="H27" s="265"/>
    </row>
    <row r="28" spans="1:8" ht="67.5" customHeight="1">
      <c r="A28" s="261"/>
      <c r="B28" s="261"/>
      <c r="C28" s="266"/>
      <c r="D28" s="266"/>
      <c r="E28" s="267"/>
      <c r="F28" s="264"/>
      <c r="G28" s="264"/>
      <c r="H28" s="265"/>
    </row>
    <row r="29" spans="1:8" ht="67.5" customHeight="1">
      <c r="A29" s="261"/>
      <c r="B29" s="261"/>
      <c r="C29" s="266"/>
      <c r="D29" s="266"/>
      <c r="E29" s="267"/>
      <c r="F29" s="264"/>
      <c r="G29" s="264"/>
      <c r="H29" s="265"/>
    </row>
    <row r="30" spans="1:8" ht="67.5" customHeight="1">
      <c r="A30" s="261"/>
      <c r="B30" s="261"/>
      <c r="C30" s="266"/>
      <c r="D30" s="266"/>
      <c r="E30" s="267"/>
      <c r="F30" s="264"/>
      <c r="G30" s="264"/>
      <c r="H30" s="265"/>
    </row>
    <row r="31" spans="1:8" ht="67.5" customHeight="1">
      <c r="A31" s="261"/>
      <c r="B31" s="261"/>
      <c r="C31" s="266"/>
      <c r="D31" s="266"/>
      <c r="E31" s="267"/>
      <c r="F31" s="264"/>
      <c r="G31" s="264"/>
      <c r="H31" s="265"/>
    </row>
    <row r="32" spans="1:8" ht="67.5" customHeight="1">
      <c r="A32" s="261"/>
      <c r="B32" s="261"/>
      <c r="C32" s="266"/>
      <c r="D32" s="266"/>
      <c r="E32" s="267"/>
      <c r="F32" s="264"/>
      <c r="G32" s="264"/>
      <c r="H32" s="265"/>
    </row>
    <row r="33" spans="1:8" ht="67.5" customHeight="1">
      <c r="A33" s="261"/>
      <c r="B33" s="261"/>
      <c r="C33" s="266"/>
      <c r="D33" s="266"/>
      <c r="E33" s="267"/>
      <c r="F33" s="264"/>
      <c r="G33" s="264"/>
      <c r="H33" s="265"/>
    </row>
    <row r="34" spans="1:8" ht="67.5" customHeight="1">
      <c r="A34" s="261"/>
      <c r="B34" s="261"/>
      <c r="C34" s="266"/>
      <c r="D34" s="266"/>
      <c r="E34" s="267"/>
      <c r="F34" s="264"/>
      <c r="G34" s="264"/>
      <c r="H34" s="265"/>
    </row>
    <row r="35" spans="1:8" ht="67.5" customHeight="1">
      <c r="A35" s="261"/>
      <c r="B35" s="261"/>
      <c r="C35" s="266"/>
      <c r="D35" s="266"/>
      <c r="E35" s="267"/>
      <c r="F35" s="264"/>
      <c r="G35" s="264"/>
      <c r="H35" s="265"/>
    </row>
    <row r="36" spans="1:8" ht="67.5" customHeight="1">
      <c r="A36" s="261"/>
      <c r="B36" s="261"/>
      <c r="C36" s="266"/>
      <c r="D36" s="266"/>
      <c r="E36" s="267"/>
      <c r="F36" s="264"/>
      <c r="G36" s="264"/>
      <c r="H36" s="265"/>
    </row>
    <row r="37" spans="1:8" ht="67.5" customHeight="1">
      <c r="A37" s="261"/>
      <c r="B37" s="261"/>
      <c r="C37" s="266"/>
      <c r="D37" s="266"/>
      <c r="E37" s="267"/>
      <c r="F37" s="264"/>
      <c r="G37" s="264"/>
      <c r="H37" s="265"/>
    </row>
    <row r="38" spans="1:8" ht="67.5" customHeight="1">
      <c r="A38" s="261"/>
      <c r="B38" s="261"/>
      <c r="C38" s="266"/>
      <c r="D38" s="266"/>
      <c r="E38" s="267"/>
      <c r="F38" s="264"/>
      <c r="G38" s="264"/>
      <c r="H38" s="265"/>
    </row>
    <row r="39" spans="1:8" ht="67.5" customHeight="1">
      <c r="A39" s="261"/>
      <c r="B39" s="261"/>
      <c r="C39" s="266"/>
      <c r="D39" s="266"/>
      <c r="E39" s="267"/>
      <c r="F39" s="264"/>
      <c r="G39" s="264"/>
      <c r="H39" s="265"/>
    </row>
    <row r="40" spans="1:8" ht="67.5" customHeight="1">
      <c r="A40" s="261"/>
      <c r="B40" s="261"/>
      <c r="C40" s="266"/>
      <c r="D40" s="266"/>
      <c r="E40" s="267"/>
      <c r="F40" s="264"/>
      <c r="G40" s="264"/>
      <c r="H40" s="265"/>
    </row>
    <row r="41" spans="1:8" ht="67.5" customHeight="1">
      <c r="A41" s="261"/>
      <c r="B41" s="261"/>
      <c r="C41" s="266"/>
      <c r="D41" s="266"/>
      <c r="E41" s="267"/>
      <c r="F41" s="264"/>
      <c r="G41" s="264"/>
      <c r="H41" s="265"/>
    </row>
    <row r="42" spans="1:8" ht="67.5" customHeight="1">
      <c r="A42" s="261"/>
      <c r="B42" s="261"/>
      <c r="C42" s="266"/>
      <c r="D42" s="266"/>
      <c r="E42" s="267"/>
      <c r="F42" s="264"/>
      <c r="G42" s="264"/>
      <c r="H42" s="265"/>
    </row>
    <row r="43" spans="1:8" ht="67.5" customHeight="1">
      <c r="A43" s="261"/>
      <c r="B43" s="261"/>
      <c r="C43" s="266"/>
      <c r="D43" s="266"/>
      <c r="E43" s="267"/>
      <c r="F43" s="264"/>
      <c r="G43" s="264"/>
      <c r="H43" s="265"/>
    </row>
    <row r="44" spans="1:8" ht="67.5" customHeight="1">
      <c r="A44" s="261"/>
      <c r="B44" s="261"/>
      <c r="C44" s="266"/>
      <c r="D44" s="266"/>
      <c r="E44" s="267"/>
      <c r="F44" s="264"/>
      <c r="G44" s="264"/>
      <c r="H44" s="265"/>
    </row>
    <row r="45" spans="1:8" ht="67.5" customHeight="1">
      <c r="A45" s="261"/>
      <c r="B45" s="261"/>
      <c r="C45" s="266"/>
      <c r="D45" s="266"/>
      <c r="E45" s="267"/>
      <c r="F45" s="264"/>
      <c r="G45" s="264"/>
      <c r="H45" s="265"/>
    </row>
    <row r="46" spans="1:8" ht="67.5" customHeight="1">
      <c r="A46" s="261"/>
      <c r="B46" s="261"/>
      <c r="C46" s="266"/>
      <c r="D46" s="266"/>
      <c r="E46" s="267"/>
      <c r="F46" s="264"/>
      <c r="G46" s="264"/>
      <c r="H46" s="265"/>
    </row>
    <row r="47" spans="1:8" ht="67.5" customHeight="1">
      <c r="A47" s="261"/>
      <c r="B47" s="261"/>
      <c r="C47" s="266"/>
      <c r="D47" s="266"/>
      <c r="E47" s="267"/>
      <c r="F47" s="264"/>
      <c r="G47" s="264"/>
      <c r="H47" s="265"/>
    </row>
    <row r="48" spans="1:8" ht="67.5" customHeight="1">
      <c r="A48" s="261"/>
      <c r="B48" s="261"/>
      <c r="C48" s="266"/>
      <c r="D48" s="266"/>
      <c r="E48" s="267"/>
      <c r="F48" s="264"/>
      <c r="G48" s="264"/>
      <c r="H48" s="265"/>
    </row>
    <row r="49" spans="1:8" ht="67.5" customHeight="1">
      <c r="A49" s="261"/>
      <c r="B49" s="261"/>
      <c r="C49" s="266"/>
      <c r="D49" s="266"/>
      <c r="E49" s="267"/>
      <c r="F49" s="264"/>
      <c r="G49" s="264"/>
      <c r="H49" s="265"/>
    </row>
    <row r="50" spans="1:8" ht="67.5" customHeight="1">
      <c r="A50" s="261"/>
      <c r="B50" s="261"/>
      <c r="C50" s="266"/>
      <c r="D50" s="266"/>
      <c r="E50" s="267"/>
      <c r="F50" s="264"/>
      <c r="G50" s="264"/>
      <c r="H50" s="265"/>
    </row>
    <row r="51" spans="1:8" ht="67.5" customHeight="1">
      <c r="A51" s="261"/>
      <c r="B51" s="261"/>
      <c r="C51" s="266"/>
      <c r="D51" s="266"/>
      <c r="E51" s="267"/>
      <c r="F51" s="264"/>
      <c r="G51" s="264"/>
      <c r="H51" s="265"/>
    </row>
    <row r="52" spans="1:8" ht="67.5" customHeight="1">
      <c r="A52" s="261"/>
      <c r="B52" s="261"/>
      <c r="C52" s="266"/>
      <c r="D52" s="266"/>
      <c r="E52" s="267"/>
      <c r="F52" s="264"/>
      <c r="G52" s="264"/>
      <c r="H52" s="265"/>
    </row>
    <row r="53" spans="1:8" ht="67.5" customHeight="1">
      <c r="A53" s="261"/>
      <c r="B53" s="261"/>
      <c r="C53" s="266"/>
      <c r="D53" s="266"/>
      <c r="E53" s="267"/>
      <c r="F53" s="264"/>
      <c r="G53" s="264"/>
      <c r="H53" s="265"/>
    </row>
    <row r="54" spans="1:8" ht="67.5" customHeight="1">
      <c r="A54" s="261"/>
      <c r="B54" s="261"/>
      <c r="C54" s="266"/>
      <c r="D54" s="266"/>
      <c r="E54" s="267"/>
      <c r="F54" s="264"/>
      <c r="G54" s="264"/>
      <c r="H54" s="265"/>
    </row>
    <row r="55" spans="1:8" ht="67.5" customHeight="1">
      <c r="A55" s="261"/>
      <c r="B55" s="261"/>
      <c r="C55" s="266"/>
      <c r="D55" s="266"/>
      <c r="E55" s="267"/>
      <c r="F55" s="264"/>
      <c r="G55" s="264"/>
      <c r="H55" s="265"/>
    </row>
    <row r="56" spans="1:8" ht="67.5" customHeight="1">
      <c r="A56" s="261"/>
      <c r="B56" s="261"/>
      <c r="C56" s="266"/>
      <c r="D56" s="266"/>
      <c r="E56" s="267"/>
      <c r="F56" s="264"/>
      <c r="G56" s="264"/>
      <c r="H56" s="265"/>
    </row>
    <row r="57" spans="1:8" ht="67.5" customHeight="1">
      <c r="A57" s="261"/>
      <c r="B57" s="261"/>
      <c r="C57" s="266"/>
      <c r="D57" s="266"/>
      <c r="E57" s="267"/>
      <c r="F57" s="264"/>
      <c r="G57" s="264"/>
      <c r="H57" s="265"/>
    </row>
    <row r="58" spans="1:8" ht="67.5" customHeight="1">
      <c r="A58" s="261"/>
      <c r="B58" s="261"/>
      <c r="C58" s="266"/>
      <c r="D58" s="266"/>
      <c r="E58" s="267"/>
      <c r="F58" s="264"/>
      <c r="G58" s="264"/>
      <c r="H58" s="265"/>
    </row>
    <row r="59" spans="1:8" ht="67.5" customHeight="1">
      <c r="A59" s="261"/>
      <c r="B59" s="261"/>
      <c r="C59" s="266"/>
      <c r="D59" s="266"/>
      <c r="E59" s="267"/>
      <c r="F59" s="264"/>
      <c r="G59" s="264"/>
      <c r="H59" s="265"/>
    </row>
    <row r="60" spans="1:8" ht="67.5" customHeight="1">
      <c r="A60" s="261"/>
      <c r="B60" s="261"/>
      <c r="C60" s="266"/>
      <c r="D60" s="266"/>
      <c r="E60" s="267"/>
      <c r="F60" s="264"/>
      <c r="G60" s="264"/>
      <c r="H60" s="265"/>
    </row>
    <row r="61" spans="1:8" ht="67.5" customHeight="1">
      <c r="A61" s="261"/>
      <c r="B61" s="261"/>
      <c r="C61" s="266"/>
      <c r="D61" s="266"/>
      <c r="E61" s="267"/>
      <c r="F61" s="264"/>
      <c r="G61" s="264"/>
      <c r="H61" s="265"/>
    </row>
    <row r="62" spans="1:8" ht="67.5" customHeight="1">
      <c r="A62" s="261"/>
      <c r="B62" s="261"/>
      <c r="C62" s="266"/>
      <c r="D62" s="266"/>
      <c r="E62" s="267"/>
      <c r="F62" s="264"/>
      <c r="G62" s="264"/>
      <c r="H62" s="265"/>
    </row>
    <row r="63" spans="1:8" ht="67.5" customHeight="1">
      <c r="A63" s="261"/>
      <c r="B63" s="261"/>
      <c r="C63" s="266"/>
      <c r="D63" s="266"/>
      <c r="E63" s="267"/>
      <c r="F63" s="264"/>
      <c r="G63" s="264"/>
      <c r="H63" s="265"/>
    </row>
    <row r="64" spans="1:8" ht="67.5" customHeight="1">
      <c r="A64" s="261"/>
      <c r="B64" s="261"/>
      <c r="C64" s="266"/>
      <c r="D64" s="266"/>
      <c r="E64" s="267"/>
      <c r="F64" s="264"/>
      <c r="G64" s="264"/>
      <c r="H64" s="265"/>
    </row>
    <row r="65" spans="1:8" ht="67.5" customHeight="1">
      <c r="A65" s="261"/>
      <c r="B65" s="261"/>
      <c r="C65" s="266"/>
      <c r="D65" s="266"/>
      <c r="E65" s="267"/>
      <c r="F65" s="264"/>
      <c r="G65" s="264"/>
      <c r="H65" s="265"/>
    </row>
    <row r="66" spans="1:8" ht="67.5" customHeight="1">
      <c r="A66" s="261"/>
      <c r="B66" s="261"/>
      <c r="C66" s="266"/>
      <c r="D66" s="266"/>
      <c r="E66" s="267"/>
      <c r="F66" s="264"/>
      <c r="G66" s="264"/>
      <c r="H66" s="265"/>
    </row>
    <row r="67" spans="1:8" ht="67.5" customHeight="1">
      <c r="A67" s="261"/>
      <c r="B67" s="261"/>
      <c r="C67" s="266"/>
      <c r="D67" s="266"/>
      <c r="E67" s="267"/>
      <c r="F67" s="264"/>
      <c r="G67" s="264"/>
      <c r="H67" s="265"/>
    </row>
    <row r="68" spans="1:8" ht="67.5" customHeight="1">
      <c r="A68" s="261"/>
      <c r="B68" s="261"/>
      <c r="C68" s="266"/>
      <c r="D68" s="266"/>
      <c r="E68" s="267"/>
      <c r="F68" s="264"/>
      <c r="G68" s="264"/>
      <c r="H68" s="265"/>
    </row>
    <row r="69" spans="1:8" ht="67.5" customHeight="1">
      <c r="A69" s="261"/>
      <c r="B69" s="261"/>
      <c r="C69" s="266"/>
      <c r="D69" s="266"/>
      <c r="E69" s="267"/>
      <c r="F69" s="264"/>
      <c r="G69" s="264"/>
      <c r="H69" s="265"/>
    </row>
    <row r="70" spans="1:8" ht="67.5" customHeight="1">
      <c r="A70" s="261"/>
      <c r="B70" s="261"/>
      <c r="C70" s="266"/>
      <c r="D70" s="266"/>
      <c r="E70" s="267"/>
      <c r="F70" s="264"/>
      <c r="G70" s="264"/>
      <c r="H70" s="265"/>
    </row>
    <row r="71" spans="1:8" ht="67.5" customHeight="1">
      <c r="A71" s="261"/>
      <c r="B71" s="261"/>
      <c r="C71" s="266"/>
      <c r="D71" s="266"/>
      <c r="E71" s="267"/>
      <c r="F71" s="264"/>
      <c r="G71" s="264"/>
      <c r="H71" s="265"/>
    </row>
    <row r="72" spans="1:8" ht="67.5" customHeight="1">
      <c r="A72" s="261"/>
      <c r="B72" s="261"/>
      <c r="C72" s="266"/>
      <c r="D72" s="266"/>
      <c r="E72" s="267"/>
      <c r="F72" s="264"/>
      <c r="G72" s="264"/>
      <c r="H72" s="265"/>
    </row>
    <row r="73" spans="1:8" ht="67.5" customHeight="1">
      <c r="A73" s="261"/>
      <c r="B73" s="261"/>
      <c r="C73" s="266"/>
      <c r="D73" s="266"/>
      <c r="E73" s="267"/>
      <c r="F73" s="264"/>
      <c r="G73" s="264"/>
      <c r="H73" s="265"/>
    </row>
    <row r="74" spans="1:8" ht="67.5" customHeight="1">
      <c r="A74" s="261"/>
      <c r="B74" s="261"/>
      <c r="C74" s="266"/>
      <c r="D74" s="266"/>
      <c r="E74" s="267"/>
      <c r="F74" s="264"/>
      <c r="G74" s="264"/>
      <c r="H74" s="265"/>
    </row>
    <row r="75" spans="1:8" ht="67.5" customHeight="1">
      <c r="A75" s="261"/>
      <c r="B75" s="261"/>
      <c r="C75" s="266"/>
      <c r="D75" s="266"/>
      <c r="E75" s="267"/>
      <c r="F75" s="264"/>
      <c r="G75" s="264"/>
      <c r="H75" s="265"/>
    </row>
    <row r="76" spans="1:8" ht="67.5" customHeight="1">
      <c r="A76" s="261"/>
      <c r="B76" s="261"/>
      <c r="C76" s="266"/>
      <c r="D76" s="266"/>
      <c r="E76" s="267"/>
      <c r="F76" s="264"/>
      <c r="G76" s="264"/>
      <c r="H76" s="265"/>
    </row>
    <row r="77" spans="1:8" ht="67.5" customHeight="1">
      <c r="A77" s="261"/>
      <c r="B77" s="261"/>
      <c r="C77" s="266"/>
      <c r="D77" s="266"/>
      <c r="E77" s="267"/>
      <c r="F77" s="264"/>
      <c r="G77" s="264"/>
      <c r="H77" s="265"/>
    </row>
    <row r="78" spans="1:8" ht="67.5" customHeight="1">
      <c r="A78" s="261"/>
      <c r="B78" s="261"/>
      <c r="C78" s="266"/>
      <c r="D78" s="266"/>
      <c r="E78" s="267"/>
      <c r="F78" s="264"/>
      <c r="G78" s="264"/>
      <c r="H78" s="265"/>
    </row>
    <row r="79" spans="1:8" ht="67.5" customHeight="1">
      <c r="A79" s="261"/>
      <c r="B79" s="261"/>
      <c r="C79" s="266"/>
      <c r="D79" s="266"/>
      <c r="E79" s="267"/>
      <c r="F79" s="264"/>
      <c r="G79" s="264"/>
      <c r="H79" s="265"/>
    </row>
    <row r="80" spans="1:8" ht="67.5" customHeight="1">
      <c r="A80" s="261"/>
      <c r="B80" s="261"/>
      <c r="C80" s="266"/>
      <c r="D80" s="266"/>
      <c r="E80" s="267"/>
      <c r="F80" s="264"/>
      <c r="G80" s="264"/>
      <c r="H80" s="265"/>
    </row>
    <row r="81" spans="1:8" ht="67.5" customHeight="1">
      <c r="A81" s="261"/>
      <c r="B81" s="261"/>
      <c r="C81" s="266"/>
      <c r="D81" s="266"/>
      <c r="E81" s="267"/>
      <c r="F81" s="264"/>
      <c r="G81" s="264"/>
      <c r="H81" s="265"/>
    </row>
    <row r="82" spans="1:8" ht="67.5" customHeight="1">
      <c r="A82" s="261"/>
      <c r="B82" s="261"/>
      <c r="C82" s="266"/>
      <c r="D82" s="266"/>
      <c r="E82" s="267"/>
      <c r="F82" s="264"/>
      <c r="G82" s="264"/>
      <c r="H82" s="265"/>
    </row>
    <row r="83" spans="1:8" ht="67.5" customHeight="1">
      <c r="A83" s="261"/>
      <c r="B83" s="261"/>
      <c r="C83" s="266"/>
      <c r="D83" s="266"/>
      <c r="E83" s="267"/>
      <c r="F83" s="264"/>
      <c r="G83" s="264"/>
      <c r="H83" s="265"/>
    </row>
    <row r="84" spans="1:8" ht="67.5" customHeight="1">
      <c r="A84" s="261"/>
      <c r="B84" s="261"/>
      <c r="C84" s="266"/>
      <c r="D84" s="266"/>
      <c r="E84" s="267"/>
      <c r="F84" s="264"/>
      <c r="G84" s="264"/>
      <c r="H84" s="265"/>
    </row>
    <row r="85" spans="1:8" ht="67.5" customHeight="1">
      <c r="A85" s="261"/>
      <c r="B85" s="261"/>
      <c r="C85" s="266"/>
      <c r="D85" s="266"/>
      <c r="E85" s="267"/>
      <c r="F85" s="264"/>
      <c r="G85" s="264"/>
      <c r="H85" s="265"/>
    </row>
    <row r="86" spans="1:8" ht="67.5" customHeight="1">
      <c r="A86" s="261"/>
      <c r="B86" s="261"/>
      <c r="C86" s="266"/>
      <c r="D86" s="266"/>
      <c r="E86" s="267"/>
      <c r="F86" s="264"/>
      <c r="G86" s="264"/>
      <c r="H86" s="265"/>
    </row>
    <row r="87" spans="1:8" ht="67.5" customHeight="1">
      <c r="A87" s="261"/>
      <c r="B87" s="261"/>
      <c r="C87" s="266"/>
      <c r="D87" s="266"/>
      <c r="E87" s="267"/>
      <c r="F87" s="264"/>
      <c r="G87" s="264"/>
      <c r="H87" s="265"/>
    </row>
    <row r="88" spans="1:8" ht="67.5" customHeight="1">
      <c r="A88" s="261"/>
      <c r="B88" s="261"/>
      <c r="C88" s="266"/>
      <c r="D88" s="266"/>
      <c r="E88" s="267"/>
      <c r="F88" s="264"/>
      <c r="G88" s="264"/>
      <c r="H88" s="265"/>
    </row>
    <row r="89" spans="1:8" ht="67.5" customHeight="1">
      <c r="A89" s="261"/>
      <c r="B89" s="261"/>
      <c r="C89" s="266"/>
      <c r="D89" s="266"/>
      <c r="E89" s="267"/>
      <c r="F89" s="264"/>
      <c r="G89" s="264"/>
      <c r="H89" s="265"/>
    </row>
    <row r="90" spans="1:8" ht="67.5" customHeight="1">
      <c r="A90" s="261"/>
      <c r="B90" s="261"/>
      <c r="C90" s="266"/>
      <c r="D90" s="266"/>
      <c r="E90" s="267"/>
      <c r="F90" s="264"/>
      <c r="G90" s="264"/>
      <c r="H90" s="265"/>
    </row>
    <row r="91" spans="1:8" ht="67.5" customHeight="1">
      <c r="A91" s="261"/>
      <c r="B91" s="261"/>
      <c r="C91" s="266"/>
      <c r="D91" s="266"/>
      <c r="E91" s="267"/>
      <c r="F91" s="264"/>
      <c r="G91" s="264"/>
      <c r="H91" s="265"/>
    </row>
    <row r="92" spans="1:8" ht="67.5" customHeight="1">
      <c r="A92" s="261"/>
      <c r="B92" s="261"/>
      <c r="C92" s="266"/>
      <c r="D92" s="266"/>
      <c r="E92" s="267"/>
      <c r="F92" s="264"/>
      <c r="G92" s="264"/>
      <c r="H92" s="265"/>
    </row>
    <row r="93" spans="1:8" ht="67.5" customHeight="1">
      <c r="A93" s="261"/>
      <c r="B93" s="261"/>
      <c r="C93" s="266"/>
      <c r="D93" s="266"/>
      <c r="E93" s="267"/>
      <c r="F93" s="264"/>
      <c r="G93" s="264"/>
      <c r="H93" s="265"/>
    </row>
    <row r="94" spans="1:8" ht="67.5" customHeight="1">
      <c r="A94" s="261"/>
      <c r="B94" s="261"/>
      <c r="C94" s="266"/>
      <c r="D94" s="266"/>
      <c r="E94" s="267"/>
      <c r="F94" s="264"/>
      <c r="G94" s="264"/>
      <c r="H94" s="265"/>
    </row>
    <row r="95" spans="1:8" ht="67.5" customHeight="1">
      <c r="A95" s="261"/>
      <c r="B95" s="261"/>
      <c r="C95" s="266"/>
      <c r="D95" s="266"/>
      <c r="E95" s="267"/>
      <c r="F95" s="264"/>
      <c r="G95" s="264"/>
      <c r="H95" s="265"/>
    </row>
    <row r="96" spans="1:8" ht="67.5" customHeight="1">
      <c r="A96" s="261"/>
      <c r="B96" s="261"/>
      <c r="C96" s="266"/>
      <c r="D96" s="266"/>
      <c r="E96" s="267"/>
      <c r="F96" s="264"/>
      <c r="G96" s="264"/>
      <c r="H96" s="265"/>
    </row>
    <row r="97" spans="1:8" ht="67.5" customHeight="1">
      <c r="A97" s="261"/>
      <c r="B97" s="261"/>
      <c r="C97" s="266"/>
      <c r="D97" s="266"/>
      <c r="E97" s="267"/>
      <c r="F97" s="264"/>
      <c r="G97" s="264"/>
      <c r="H97" s="265"/>
    </row>
    <row r="98" spans="1:8" ht="67.5" customHeight="1">
      <c r="A98" s="261"/>
      <c r="B98" s="261"/>
      <c r="C98" s="266"/>
      <c r="D98" s="266"/>
      <c r="E98" s="267"/>
      <c r="F98" s="264"/>
      <c r="G98" s="264"/>
      <c r="H98" s="265"/>
    </row>
    <row r="99" spans="1:8" ht="67.5" customHeight="1">
      <c r="A99" s="261"/>
      <c r="B99" s="261"/>
      <c r="C99" s="266"/>
      <c r="D99" s="266"/>
      <c r="E99" s="267"/>
      <c r="F99" s="264"/>
      <c r="G99" s="264"/>
      <c r="H99" s="265"/>
    </row>
    <row r="100" spans="1:8" ht="67.5" customHeight="1">
      <c r="A100" s="261"/>
      <c r="B100" s="261"/>
      <c r="C100" s="266"/>
      <c r="D100" s="266"/>
      <c r="E100" s="267"/>
      <c r="F100" s="264"/>
      <c r="G100" s="264"/>
      <c r="H100" s="265"/>
    </row>
    <row r="101" spans="1:8" ht="67.5" customHeight="1">
      <c r="A101" s="261"/>
      <c r="B101" s="261"/>
      <c r="C101" s="266"/>
      <c r="D101" s="266"/>
      <c r="E101" s="267"/>
      <c r="F101" s="264"/>
      <c r="G101" s="264"/>
      <c r="H101" s="265"/>
    </row>
    <row r="102" spans="1:8" ht="67.5" customHeight="1">
      <c r="A102" s="261"/>
      <c r="B102" s="261"/>
      <c r="C102" s="266"/>
      <c r="D102" s="266"/>
      <c r="E102" s="267"/>
      <c r="F102" s="264"/>
      <c r="G102" s="264"/>
      <c r="H102" s="265"/>
    </row>
    <row r="103" spans="1:8" ht="67.5" customHeight="1">
      <c r="A103" s="261"/>
      <c r="B103" s="261"/>
      <c r="C103" s="266"/>
      <c r="D103" s="266"/>
      <c r="E103" s="267"/>
      <c r="F103" s="264"/>
      <c r="G103" s="264"/>
      <c r="H103" s="265"/>
    </row>
    <row r="104" spans="1:8" ht="67.5" customHeight="1">
      <c r="A104" s="261"/>
      <c r="B104" s="261"/>
      <c r="C104" s="266"/>
      <c r="D104" s="266"/>
      <c r="E104" s="267"/>
      <c r="F104" s="264"/>
      <c r="G104" s="264"/>
      <c r="H104" s="265"/>
    </row>
    <row r="105" spans="1:8" ht="67.5" customHeight="1">
      <c r="A105" s="261"/>
      <c r="B105" s="261"/>
      <c r="C105" s="266"/>
      <c r="D105" s="266"/>
      <c r="E105" s="267"/>
      <c r="F105" s="264"/>
      <c r="G105" s="264"/>
      <c r="H105" s="265"/>
    </row>
    <row r="106" spans="1:8" ht="67.5" customHeight="1">
      <c r="A106" s="261"/>
      <c r="B106" s="261"/>
      <c r="C106" s="266"/>
      <c r="D106" s="266"/>
      <c r="E106" s="267"/>
      <c r="F106" s="264"/>
      <c r="G106" s="264"/>
      <c r="H106" s="265"/>
    </row>
    <row r="107" spans="1:8" ht="67.5" customHeight="1">
      <c r="A107" s="261"/>
      <c r="B107" s="261"/>
      <c r="C107" s="266"/>
      <c r="D107" s="266"/>
      <c r="E107" s="267"/>
      <c r="F107" s="264"/>
      <c r="G107" s="264"/>
      <c r="H107" s="265"/>
    </row>
    <row r="108" spans="1:8" ht="67.5" customHeight="1">
      <c r="A108" s="261"/>
      <c r="B108" s="261"/>
      <c r="C108" s="266"/>
      <c r="D108" s="266"/>
      <c r="E108" s="267"/>
      <c r="F108" s="264"/>
      <c r="G108" s="264"/>
      <c r="H108" s="265"/>
    </row>
    <row r="109" spans="1:8" ht="67.5" customHeight="1">
      <c r="A109" s="261"/>
      <c r="B109" s="261"/>
      <c r="C109" s="266"/>
      <c r="D109" s="266"/>
      <c r="E109" s="267"/>
      <c r="F109" s="264"/>
      <c r="G109" s="264"/>
      <c r="H109" s="265"/>
    </row>
    <row r="110" spans="1:8" ht="67.5" customHeight="1">
      <c r="A110" s="261"/>
      <c r="B110" s="261"/>
      <c r="C110" s="266"/>
      <c r="D110" s="266"/>
      <c r="E110" s="267"/>
      <c r="F110" s="264"/>
      <c r="G110" s="264"/>
      <c r="H110" s="265"/>
    </row>
    <row r="111" spans="1:8" ht="67.5" customHeight="1">
      <c r="A111" s="261"/>
      <c r="B111" s="261"/>
      <c r="C111" s="266"/>
      <c r="D111" s="266"/>
      <c r="E111" s="267"/>
      <c r="F111" s="264"/>
      <c r="G111" s="264"/>
      <c r="H111" s="265"/>
    </row>
    <row r="112" spans="1:8" ht="67.5" customHeight="1">
      <c r="A112" s="261"/>
      <c r="B112" s="261"/>
      <c r="C112" s="266"/>
      <c r="D112" s="266"/>
      <c r="E112" s="267"/>
      <c r="F112" s="264"/>
      <c r="G112" s="264"/>
      <c r="H112" s="265"/>
    </row>
    <row r="113" spans="1:10" ht="67.5" customHeight="1">
      <c r="A113" s="261"/>
      <c r="B113" s="261"/>
      <c r="C113" s="266"/>
      <c r="D113" s="266"/>
      <c r="E113" s="267"/>
      <c r="F113" s="264"/>
      <c r="G113" s="264"/>
      <c r="H113" s="265"/>
    </row>
    <row r="114" spans="1:10" ht="67.5" customHeight="1">
      <c r="A114" s="261"/>
      <c r="B114" s="261"/>
      <c r="C114" s="266"/>
      <c r="D114" s="266"/>
      <c r="E114" s="267"/>
      <c r="F114" s="264"/>
      <c r="G114" s="264"/>
      <c r="H114" s="265"/>
    </row>
    <row r="115" spans="1:10" ht="67.5" customHeight="1">
      <c r="A115" s="261"/>
      <c r="B115" s="261"/>
      <c r="C115" s="266"/>
      <c r="D115" s="266"/>
      <c r="E115" s="267"/>
      <c r="F115" s="264"/>
      <c r="G115" s="264"/>
      <c r="H115" s="265"/>
    </row>
    <row r="116" spans="1:10" ht="67.5" customHeight="1">
      <c r="A116" s="261"/>
      <c r="B116" s="261"/>
      <c r="C116" s="266"/>
      <c r="D116" s="266"/>
      <c r="E116" s="267"/>
      <c r="F116" s="264"/>
      <c r="G116" s="264"/>
      <c r="H116" s="265"/>
    </row>
    <row r="117" spans="1:10" ht="67.5" customHeight="1">
      <c r="A117" s="261"/>
      <c r="B117" s="261"/>
      <c r="C117" s="266"/>
      <c r="D117" s="266"/>
      <c r="E117" s="267"/>
      <c r="F117" s="264"/>
      <c r="G117" s="264"/>
      <c r="H117" s="265"/>
    </row>
    <row r="118" spans="1:10" ht="67.5" customHeight="1">
      <c r="A118" s="261"/>
      <c r="B118" s="261"/>
      <c r="C118" s="266"/>
      <c r="D118" s="266"/>
      <c r="E118" s="267"/>
      <c r="F118" s="264"/>
      <c r="G118" s="264"/>
      <c r="H118" s="265"/>
    </row>
    <row r="119" spans="1:10" ht="67.5" customHeight="1">
      <c r="A119" s="261"/>
      <c r="B119" s="261"/>
      <c r="C119" s="266"/>
      <c r="D119" s="266"/>
      <c r="E119" s="267"/>
      <c r="F119" s="264"/>
      <c r="G119" s="264"/>
      <c r="H119" s="265"/>
    </row>
    <row r="120" spans="1:10" ht="67.5" customHeight="1">
      <c r="A120" s="261"/>
      <c r="B120" s="261"/>
      <c r="C120" s="266"/>
      <c r="D120" s="266"/>
      <c r="E120" s="267"/>
      <c r="F120" s="264"/>
      <c r="G120" s="264"/>
      <c r="H120" s="265"/>
    </row>
    <row r="121" spans="1:10" ht="67.5" customHeight="1">
      <c r="A121" s="261"/>
      <c r="B121" s="261"/>
      <c r="C121" s="266"/>
      <c r="D121" s="266"/>
      <c r="E121" s="267"/>
      <c r="F121" s="264"/>
      <c r="G121" s="264"/>
      <c r="H121" s="265"/>
    </row>
    <row r="122" spans="1:10" ht="67.5" customHeight="1">
      <c r="A122" s="261"/>
      <c r="B122" s="261"/>
      <c r="C122" s="266"/>
      <c r="D122" s="266"/>
      <c r="E122" s="267"/>
      <c r="F122" s="264"/>
      <c r="G122" s="264"/>
      <c r="H122" s="265"/>
    </row>
    <row r="123" spans="1:10" ht="67.5" customHeight="1">
      <c r="A123" s="261"/>
      <c r="B123" s="261"/>
      <c r="C123" s="266"/>
      <c r="D123" s="266"/>
      <c r="E123" s="267"/>
      <c r="F123" s="264"/>
      <c r="G123" s="264"/>
      <c r="H123" s="265"/>
    </row>
    <row r="124" spans="1:10" s="265" customFormat="1" ht="67.5" customHeight="1">
      <c r="A124" s="268"/>
      <c r="B124" s="268"/>
      <c r="C124" s="269"/>
      <c r="D124" s="269"/>
      <c r="E124" s="270"/>
      <c r="F124" s="271"/>
      <c r="G124" s="271"/>
      <c r="H124" s="272"/>
      <c r="J124" s="247"/>
    </row>
  </sheetData>
  <mergeCells count="9">
    <mergeCell ref="B1:J1"/>
    <mergeCell ref="A2:J2"/>
    <mergeCell ref="A3:A4"/>
    <mergeCell ref="B3:B4"/>
    <mergeCell ref="C3:D3"/>
    <mergeCell ref="E3:F3"/>
    <mergeCell ref="G3:H3"/>
    <mergeCell ref="I3:I4"/>
    <mergeCell ref="J3:J4"/>
  </mergeCells>
  <conditionalFormatting sqref="B5:B7">
    <cfRule type="cellIs" dxfId="0" priority="2" operator="equal">
      <formula>"NO CUMPLE"</formula>
    </cfRule>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EEAD5B-83ED-4D53-8A8E-CC4BD3DD66CC}">
  <sheetPr>
    <tabColor rgb="FFFFC000"/>
    <pageSetUpPr fitToPage="1"/>
  </sheetPr>
  <dimension ref="A1:BG26"/>
  <sheetViews>
    <sheetView topLeftCell="AS1" zoomScale="50" zoomScaleNormal="106" workbookViewId="0">
      <pane ySplit="1" topLeftCell="A2" activePane="bottomLeft" state="frozen"/>
      <selection pane="bottomLeft" activeCell="BF12" sqref="BF12:BF14"/>
    </sheetView>
  </sheetViews>
  <sheetFormatPr baseColWidth="10" defaultColWidth="10.5" defaultRowHeight="10.5"/>
  <cols>
    <col min="1" max="1" width="35.5" style="214" customWidth="1"/>
    <col min="2" max="2" width="13.33203125" style="214" customWidth="1"/>
    <col min="3" max="3" width="13.5" style="214" customWidth="1"/>
    <col min="4" max="4" width="17.4140625" style="214" customWidth="1"/>
    <col min="5" max="5" width="8.75" style="214" customWidth="1"/>
    <col min="6" max="8" width="10.5" style="214"/>
    <col min="9" max="9" width="17.4140625" style="214" customWidth="1"/>
    <col min="10" max="10" width="14.4140625" style="214" customWidth="1"/>
    <col min="11" max="11" width="17.58203125" style="214" customWidth="1"/>
    <col min="12" max="12" width="10.5" style="214"/>
    <col min="13" max="13" width="15.1640625" style="214" bestFit="1" customWidth="1"/>
    <col min="14" max="14" width="26.08203125" style="214" customWidth="1"/>
    <col min="15" max="16" width="10.5" style="214"/>
    <col min="17" max="17" width="16.33203125" style="214" customWidth="1"/>
    <col min="18" max="18" width="19.4140625" style="214" customWidth="1"/>
    <col min="19" max="19" width="13.9140625" style="214" customWidth="1"/>
    <col min="20" max="20" width="14.9140625" style="214" bestFit="1" customWidth="1"/>
    <col min="21" max="22" width="10.75" style="214" bestFit="1" customWidth="1"/>
    <col min="23" max="29" width="10.5" style="214"/>
    <col min="30" max="30" width="10.83203125" style="214" customWidth="1"/>
    <col min="31" max="31" width="10.5" style="214"/>
    <col min="32" max="32" width="12.6640625" style="214" customWidth="1"/>
    <col min="33" max="36" width="10.5" style="214"/>
    <col min="37" max="37" width="10.5" style="214" customWidth="1"/>
    <col min="38" max="38" width="10.5" style="214"/>
    <col min="39" max="39" width="21.33203125" style="214" customWidth="1"/>
    <col min="40" max="41" width="18.58203125" style="214" customWidth="1"/>
    <col min="42" max="42" width="17.6640625" style="214" customWidth="1"/>
    <col min="43" max="43" width="13.33203125" style="214" customWidth="1"/>
    <col min="44" max="44" width="75.58203125" style="214" customWidth="1"/>
    <col min="45" max="56" width="10.5" style="214"/>
    <col min="57" max="57" width="13.25" style="214" customWidth="1"/>
    <col min="58" max="58" width="63.25" style="214" customWidth="1"/>
    <col min="59" max="16384" width="10.5" style="214"/>
  </cols>
  <sheetData>
    <row r="1" spans="1:59" s="204" customFormat="1" ht="45.75" customHeight="1">
      <c r="A1" s="322" t="s">
        <v>56</v>
      </c>
      <c r="B1" s="333" t="s">
        <v>296</v>
      </c>
      <c r="C1" s="333"/>
      <c r="D1" s="333"/>
      <c r="E1" s="322" t="s">
        <v>297</v>
      </c>
      <c r="F1" s="322"/>
      <c r="G1" s="322"/>
      <c r="H1" s="322"/>
      <c r="I1" s="322"/>
      <c r="J1" s="322"/>
      <c r="K1" s="322"/>
      <c r="L1" s="334" t="s">
        <v>298</v>
      </c>
      <c r="M1" s="334"/>
      <c r="N1" s="334"/>
      <c r="O1" s="334"/>
      <c r="P1" s="334"/>
      <c r="Q1" s="334"/>
      <c r="R1" s="334"/>
      <c r="S1" s="334"/>
      <c r="T1" s="334"/>
      <c r="U1" s="334" t="s">
        <v>299</v>
      </c>
      <c r="V1" s="334"/>
      <c r="W1" s="334"/>
      <c r="X1" s="333" t="s">
        <v>300</v>
      </c>
      <c r="Y1" s="333"/>
      <c r="Z1" s="333"/>
      <c r="AA1" s="333"/>
      <c r="AB1" s="333"/>
      <c r="AC1" s="333"/>
      <c r="AD1" s="328" t="s">
        <v>301</v>
      </c>
      <c r="AE1" s="328"/>
      <c r="AF1" s="329" t="s">
        <v>302</v>
      </c>
      <c r="AG1" s="329"/>
      <c r="AH1" s="329"/>
      <c r="AI1" s="329"/>
      <c r="AJ1" s="329"/>
      <c r="AK1" s="330" t="s">
        <v>303</v>
      </c>
      <c r="AL1" s="330"/>
      <c r="AM1" s="330"/>
      <c r="AN1" s="330"/>
      <c r="AO1" s="330"/>
      <c r="AP1" s="330"/>
      <c r="AQ1" s="330"/>
      <c r="AR1" s="330"/>
      <c r="AS1" s="330"/>
      <c r="AT1" s="330"/>
      <c r="AU1" s="330"/>
      <c r="AV1" s="331" t="s">
        <v>304</v>
      </c>
      <c r="AW1" s="322" t="s">
        <v>305</v>
      </c>
      <c r="AX1" s="322"/>
      <c r="AY1" s="322"/>
      <c r="AZ1" s="322"/>
      <c r="BA1" s="322"/>
      <c r="BB1" s="322"/>
      <c r="BC1" s="322"/>
      <c r="BD1" s="332" t="s">
        <v>306</v>
      </c>
      <c r="BE1" s="322" t="s">
        <v>307</v>
      </c>
      <c r="BF1" s="323" t="s">
        <v>165</v>
      </c>
    </row>
    <row r="2" spans="1:59" s="204" customFormat="1" ht="77.25" customHeight="1">
      <c r="A2" s="322"/>
      <c r="B2" s="199" t="s">
        <v>308</v>
      </c>
      <c r="C2" s="199" t="s">
        <v>309</v>
      </c>
      <c r="D2" s="199" t="s">
        <v>310</v>
      </c>
      <c r="E2" s="198" t="s">
        <v>311</v>
      </c>
      <c r="F2" s="198" t="s">
        <v>312</v>
      </c>
      <c r="G2" s="198" t="s">
        <v>313</v>
      </c>
      <c r="H2" s="198" t="s">
        <v>314</v>
      </c>
      <c r="I2" s="198" t="s">
        <v>61</v>
      </c>
      <c r="J2" s="198" t="s">
        <v>315</v>
      </c>
      <c r="K2" s="198" t="s">
        <v>316</v>
      </c>
      <c r="L2" s="200" t="s">
        <v>317</v>
      </c>
      <c r="M2" s="200" t="s">
        <v>318</v>
      </c>
      <c r="N2" s="200" t="s">
        <v>319</v>
      </c>
      <c r="O2" s="200" t="s">
        <v>320</v>
      </c>
      <c r="P2" s="200" t="s">
        <v>61</v>
      </c>
      <c r="Q2" s="200" t="s">
        <v>321</v>
      </c>
      <c r="R2" s="200" t="s">
        <v>322</v>
      </c>
      <c r="S2" s="200" t="s">
        <v>323</v>
      </c>
      <c r="T2" s="200" t="s">
        <v>324</v>
      </c>
      <c r="U2" s="200" t="s">
        <v>325</v>
      </c>
      <c r="V2" s="200" t="s">
        <v>326</v>
      </c>
      <c r="W2" s="200" t="s">
        <v>327</v>
      </c>
      <c r="X2" s="199" t="s">
        <v>328</v>
      </c>
      <c r="Y2" s="199" t="s">
        <v>329</v>
      </c>
      <c r="Z2" s="199" t="s">
        <v>330</v>
      </c>
      <c r="AA2" s="199" t="s">
        <v>331</v>
      </c>
      <c r="AB2" s="199" t="s">
        <v>332</v>
      </c>
      <c r="AC2" s="199" t="s">
        <v>333</v>
      </c>
      <c r="AD2" s="201" t="s">
        <v>334</v>
      </c>
      <c r="AE2" s="201" t="s">
        <v>325</v>
      </c>
      <c r="AF2" s="202" t="s">
        <v>335</v>
      </c>
      <c r="AG2" s="202" t="s">
        <v>336</v>
      </c>
      <c r="AH2" s="202" t="s">
        <v>337</v>
      </c>
      <c r="AI2" s="202" t="s">
        <v>338</v>
      </c>
      <c r="AJ2" s="202" t="s">
        <v>339</v>
      </c>
      <c r="AK2" s="203" t="s">
        <v>340</v>
      </c>
      <c r="AL2" s="203" t="s">
        <v>341</v>
      </c>
      <c r="AM2" s="203" t="s">
        <v>342</v>
      </c>
      <c r="AN2" s="203" t="s">
        <v>343</v>
      </c>
      <c r="AO2" s="203" t="s">
        <v>344</v>
      </c>
      <c r="AP2" s="203" t="s">
        <v>345</v>
      </c>
      <c r="AQ2" s="203" t="s">
        <v>346</v>
      </c>
      <c r="AR2" s="203" t="s">
        <v>347</v>
      </c>
      <c r="AS2" s="203" t="s">
        <v>348</v>
      </c>
      <c r="AT2" s="203" t="s">
        <v>349</v>
      </c>
      <c r="AU2" s="203" t="s">
        <v>350</v>
      </c>
      <c r="AV2" s="331"/>
      <c r="AW2" s="198" t="s">
        <v>351</v>
      </c>
      <c r="AX2" s="198" t="s">
        <v>352</v>
      </c>
      <c r="AY2" s="198" t="s">
        <v>353</v>
      </c>
      <c r="AZ2" s="198" t="s">
        <v>313</v>
      </c>
      <c r="BA2" s="198" t="s">
        <v>61</v>
      </c>
      <c r="BB2" s="198" t="s">
        <v>315</v>
      </c>
      <c r="BC2" s="198" t="s">
        <v>354</v>
      </c>
      <c r="BD2" s="332"/>
      <c r="BE2" s="322"/>
      <c r="BF2" s="323"/>
    </row>
    <row r="3" spans="1:59" s="207" customFormat="1" ht="54.5" customHeight="1">
      <c r="A3" s="324" t="s">
        <v>355</v>
      </c>
      <c r="B3" s="326" t="s">
        <v>53</v>
      </c>
      <c r="C3" s="326" t="s">
        <v>55</v>
      </c>
      <c r="D3" s="326" t="s">
        <v>55</v>
      </c>
      <c r="E3" s="326" t="s">
        <v>356</v>
      </c>
      <c r="F3" s="326" t="s">
        <v>55</v>
      </c>
      <c r="G3" s="326" t="s">
        <v>55</v>
      </c>
      <c r="H3" s="326" t="s">
        <v>55</v>
      </c>
      <c r="I3" s="326" t="s">
        <v>357</v>
      </c>
      <c r="J3" s="326" t="s">
        <v>358</v>
      </c>
      <c r="K3" s="326" t="s">
        <v>53</v>
      </c>
      <c r="L3" s="335" t="s">
        <v>53</v>
      </c>
      <c r="M3" s="336"/>
      <c r="N3" s="336"/>
      <c r="O3" s="336"/>
      <c r="P3" s="336"/>
      <c r="Q3" s="336"/>
      <c r="R3" s="336"/>
      <c r="S3" s="336"/>
      <c r="T3" s="337"/>
      <c r="U3" s="326" t="s">
        <v>53</v>
      </c>
      <c r="V3" s="326" t="s">
        <v>55</v>
      </c>
      <c r="W3" s="326" t="s">
        <v>55</v>
      </c>
      <c r="X3" s="326" t="s">
        <v>55</v>
      </c>
      <c r="Y3" s="326" t="s">
        <v>55</v>
      </c>
      <c r="Z3" s="326" t="s">
        <v>55</v>
      </c>
      <c r="AA3" s="326" t="s">
        <v>55</v>
      </c>
      <c r="AB3" s="326" t="s">
        <v>55</v>
      </c>
      <c r="AC3" s="345" t="s">
        <v>55</v>
      </c>
      <c r="AD3" s="326" t="s">
        <v>359</v>
      </c>
      <c r="AE3" s="326" t="s">
        <v>55</v>
      </c>
      <c r="AF3" s="326" t="s">
        <v>55</v>
      </c>
      <c r="AG3" s="326" t="s">
        <v>55</v>
      </c>
      <c r="AH3" s="347" t="s">
        <v>55</v>
      </c>
      <c r="AI3" s="326" t="s">
        <v>360</v>
      </c>
      <c r="AJ3" s="326" t="s">
        <v>55</v>
      </c>
      <c r="AK3" s="326" t="s">
        <v>190</v>
      </c>
      <c r="AL3" s="326" t="s">
        <v>361</v>
      </c>
      <c r="AM3" s="341" t="s">
        <v>362</v>
      </c>
      <c r="AN3" s="343" t="s">
        <v>363</v>
      </c>
      <c r="AO3" s="360" t="s">
        <v>55</v>
      </c>
      <c r="AP3" s="341">
        <v>45589</v>
      </c>
      <c r="AQ3" s="341">
        <v>45324</v>
      </c>
      <c r="AR3" s="341" t="s">
        <v>347</v>
      </c>
      <c r="AS3" s="341" t="s">
        <v>55</v>
      </c>
      <c r="AT3" s="341" t="s">
        <v>55</v>
      </c>
      <c r="AU3" s="341" t="s">
        <v>53</v>
      </c>
      <c r="AV3" s="326" t="s">
        <v>55</v>
      </c>
      <c r="AW3" s="357" t="s">
        <v>53</v>
      </c>
      <c r="AX3" s="357"/>
      <c r="AY3" s="357"/>
      <c r="AZ3" s="357"/>
      <c r="BA3" s="357"/>
      <c r="BB3" s="357"/>
      <c r="BC3" s="357"/>
      <c r="BD3" s="326" t="s">
        <v>237</v>
      </c>
      <c r="BE3" s="347" t="s">
        <v>364</v>
      </c>
      <c r="BF3" s="358" t="s">
        <v>365</v>
      </c>
      <c r="BG3" s="349"/>
    </row>
    <row r="4" spans="1:59" s="211" customFormat="1" ht="54.5" customHeight="1">
      <c r="A4" s="325"/>
      <c r="B4" s="327"/>
      <c r="C4" s="327"/>
      <c r="D4" s="327"/>
      <c r="E4" s="327"/>
      <c r="F4" s="327"/>
      <c r="G4" s="327"/>
      <c r="H4" s="327"/>
      <c r="I4" s="327"/>
      <c r="J4" s="327"/>
      <c r="K4" s="327"/>
      <c r="L4" s="338"/>
      <c r="M4" s="339"/>
      <c r="N4" s="339"/>
      <c r="O4" s="339"/>
      <c r="P4" s="339"/>
      <c r="Q4" s="339"/>
      <c r="R4" s="339"/>
      <c r="S4" s="339"/>
      <c r="T4" s="340"/>
      <c r="U4" s="327"/>
      <c r="V4" s="327"/>
      <c r="W4" s="327"/>
      <c r="X4" s="327"/>
      <c r="Y4" s="327"/>
      <c r="Z4" s="327"/>
      <c r="AA4" s="327"/>
      <c r="AB4" s="327"/>
      <c r="AC4" s="346"/>
      <c r="AD4" s="327"/>
      <c r="AE4" s="327"/>
      <c r="AF4" s="327"/>
      <c r="AG4" s="327"/>
      <c r="AH4" s="348"/>
      <c r="AI4" s="327"/>
      <c r="AJ4" s="327"/>
      <c r="AK4" s="327"/>
      <c r="AL4" s="327"/>
      <c r="AM4" s="342"/>
      <c r="AN4" s="344"/>
      <c r="AO4" s="361"/>
      <c r="AP4" s="342"/>
      <c r="AQ4" s="342"/>
      <c r="AR4" s="342"/>
      <c r="AS4" s="342"/>
      <c r="AT4" s="342"/>
      <c r="AU4" s="342"/>
      <c r="AV4" s="327"/>
      <c r="AW4" s="357"/>
      <c r="AX4" s="357"/>
      <c r="AY4" s="357"/>
      <c r="AZ4" s="357"/>
      <c r="BA4" s="357"/>
      <c r="BB4" s="357"/>
      <c r="BC4" s="357"/>
      <c r="BD4" s="327"/>
      <c r="BE4" s="348"/>
      <c r="BF4" s="359"/>
      <c r="BG4" s="350"/>
    </row>
    <row r="5" spans="1:59" s="211" customFormat="1" ht="54.5" customHeight="1">
      <c r="A5" s="351" t="s">
        <v>200</v>
      </c>
      <c r="B5" s="354" t="s">
        <v>53</v>
      </c>
      <c r="C5" s="354" t="s">
        <v>55</v>
      </c>
      <c r="D5" s="354" t="s">
        <v>53</v>
      </c>
      <c r="E5" s="335" t="s">
        <v>53</v>
      </c>
      <c r="F5" s="336"/>
      <c r="G5" s="336"/>
      <c r="H5" s="336"/>
      <c r="I5" s="336"/>
      <c r="J5" s="336"/>
      <c r="K5" s="337"/>
      <c r="L5" s="326" t="s">
        <v>55</v>
      </c>
      <c r="M5" s="326" t="s">
        <v>366</v>
      </c>
      <c r="N5" s="212">
        <v>0.3</v>
      </c>
      <c r="O5" s="326" t="s">
        <v>55</v>
      </c>
      <c r="P5" s="326" t="s">
        <v>367</v>
      </c>
      <c r="Q5" s="206" t="s">
        <v>202</v>
      </c>
      <c r="R5" s="206" t="s">
        <v>53</v>
      </c>
      <c r="S5" s="206" t="s">
        <v>55</v>
      </c>
      <c r="T5" s="213">
        <v>98552707</v>
      </c>
      <c r="U5" s="208" t="s">
        <v>55</v>
      </c>
      <c r="V5" s="208" t="s">
        <v>53</v>
      </c>
      <c r="W5" s="208" t="s">
        <v>53</v>
      </c>
      <c r="X5" s="208" t="s">
        <v>55</v>
      </c>
      <c r="Y5" s="208" t="s">
        <v>55</v>
      </c>
      <c r="Z5" s="208" t="s">
        <v>55</v>
      </c>
      <c r="AA5" s="208" t="s">
        <v>55</v>
      </c>
      <c r="AB5" s="208" t="s">
        <v>55</v>
      </c>
      <c r="AC5" s="209" t="s">
        <v>53</v>
      </c>
      <c r="AD5" s="208" t="s">
        <v>359</v>
      </c>
      <c r="AE5" s="208" t="s">
        <v>55</v>
      </c>
      <c r="AF5" s="208" t="s">
        <v>55</v>
      </c>
      <c r="AG5" s="208" t="s">
        <v>55</v>
      </c>
      <c r="AH5" s="210" t="s">
        <v>55</v>
      </c>
      <c r="AI5" s="208" t="s">
        <v>360</v>
      </c>
      <c r="AJ5" s="208" t="s">
        <v>55</v>
      </c>
      <c r="AK5" s="354" t="s">
        <v>368</v>
      </c>
      <c r="AL5" s="354" t="s">
        <v>369</v>
      </c>
      <c r="AM5" s="354" t="s">
        <v>370</v>
      </c>
      <c r="AN5" s="375" t="s">
        <v>371</v>
      </c>
      <c r="AO5" s="378" t="s">
        <v>55</v>
      </c>
      <c r="AP5" s="363">
        <v>45589</v>
      </c>
      <c r="AQ5" s="363">
        <v>45688</v>
      </c>
      <c r="AR5" s="363" t="s">
        <v>347</v>
      </c>
      <c r="AS5" s="363" t="s">
        <v>55</v>
      </c>
      <c r="AT5" s="363" t="s">
        <v>55</v>
      </c>
      <c r="AU5" s="363" t="s">
        <v>237</v>
      </c>
      <c r="AV5" s="208" t="s">
        <v>55</v>
      </c>
      <c r="AW5" s="366" t="s">
        <v>53</v>
      </c>
      <c r="AX5" s="367"/>
      <c r="AY5" s="367"/>
      <c r="AZ5" s="367"/>
      <c r="BA5" s="367"/>
      <c r="BB5" s="367"/>
      <c r="BC5" s="368"/>
      <c r="BD5" s="354" t="s">
        <v>53</v>
      </c>
      <c r="BE5" s="419" t="s">
        <v>364</v>
      </c>
      <c r="BF5" s="422" t="s">
        <v>372</v>
      </c>
      <c r="BG5" s="214"/>
    </row>
    <row r="6" spans="1:59" s="211" customFormat="1" ht="54.5" customHeight="1">
      <c r="A6" s="352"/>
      <c r="B6" s="355"/>
      <c r="C6" s="355"/>
      <c r="D6" s="355"/>
      <c r="E6" s="338"/>
      <c r="F6" s="339"/>
      <c r="G6" s="339"/>
      <c r="H6" s="339"/>
      <c r="I6" s="339"/>
      <c r="J6" s="339"/>
      <c r="K6" s="340"/>
      <c r="L6" s="327"/>
      <c r="M6" s="327"/>
      <c r="N6" s="212">
        <v>0.3</v>
      </c>
      <c r="O6" s="327"/>
      <c r="P6" s="327"/>
      <c r="Q6" s="206" t="s">
        <v>250</v>
      </c>
      <c r="R6" s="206" t="s">
        <v>53</v>
      </c>
      <c r="S6" s="206" t="s">
        <v>55</v>
      </c>
      <c r="T6" s="213">
        <v>7556872</v>
      </c>
      <c r="U6" s="208" t="s">
        <v>55</v>
      </c>
      <c r="V6" s="208" t="s">
        <v>53</v>
      </c>
      <c r="W6" s="208" t="s">
        <v>53</v>
      </c>
      <c r="X6" s="208" t="s">
        <v>55</v>
      </c>
      <c r="Y6" s="208" t="s">
        <v>55</v>
      </c>
      <c r="Z6" s="208" t="s">
        <v>55</v>
      </c>
      <c r="AA6" s="208" t="s">
        <v>55</v>
      </c>
      <c r="AB6" s="208" t="s">
        <v>55</v>
      </c>
      <c r="AC6" s="215" t="s">
        <v>53</v>
      </c>
      <c r="AD6" s="208" t="s">
        <v>53</v>
      </c>
      <c r="AE6" s="208" t="s">
        <v>55</v>
      </c>
      <c r="AF6" s="208" t="s">
        <v>55</v>
      </c>
      <c r="AG6" s="208" t="s">
        <v>55</v>
      </c>
      <c r="AH6" s="210" t="s">
        <v>55</v>
      </c>
      <c r="AI6" s="208" t="s">
        <v>360</v>
      </c>
      <c r="AJ6" s="208" t="s">
        <v>55</v>
      </c>
      <c r="AK6" s="355"/>
      <c r="AL6" s="355"/>
      <c r="AM6" s="355"/>
      <c r="AN6" s="376"/>
      <c r="AO6" s="379"/>
      <c r="AP6" s="364"/>
      <c r="AQ6" s="364"/>
      <c r="AR6" s="364"/>
      <c r="AS6" s="364"/>
      <c r="AT6" s="364"/>
      <c r="AU6" s="364"/>
      <c r="AV6" s="208" t="s">
        <v>55</v>
      </c>
      <c r="AW6" s="369"/>
      <c r="AX6" s="370"/>
      <c r="AY6" s="370"/>
      <c r="AZ6" s="370"/>
      <c r="BA6" s="370"/>
      <c r="BB6" s="370"/>
      <c r="BC6" s="371"/>
      <c r="BD6" s="355"/>
      <c r="BE6" s="420"/>
      <c r="BF6" s="423"/>
      <c r="BG6" s="214"/>
    </row>
    <row r="7" spans="1:59" s="211" customFormat="1" ht="104.5" hidden="1" customHeight="1">
      <c r="A7" s="352"/>
      <c r="B7" s="355"/>
      <c r="C7" s="355"/>
      <c r="D7" s="355"/>
      <c r="E7" s="216" t="s">
        <v>53</v>
      </c>
      <c r="F7" s="216"/>
      <c r="G7" s="216"/>
      <c r="H7" s="216"/>
      <c r="I7" s="216"/>
      <c r="J7" s="216"/>
      <c r="K7" s="216"/>
      <c r="L7" s="357" t="s">
        <v>55</v>
      </c>
      <c r="M7" s="357" t="s">
        <v>366</v>
      </c>
      <c r="N7" s="205"/>
      <c r="O7" s="326" t="s">
        <v>55</v>
      </c>
      <c r="P7" s="326" t="s">
        <v>367</v>
      </c>
      <c r="Q7" s="205"/>
      <c r="R7" s="206"/>
      <c r="S7" s="206"/>
      <c r="T7" s="206"/>
      <c r="U7" s="206"/>
      <c r="V7" s="206"/>
      <c r="W7" s="206"/>
      <c r="X7" s="206"/>
      <c r="Y7" s="208"/>
      <c r="Z7" s="208"/>
      <c r="AA7" s="208"/>
      <c r="AB7" s="208"/>
      <c r="AC7" s="215"/>
      <c r="AD7" s="208"/>
      <c r="AE7" s="208"/>
      <c r="AF7" s="208"/>
      <c r="AG7" s="208"/>
      <c r="AH7" s="210"/>
      <c r="AI7" s="208"/>
      <c r="AJ7" s="208"/>
      <c r="AK7" s="355"/>
      <c r="AL7" s="355"/>
      <c r="AM7" s="355"/>
      <c r="AN7" s="376"/>
      <c r="AO7" s="379"/>
      <c r="AP7" s="364"/>
      <c r="AQ7" s="364"/>
      <c r="AR7" s="364"/>
      <c r="AS7" s="364"/>
      <c r="AT7" s="364"/>
      <c r="AU7" s="364"/>
      <c r="AV7" s="208"/>
      <c r="AW7" s="369"/>
      <c r="AX7" s="370"/>
      <c r="AY7" s="370"/>
      <c r="AZ7" s="370"/>
      <c r="BA7" s="370"/>
      <c r="BB7" s="370"/>
      <c r="BC7" s="371"/>
      <c r="BD7" s="355"/>
      <c r="BE7" s="420"/>
      <c r="BF7" s="423"/>
      <c r="BG7" s="214"/>
    </row>
    <row r="8" spans="1:59" s="211" customFormat="1" ht="104.5" hidden="1" customHeight="1">
      <c r="A8" s="352"/>
      <c r="B8" s="355"/>
      <c r="C8" s="355"/>
      <c r="D8" s="355"/>
      <c r="E8" s="217" t="s">
        <v>55</v>
      </c>
      <c r="F8" s="217" t="s">
        <v>55</v>
      </c>
      <c r="G8" s="217" t="s">
        <v>55</v>
      </c>
      <c r="H8" s="217" t="s">
        <v>55</v>
      </c>
      <c r="I8" s="217" t="s">
        <v>373</v>
      </c>
      <c r="J8" s="217" t="s">
        <v>374</v>
      </c>
      <c r="K8" s="217" t="s">
        <v>53</v>
      </c>
      <c r="L8" s="357"/>
      <c r="M8" s="357"/>
      <c r="N8" s="206"/>
      <c r="O8" s="327"/>
      <c r="P8" s="327"/>
      <c r="Q8" s="206"/>
      <c r="R8" s="206"/>
      <c r="S8" s="206"/>
      <c r="T8" s="206"/>
      <c r="U8" s="217" t="s">
        <v>55</v>
      </c>
      <c r="V8" s="217" t="s">
        <v>237</v>
      </c>
      <c r="W8" s="218" t="s">
        <v>237</v>
      </c>
      <c r="X8" s="217" t="s">
        <v>55</v>
      </c>
      <c r="Y8" s="217" t="s">
        <v>55</v>
      </c>
      <c r="Z8" s="217" t="s">
        <v>55</v>
      </c>
      <c r="AA8" s="217" t="s">
        <v>55</v>
      </c>
      <c r="AB8" s="217" t="s">
        <v>55</v>
      </c>
      <c r="AC8" s="217" t="s">
        <v>237</v>
      </c>
      <c r="AD8" s="217" t="s">
        <v>237</v>
      </c>
      <c r="AE8" s="219" t="s">
        <v>11</v>
      </c>
      <c r="AF8" s="217" t="s">
        <v>55</v>
      </c>
      <c r="AG8" s="218" t="s">
        <v>55</v>
      </c>
      <c r="AH8" s="220" t="s">
        <v>55</v>
      </c>
      <c r="AI8" s="217" t="s">
        <v>375</v>
      </c>
      <c r="AJ8" s="217" t="s">
        <v>55</v>
      </c>
      <c r="AK8" s="355"/>
      <c r="AL8" s="355"/>
      <c r="AM8" s="355"/>
      <c r="AN8" s="376"/>
      <c r="AO8" s="379"/>
      <c r="AP8" s="364"/>
      <c r="AQ8" s="364"/>
      <c r="AR8" s="364"/>
      <c r="AS8" s="364"/>
      <c r="AT8" s="364"/>
      <c r="AU8" s="364"/>
      <c r="AV8" s="221" t="s">
        <v>11</v>
      </c>
      <c r="AW8" s="369"/>
      <c r="AX8" s="370"/>
      <c r="AY8" s="370"/>
      <c r="AZ8" s="370"/>
      <c r="BA8" s="370"/>
      <c r="BB8" s="370"/>
      <c r="BC8" s="371"/>
      <c r="BD8" s="355"/>
      <c r="BE8" s="420"/>
      <c r="BF8" s="423"/>
    </row>
    <row r="9" spans="1:59" s="211" customFormat="1" ht="104.5" hidden="1" customHeight="1">
      <c r="A9" s="352"/>
      <c r="B9" s="355"/>
      <c r="C9" s="355"/>
      <c r="D9" s="355"/>
      <c r="E9" s="222" t="s">
        <v>53</v>
      </c>
      <c r="F9" s="223"/>
      <c r="G9" s="223"/>
      <c r="H9" s="223"/>
      <c r="I9" s="223"/>
      <c r="J9" s="223"/>
      <c r="K9" s="223"/>
      <c r="L9" s="335" t="s">
        <v>53</v>
      </c>
      <c r="M9" s="336"/>
      <c r="N9" s="336"/>
      <c r="O9" s="336"/>
      <c r="P9" s="336"/>
      <c r="Q9" s="336"/>
      <c r="R9" s="336"/>
      <c r="S9" s="336"/>
      <c r="T9" s="337"/>
      <c r="U9" s="217" t="s">
        <v>55</v>
      </c>
      <c r="V9" s="217" t="s">
        <v>237</v>
      </c>
      <c r="W9" s="217" t="s">
        <v>237</v>
      </c>
      <c r="X9" s="217" t="s">
        <v>55</v>
      </c>
      <c r="Y9" s="217" t="s">
        <v>55</v>
      </c>
      <c r="Z9" s="217" t="s">
        <v>55</v>
      </c>
      <c r="AA9" s="217" t="s">
        <v>55</v>
      </c>
      <c r="AB9" s="221" t="s">
        <v>11</v>
      </c>
      <c r="AC9" s="362" t="s">
        <v>237</v>
      </c>
      <c r="AD9" s="217" t="s">
        <v>237</v>
      </c>
      <c r="AE9" s="220" t="s">
        <v>55</v>
      </c>
      <c r="AF9" s="217" t="s">
        <v>55</v>
      </c>
      <c r="AG9" s="218" t="s">
        <v>55</v>
      </c>
      <c r="AH9" s="218" t="s">
        <v>55</v>
      </c>
      <c r="AI9" s="217" t="s">
        <v>375</v>
      </c>
      <c r="AJ9" s="217" t="s">
        <v>55</v>
      </c>
      <c r="AK9" s="355"/>
      <c r="AL9" s="355"/>
      <c r="AM9" s="355"/>
      <c r="AN9" s="376"/>
      <c r="AO9" s="379"/>
      <c r="AP9" s="364"/>
      <c r="AQ9" s="364"/>
      <c r="AR9" s="364"/>
      <c r="AS9" s="364"/>
      <c r="AT9" s="364"/>
      <c r="AU9" s="364"/>
      <c r="AV9" s="206" t="s">
        <v>55</v>
      </c>
      <c r="AW9" s="369"/>
      <c r="AX9" s="370"/>
      <c r="AY9" s="370"/>
      <c r="AZ9" s="370"/>
      <c r="BA9" s="370"/>
      <c r="BB9" s="370"/>
      <c r="BC9" s="371"/>
      <c r="BD9" s="355"/>
      <c r="BE9" s="420"/>
      <c r="BF9" s="423"/>
      <c r="BG9" s="400"/>
    </row>
    <row r="10" spans="1:59" ht="104.5" hidden="1" customHeight="1">
      <c r="A10" s="352"/>
      <c r="B10" s="355"/>
      <c r="C10" s="355"/>
      <c r="D10" s="355"/>
      <c r="E10" s="223"/>
      <c r="F10" s="223"/>
      <c r="G10" s="223"/>
      <c r="H10" s="223"/>
      <c r="I10" s="223"/>
      <c r="J10" s="223"/>
      <c r="K10" s="223"/>
      <c r="L10" s="338"/>
      <c r="M10" s="339"/>
      <c r="N10" s="339"/>
      <c r="O10" s="339"/>
      <c r="P10" s="339"/>
      <c r="Q10" s="339"/>
      <c r="R10" s="339"/>
      <c r="S10" s="339"/>
      <c r="T10" s="340"/>
      <c r="U10" s="217" t="s">
        <v>55</v>
      </c>
      <c r="V10" s="217" t="s">
        <v>237</v>
      </c>
      <c r="W10" s="217" t="s">
        <v>237</v>
      </c>
      <c r="X10" s="217" t="s">
        <v>55</v>
      </c>
      <c r="Y10" s="217" t="s">
        <v>55</v>
      </c>
      <c r="Z10" s="217" t="s">
        <v>55</v>
      </c>
      <c r="AA10" s="217" t="s">
        <v>55</v>
      </c>
      <c r="AB10" s="221" t="s">
        <v>11</v>
      </c>
      <c r="AC10" s="362"/>
      <c r="AD10" s="217" t="s">
        <v>237</v>
      </c>
      <c r="AE10" s="219" t="s">
        <v>11</v>
      </c>
      <c r="AF10" s="217" t="s">
        <v>55</v>
      </c>
      <c r="AG10" s="218" t="s">
        <v>55</v>
      </c>
      <c r="AH10" s="218" t="s">
        <v>55</v>
      </c>
      <c r="AI10" s="217" t="s">
        <v>375</v>
      </c>
      <c r="AJ10" s="217" t="s">
        <v>55</v>
      </c>
      <c r="AK10" s="355"/>
      <c r="AL10" s="355"/>
      <c r="AM10" s="355"/>
      <c r="AN10" s="376"/>
      <c r="AO10" s="379"/>
      <c r="AP10" s="364"/>
      <c r="AQ10" s="364"/>
      <c r="AR10" s="364"/>
      <c r="AS10" s="364"/>
      <c r="AT10" s="364"/>
      <c r="AU10" s="364"/>
      <c r="AV10" s="206" t="s">
        <v>55</v>
      </c>
      <c r="AW10" s="369"/>
      <c r="AX10" s="370"/>
      <c r="AY10" s="370"/>
      <c r="AZ10" s="370"/>
      <c r="BA10" s="370"/>
      <c r="BB10" s="370"/>
      <c r="BC10" s="371"/>
      <c r="BD10" s="355"/>
      <c r="BE10" s="420"/>
      <c r="BF10" s="423"/>
      <c r="BG10" s="400"/>
    </row>
    <row r="11" spans="1:59" ht="51" customHeight="1">
      <c r="A11" s="353"/>
      <c r="B11" s="356"/>
      <c r="C11" s="356"/>
      <c r="D11" s="356"/>
      <c r="E11" s="224" t="s">
        <v>55</v>
      </c>
      <c r="F11" s="224" t="s">
        <v>55</v>
      </c>
      <c r="G11" s="224" t="s">
        <v>55</v>
      </c>
      <c r="H11" s="224" t="s">
        <v>55</v>
      </c>
      <c r="I11" s="224" t="s">
        <v>373</v>
      </c>
      <c r="J11" s="224" t="s">
        <v>358</v>
      </c>
      <c r="K11" s="224" t="s">
        <v>53</v>
      </c>
      <c r="L11" s="222"/>
      <c r="M11" s="222"/>
      <c r="N11" s="225">
        <v>0.4</v>
      </c>
      <c r="O11" s="222"/>
      <c r="P11" s="217"/>
      <c r="Q11" s="217" t="s">
        <v>376</v>
      </c>
      <c r="R11" s="217" t="s">
        <v>55</v>
      </c>
      <c r="S11" s="217" t="s">
        <v>55</v>
      </c>
      <c r="T11" s="217">
        <v>901404635</v>
      </c>
      <c r="U11" s="224" t="s">
        <v>53</v>
      </c>
      <c r="V11" s="224" t="s">
        <v>55</v>
      </c>
      <c r="W11" s="224" t="s">
        <v>237</v>
      </c>
      <c r="X11" s="226" t="s">
        <v>55</v>
      </c>
      <c r="Y11" s="226" t="s">
        <v>55</v>
      </c>
      <c r="Z11" s="226" t="s">
        <v>55</v>
      </c>
      <c r="AA11" s="226" t="s">
        <v>55</v>
      </c>
      <c r="AB11" s="227" t="s">
        <v>55</v>
      </c>
      <c r="AC11" s="227" t="s">
        <v>53</v>
      </c>
      <c r="AD11" s="227" t="s">
        <v>55</v>
      </c>
      <c r="AE11" s="227" t="s">
        <v>53</v>
      </c>
      <c r="AF11" s="227" t="s">
        <v>55</v>
      </c>
      <c r="AG11" s="228" t="s">
        <v>55</v>
      </c>
      <c r="AH11" s="228" t="s">
        <v>55</v>
      </c>
      <c r="AI11" s="229" t="s">
        <v>360</v>
      </c>
      <c r="AJ11" s="228" t="s">
        <v>55</v>
      </c>
      <c r="AK11" s="356"/>
      <c r="AL11" s="356"/>
      <c r="AM11" s="356"/>
      <c r="AN11" s="377"/>
      <c r="AO11" s="380"/>
      <c r="AP11" s="365"/>
      <c r="AQ11" s="365"/>
      <c r="AR11" s="365"/>
      <c r="AS11" s="365"/>
      <c r="AT11" s="365"/>
      <c r="AU11" s="365"/>
      <c r="AV11" s="227" t="s">
        <v>55</v>
      </c>
      <c r="AW11" s="372"/>
      <c r="AX11" s="373"/>
      <c r="AY11" s="373"/>
      <c r="AZ11" s="373"/>
      <c r="BA11" s="373"/>
      <c r="BB11" s="373"/>
      <c r="BC11" s="374"/>
      <c r="BD11" s="356"/>
      <c r="BE11" s="421"/>
      <c r="BF11" s="424"/>
    </row>
    <row r="12" spans="1:59" ht="22.5" customHeight="1">
      <c r="A12" s="401" t="s">
        <v>168</v>
      </c>
      <c r="B12" s="403" t="s">
        <v>55</v>
      </c>
      <c r="C12" s="403" t="s">
        <v>53</v>
      </c>
      <c r="D12" s="403" t="s">
        <v>53</v>
      </c>
      <c r="E12" s="404" t="s">
        <v>53</v>
      </c>
      <c r="F12" s="405"/>
      <c r="G12" s="405"/>
      <c r="H12" s="405"/>
      <c r="I12" s="405"/>
      <c r="J12" s="405"/>
      <c r="K12" s="406"/>
      <c r="L12" s="335" t="s">
        <v>53</v>
      </c>
      <c r="M12" s="336"/>
      <c r="N12" s="336"/>
      <c r="O12" s="336"/>
      <c r="P12" s="336"/>
      <c r="Q12" s="336"/>
      <c r="R12" s="336"/>
      <c r="S12" s="336"/>
      <c r="T12" s="337"/>
      <c r="U12" s="416" t="s">
        <v>55</v>
      </c>
      <c r="V12" s="416" t="s">
        <v>53</v>
      </c>
      <c r="W12" s="416" t="s">
        <v>53</v>
      </c>
      <c r="X12" s="382" t="s">
        <v>377</v>
      </c>
      <c r="Y12" s="383"/>
      <c r="Z12" s="383"/>
      <c r="AA12" s="384"/>
      <c r="AB12" s="391" t="s">
        <v>55</v>
      </c>
      <c r="AC12" s="381" t="s">
        <v>53</v>
      </c>
      <c r="AD12" s="394" t="s">
        <v>53</v>
      </c>
      <c r="AE12" s="397" t="s">
        <v>11</v>
      </c>
      <c r="AF12" s="394" t="s">
        <v>55</v>
      </c>
      <c r="AG12" s="394" t="s">
        <v>55</v>
      </c>
      <c r="AH12" s="394" t="s">
        <v>55</v>
      </c>
      <c r="AI12" s="394" t="s">
        <v>360</v>
      </c>
      <c r="AJ12" s="394" t="s">
        <v>55</v>
      </c>
      <c r="AK12" s="381" t="s">
        <v>168</v>
      </c>
      <c r="AL12" s="381" t="s">
        <v>378</v>
      </c>
      <c r="AM12" s="426" t="s">
        <v>379</v>
      </c>
      <c r="AN12" s="429" t="s">
        <v>380</v>
      </c>
      <c r="AO12" s="429" t="s">
        <v>55</v>
      </c>
      <c r="AP12" s="430">
        <v>45589</v>
      </c>
      <c r="AQ12" s="430">
        <v>45693</v>
      </c>
      <c r="AR12" s="381" t="s">
        <v>347</v>
      </c>
      <c r="AS12" s="381" t="s">
        <v>55</v>
      </c>
      <c r="AT12" s="381" t="s">
        <v>55</v>
      </c>
      <c r="AU12" s="381" t="s">
        <v>53</v>
      </c>
      <c r="AV12" s="394" t="s">
        <v>55</v>
      </c>
      <c r="AW12" s="381" t="s">
        <v>53</v>
      </c>
      <c r="AX12" s="381"/>
      <c r="AY12" s="381"/>
      <c r="AZ12" s="381"/>
      <c r="BA12" s="381"/>
      <c r="BB12" s="381"/>
      <c r="BC12" s="381"/>
      <c r="BD12" s="381" t="s">
        <v>53</v>
      </c>
      <c r="BE12" s="381" t="s">
        <v>199</v>
      </c>
      <c r="BF12" s="381" t="s">
        <v>381</v>
      </c>
      <c r="BG12" s="350"/>
    </row>
    <row r="13" spans="1:59" ht="22.5" customHeight="1">
      <c r="A13" s="401"/>
      <c r="B13" s="403"/>
      <c r="C13" s="403"/>
      <c r="D13" s="403"/>
      <c r="E13" s="407"/>
      <c r="F13" s="408"/>
      <c r="G13" s="408"/>
      <c r="H13" s="408"/>
      <c r="I13" s="408"/>
      <c r="J13" s="408"/>
      <c r="K13" s="409"/>
      <c r="L13" s="413"/>
      <c r="M13" s="414"/>
      <c r="N13" s="414"/>
      <c r="O13" s="414"/>
      <c r="P13" s="414"/>
      <c r="Q13" s="414"/>
      <c r="R13" s="414"/>
      <c r="S13" s="414"/>
      <c r="T13" s="415"/>
      <c r="U13" s="417"/>
      <c r="V13" s="417"/>
      <c r="W13" s="417"/>
      <c r="X13" s="385"/>
      <c r="Y13" s="386"/>
      <c r="Z13" s="386"/>
      <c r="AA13" s="387"/>
      <c r="AB13" s="392"/>
      <c r="AC13" s="381"/>
      <c r="AD13" s="395"/>
      <c r="AE13" s="398"/>
      <c r="AF13" s="395"/>
      <c r="AG13" s="395"/>
      <c r="AH13" s="395"/>
      <c r="AI13" s="395"/>
      <c r="AJ13" s="395"/>
      <c r="AK13" s="381"/>
      <c r="AL13" s="381"/>
      <c r="AM13" s="427"/>
      <c r="AN13" s="429"/>
      <c r="AO13" s="429"/>
      <c r="AP13" s="430"/>
      <c r="AQ13" s="430"/>
      <c r="AR13" s="381"/>
      <c r="AS13" s="381"/>
      <c r="AT13" s="381"/>
      <c r="AU13" s="381"/>
      <c r="AV13" s="395"/>
      <c r="AW13" s="381"/>
      <c r="AX13" s="381"/>
      <c r="AY13" s="381"/>
      <c r="AZ13" s="381"/>
      <c r="BA13" s="381"/>
      <c r="BB13" s="381"/>
      <c r="BC13" s="381"/>
      <c r="BD13" s="381"/>
      <c r="BE13" s="381"/>
      <c r="BF13" s="381"/>
      <c r="BG13" s="350"/>
    </row>
    <row r="14" spans="1:59" ht="34.5" customHeight="1">
      <c r="A14" s="402"/>
      <c r="B14" s="403"/>
      <c r="C14" s="403"/>
      <c r="D14" s="403"/>
      <c r="E14" s="410"/>
      <c r="F14" s="411"/>
      <c r="G14" s="411"/>
      <c r="H14" s="411"/>
      <c r="I14" s="411"/>
      <c r="J14" s="411"/>
      <c r="K14" s="412"/>
      <c r="L14" s="338"/>
      <c r="M14" s="339"/>
      <c r="N14" s="339"/>
      <c r="O14" s="339"/>
      <c r="P14" s="339"/>
      <c r="Q14" s="339"/>
      <c r="R14" s="339"/>
      <c r="S14" s="339"/>
      <c r="T14" s="340"/>
      <c r="U14" s="418"/>
      <c r="V14" s="418"/>
      <c r="W14" s="418"/>
      <c r="X14" s="388"/>
      <c r="Y14" s="389"/>
      <c r="Z14" s="389"/>
      <c r="AA14" s="390"/>
      <c r="AB14" s="393"/>
      <c r="AC14" s="381"/>
      <c r="AD14" s="396"/>
      <c r="AE14" s="399"/>
      <c r="AF14" s="396"/>
      <c r="AG14" s="396"/>
      <c r="AH14" s="396"/>
      <c r="AI14" s="396"/>
      <c r="AJ14" s="396"/>
      <c r="AK14" s="381"/>
      <c r="AL14" s="381"/>
      <c r="AM14" s="428"/>
      <c r="AN14" s="429"/>
      <c r="AO14" s="429"/>
      <c r="AP14" s="430"/>
      <c r="AQ14" s="430"/>
      <c r="AR14" s="381"/>
      <c r="AS14" s="381"/>
      <c r="AT14" s="381"/>
      <c r="AU14" s="381"/>
      <c r="AV14" s="396"/>
      <c r="AW14" s="381"/>
      <c r="AX14" s="381"/>
      <c r="AY14" s="381"/>
      <c r="AZ14" s="381"/>
      <c r="BA14" s="381"/>
      <c r="BB14" s="381"/>
      <c r="BC14" s="381"/>
      <c r="BD14" s="381"/>
      <c r="BE14" s="381"/>
      <c r="BF14" s="381"/>
      <c r="BG14" s="350"/>
    </row>
    <row r="15" spans="1:59">
      <c r="A15" s="425"/>
      <c r="B15" s="425"/>
      <c r="C15" s="425"/>
      <c r="D15" s="425"/>
      <c r="E15" s="211"/>
      <c r="F15" s="211"/>
      <c r="G15" s="211"/>
      <c r="H15" s="211"/>
      <c r="I15" s="211"/>
      <c r="L15" s="230"/>
      <c r="M15" s="232"/>
      <c r="N15" s="230"/>
      <c r="O15" s="230"/>
      <c r="P15" s="230"/>
      <c r="Q15" s="230"/>
      <c r="R15" s="431"/>
      <c r="S15" s="431"/>
      <c r="T15" s="433"/>
      <c r="U15" s="434"/>
      <c r="V15" s="434"/>
      <c r="W15" s="431"/>
      <c r="X15" s="431"/>
      <c r="Y15" s="431"/>
      <c r="Z15" s="230"/>
      <c r="AQ15" s="408"/>
      <c r="AR15" s="432"/>
    </row>
    <row r="16" spans="1:59">
      <c r="A16" s="425"/>
      <c r="B16" s="425"/>
      <c r="C16" s="425"/>
      <c r="D16" s="425"/>
      <c r="E16" s="211"/>
      <c r="F16" s="211"/>
      <c r="G16" s="211"/>
      <c r="H16" s="211"/>
      <c r="I16" s="211"/>
      <c r="L16" s="230"/>
      <c r="M16" s="231"/>
      <c r="N16" s="230"/>
      <c r="O16" s="230"/>
      <c r="P16" s="230"/>
      <c r="Q16" s="431"/>
      <c r="R16" s="431"/>
      <c r="S16" s="431"/>
      <c r="T16" s="433"/>
      <c r="U16" s="431"/>
      <c r="V16" s="431"/>
      <c r="W16" s="431"/>
      <c r="X16" s="431"/>
      <c r="Y16" s="431"/>
      <c r="Z16" s="230"/>
      <c r="AQ16" s="408"/>
      <c r="AR16" s="432"/>
    </row>
    <row r="17" spans="14:20">
      <c r="N17" s="230"/>
      <c r="P17" s="211"/>
      <c r="Q17" s="431"/>
      <c r="R17" s="431"/>
      <c r="S17" s="431"/>
      <c r="T17" s="433"/>
    </row>
    <row r="18" spans="14:20">
      <c r="N18" s="230"/>
      <c r="Q18" s="431"/>
      <c r="R18" s="431"/>
      <c r="S18" s="431"/>
      <c r="T18" s="433"/>
    </row>
    <row r="19" spans="14:20">
      <c r="N19" s="230"/>
      <c r="Q19" s="431"/>
      <c r="R19" s="431"/>
      <c r="S19" s="431"/>
      <c r="T19" s="433"/>
    </row>
    <row r="20" spans="14:20">
      <c r="Q20" s="431"/>
    </row>
    <row r="21" spans="14:20">
      <c r="Q21" s="431"/>
    </row>
    <row r="22" spans="14:20">
      <c r="Q22" s="431"/>
    </row>
    <row r="23" spans="14:20">
      <c r="Q23" s="431"/>
    </row>
    <row r="24" spans="14:20">
      <c r="Q24" s="431"/>
    </row>
    <row r="25" spans="14:20">
      <c r="Q25" s="431"/>
    </row>
    <row r="26" spans="14:20">
      <c r="Q26" s="431"/>
    </row>
  </sheetData>
  <mergeCells count="147">
    <mergeCell ref="Q21:Q24"/>
    <mergeCell ref="Q25:Q26"/>
    <mergeCell ref="AR15:AR16"/>
    <mergeCell ref="Q16:Q18"/>
    <mergeCell ref="R18:R19"/>
    <mergeCell ref="S18:S19"/>
    <mergeCell ref="T18:T19"/>
    <mergeCell ref="Q19:Q20"/>
    <mergeCell ref="U15:U16"/>
    <mergeCell ref="V15:V16"/>
    <mergeCell ref="W15:W16"/>
    <mergeCell ref="X15:X16"/>
    <mergeCell ref="Y15:Y16"/>
    <mergeCell ref="AQ15:AQ16"/>
    <mergeCell ref="R15:R17"/>
    <mergeCell ref="S15:S17"/>
    <mergeCell ref="T15:T17"/>
    <mergeCell ref="A15:A16"/>
    <mergeCell ref="B15:B16"/>
    <mergeCell ref="C15:C16"/>
    <mergeCell ref="D15:D16"/>
    <mergeCell ref="BE12:BE14"/>
    <mergeCell ref="BF12:BF14"/>
    <mergeCell ref="BG12:BG14"/>
    <mergeCell ref="AS12:AS14"/>
    <mergeCell ref="AT12:AT14"/>
    <mergeCell ref="AU12:AU14"/>
    <mergeCell ref="AV12:AV14"/>
    <mergeCell ref="AW12:BC14"/>
    <mergeCell ref="BD12:BD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X12:AA14"/>
    <mergeCell ref="AB12:AB14"/>
    <mergeCell ref="AC12:AC14"/>
    <mergeCell ref="AD12:AD14"/>
    <mergeCell ref="AE12:AE14"/>
    <mergeCell ref="AF12:AF14"/>
    <mergeCell ref="BG9:BG10"/>
    <mergeCell ref="A12:A14"/>
    <mergeCell ref="B12:B14"/>
    <mergeCell ref="C12:C14"/>
    <mergeCell ref="D12:D14"/>
    <mergeCell ref="E12:K14"/>
    <mergeCell ref="L12:T14"/>
    <mergeCell ref="U12:U14"/>
    <mergeCell ref="V12:V14"/>
    <mergeCell ref="W12:W14"/>
    <mergeCell ref="BD5:BD11"/>
    <mergeCell ref="BE5:BE11"/>
    <mergeCell ref="BF5:BF11"/>
    <mergeCell ref="L7:L8"/>
    <mergeCell ref="M7:M8"/>
    <mergeCell ref="O7:O8"/>
    <mergeCell ref="P7:P8"/>
    <mergeCell ref="L9:T10"/>
    <mergeCell ref="AC9:AC10"/>
    <mergeCell ref="AQ5:AQ11"/>
    <mergeCell ref="AR5:AR11"/>
    <mergeCell ref="AS5:AS11"/>
    <mergeCell ref="AT5:AT11"/>
    <mergeCell ref="AU5:AU11"/>
    <mergeCell ref="AW5:BC11"/>
    <mergeCell ref="AK5:AK11"/>
    <mergeCell ref="AL5:AL11"/>
    <mergeCell ref="AM5:AM11"/>
    <mergeCell ref="AN5:AN11"/>
    <mergeCell ref="AO5:AO11"/>
    <mergeCell ref="AP5:AP11"/>
    <mergeCell ref="BG3:BG4"/>
    <mergeCell ref="A5:A11"/>
    <mergeCell ref="B5:B11"/>
    <mergeCell ref="C5:C11"/>
    <mergeCell ref="D5:D11"/>
    <mergeCell ref="E5:K6"/>
    <mergeCell ref="L5:L6"/>
    <mergeCell ref="M5:M6"/>
    <mergeCell ref="O5:O6"/>
    <mergeCell ref="P5:P6"/>
    <mergeCell ref="AU3:AU4"/>
    <mergeCell ref="AV3:AV4"/>
    <mergeCell ref="AW3:BC4"/>
    <mergeCell ref="BD3:BD4"/>
    <mergeCell ref="BE3:BE4"/>
    <mergeCell ref="BF3:BF4"/>
    <mergeCell ref="AO3:AO4"/>
    <mergeCell ref="AP3:AP4"/>
    <mergeCell ref="AQ3:AQ4"/>
    <mergeCell ref="AR3:AR4"/>
    <mergeCell ref="AS3:AS4"/>
    <mergeCell ref="AT3:AT4"/>
    <mergeCell ref="AI3:AI4"/>
    <mergeCell ref="AJ3:AJ4"/>
    <mergeCell ref="AK3:AK4"/>
    <mergeCell ref="AL3:AL4"/>
    <mergeCell ref="AM3:AM4"/>
    <mergeCell ref="AN3:AN4"/>
    <mergeCell ref="AC3:AC4"/>
    <mergeCell ref="AD3:AD4"/>
    <mergeCell ref="AE3:AE4"/>
    <mergeCell ref="AF3:AF4"/>
    <mergeCell ref="AG3:AG4"/>
    <mergeCell ref="AH3:AH4"/>
    <mergeCell ref="Y3:Y4"/>
    <mergeCell ref="Z3:Z4"/>
    <mergeCell ref="AA3:AA4"/>
    <mergeCell ref="AB3:AB4"/>
    <mergeCell ref="I3:I4"/>
    <mergeCell ref="J3:J4"/>
    <mergeCell ref="K3:K4"/>
    <mergeCell ref="L3:T4"/>
    <mergeCell ref="U3:U4"/>
    <mergeCell ref="V3:V4"/>
    <mergeCell ref="BE1:BE2"/>
    <mergeCell ref="BF1:BF2"/>
    <mergeCell ref="A3:A4"/>
    <mergeCell ref="B3:B4"/>
    <mergeCell ref="C3:C4"/>
    <mergeCell ref="D3:D4"/>
    <mergeCell ref="E3:E4"/>
    <mergeCell ref="F3:F4"/>
    <mergeCell ref="G3:G4"/>
    <mergeCell ref="H3:H4"/>
    <mergeCell ref="AD1:AE1"/>
    <mergeCell ref="AF1:AJ1"/>
    <mergeCell ref="AK1:AU1"/>
    <mergeCell ref="AV1:AV2"/>
    <mergeCell ref="AW1:BC1"/>
    <mergeCell ref="BD1:BD2"/>
    <mergeCell ref="A1:A2"/>
    <mergeCell ref="B1:D1"/>
    <mergeCell ref="E1:K1"/>
    <mergeCell ref="L1:T1"/>
    <mergeCell ref="U1:W1"/>
    <mergeCell ref="X1:AC1"/>
    <mergeCell ref="W3:W4"/>
    <mergeCell ref="X3:X4"/>
  </mergeCells>
  <pageMargins left="0.7" right="0.7" top="0.75" bottom="0.75" header="0.3" footer="0.3"/>
  <pageSetup paperSize="41" scale="1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9D565-B644-4546-AA26-A4634EA6A05E}">
  <dimension ref="A1:AK13"/>
  <sheetViews>
    <sheetView zoomScale="70" zoomScaleNormal="70" workbookViewId="0">
      <selection activeCell="B4" sqref="B4:B6"/>
    </sheetView>
  </sheetViews>
  <sheetFormatPr baseColWidth="10" defaultColWidth="11.5" defaultRowHeight="15.5"/>
  <cols>
    <col min="1" max="1" width="16" customWidth="1"/>
    <col min="2" max="2" width="39.5" customWidth="1"/>
    <col min="3" max="4" width="26.58203125" customWidth="1"/>
    <col min="5" max="5" width="26" customWidth="1"/>
  </cols>
  <sheetData>
    <row r="1" spans="1:37" s="116" customFormat="1" ht="90" customHeight="1" thickBot="1">
      <c r="A1" s="114"/>
      <c r="B1" s="435" t="s">
        <v>167</v>
      </c>
      <c r="C1" s="435"/>
      <c r="D1" s="435"/>
      <c r="E1" s="435"/>
      <c r="F1" s="115"/>
      <c r="G1" s="115"/>
      <c r="H1" s="115"/>
      <c r="I1" s="115"/>
      <c r="J1" s="115"/>
      <c r="K1" s="115"/>
      <c r="L1" s="115"/>
      <c r="M1" s="115"/>
      <c r="N1" s="115"/>
      <c r="O1" s="115"/>
      <c r="P1" s="115"/>
      <c r="Q1" s="115"/>
      <c r="R1" s="115"/>
      <c r="S1" s="115"/>
      <c r="T1" s="115"/>
      <c r="U1" s="115"/>
      <c r="V1" s="115"/>
      <c r="W1" s="115"/>
      <c r="X1" s="115"/>
      <c r="Y1" s="115"/>
      <c r="Z1" s="115"/>
      <c r="AA1" s="115"/>
      <c r="AB1" s="115"/>
      <c r="AC1" s="115"/>
      <c r="AD1" s="115"/>
      <c r="AE1" s="115"/>
      <c r="AF1" s="115"/>
      <c r="AG1" s="115"/>
      <c r="AH1" s="115"/>
      <c r="AI1" s="115"/>
      <c r="AJ1" s="115"/>
      <c r="AK1" s="115"/>
    </row>
    <row r="2" spans="1:37" ht="21.5">
      <c r="A2" s="436" t="s">
        <v>162</v>
      </c>
      <c r="B2" s="436"/>
      <c r="C2" s="436"/>
      <c r="D2" s="436"/>
      <c r="E2" s="436"/>
    </row>
    <row r="3" spans="1:37">
      <c r="A3" s="117" t="s">
        <v>163</v>
      </c>
      <c r="B3" s="118" t="s">
        <v>164</v>
      </c>
      <c r="C3" s="118"/>
      <c r="D3" s="118" t="s">
        <v>196</v>
      </c>
      <c r="E3" s="118" t="s">
        <v>197</v>
      </c>
    </row>
    <row r="4" spans="1:37">
      <c r="A4" s="117">
        <v>1</v>
      </c>
      <c r="B4" s="119" t="s">
        <v>190</v>
      </c>
      <c r="C4" s="119"/>
      <c r="D4" s="437">
        <v>388609012.91000003</v>
      </c>
      <c r="E4" s="136">
        <v>370526806.06999999</v>
      </c>
    </row>
    <row r="5" spans="1:37">
      <c r="A5" s="117">
        <v>2</v>
      </c>
      <c r="B5" s="119" t="s">
        <v>200</v>
      </c>
      <c r="C5" s="119"/>
      <c r="D5" s="438"/>
      <c r="E5" s="173">
        <v>368736698.42000002</v>
      </c>
    </row>
    <row r="6" spans="1:37">
      <c r="A6" s="117">
        <v>3</v>
      </c>
      <c r="B6" s="119" t="s">
        <v>168</v>
      </c>
      <c r="C6" s="119"/>
      <c r="D6" s="439"/>
      <c r="E6" s="121">
        <v>373055742.85373002</v>
      </c>
    </row>
    <row r="7" spans="1:37">
      <c r="A7" s="117"/>
      <c r="B7" s="119"/>
      <c r="C7" s="119"/>
      <c r="D7" s="120"/>
      <c r="E7" s="121"/>
    </row>
    <row r="8" spans="1:37">
      <c r="A8" s="117"/>
      <c r="B8" s="119"/>
      <c r="C8" s="119"/>
      <c r="D8" s="120"/>
      <c r="E8" s="121"/>
    </row>
    <row r="9" spans="1:37">
      <c r="A9" s="117"/>
      <c r="B9" s="119"/>
      <c r="C9" s="119"/>
      <c r="D9" s="120"/>
      <c r="E9" s="121"/>
    </row>
    <row r="10" spans="1:37">
      <c r="A10" s="117"/>
      <c r="B10" s="119"/>
      <c r="C10" s="119"/>
      <c r="D10" s="120"/>
      <c r="E10" s="121"/>
    </row>
    <row r="11" spans="1:37">
      <c r="A11" s="117"/>
      <c r="B11" s="119"/>
      <c r="C11" s="119"/>
      <c r="D11" s="120"/>
      <c r="E11" s="121"/>
    </row>
    <row r="12" spans="1:37">
      <c r="A12" s="117"/>
      <c r="B12" s="119"/>
      <c r="C12" s="119"/>
      <c r="D12" s="122"/>
      <c r="E12" s="121"/>
    </row>
    <row r="13" spans="1:37">
      <c r="A13" s="117"/>
      <c r="B13" s="119"/>
      <c r="C13" s="119"/>
      <c r="D13" s="122"/>
      <c r="E13" s="121"/>
    </row>
  </sheetData>
  <mergeCells count="3">
    <mergeCell ref="B1:E1"/>
    <mergeCell ref="A2:E2"/>
    <mergeCell ref="D4: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357D7-1DE3-4ED2-A479-0045A978555E}">
  <sheetPr>
    <tabColor rgb="FFFFC000"/>
  </sheetPr>
  <dimension ref="A1:Q46"/>
  <sheetViews>
    <sheetView topLeftCell="A25" zoomScale="72" zoomScaleNormal="100" zoomScaleSheetLayoutView="100" workbookViewId="0">
      <selection activeCell="K48" sqref="K48"/>
    </sheetView>
  </sheetViews>
  <sheetFormatPr baseColWidth="10" defaultColWidth="10.5" defaultRowHeight="15.5"/>
  <cols>
    <col min="1" max="1" width="8.08203125" style="174" customWidth="1"/>
    <col min="2" max="2" width="14.83203125" style="174" customWidth="1"/>
    <col min="3" max="3" width="17.08203125" style="174" bestFit="1" customWidth="1"/>
    <col min="4" max="4" width="16.58203125" style="174" bestFit="1" customWidth="1"/>
    <col min="5" max="5" width="8.83203125" style="174" customWidth="1"/>
    <col min="6" max="6" width="8.83203125" style="175" customWidth="1"/>
    <col min="7" max="7" width="8.83203125" style="174" customWidth="1"/>
    <col min="8" max="8" width="8.83203125" style="175" customWidth="1"/>
    <col min="9" max="11" width="8.83203125" style="174" customWidth="1"/>
    <col min="12" max="12" width="8.83203125" style="175" customWidth="1"/>
    <col min="13" max="13" width="8.83203125" style="174" customWidth="1"/>
    <col min="14" max="14" width="8.83203125" style="175" customWidth="1"/>
    <col min="15" max="15" width="7.08203125" style="174" customWidth="1"/>
    <col min="16" max="16" width="5.25" style="174" customWidth="1"/>
    <col min="17" max="16384" width="10.5" style="174"/>
  </cols>
  <sheetData>
    <row r="1" spans="1:17" ht="14.5">
      <c r="A1" s="440" t="s">
        <v>254</v>
      </c>
      <c r="B1" s="440"/>
      <c r="C1" s="440"/>
      <c r="D1" s="440"/>
      <c r="E1" s="440"/>
      <c r="F1" s="440"/>
      <c r="G1" s="440"/>
      <c r="H1" s="440"/>
      <c r="I1" s="440"/>
      <c r="J1" s="440"/>
      <c r="K1" s="440"/>
      <c r="L1" s="440"/>
      <c r="M1" s="440"/>
      <c r="N1" s="440"/>
      <c r="O1" s="440"/>
      <c r="P1" s="440"/>
    </row>
    <row r="2" spans="1:17" ht="14.5">
      <c r="A2" s="440" t="s">
        <v>255</v>
      </c>
      <c r="B2" s="440"/>
      <c r="C2" s="440"/>
      <c r="D2" s="440"/>
      <c r="E2" s="440"/>
      <c r="F2" s="440"/>
      <c r="G2" s="440"/>
      <c r="H2" s="440"/>
      <c r="I2" s="440"/>
      <c r="J2" s="440"/>
      <c r="K2" s="440"/>
      <c r="L2" s="440"/>
      <c r="M2" s="440"/>
      <c r="N2" s="440"/>
      <c r="O2" s="440"/>
      <c r="P2" s="440"/>
    </row>
    <row r="3" spans="1:17" ht="46.5" customHeight="1">
      <c r="A3" s="441" t="s">
        <v>256</v>
      </c>
      <c r="B3" s="441"/>
      <c r="C3" s="441"/>
      <c r="D3" s="441"/>
      <c r="E3" s="441"/>
      <c r="F3" s="441"/>
      <c r="G3" s="441"/>
      <c r="H3" s="441"/>
      <c r="I3" s="441"/>
      <c r="J3" s="441"/>
      <c r="K3" s="441"/>
      <c r="L3" s="441"/>
      <c r="M3" s="441"/>
      <c r="N3" s="441"/>
      <c r="O3" s="441"/>
      <c r="P3" s="441"/>
    </row>
    <row r="4" spans="1:17" ht="16" thickBot="1"/>
    <row r="5" spans="1:17" ht="18" customHeight="1" thickBot="1">
      <c r="A5" s="176"/>
      <c r="B5" s="176"/>
      <c r="C5" s="176"/>
      <c r="D5" s="176"/>
      <c r="E5" s="177">
        <v>1.74</v>
      </c>
      <c r="F5" s="178"/>
      <c r="G5" s="177">
        <v>0.62</v>
      </c>
      <c r="H5" s="178"/>
      <c r="I5" s="177">
        <v>0.78</v>
      </c>
      <c r="J5" s="177"/>
      <c r="K5" s="177">
        <v>0.05</v>
      </c>
      <c r="L5" s="179"/>
      <c r="M5" s="176">
        <v>0.02</v>
      </c>
      <c r="N5" s="179"/>
      <c r="O5" s="176"/>
      <c r="P5" s="176"/>
      <c r="Q5" s="180"/>
    </row>
    <row r="6" spans="1:17" ht="15.75" customHeight="1" thickBot="1">
      <c r="A6" s="442" t="s">
        <v>257</v>
      </c>
      <c r="B6" s="442"/>
      <c r="C6" s="442" t="s">
        <v>258</v>
      </c>
      <c r="D6" s="442" t="s">
        <v>259</v>
      </c>
      <c r="E6" s="442" t="s">
        <v>260</v>
      </c>
      <c r="F6" s="442"/>
      <c r="G6" s="442"/>
      <c r="H6" s="442"/>
      <c r="I6" s="442"/>
      <c r="J6" s="442"/>
      <c r="K6" s="442"/>
      <c r="L6" s="442"/>
      <c r="M6" s="442"/>
      <c r="N6" s="442"/>
      <c r="O6" s="442" t="s">
        <v>147</v>
      </c>
      <c r="P6" s="442"/>
      <c r="Q6" s="182"/>
    </row>
    <row r="7" spans="1:17" ht="25.5" customHeight="1" thickBot="1">
      <c r="A7" s="442"/>
      <c r="B7" s="442"/>
      <c r="C7" s="442"/>
      <c r="D7" s="442"/>
      <c r="E7" s="442" t="s">
        <v>261</v>
      </c>
      <c r="F7" s="442"/>
      <c r="G7" s="442" t="s">
        <v>262</v>
      </c>
      <c r="H7" s="442"/>
      <c r="I7" s="442" t="s">
        <v>263</v>
      </c>
      <c r="J7" s="442"/>
      <c r="K7" s="442" t="s">
        <v>264</v>
      </c>
      <c r="L7" s="442"/>
      <c r="M7" s="442" t="s">
        <v>265</v>
      </c>
      <c r="N7" s="442"/>
      <c r="O7" s="442"/>
      <c r="P7" s="442"/>
      <c r="Q7" s="182"/>
    </row>
    <row r="8" spans="1:17" ht="15" thickBot="1">
      <c r="A8" s="442"/>
      <c r="B8" s="442"/>
      <c r="C8" s="442"/>
      <c r="D8" s="442"/>
      <c r="E8" s="181" t="s">
        <v>266</v>
      </c>
      <c r="F8" s="183" t="s">
        <v>267</v>
      </c>
      <c r="G8" s="181" t="s">
        <v>266</v>
      </c>
      <c r="H8" s="183" t="s">
        <v>267</v>
      </c>
      <c r="I8" s="181" t="s">
        <v>266</v>
      </c>
      <c r="J8" s="181" t="s">
        <v>267</v>
      </c>
      <c r="K8" s="181" t="s">
        <v>266</v>
      </c>
      <c r="L8" s="183" t="s">
        <v>267</v>
      </c>
      <c r="M8" s="443" t="s">
        <v>266</v>
      </c>
      <c r="N8" s="444"/>
      <c r="O8" s="442"/>
      <c r="P8" s="442"/>
      <c r="Q8" s="182"/>
    </row>
    <row r="9" spans="1:17" ht="15" customHeight="1">
      <c r="A9" s="451" t="s">
        <v>268</v>
      </c>
      <c r="B9" s="452" t="s">
        <v>269</v>
      </c>
      <c r="C9" s="184" t="s">
        <v>270</v>
      </c>
      <c r="D9" s="185">
        <v>1853913999</v>
      </c>
      <c r="E9" s="453">
        <f>D9/D11</f>
        <v>113.0233990626792</v>
      </c>
      <c r="F9" s="453">
        <f>E9*100%</f>
        <v>113.0233990626792</v>
      </c>
      <c r="G9" s="453">
        <f>D12/D10</f>
        <v>8.8477254116683546E-3</v>
      </c>
      <c r="H9" s="453">
        <f>G9*100%</f>
        <v>8.8477254116683546E-3</v>
      </c>
      <c r="I9" s="460" t="s">
        <v>271</v>
      </c>
      <c r="J9" s="453">
        <v>0</v>
      </c>
      <c r="K9" s="453">
        <f>D14/D13</f>
        <v>0.62173370125485239</v>
      </c>
      <c r="L9" s="453">
        <f>K9*100%</f>
        <v>0.62173370125485239</v>
      </c>
      <c r="M9" s="463">
        <f>D14/D10</f>
        <v>0.61623277218696915</v>
      </c>
      <c r="N9" s="463">
        <f>M9*100%</f>
        <v>0.61623277218696915</v>
      </c>
      <c r="O9" s="454" t="s">
        <v>55</v>
      </c>
      <c r="P9" s="454"/>
      <c r="Q9" s="186"/>
    </row>
    <row r="10" spans="1:17" ht="14.5">
      <c r="A10" s="451"/>
      <c r="B10" s="452"/>
      <c r="C10" s="184" t="s">
        <v>272</v>
      </c>
      <c r="D10" s="185">
        <v>1853913999</v>
      </c>
      <c r="E10" s="453"/>
      <c r="F10" s="453"/>
      <c r="G10" s="453"/>
      <c r="H10" s="453"/>
      <c r="I10" s="461"/>
      <c r="J10" s="453"/>
      <c r="K10" s="453"/>
      <c r="L10" s="453"/>
      <c r="M10" s="464"/>
      <c r="N10" s="464"/>
      <c r="O10" s="454"/>
      <c r="P10" s="454"/>
      <c r="Q10" s="186"/>
    </row>
    <row r="11" spans="1:17" ht="14.5">
      <c r="A11" s="451"/>
      <c r="B11" s="452"/>
      <c r="C11" s="184" t="s">
        <v>273</v>
      </c>
      <c r="D11" s="185">
        <v>16402922</v>
      </c>
      <c r="E11" s="453"/>
      <c r="F11" s="453"/>
      <c r="G11" s="453"/>
      <c r="H11" s="453"/>
      <c r="I11" s="461"/>
      <c r="J11" s="453"/>
      <c r="K11" s="453"/>
      <c r="L11" s="453"/>
      <c r="M11" s="464"/>
      <c r="N11" s="464"/>
      <c r="O11" s="454"/>
      <c r="P11" s="454"/>
      <c r="Q11" s="186"/>
    </row>
    <row r="12" spans="1:17" ht="14.5">
      <c r="A12" s="451"/>
      <c r="B12" s="452"/>
      <c r="C12" s="184" t="s">
        <v>274</v>
      </c>
      <c r="D12" s="185">
        <v>16402922</v>
      </c>
      <c r="E12" s="453"/>
      <c r="F12" s="453"/>
      <c r="G12" s="453"/>
      <c r="H12" s="453"/>
      <c r="I12" s="461"/>
      <c r="J12" s="453"/>
      <c r="K12" s="453"/>
      <c r="L12" s="453"/>
      <c r="M12" s="464"/>
      <c r="N12" s="464"/>
      <c r="O12" s="454"/>
      <c r="P12" s="454"/>
      <c r="Q12" s="186"/>
    </row>
    <row r="13" spans="1:17" ht="14.5">
      <c r="A13" s="451"/>
      <c r="B13" s="452"/>
      <c r="C13" s="184" t="s">
        <v>275</v>
      </c>
      <c r="D13" s="185">
        <v>1837511077</v>
      </c>
      <c r="E13" s="453"/>
      <c r="F13" s="453"/>
      <c r="G13" s="453"/>
      <c r="H13" s="453"/>
      <c r="I13" s="461"/>
      <c r="J13" s="453"/>
      <c r="K13" s="453"/>
      <c r="L13" s="453"/>
      <c r="M13" s="464"/>
      <c r="N13" s="464"/>
      <c r="O13" s="454"/>
      <c r="P13" s="454"/>
      <c r="Q13" s="186"/>
    </row>
    <row r="14" spans="1:17" ht="25">
      <c r="A14" s="451"/>
      <c r="B14" s="452"/>
      <c r="C14" s="187" t="s">
        <v>276</v>
      </c>
      <c r="D14" s="185">
        <v>1142442563</v>
      </c>
      <c r="E14" s="453"/>
      <c r="F14" s="453"/>
      <c r="G14" s="453"/>
      <c r="H14" s="453"/>
      <c r="I14" s="461"/>
      <c r="J14" s="453"/>
      <c r="K14" s="453"/>
      <c r="L14" s="453"/>
      <c r="M14" s="464"/>
      <c r="N14" s="464"/>
      <c r="O14" s="454"/>
      <c r="P14" s="454"/>
      <c r="Q14" s="186"/>
    </row>
    <row r="15" spans="1:17" ht="14.5">
      <c r="A15" s="451"/>
      <c r="B15" s="452"/>
      <c r="C15" s="187" t="s">
        <v>277</v>
      </c>
      <c r="D15" s="185">
        <v>0</v>
      </c>
      <c r="E15" s="453"/>
      <c r="F15" s="453"/>
      <c r="G15" s="453"/>
      <c r="H15" s="453"/>
      <c r="I15" s="462"/>
      <c r="J15" s="453"/>
      <c r="K15" s="453"/>
      <c r="L15" s="453"/>
      <c r="M15" s="465"/>
      <c r="N15" s="465"/>
      <c r="O15" s="454"/>
      <c r="P15" s="454"/>
      <c r="Q15" s="186"/>
    </row>
    <row r="16" spans="1:17" ht="14.5">
      <c r="A16" s="451"/>
      <c r="B16" s="455" t="s">
        <v>278</v>
      </c>
      <c r="C16" s="455"/>
      <c r="D16" s="455"/>
      <c r="E16" s="456">
        <f>((D9*100%))/((D11*100%))</f>
        <v>113.0233990626792</v>
      </c>
      <c r="F16" s="456"/>
      <c r="G16" s="457">
        <f>((D12*100%))/((D10*100%))</f>
        <v>8.8477254116683546E-3</v>
      </c>
      <c r="H16" s="457"/>
      <c r="I16" s="458" t="s">
        <v>279</v>
      </c>
      <c r="J16" s="458"/>
      <c r="K16" s="459">
        <f>((D14*100%))/((D13*100%))</f>
        <v>0.62173370125485239</v>
      </c>
      <c r="L16" s="459"/>
      <c r="M16" s="459">
        <f>((D14*100%))/((D10*100%))</f>
        <v>0.61623277218696915</v>
      </c>
      <c r="N16" s="459"/>
      <c r="O16" s="454"/>
      <c r="P16" s="454"/>
      <c r="Q16" s="186"/>
    </row>
    <row r="17" spans="1:16" ht="15" customHeight="1">
      <c r="A17" s="476" t="s">
        <v>200</v>
      </c>
      <c r="B17" s="472" t="s">
        <v>280</v>
      </c>
      <c r="C17" s="184" t="s">
        <v>270</v>
      </c>
      <c r="D17" s="185">
        <v>1254390000</v>
      </c>
      <c r="E17" s="463">
        <f>D17/D19</f>
        <v>290.36805555555554</v>
      </c>
      <c r="F17" s="463">
        <f>E17*30%</f>
        <v>87.110416666666666</v>
      </c>
      <c r="G17" s="463">
        <f>D20/D18</f>
        <v>3.9603960396039604E-2</v>
      </c>
      <c r="H17" s="463">
        <f>G17*30%</f>
        <v>1.1881188118811881E-2</v>
      </c>
      <c r="I17" s="460">
        <f>D22/D23</f>
        <v>123.36247087365699</v>
      </c>
      <c r="J17" s="469">
        <f>I17*30%</f>
        <v>37.008741262097097</v>
      </c>
      <c r="K17" s="463">
        <f>D22/D21</f>
        <v>0.1371567650563483</v>
      </c>
      <c r="L17" s="463">
        <f>K17*30%</f>
        <v>4.1147029516904486E-2</v>
      </c>
      <c r="M17" s="463">
        <f>D22/D18</f>
        <v>0.13172481396500776</v>
      </c>
      <c r="N17" s="463">
        <f>M17*30%</f>
        <v>3.9517444189502329E-2</v>
      </c>
      <c r="O17" s="445" t="s">
        <v>55</v>
      </c>
      <c r="P17" s="446"/>
    </row>
    <row r="18" spans="1:16" ht="14.5">
      <c r="A18" s="477"/>
      <c r="B18" s="473"/>
      <c r="C18" s="184" t="s">
        <v>272</v>
      </c>
      <c r="D18" s="185">
        <v>1756390000</v>
      </c>
      <c r="E18" s="464"/>
      <c r="F18" s="464"/>
      <c r="G18" s="464"/>
      <c r="H18" s="464"/>
      <c r="I18" s="461"/>
      <c r="J18" s="470"/>
      <c r="K18" s="464"/>
      <c r="L18" s="464"/>
      <c r="M18" s="464"/>
      <c r="N18" s="464"/>
      <c r="O18" s="447"/>
      <c r="P18" s="448"/>
    </row>
    <row r="19" spans="1:16" ht="14.5">
      <c r="A19" s="477"/>
      <c r="B19" s="473"/>
      <c r="C19" s="184" t="s">
        <v>273</v>
      </c>
      <c r="D19" s="185">
        <v>4320000</v>
      </c>
      <c r="E19" s="464"/>
      <c r="F19" s="464"/>
      <c r="G19" s="464"/>
      <c r="H19" s="464"/>
      <c r="I19" s="461"/>
      <c r="J19" s="470"/>
      <c r="K19" s="464"/>
      <c r="L19" s="464"/>
      <c r="M19" s="464"/>
      <c r="N19" s="464"/>
      <c r="O19" s="447"/>
      <c r="P19" s="448"/>
    </row>
    <row r="20" spans="1:16" ht="14.5">
      <c r="A20" s="477"/>
      <c r="B20" s="473"/>
      <c r="C20" s="184" t="s">
        <v>274</v>
      </c>
      <c r="D20" s="185">
        <v>69560000</v>
      </c>
      <c r="E20" s="464"/>
      <c r="F20" s="464"/>
      <c r="G20" s="464"/>
      <c r="H20" s="464"/>
      <c r="I20" s="461"/>
      <c r="J20" s="470"/>
      <c r="K20" s="464"/>
      <c r="L20" s="464"/>
      <c r="M20" s="464"/>
      <c r="N20" s="464"/>
      <c r="O20" s="447"/>
      <c r="P20" s="448"/>
    </row>
    <row r="21" spans="1:16" ht="14.5">
      <c r="A21" s="477"/>
      <c r="B21" s="473"/>
      <c r="C21" s="184" t="s">
        <v>275</v>
      </c>
      <c r="D21" s="185">
        <v>1686830000</v>
      </c>
      <c r="E21" s="464"/>
      <c r="F21" s="464"/>
      <c r="G21" s="464"/>
      <c r="H21" s="464"/>
      <c r="I21" s="461"/>
      <c r="J21" s="470"/>
      <c r="K21" s="464"/>
      <c r="L21" s="464"/>
      <c r="M21" s="464"/>
      <c r="N21" s="464"/>
      <c r="O21" s="447"/>
      <c r="P21" s="448"/>
    </row>
    <row r="22" spans="1:16" ht="25">
      <c r="A22" s="477"/>
      <c r="B22" s="473"/>
      <c r="C22" s="187" t="s">
        <v>276</v>
      </c>
      <c r="D22" s="185">
        <v>231360146</v>
      </c>
      <c r="E22" s="464"/>
      <c r="F22" s="464"/>
      <c r="G22" s="464"/>
      <c r="H22" s="464"/>
      <c r="I22" s="461"/>
      <c r="J22" s="470"/>
      <c r="K22" s="464"/>
      <c r="L22" s="464"/>
      <c r="M22" s="464"/>
      <c r="N22" s="464"/>
      <c r="O22" s="447"/>
      <c r="P22" s="448"/>
    </row>
    <row r="23" spans="1:16" ht="14.5">
      <c r="A23" s="477"/>
      <c r="B23" s="474"/>
      <c r="C23" s="187" t="s">
        <v>277</v>
      </c>
      <c r="D23" s="185">
        <v>1875450</v>
      </c>
      <c r="E23" s="465"/>
      <c r="F23" s="465"/>
      <c r="G23" s="465"/>
      <c r="H23" s="465"/>
      <c r="I23" s="462"/>
      <c r="J23" s="471"/>
      <c r="K23" s="465"/>
      <c r="L23" s="465"/>
      <c r="M23" s="465"/>
      <c r="N23" s="465"/>
      <c r="O23" s="447"/>
      <c r="P23" s="448"/>
    </row>
    <row r="24" spans="1:16" ht="14.5">
      <c r="A24" s="477"/>
      <c r="B24" s="472" t="s">
        <v>281</v>
      </c>
      <c r="C24" s="184" t="s">
        <v>270</v>
      </c>
      <c r="D24" s="185">
        <v>403643901.93000001</v>
      </c>
      <c r="E24" s="463">
        <f>D24/D26</f>
        <v>269.09593461999998</v>
      </c>
      <c r="F24" s="463">
        <f>E24*30%</f>
        <v>80.728780385999997</v>
      </c>
      <c r="G24" s="463">
        <f>D27/D25</f>
        <v>0.13151334162779491</v>
      </c>
      <c r="H24" s="463">
        <f>G24*30%</f>
        <v>3.9454002488338469E-2</v>
      </c>
      <c r="I24" s="463">
        <f>D29/D30</f>
        <v>601.43048552727271</v>
      </c>
      <c r="J24" s="469">
        <f>I24*30%</f>
        <v>180.4291456581818</v>
      </c>
      <c r="K24" s="463">
        <f>D29/D28</f>
        <v>0.82115464551853157</v>
      </c>
      <c r="L24" s="463">
        <f>K24*30%</f>
        <v>0.24634639365555946</v>
      </c>
      <c r="M24" s="463">
        <f>D29/D25</f>
        <v>0.7131618540932021</v>
      </c>
      <c r="N24" s="463">
        <f>M24*30%</f>
        <v>0.21394855622796063</v>
      </c>
      <c r="O24" s="447"/>
      <c r="P24" s="448"/>
    </row>
    <row r="25" spans="1:16" ht="14.5">
      <c r="A25" s="477"/>
      <c r="B25" s="473"/>
      <c r="C25" s="184" t="s">
        <v>272</v>
      </c>
      <c r="D25" s="185">
        <v>695746901.92999995</v>
      </c>
      <c r="E25" s="464"/>
      <c r="F25" s="464"/>
      <c r="G25" s="464"/>
      <c r="H25" s="464"/>
      <c r="I25" s="464"/>
      <c r="J25" s="470"/>
      <c r="K25" s="464"/>
      <c r="L25" s="464"/>
      <c r="M25" s="464"/>
      <c r="N25" s="464"/>
      <c r="O25" s="447"/>
      <c r="P25" s="448"/>
    </row>
    <row r="26" spans="1:16" ht="14.5">
      <c r="A26" s="477"/>
      <c r="B26" s="473"/>
      <c r="C26" s="184" t="s">
        <v>273</v>
      </c>
      <c r="D26" s="185">
        <v>1500000</v>
      </c>
      <c r="E26" s="464"/>
      <c r="F26" s="464"/>
      <c r="G26" s="464"/>
      <c r="H26" s="464"/>
      <c r="I26" s="464"/>
      <c r="J26" s="470"/>
      <c r="K26" s="464"/>
      <c r="L26" s="464"/>
      <c r="M26" s="464"/>
      <c r="N26" s="464"/>
      <c r="O26" s="447"/>
      <c r="P26" s="448"/>
    </row>
    <row r="27" spans="1:16" ht="14.5">
      <c r="A27" s="477"/>
      <c r="B27" s="473"/>
      <c r="C27" s="184" t="s">
        <v>274</v>
      </c>
      <c r="D27" s="185">
        <v>91500000</v>
      </c>
      <c r="E27" s="464"/>
      <c r="F27" s="464"/>
      <c r="G27" s="464"/>
      <c r="H27" s="464"/>
      <c r="I27" s="464"/>
      <c r="J27" s="470"/>
      <c r="K27" s="464"/>
      <c r="L27" s="464"/>
      <c r="M27" s="464"/>
      <c r="N27" s="464"/>
      <c r="O27" s="447"/>
      <c r="P27" s="448"/>
    </row>
    <row r="28" spans="1:16" ht="14.5">
      <c r="A28" s="477"/>
      <c r="B28" s="473"/>
      <c r="C28" s="184" t="s">
        <v>275</v>
      </c>
      <c r="D28" s="185">
        <v>604246901.92999995</v>
      </c>
      <c r="E28" s="464"/>
      <c r="F28" s="464"/>
      <c r="G28" s="464"/>
      <c r="H28" s="464"/>
      <c r="I28" s="464"/>
      <c r="J28" s="470"/>
      <c r="K28" s="464"/>
      <c r="L28" s="464"/>
      <c r="M28" s="464"/>
      <c r="N28" s="464"/>
      <c r="O28" s="447"/>
      <c r="P28" s="448"/>
    </row>
    <row r="29" spans="1:16" ht="25">
      <c r="A29" s="477"/>
      <c r="B29" s="473"/>
      <c r="C29" s="187" t="s">
        <v>276</v>
      </c>
      <c r="D29" s="185">
        <v>496180150.56</v>
      </c>
      <c r="E29" s="464"/>
      <c r="F29" s="464"/>
      <c r="G29" s="464"/>
      <c r="H29" s="464"/>
      <c r="I29" s="464"/>
      <c r="J29" s="470"/>
      <c r="K29" s="464"/>
      <c r="L29" s="464"/>
      <c r="M29" s="464"/>
      <c r="N29" s="464"/>
      <c r="O29" s="447"/>
      <c r="P29" s="448"/>
    </row>
    <row r="30" spans="1:16" ht="14.5">
      <c r="A30" s="477"/>
      <c r="B30" s="474"/>
      <c r="C30" s="187" t="s">
        <v>277</v>
      </c>
      <c r="D30" s="185">
        <v>825000</v>
      </c>
      <c r="E30" s="465"/>
      <c r="F30" s="465"/>
      <c r="G30" s="465"/>
      <c r="H30" s="465"/>
      <c r="I30" s="465"/>
      <c r="J30" s="471"/>
      <c r="K30" s="465"/>
      <c r="L30" s="465"/>
      <c r="M30" s="465"/>
      <c r="N30" s="465"/>
      <c r="O30" s="447"/>
      <c r="P30" s="448"/>
    </row>
    <row r="31" spans="1:16" ht="24.75" customHeight="1">
      <c r="A31" s="477"/>
      <c r="B31" s="472" t="s">
        <v>282</v>
      </c>
      <c r="C31" s="184" t="s">
        <v>270</v>
      </c>
      <c r="D31" s="185">
        <v>454435246</v>
      </c>
      <c r="E31" s="463">
        <f>D31/D33</f>
        <v>271.79141507177036</v>
      </c>
      <c r="F31" s="463">
        <f>E31*40%</f>
        <v>108.71656602870814</v>
      </c>
      <c r="G31" s="463">
        <f>D34/D32</f>
        <v>3.8527715563323482E-2</v>
      </c>
      <c r="H31" s="463">
        <f>G31*40%</f>
        <v>1.5411086225329393E-2</v>
      </c>
      <c r="I31" s="463">
        <f>D36/D37</f>
        <v>11.806464921580007</v>
      </c>
      <c r="J31" s="469">
        <f>I31*40%</f>
        <v>4.7225859686320026</v>
      </c>
      <c r="K31" s="463">
        <f>D36/D35</f>
        <v>0.10380095546846468</v>
      </c>
      <c r="L31" s="463">
        <f>K31*40%</f>
        <v>4.1520382187385879E-2</v>
      </c>
      <c r="M31" s="463">
        <f>D36/D32</f>
        <v>9.9801741780974479E-2</v>
      </c>
      <c r="N31" s="463">
        <f>M31*40%</f>
        <v>3.9920696712389792E-2</v>
      </c>
      <c r="O31" s="447"/>
      <c r="P31" s="448"/>
    </row>
    <row r="32" spans="1:16" ht="14.5">
      <c r="A32" s="477"/>
      <c r="B32" s="473"/>
      <c r="C32" s="184" t="s">
        <v>272</v>
      </c>
      <c r="D32" s="185">
        <v>482293246</v>
      </c>
      <c r="E32" s="464"/>
      <c r="F32" s="464"/>
      <c r="G32" s="464"/>
      <c r="H32" s="464"/>
      <c r="I32" s="464"/>
      <c r="J32" s="470"/>
      <c r="K32" s="464"/>
      <c r="L32" s="464"/>
      <c r="M32" s="464"/>
      <c r="N32" s="464"/>
      <c r="O32" s="447"/>
      <c r="P32" s="448"/>
    </row>
    <row r="33" spans="1:17" ht="14.5">
      <c r="A33" s="477"/>
      <c r="B33" s="473"/>
      <c r="C33" s="184" t="s">
        <v>273</v>
      </c>
      <c r="D33" s="185">
        <v>1672000</v>
      </c>
      <c r="E33" s="464"/>
      <c r="F33" s="464"/>
      <c r="G33" s="464"/>
      <c r="H33" s="464"/>
      <c r="I33" s="464"/>
      <c r="J33" s="470"/>
      <c r="K33" s="464"/>
      <c r="L33" s="464"/>
      <c r="M33" s="464"/>
      <c r="N33" s="464"/>
      <c r="O33" s="447"/>
      <c r="P33" s="448"/>
    </row>
    <row r="34" spans="1:17" ht="14.5">
      <c r="A34" s="477"/>
      <c r="B34" s="473"/>
      <c r="C34" s="184" t="s">
        <v>274</v>
      </c>
      <c r="D34" s="185">
        <v>18581657</v>
      </c>
      <c r="E34" s="464"/>
      <c r="F34" s="464"/>
      <c r="G34" s="464"/>
      <c r="H34" s="464"/>
      <c r="I34" s="464"/>
      <c r="J34" s="470"/>
      <c r="K34" s="464"/>
      <c r="L34" s="464"/>
      <c r="M34" s="464"/>
      <c r="N34" s="464"/>
      <c r="O34" s="447"/>
      <c r="P34" s="448"/>
    </row>
    <row r="35" spans="1:17" ht="14.5">
      <c r="A35" s="477"/>
      <c r="B35" s="473"/>
      <c r="C35" s="184" t="s">
        <v>275</v>
      </c>
      <c r="D35" s="185">
        <v>463711589</v>
      </c>
      <c r="E35" s="464"/>
      <c r="F35" s="464"/>
      <c r="G35" s="464"/>
      <c r="H35" s="464"/>
      <c r="I35" s="464"/>
      <c r="J35" s="470"/>
      <c r="K35" s="464"/>
      <c r="L35" s="464"/>
      <c r="M35" s="464"/>
      <c r="N35" s="464"/>
      <c r="O35" s="447"/>
      <c r="P35" s="448"/>
    </row>
    <row r="36" spans="1:17" ht="22.5" customHeight="1">
      <c r="A36" s="477"/>
      <c r="B36" s="473"/>
      <c r="C36" s="187" t="s">
        <v>276</v>
      </c>
      <c r="D36" s="185">
        <v>48133706</v>
      </c>
      <c r="E36" s="464"/>
      <c r="F36" s="464"/>
      <c r="G36" s="464"/>
      <c r="H36" s="464"/>
      <c r="I36" s="464"/>
      <c r="J36" s="470"/>
      <c r="K36" s="464"/>
      <c r="L36" s="464"/>
      <c r="M36" s="464"/>
      <c r="N36" s="464"/>
      <c r="O36" s="447"/>
      <c r="P36" s="448"/>
    </row>
    <row r="37" spans="1:17" ht="14.5">
      <c r="A37" s="477"/>
      <c r="B37" s="474"/>
      <c r="C37" s="187" t="s">
        <v>277</v>
      </c>
      <c r="D37" s="185">
        <v>4076894</v>
      </c>
      <c r="E37" s="465"/>
      <c r="F37" s="465"/>
      <c r="G37" s="465"/>
      <c r="H37" s="465"/>
      <c r="I37" s="465"/>
      <c r="J37" s="471"/>
      <c r="K37" s="465"/>
      <c r="L37" s="465"/>
      <c r="M37" s="465"/>
      <c r="N37" s="465"/>
      <c r="O37" s="447"/>
      <c r="P37" s="448"/>
    </row>
    <row r="38" spans="1:17" ht="14.5">
      <c r="A38" s="478"/>
      <c r="B38" s="455" t="s">
        <v>283</v>
      </c>
      <c r="C38" s="455"/>
      <c r="D38" s="455"/>
      <c r="E38" s="466">
        <f>((D17*30%)+(D24*30%)+(D31*40%))/((D19*30%)+(D26*30%)+(D33*40%))</f>
        <v>281.25901481654796</v>
      </c>
      <c r="F38" s="466"/>
      <c r="G38" s="467">
        <f>((D20*30%)+(D27*30%)+(D34*40%))/((D18*30%)+(D25*30%)+(D32*40%))</f>
        <v>6.0040019736509249E-2</v>
      </c>
      <c r="H38" s="468"/>
      <c r="I38" s="475">
        <f>((D22*30%)+(D29*30%)+(D36*40%))/((D23*30%)+(D30*30%)+(D37*40%))</f>
        <v>97.306850521813203</v>
      </c>
      <c r="J38" s="475"/>
      <c r="K38" s="475">
        <f>((D22*30%)+(D29*30%)+(D36*40%))/((D21*30%)+(D28*30%)+(D35*40%))</f>
        <v>0.27212817862000988</v>
      </c>
      <c r="L38" s="475"/>
      <c r="M38" s="475">
        <f>((D22*30%)+(D29*30%)+(D36*40%))/((D18*30%)+(D25*30%)+(D32*40%))</f>
        <v>0.25578959740480417</v>
      </c>
      <c r="N38" s="475"/>
      <c r="O38" s="449"/>
      <c r="P38" s="450"/>
    </row>
    <row r="39" spans="1:17" ht="14.5">
      <c r="A39" s="451" t="s">
        <v>284</v>
      </c>
      <c r="B39" s="452" t="s">
        <v>285</v>
      </c>
      <c r="C39" s="184" t="s">
        <v>270</v>
      </c>
      <c r="D39" s="185">
        <v>5140638931</v>
      </c>
      <c r="E39" s="453">
        <f>D39/D41</f>
        <v>275.49980015348899</v>
      </c>
      <c r="F39" s="453">
        <f>E39*100%</f>
        <v>275.49980015348899</v>
      </c>
      <c r="G39" s="453">
        <f>D42/D40</f>
        <v>0.50899410013983193</v>
      </c>
      <c r="H39" s="453">
        <f>G39*100%</f>
        <v>0.50899410013983193</v>
      </c>
      <c r="I39" s="460" t="s">
        <v>271</v>
      </c>
      <c r="J39" s="453">
        <v>0</v>
      </c>
      <c r="K39" s="453">
        <f>D44/D43</f>
        <v>0.13319243459858687</v>
      </c>
      <c r="L39" s="453">
        <f>K39*100%</f>
        <v>0.13319243459858687</v>
      </c>
      <c r="M39" s="463">
        <f>D44/D40</f>
        <v>6.5398271204645739E-2</v>
      </c>
      <c r="N39" s="463">
        <f>M39*100%</f>
        <v>6.5398271204645739E-2</v>
      </c>
      <c r="O39" s="454" t="s">
        <v>55</v>
      </c>
      <c r="P39" s="454"/>
      <c r="Q39" s="186"/>
    </row>
    <row r="40" spans="1:17" ht="14.5">
      <c r="A40" s="451"/>
      <c r="B40" s="452"/>
      <c r="C40" s="184" t="s">
        <v>272</v>
      </c>
      <c r="D40" s="185">
        <v>5458697339</v>
      </c>
      <c r="E40" s="453"/>
      <c r="F40" s="453"/>
      <c r="G40" s="453"/>
      <c r="H40" s="453"/>
      <c r="I40" s="461"/>
      <c r="J40" s="453"/>
      <c r="K40" s="453"/>
      <c r="L40" s="453"/>
      <c r="M40" s="464"/>
      <c r="N40" s="464"/>
      <c r="O40" s="454"/>
      <c r="P40" s="454"/>
      <c r="Q40" s="186"/>
    </row>
    <row r="41" spans="1:17" ht="14.5">
      <c r="A41" s="451"/>
      <c r="B41" s="452"/>
      <c r="C41" s="184" t="s">
        <v>273</v>
      </c>
      <c r="D41" s="185">
        <v>18659320</v>
      </c>
      <c r="E41" s="453"/>
      <c r="F41" s="453"/>
      <c r="G41" s="453"/>
      <c r="H41" s="453"/>
      <c r="I41" s="461"/>
      <c r="J41" s="453"/>
      <c r="K41" s="453"/>
      <c r="L41" s="453"/>
      <c r="M41" s="464"/>
      <c r="N41" s="464"/>
      <c r="O41" s="454"/>
      <c r="P41" s="454"/>
      <c r="Q41" s="186"/>
    </row>
    <row r="42" spans="1:17" ht="14.5">
      <c r="A42" s="451"/>
      <c r="B42" s="452"/>
      <c r="C42" s="184" t="s">
        <v>274</v>
      </c>
      <c r="D42" s="185">
        <v>2778444740</v>
      </c>
      <c r="E42" s="453"/>
      <c r="F42" s="453"/>
      <c r="G42" s="453"/>
      <c r="H42" s="453"/>
      <c r="I42" s="461"/>
      <c r="J42" s="453"/>
      <c r="K42" s="453"/>
      <c r="L42" s="453"/>
      <c r="M42" s="464"/>
      <c r="N42" s="464"/>
      <c r="O42" s="454"/>
      <c r="P42" s="454"/>
      <c r="Q42" s="186"/>
    </row>
    <row r="43" spans="1:17" ht="14.5">
      <c r="A43" s="451"/>
      <c r="B43" s="452"/>
      <c r="C43" s="184" t="s">
        <v>275</v>
      </c>
      <c r="D43" s="185">
        <v>2680252599</v>
      </c>
      <c r="E43" s="453"/>
      <c r="F43" s="453"/>
      <c r="G43" s="453"/>
      <c r="H43" s="453"/>
      <c r="I43" s="461"/>
      <c r="J43" s="453"/>
      <c r="K43" s="453"/>
      <c r="L43" s="453"/>
      <c r="M43" s="464"/>
      <c r="N43" s="464"/>
      <c r="O43" s="454"/>
      <c r="P43" s="454"/>
      <c r="Q43" s="186"/>
    </row>
    <row r="44" spans="1:17" ht="25">
      <c r="A44" s="451"/>
      <c r="B44" s="452"/>
      <c r="C44" s="187" t="s">
        <v>276</v>
      </c>
      <c r="D44" s="185">
        <v>356989369</v>
      </c>
      <c r="E44" s="453"/>
      <c r="F44" s="453"/>
      <c r="G44" s="453"/>
      <c r="H44" s="453"/>
      <c r="I44" s="461"/>
      <c r="J44" s="453"/>
      <c r="K44" s="453"/>
      <c r="L44" s="453"/>
      <c r="M44" s="464"/>
      <c r="N44" s="464"/>
      <c r="O44" s="454"/>
      <c r="P44" s="454"/>
      <c r="Q44" s="186"/>
    </row>
    <row r="45" spans="1:17" ht="14.5">
      <c r="A45" s="451"/>
      <c r="B45" s="452"/>
      <c r="C45" s="187" t="s">
        <v>277</v>
      </c>
      <c r="D45" s="185">
        <v>0</v>
      </c>
      <c r="E45" s="453"/>
      <c r="F45" s="453"/>
      <c r="G45" s="453"/>
      <c r="H45" s="453"/>
      <c r="I45" s="462"/>
      <c r="J45" s="453"/>
      <c r="K45" s="453"/>
      <c r="L45" s="453"/>
      <c r="M45" s="465"/>
      <c r="N45" s="465"/>
      <c r="O45" s="454"/>
      <c r="P45" s="454"/>
      <c r="Q45" s="186"/>
    </row>
    <row r="46" spans="1:17" ht="14.5">
      <c r="A46" s="451"/>
      <c r="B46" s="455" t="s">
        <v>278</v>
      </c>
      <c r="C46" s="455"/>
      <c r="D46" s="455"/>
      <c r="E46" s="456">
        <f>((D39*100%))/((D41*100%))</f>
        <v>275.49980015348899</v>
      </c>
      <c r="F46" s="456"/>
      <c r="G46" s="457">
        <f>((D42*100%))/((D40*100%))</f>
        <v>0.50899410013983193</v>
      </c>
      <c r="H46" s="457"/>
      <c r="I46" s="458" t="s">
        <v>286</v>
      </c>
      <c r="J46" s="458"/>
      <c r="K46" s="459">
        <f>((D44*100%))/((D43*100%))</f>
        <v>0.13319243459858687</v>
      </c>
      <c r="L46" s="459"/>
      <c r="M46" s="459">
        <f>((D44*100%))/((D40*100%))</f>
        <v>6.5398271204645739E-2</v>
      </c>
      <c r="N46" s="459"/>
      <c r="O46" s="454"/>
      <c r="P46" s="454"/>
      <c r="Q46" s="186"/>
    </row>
  </sheetData>
  <mergeCells count="93">
    <mergeCell ref="F24:F30"/>
    <mergeCell ref="O39:P46"/>
    <mergeCell ref="B46:D46"/>
    <mergeCell ref="E46:F46"/>
    <mergeCell ref="G46:H46"/>
    <mergeCell ref="I46:J46"/>
    <mergeCell ref="K46:L46"/>
    <mergeCell ref="M46:N46"/>
    <mergeCell ref="I39:I45"/>
    <mergeCell ref="J39:J45"/>
    <mergeCell ref="K39:K45"/>
    <mergeCell ref="L39:L45"/>
    <mergeCell ref="M39:M45"/>
    <mergeCell ref="N39:N45"/>
    <mergeCell ref="H39:H45"/>
    <mergeCell ref="J17:J23"/>
    <mergeCell ref="I38:J38"/>
    <mergeCell ref="K38:L38"/>
    <mergeCell ref="M38:N38"/>
    <mergeCell ref="A39:A46"/>
    <mergeCell ref="B39:B45"/>
    <mergeCell ref="E39:E45"/>
    <mergeCell ref="F39:F45"/>
    <mergeCell ref="G39:G45"/>
    <mergeCell ref="A17:A38"/>
    <mergeCell ref="B17:B23"/>
    <mergeCell ref="E17:E23"/>
    <mergeCell ref="F17:F23"/>
    <mergeCell ref="G17:G23"/>
    <mergeCell ref="B24:B30"/>
    <mergeCell ref="E24:E30"/>
    <mergeCell ref="L24:L30"/>
    <mergeCell ref="N17:N23"/>
    <mergeCell ref="M24:M30"/>
    <mergeCell ref="N24:N30"/>
    <mergeCell ref="B31:B37"/>
    <mergeCell ref="E31:E37"/>
    <mergeCell ref="F31:F37"/>
    <mergeCell ref="G31:G37"/>
    <mergeCell ref="H31:H37"/>
    <mergeCell ref="I31:I37"/>
    <mergeCell ref="J31:J37"/>
    <mergeCell ref="K31:K37"/>
    <mergeCell ref="L31:L37"/>
    <mergeCell ref="M31:M37"/>
    <mergeCell ref="N31:N37"/>
    <mergeCell ref="I17:I23"/>
    <mergeCell ref="L9:L15"/>
    <mergeCell ref="M9:M15"/>
    <mergeCell ref="N9:N15"/>
    <mergeCell ref="G24:G30"/>
    <mergeCell ref="B38:D38"/>
    <mergeCell ref="E38:F38"/>
    <mergeCell ref="G38:H38"/>
    <mergeCell ref="H9:H15"/>
    <mergeCell ref="H17:H23"/>
    <mergeCell ref="K17:K23"/>
    <mergeCell ref="L17:L23"/>
    <mergeCell ref="M17:M23"/>
    <mergeCell ref="H24:H30"/>
    <mergeCell ref="I24:I30"/>
    <mergeCell ref="J24:J30"/>
    <mergeCell ref="K24:K30"/>
    <mergeCell ref="O17:P38"/>
    <mergeCell ref="A9:A16"/>
    <mergeCell ref="B9:B15"/>
    <mergeCell ref="E9:E15"/>
    <mergeCell ref="F9:F15"/>
    <mergeCell ref="G9:G15"/>
    <mergeCell ref="O9:P16"/>
    <mergeCell ref="B16:D16"/>
    <mergeCell ref="E16:F16"/>
    <mergeCell ref="G16:H16"/>
    <mergeCell ref="I16:J16"/>
    <mergeCell ref="K16:L16"/>
    <mergeCell ref="M16:N16"/>
    <mergeCell ref="I9:I15"/>
    <mergeCell ref="J9:J15"/>
    <mergeCell ref="K9:K15"/>
    <mergeCell ref="A1:P1"/>
    <mergeCell ref="A2:P2"/>
    <mergeCell ref="A3:P3"/>
    <mergeCell ref="A6:B8"/>
    <mergeCell ref="C6:C8"/>
    <mergeCell ref="D6:D8"/>
    <mergeCell ref="E6:N6"/>
    <mergeCell ref="O6:P8"/>
    <mergeCell ref="E7:F7"/>
    <mergeCell ref="G7:H7"/>
    <mergeCell ref="I7:J7"/>
    <mergeCell ref="K7:L7"/>
    <mergeCell ref="M7:N7"/>
    <mergeCell ref="M8:N8"/>
  </mergeCells>
  <printOptions horizontalCentered="1"/>
  <pageMargins left="0.70866141732283472" right="0.70866141732283472" top="0.43" bottom="0.49" header="0.31496062992125984" footer="0.15748031496062992"/>
  <pageSetup paperSize="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37D7A-B06B-45CC-980C-B6837DDFAE41}">
  <sheetPr>
    <tabColor rgb="FFFFC000"/>
  </sheetPr>
  <dimension ref="A1:P9"/>
  <sheetViews>
    <sheetView topLeftCell="A4" workbookViewId="0">
      <selection activeCell="B12" sqref="B12"/>
    </sheetView>
  </sheetViews>
  <sheetFormatPr baseColWidth="10" defaultColWidth="10.5" defaultRowHeight="14.5"/>
  <cols>
    <col min="1" max="1" width="10.5" style="174"/>
    <col min="2" max="2" width="52.25" style="174" bestFit="1" customWidth="1"/>
    <col min="3" max="3" width="20.58203125" style="174" customWidth="1"/>
    <col min="4" max="4" width="17.83203125" style="174" customWidth="1"/>
    <col min="5" max="5" width="14.83203125" style="174" customWidth="1"/>
    <col min="6" max="6" width="51.08203125" style="174" customWidth="1"/>
    <col min="7" max="16384" width="10.5" style="174"/>
  </cols>
  <sheetData>
    <row r="1" spans="1:16" s="189" customFormat="1">
      <c r="A1" s="479" t="s">
        <v>287</v>
      </c>
      <c r="B1" s="479"/>
      <c r="C1" s="479"/>
      <c r="D1" s="479"/>
      <c r="E1" s="479"/>
      <c r="F1" s="479"/>
      <c r="G1" s="188"/>
      <c r="H1" s="188"/>
      <c r="I1" s="188"/>
      <c r="J1" s="188"/>
      <c r="K1" s="188"/>
      <c r="L1" s="188"/>
      <c r="M1" s="188"/>
      <c r="N1" s="188"/>
      <c r="O1" s="188"/>
      <c r="P1" s="188"/>
    </row>
    <row r="2" spans="1:16" s="189" customFormat="1">
      <c r="A2" s="479" t="s">
        <v>255</v>
      </c>
      <c r="B2" s="479"/>
      <c r="C2" s="479"/>
      <c r="D2" s="479"/>
      <c r="E2" s="479"/>
      <c r="F2" s="479"/>
      <c r="G2" s="188"/>
      <c r="H2" s="188"/>
      <c r="I2" s="188"/>
      <c r="J2" s="188"/>
      <c r="K2" s="188"/>
      <c r="L2" s="188"/>
      <c r="M2" s="188"/>
      <c r="N2" s="188"/>
      <c r="O2" s="188"/>
      <c r="P2" s="188"/>
    </row>
    <row r="3" spans="1:16" s="189" customFormat="1" ht="41.25" customHeight="1">
      <c r="A3" s="441" t="s">
        <v>256</v>
      </c>
      <c r="B3" s="441"/>
      <c r="C3" s="441"/>
      <c r="D3" s="441"/>
      <c r="E3" s="441"/>
      <c r="F3" s="441"/>
      <c r="G3" s="190"/>
      <c r="H3" s="190"/>
      <c r="I3" s="190"/>
      <c r="J3" s="190"/>
      <c r="K3" s="190"/>
      <c r="L3" s="190"/>
      <c r="M3" s="190"/>
      <c r="N3" s="190"/>
      <c r="O3" s="190"/>
      <c r="P3" s="190"/>
    </row>
    <row r="4" spans="1:16" s="189" customFormat="1" ht="66" customHeight="1">
      <c r="A4" s="480" t="s">
        <v>288</v>
      </c>
      <c r="B4" s="481" t="s">
        <v>289</v>
      </c>
      <c r="C4" s="482" t="s">
        <v>290</v>
      </c>
      <c r="D4" s="482"/>
      <c r="E4" s="483" t="s">
        <v>291</v>
      </c>
      <c r="F4" s="484" t="s">
        <v>292</v>
      </c>
    </row>
    <row r="5" spans="1:16" s="189" customFormat="1" ht="53.25" customHeight="1">
      <c r="A5" s="480"/>
      <c r="B5" s="481"/>
      <c r="C5" s="191" t="s">
        <v>293</v>
      </c>
      <c r="D5" s="191" t="s">
        <v>294</v>
      </c>
      <c r="E5" s="483"/>
      <c r="F5" s="484"/>
    </row>
    <row r="6" spans="1:16" ht="15.5">
      <c r="A6" s="192">
        <v>1</v>
      </c>
      <c r="B6" s="193" t="s">
        <v>268</v>
      </c>
      <c r="C6" s="194">
        <v>388609012.91000003</v>
      </c>
      <c r="D6" s="195">
        <v>2727109851</v>
      </c>
      <c r="E6" s="196" t="s">
        <v>55</v>
      </c>
      <c r="F6" s="197"/>
    </row>
    <row r="7" spans="1:16" ht="15.5">
      <c r="A7" s="192">
        <v>2</v>
      </c>
      <c r="B7" s="193" t="s">
        <v>295</v>
      </c>
      <c r="C7" s="194">
        <v>388609012.91000003</v>
      </c>
      <c r="D7" s="195">
        <v>7554067699.5</v>
      </c>
      <c r="E7" s="196" t="s">
        <v>55</v>
      </c>
      <c r="F7" s="197"/>
    </row>
    <row r="8" spans="1:16" ht="15.5">
      <c r="A8" s="192">
        <v>3</v>
      </c>
      <c r="B8" s="193" t="s">
        <v>168</v>
      </c>
      <c r="C8" s="194">
        <v>388609012.91000003</v>
      </c>
      <c r="D8" s="195">
        <v>4052140524</v>
      </c>
      <c r="E8" s="196" t="s">
        <v>55</v>
      </c>
      <c r="F8" s="197"/>
    </row>
    <row r="9" spans="1:16" ht="21" customHeight="1"/>
  </sheetData>
  <mergeCells count="8">
    <mergeCell ref="A1:F1"/>
    <mergeCell ref="A2:F2"/>
    <mergeCell ref="A3:F3"/>
    <mergeCell ref="A4:A5"/>
    <mergeCell ref="B4:B5"/>
    <mergeCell ref="C4:D4"/>
    <mergeCell ref="E4:E5"/>
    <mergeCell ref="F4:F5"/>
  </mergeCells>
  <hyperlinks>
    <hyperlink ref="B6" r:id="rId1" display="https://www.secop.gov.co/CO1BusinessLine/Tendering/ReplyAnalysisEdit/Update?docUniqueIdentifier=CO1.RANL.7171312" xr:uid="{8E0D8B54-CEF0-410F-96A4-10DDBAF3EE47}"/>
    <hyperlink ref="B7" r:id="rId2" display="https://www.secop.gov.co/CO1BusinessLine/Tendering/ReplyAnalysisEdit/Update?docUniqueIdentifier=CO1.RANL.7171407" xr:uid="{500C9F29-7889-4B79-B372-173238F1139C}"/>
  </hyperlinks>
  <pageMargins left="0.7" right="0.7" top="0.75" bottom="0.75" header="0.3" footer="0.3"/>
  <pageSetup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9E064-41DE-4693-BF6D-85DD6D97605D}">
  <sheetPr>
    <tabColor rgb="FF00B0F0"/>
  </sheetPr>
  <dimension ref="A1:AR101"/>
  <sheetViews>
    <sheetView topLeftCell="B56" zoomScale="70" zoomScaleNormal="70" workbookViewId="0">
      <selection activeCell="B64" sqref="B64:D64"/>
    </sheetView>
  </sheetViews>
  <sheetFormatPr baseColWidth="10" defaultRowHeight="15.5"/>
  <cols>
    <col min="1" max="1" width="13" customWidth="1"/>
    <col min="2" max="2" width="13.5" customWidth="1"/>
    <col min="3" max="4" width="11.83203125" customWidth="1"/>
    <col min="5" max="5" width="18.58203125" customWidth="1"/>
    <col min="6" max="6" width="23.5" customWidth="1"/>
    <col min="7" max="7" width="22.33203125" customWidth="1"/>
    <col min="8" max="9" width="11.83203125" customWidth="1"/>
    <col min="10" max="10" width="33.5" bestFit="1"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hidden="1" customWidth="1"/>
    <col min="20" max="20" width="11.08203125" hidden="1" customWidth="1"/>
    <col min="21" max="22" width="7.83203125" hidden="1" customWidth="1"/>
    <col min="23" max="23" width="9.83203125" hidden="1" customWidth="1"/>
    <col min="24" max="24" width="8.08203125" hidden="1" customWidth="1"/>
    <col min="25" max="25" width="8" hidden="1" customWidth="1"/>
    <col min="26" max="26" width="12.83203125" hidden="1" customWidth="1"/>
    <col min="27" max="27" width="11.08203125" hidden="1" customWidth="1"/>
    <col min="28" max="28" width="18" hidden="1" customWidth="1"/>
    <col min="29" max="30" width="12.83203125" customWidth="1"/>
    <col min="31" max="31" width="11.5" customWidth="1"/>
    <col min="32" max="33" width="8.33203125" customWidth="1"/>
    <col min="34" max="34" width="8.08203125" customWidth="1"/>
    <col min="35" max="35" width="16.83203125" customWidth="1"/>
    <col min="36" max="36" width="8.58203125" customWidth="1"/>
    <col min="37" max="37" width="16.33203125" customWidth="1"/>
    <col min="38" max="38" width="10" customWidth="1"/>
    <col min="39" max="39" width="10.5" customWidth="1"/>
    <col min="40" max="40" width="6.5"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6"/>
      <c r="B1" s="57"/>
      <c r="C1" s="58"/>
      <c r="D1" s="498" t="s">
        <v>0</v>
      </c>
      <c r="E1" s="499"/>
      <c r="F1" s="499"/>
      <c r="G1" s="499"/>
      <c r="H1" s="499"/>
      <c r="I1" s="499"/>
      <c r="J1" s="499"/>
      <c r="K1" s="499"/>
      <c r="L1" s="499"/>
      <c r="M1" s="499"/>
      <c r="N1" s="499"/>
      <c r="O1" s="499"/>
      <c r="P1" s="499"/>
      <c r="Q1" s="499"/>
      <c r="R1" s="500"/>
    </row>
    <row r="2" spans="1:44" ht="15.65" customHeight="1">
      <c r="A2" s="59"/>
      <c r="B2" s="60"/>
      <c r="C2" s="61"/>
      <c r="D2" s="501" t="s">
        <v>154</v>
      </c>
      <c r="E2" s="502"/>
      <c r="F2" s="502"/>
      <c r="G2" s="502"/>
      <c r="H2" s="502"/>
      <c r="I2" s="502"/>
      <c r="J2" s="502"/>
      <c r="K2" s="502"/>
      <c r="L2" s="502"/>
      <c r="M2" s="502"/>
      <c r="N2" s="502"/>
      <c r="O2" s="502"/>
      <c r="P2" s="502"/>
      <c r="Q2" s="502"/>
      <c r="R2" s="502"/>
    </row>
    <row r="3" spans="1:44" ht="15.65" customHeight="1">
      <c r="A3" s="62"/>
      <c r="B3" s="60"/>
      <c r="C3" s="61"/>
      <c r="D3" s="501"/>
      <c r="E3" s="502"/>
      <c r="F3" s="502"/>
      <c r="G3" s="502"/>
      <c r="H3" s="502"/>
      <c r="I3" s="502"/>
      <c r="J3" s="502"/>
      <c r="K3" s="502"/>
      <c r="L3" s="502"/>
      <c r="M3" s="502"/>
      <c r="N3" s="502"/>
      <c r="O3" s="502"/>
      <c r="P3" s="502"/>
      <c r="Q3" s="502"/>
      <c r="R3" s="502"/>
    </row>
    <row r="4" spans="1:44" ht="16.399999999999999" customHeight="1">
      <c r="A4" s="62"/>
      <c r="B4" s="60"/>
      <c r="C4" s="61"/>
      <c r="D4" s="501"/>
      <c r="E4" s="502"/>
      <c r="F4" s="502"/>
      <c r="G4" s="502"/>
      <c r="H4" s="502"/>
      <c r="I4" s="502"/>
      <c r="J4" s="502"/>
      <c r="K4" s="502"/>
      <c r="L4" s="502"/>
      <c r="M4" s="502"/>
      <c r="N4" s="502"/>
      <c r="O4" s="502"/>
      <c r="P4" s="502"/>
      <c r="Q4" s="502"/>
      <c r="R4" s="502"/>
    </row>
    <row r="5" spans="1:44" ht="15.65" customHeight="1">
      <c r="A5" s="59"/>
      <c r="B5" s="60"/>
      <c r="C5" s="61"/>
      <c r="D5" s="501"/>
      <c r="E5" s="502"/>
      <c r="F5" s="502"/>
      <c r="G5" s="502"/>
      <c r="H5" s="502"/>
      <c r="I5" s="502"/>
      <c r="J5" s="502"/>
      <c r="K5" s="502"/>
      <c r="L5" s="502"/>
      <c r="M5" s="502"/>
      <c r="N5" s="502"/>
      <c r="O5" s="502"/>
      <c r="P5" s="502"/>
      <c r="Q5" s="502"/>
      <c r="R5" s="502"/>
      <c r="W5" t="s">
        <v>1</v>
      </c>
      <c r="X5" t="s">
        <v>2</v>
      </c>
    </row>
    <row r="6" spans="1:44" ht="28.5" customHeight="1" thickBot="1">
      <c r="A6" s="63"/>
      <c r="B6" s="64"/>
      <c r="C6" s="65"/>
      <c r="D6" s="503"/>
      <c r="E6" s="504"/>
      <c r="F6" s="504"/>
      <c r="G6" s="504"/>
      <c r="H6" s="504"/>
      <c r="I6" s="504"/>
      <c r="J6" s="504"/>
      <c r="K6" s="504"/>
      <c r="L6" s="504"/>
      <c r="M6" s="504"/>
      <c r="N6" s="504"/>
      <c r="O6" s="504"/>
      <c r="P6" s="504"/>
      <c r="Q6" s="504"/>
      <c r="R6" s="504"/>
      <c r="W6" t="s">
        <v>3</v>
      </c>
      <c r="X6" t="s">
        <v>4</v>
      </c>
    </row>
    <row r="7" spans="1:44" s="66" customFormat="1" ht="18" customHeight="1" thickBot="1">
      <c r="A7"/>
      <c r="B7"/>
      <c r="C7"/>
      <c r="D7"/>
      <c r="E7"/>
      <c r="F7"/>
      <c r="G7"/>
      <c r="H7"/>
      <c r="I7"/>
      <c r="J7"/>
      <c r="K7"/>
      <c r="L7"/>
      <c r="M7"/>
      <c r="N7"/>
      <c r="O7"/>
      <c r="P7"/>
      <c r="Q7"/>
      <c r="R7"/>
      <c r="S7"/>
      <c r="T7"/>
      <c r="W7" s="66" t="s">
        <v>5</v>
      </c>
      <c r="X7" s="66" t="s">
        <v>6</v>
      </c>
    </row>
    <row r="8" spans="1:44" s="66" customFormat="1" ht="18" customHeight="1">
      <c r="A8" s="505" t="s">
        <v>148</v>
      </c>
      <c r="B8" s="505"/>
      <c r="C8" s="505"/>
      <c r="D8" s="505"/>
      <c r="E8" s="505"/>
      <c r="F8" s="505"/>
      <c r="G8" s="505"/>
      <c r="H8" s="505"/>
      <c r="I8" s="505"/>
      <c r="J8" s="505"/>
      <c r="K8" s="506" t="s">
        <v>7</v>
      </c>
      <c r="L8" s="507"/>
      <c r="M8" s="507"/>
      <c r="N8" s="507"/>
      <c r="O8" s="507"/>
      <c r="P8" s="507"/>
      <c r="Q8" s="507"/>
      <c r="R8" s="507"/>
      <c r="S8"/>
      <c r="T8"/>
    </row>
    <row r="9" spans="1:44" ht="19" customHeight="1">
      <c r="A9" s="508" t="s">
        <v>8</v>
      </c>
      <c r="B9" s="508"/>
      <c r="C9" s="509" t="s">
        <v>141</v>
      </c>
      <c r="D9" s="509"/>
      <c r="E9" s="510" t="s">
        <v>190</v>
      </c>
      <c r="F9" s="510"/>
      <c r="G9" s="510"/>
      <c r="H9" s="510"/>
      <c r="I9" s="510"/>
      <c r="J9" s="510"/>
      <c r="K9" s="511" t="s">
        <v>9</v>
      </c>
      <c r="L9" s="512"/>
      <c r="M9" s="512"/>
      <c r="N9" s="512"/>
      <c r="O9" s="512"/>
      <c r="P9" s="512"/>
      <c r="Q9" s="513">
        <v>388609012.91000003</v>
      </c>
      <c r="R9" s="513"/>
      <c r="T9" s="67"/>
      <c r="U9" t="s">
        <v>3</v>
      </c>
      <c r="W9" t="s">
        <v>3</v>
      </c>
      <c r="X9" t="s">
        <v>4</v>
      </c>
    </row>
    <row r="10" spans="1:44" ht="18.5">
      <c r="A10" s="508"/>
      <c r="B10" s="508"/>
      <c r="C10" s="509" t="s">
        <v>138</v>
      </c>
      <c r="D10" s="509"/>
      <c r="E10" s="514" t="s">
        <v>139</v>
      </c>
      <c r="F10" s="514"/>
      <c r="G10" s="514" t="s">
        <v>140</v>
      </c>
      <c r="H10" s="514"/>
      <c r="I10" s="514"/>
      <c r="J10" s="514"/>
      <c r="K10" s="511" t="s">
        <v>135</v>
      </c>
      <c r="L10" s="512"/>
      <c r="M10" s="512"/>
      <c r="N10" s="512"/>
      <c r="O10" s="512"/>
      <c r="P10" s="512"/>
      <c r="Q10" s="515">
        <v>1300000</v>
      </c>
      <c r="R10" s="515"/>
      <c r="U10" t="s">
        <v>11</v>
      </c>
      <c r="W10" t="s">
        <v>5</v>
      </c>
      <c r="X10" t="s">
        <v>6</v>
      </c>
    </row>
    <row r="11" spans="1:44" ht="18.5">
      <c r="A11" s="508"/>
      <c r="B11" s="508"/>
      <c r="C11" s="510"/>
      <c r="D11" s="510"/>
      <c r="E11" s="516" t="s">
        <v>153</v>
      </c>
      <c r="F11" s="516"/>
      <c r="G11" s="514"/>
      <c r="H11" s="514"/>
      <c r="I11" s="514"/>
      <c r="J11" s="514"/>
      <c r="K11" s="511" t="s">
        <v>70</v>
      </c>
      <c r="L11" s="512"/>
      <c r="M11" s="512"/>
      <c r="N11" s="512"/>
      <c r="O11" s="512"/>
      <c r="P11" s="512"/>
      <c r="Q11" s="517">
        <f>+Q9/Q10</f>
        <v>298.93000993076924</v>
      </c>
      <c r="R11" s="517"/>
      <c r="U11" t="s">
        <v>53</v>
      </c>
    </row>
    <row r="12" spans="1:44" ht="19" thickBot="1">
      <c r="A12" s="518" t="s">
        <v>137</v>
      </c>
      <c r="B12" s="518"/>
      <c r="C12" s="510" t="s">
        <v>53</v>
      </c>
      <c r="D12" s="510"/>
      <c r="E12" s="510"/>
      <c r="F12" s="510"/>
      <c r="G12" s="510"/>
      <c r="H12" s="510"/>
      <c r="I12" s="510"/>
      <c r="J12" s="510"/>
      <c r="K12" s="519" t="s">
        <v>13</v>
      </c>
      <c r="L12" s="520"/>
      <c r="M12" s="520"/>
      <c r="N12" s="520"/>
      <c r="O12" s="520"/>
      <c r="P12" s="520"/>
      <c r="Q12" s="521">
        <v>45589</v>
      </c>
      <c r="R12" s="521"/>
      <c r="W12" t="s">
        <v>12</v>
      </c>
    </row>
    <row r="13" spans="1:44" ht="18.5">
      <c r="A13" s="518" t="s">
        <v>10</v>
      </c>
      <c r="B13" s="518"/>
      <c r="C13" s="510" t="s">
        <v>191</v>
      </c>
      <c r="D13" s="510"/>
      <c r="E13" s="510"/>
      <c r="F13" s="510"/>
      <c r="G13" s="510"/>
      <c r="H13" s="510"/>
      <c r="I13" s="510"/>
      <c r="J13" s="510"/>
      <c r="W13" t="str">
        <f>+A24</f>
        <v>ORBE ENGINEERING S.A.S</v>
      </c>
      <c r="AR13" s="68"/>
    </row>
    <row r="14" spans="1:44" ht="18.5">
      <c r="A14" s="524" t="s">
        <v>62</v>
      </c>
      <c r="B14" s="524"/>
      <c r="C14" s="510" t="s">
        <v>53</v>
      </c>
      <c r="D14" s="510"/>
      <c r="E14" s="510"/>
      <c r="F14" s="510"/>
      <c r="G14" s="510"/>
      <c r="H14" s="510"/>
      <c r="I14" s="510"/>
      <c r="J14" s="510"/>
      <c r="AR14" s="68"/>
    </row>
    <row r="15" spans="1:44">
      <c r="A15" s="525" t="s">
        <v>71</v>
      </c>
      <c r="B15" s="526"/>
      <c r="C15" s="527" t="s">
        <v>3</v>
      </c>
      <c r="D15" s="527"/>
      <c r="E15" s="527"/>
      <c r="F15" s="527"/>
      <c r="G15" s="527"/>
      <c r="H15" s="527"/>
      <c r="I15" s="527"/>
      <c r="J15" s="527"/>
      <c r="AR15" s="68"/>
    </row>
    <row r="16" spans="1:44">
      <c r="A16" s="528" t="s">
        <v>14</v>
      </c>
      <c r="B16" s="529"/>
      <c r="C16" s="527" t="s">
        <v>3</v>
      </c>
      <c r="D16" s="527"/>
      <c r="E16" s="527"/>
      <c r="F16" s="527"/>
      <c r="G16" s="527"/>
      <c r="H16" s="527"/>
      <c r="I16" s="527"/>
      <c r="J16" s="527"/>
      <c r="AR16" s="68"/>
    </row>
    <row r="17" spans="1:44" ht="288" customHeight="1">
      <c r="A17" s="535" t="s">
        <v>155</v>
      </c>
      <c r="B17" s="535"/>
      <c r="C17" s="535"/>
      <c r="D17" s="535"/>
      <c r="E17" s="535"/>
      <c r="F17" s="535"/>
      <c r="G17" s="535"/>
      <c r="H17" s="535"/>
      <c r="I17" s="535"/>
      <c r="J17" s="535"/>
      <c r="K17" s="536"/>
      <c r="L17" s="536"/>
      <c r="M17" s="536"/>
      <c r="N17" s="536"/>
      <c r="O17" s="536"/>
      <c r="P17" s="536"/>
      <c r="Q17" s="536"/>
      <c r="R17" s="536"/>
      <c r="W17">
        <f>+A25</f>
        <v>0</v>
      </c>
      <c r="AR17" s="69"/>
    </row>
    <row r="18" spans="1:44" ht="15.65" customHeight="1">
      <c r="A18" s="494" t="s">
        <v>195</v>
      </c>
      <c r="B18" s="495"/>
      <c r="C18" s="496">
        <v>3</v>
      </c>
      <c r="D18" s="496"/>
      <c r="E18" s="496"/>
      <c r="F18" s="496"/>
      <c r="G18" s="70" t="s">
        <v>142</v>
      </c>
      <c r="H18" s="497" t="s">
        <v>3</v>
      </c>
      <c r="I18" s="497"/>
      <c r="J18" s="497"/>
      <c r="K18" s="135"/>
      <c r="L18" s="135"/>
      <c r="M18" s="135"/>
      <c r="N18" s="135"/>
      <c r="O18" s="135"/>
      <c r="P18" s="135"/>
      <c r="Q18" s="135"/>
      <c r="R18" s="135"/>
      <c r="AR18" s="69"/>
    </row>
    <row r="19" spans="1:44">
      <c r="A19" s="518" t="s">
        <v>149</v>
      </c>
      <c r="B19" s="518"/>
      <c r="C19" s="496">
        <v>29</v>
      </c>
      <c r="D19" s="496"/>
      <c r="E19" s="496"/>
      <c r="F19" s="496"/>
      <c r="G19" s="70" t="s">
        <v>142</v>
      </c>
      <c r="H19" s="497" t="s">
        <v>3</v>
      </c>
      <c r="I19" s="497"/>
      <c r="J19" s="497"/>
      <c r="K19" s="537"/>
      <c r="L19" s="537"/>
      <c r="M19" s="537"/>
      <c r="N19" s="537"/>
      <c r="O19" s="537"/>
      <c r="P19" s="537"/>
      <c r="Q19" s="537"/>
      <c r="R19" s="537"/>
      <c r="W19">
        <f>+A26</f>
        <v>0</v>
      </c>
    </row>
    <row r="20" spans="1:44">
      <c r="A20" s="522" t="s">
        <v>71</v>
      </c>
      <c r="B20" s="523"/>
      <c r="C20" s="497" t="s">
        <v>3</v>
      </c>
      <c r="D20" s="497"/>
      <c r="E20" s="497"/>
      <c r="F20" s="497"/>
      <c r="G20" s="497"/>
      <c r="H20" s="497"/>
      <c r="I20" s="497"/>
      <c r="J20" s="497"/>
      <c r="W20">
        <f>+A27</f>
        <v>0</v>
      </c>
    </row>
    <row r="21" spans="1:44">
      <c r="A21" s="530" t="s">
        <v>14</v>
      </c>
      <c r="B21" s="531"/>
      <c r="C21" s="497" t="s">
        <v>3</v>
      </c>
      <c r="D21" s="497"/>
      <c r="E21" s="497"/>
      <c r="F21" s="497"/>
      <c r="G21" s="497"/>
      <c r="H21" s="497"/>
      <c r="I21" s="497"/>
      <c r="J21" s="497"/>
    </row>
    <row r="22" spans="1:44" ht="32.5" customHeight="1" thickBot="1">
      <c r="A22" s="532" t="s">
        <v>176</v>
      </c>
      <c r="B22" s="533"/>
      <c r="C22" s="534" t="s">
        <v>3</v>
      </c>
      <c r="D22" s="534"/>
      <c r="E22" s="534"/>
      <c r="F22" s="534"/>
      <c r="G22" s="534"/>
      <c r="H22" s="534"/>
      <c r="I22" s="534"/>
      <c r="J22" s="534"/>
      <c r="K22" s="537"/>
      <c r="L22" s="537"/>
      <c r="M22" s="537"/>
      <c r="N22" s="537"/>
      <c r="O22" s="537"/>
      <c r="P22" s="537"/>
      <c r="Q22" s="537"/>
      <c r="R22" s="537"/>
    </row>
    <row r="23" spans="1:44" ht="46.5">
      <c r="A23" s="538" t="s">
        <v>12</v>
      </c>
      <c r="B23" s="539"/>
      <c r="C23" s="540"/>
      <c r="D23" s="71" t="s">
        <v>56</v>
      </c>
      <c r="E23" s="540" t="s">
        <v>15</v>
      </c>
      <c r="F23" s="540"/>
      <c r="G23" s="72" t="s">
        <v>50</v>
      </c>
      <c r="H23" s="73" t="s">
        <v>51</v>
      </c>
      <c r="I23" s="540" t="s">
        <v>134</v>
      </c>
      <c r="J23" s="541"/>
      <c r="M23" s="542"/>
      <c r="N23" s="543"/>
      <c r="O23" s="543"/>
      <c r="P23" s="543"/>
      <c r="Q23" s="543"/>
      <c r="R23" s="543"/>
    </row>
    <row r="24" spans="1:44">
      <c r="A24" s="544" t="str">
        <f>+E9</f>
        <v>ORBE ENGINEERING S.A.S</v>
      </c>
      <c r="B24" s="534"/>
      <c r="C24" s="534"/>
      <c r="D24" s="74" t="s">
        <v>6</v>
      </c>
      <c r="E24" s="545">
        <v>1</v>
      </c>
      <c r="F24" s="546"/>
      <c r="G24" s="74" t="s">
        <v>3</v>
      </c>
      <c r="H24" s="75" t="s">
        <v>3</v>
      </c>
      <c r="I24" s="547" t="s">
        <v>3</v>
      </c>
      <c r="J24" s="548"/>
      <c r="M24" s="549"/>
      <c r="N24" s="549"/>
      <c r="O24" s="549"/>
      <c r="P24" s="549"/>
      <c r="Q24" s="549"/>
      <c r="R24" s="76"/>
      <c r="W24" t="s">
        <v>16</v>
      </c>
      <c r="Z24" t="s">
        <v>17</v>
      </c>
    </row>
    <row r="25" spans="1:44">
      <c r="A25" s="550"/>
      <c r="B25" s="551"/>
      <c r="C25" s="551"/>
      <c r="D25" s="74"/>
      <c r="E25" s="552"/>
      <c r="F25" s="552"/>
      <c r="G25" s="74"/>
      <c r="H25" s="77"/>
      <c r="I25" s="547"/>
      <c r="J25" s="548"/>
      <c r="M25" s="549"/>
      <c r="N25" s="549"/>
      <c r="O25" s="549"/>
      <c r="P25" s="553"/>
      <c r="Q25" s="553"/>
      <c r="R25" s="553"/>
      <c r="T25" s="78"/>
      <c r="W25" t="s">
        <v>18</v>
      </c>
      <c r="Z25" t="s">
        <v>19</v>
      </c>
      <c r="AP25" t="s">
        <v>20</v>
      </c>
    </row>
    <row r="26" spans="1:44" ht="15.65" customHeight="1">
      <c r="A26" s="554"/>
      <c r="B26" s="555"/>
      <c r="C26" s="555"/>
      <c r="D26" s="79"/>
      <c r="E26" s="552"/>
      <c r="F26" s="552"/>
      <c r="G26" s="74"/>
      <c r="H26" s="77"/>
      <c r="I26" s="547"/>
      <c r="J26" s="548"/>
      <c r="M26" s="549"/>
      <c r="N26" s="549"/>
      <c r="O26" s="549"/>
      <c r="P26" s="553"/>
      <c r="Q26" s="553"/>
      <c r="R26" s="553"/>
      <c r="W26" t="s">
        <v>21</v>
      </c>
    </row>
    <row r="27" spans="1:44" ht="15.65" customHeight="1">
      <c r="A27" s="554"/>
      <c r="B27" s="555"/>
      <c r="C27" s="555"/>
      <c r="D27" s="79"/>
      <c r="E27" s="552"/>
      <c r="F27" s="552"/>
      <c r="G27" s="74"/>
      <c r="H27" s="77"/>
      <c r="I27" s="547"/>
      <c r="J27" s="548"/>
      <c r="M27" s="549"/>
      <c r="N27" s="549"/>
      <c r="O27" s="549"/>
      <c r="P27" s="553"/>
      <c r="Q27" s="553"/>
      <c r="R27" s="553"/>
      <c r="W27" t="s">
        <v>22</v>
      </c>
    </row>
    <row r="28" spans="1:44" ht="30" customHeight="1" thickBot="1">
      <c r="A28" s="556"/>
      <c r="B28" s="557"/>
      <c r="C28" s="557"/>
      <c r="D28" s="80"/>
      <c r="E28" s="558"/>
      <c r="F28" s="558"/>
      <c r="G28" s="81"/>
      <c r="H28" s="82"/>
      <c r="I28" s="559"/>
      <c r="J28" s="560"/>
      <c r="M28" s="549"/>
      <c r="N28" s="549"/>
      <c r="O28" s="549"/>
      <c r="P28" s="553"/>
      <c r="Q28" s="553"/>
      <c r="R28" s="553"/>
      <c r="W28" t="s">
        <v>150</v>
      </c>
    </row>
    <row r="29" spans="1:44" ht="30" customHeight="1">
      <c r="A29" s="83"/>
      <c r="B29" s="83"/>
      <c r="C29" s="83"/>
      <c r="D29" s="84"/>
      <c r="E29" s="85"/>
      <c r="F29" s="85"/>
      <c r="G29" s="86"/>
      <c r="H29" s="83"/>
      <c r="I29" s="87"/>
      <c r="J29" s="87"/>
      <c r="M29" s="76"/>
      <c r="N29" s="76"/>
      <c r="O29" s="76"/>
      <c r="P29" s="88"/>
      <c r="Q29" s="88"/>
      <c r="R29" s="88"/>
    </row>
    <row r="30" spans="1:44" ht="112.15" customHeight="1">
      <c r="A30" s="564" t="s">
        <v>170</v>
      </c>
      <c r="B30" s="564"/>
      <c r="C30" s="564"/>
      <c r="D30" s="564"/>
      <c r="E30" s="564"/>
      <c r="F30" s="564"/>
      <c r="G30" s="564"/>
      <c r="H30" s="564"/>
      <c r="I30" s="564"/>
      <c r="J30" s="564"/>
      <c r="K30" s="564"/>
      <c r="L30" s="564"/>
      <c r="M30" s="564"/>
      <c r="N30" s="564"/>
      <c r="O30" s="564"/>
      <c r="P30" s="564"/>
      <c r="Q30" s="89"/>
      <c r="R30" s="88"/>
      <c r="W30" t="s">
        <v>23</v>
      </c>
    </row>
    <row r="31" spans="1:44" ht="50.5" customHeight="1">
      <c r="A31" s="565" t="s">
        <v>156</v>
      </c>
      <c r="B31" s="565"/>
      <c r="C31" s="565"/>
      <c r="D31" s="565"/>
      <c r="E31" s="565"/>
      <c r="F31" s="565"/>
      <c r="G31" s="565"/>
      <c r="H31" s="565" t="s">
        <v>157</v>
      </c>
      <c r="I31" s="565"/>
      <c r="J31" s="565" t="s">
        <v>158</v>
      </c>
      <c r="K31" s="565"/>
      <c r="L31" s="565"/>
      <c r="M31" s="565"/>
      <c r="N31" s="565" t="s">
        <v>159</v>
      </c>
      <c r="O31" s="565"/>
      <c r="P31" s="565"/>
      <c r="Q31" s="89"/>
      <c r="R31" s="88"/>
    </row>
    <row r="32" spans="1:44" ht="73.150000000000006" customHeight="1">
      <c r="A32" s="566" t="s">
        <v>160</v>
      </c>
      <c r="B32" s="566"/>
      <c r="C32" s="566"/>
      <c r="D32" s="566"/>
      <c r="E32" s="566"/>
      <c r="F32" s="566"/>
      <c r="G32" s="566"/>
      <c r="H32" s="566" t="s">
        <v>90</v>
      </c>
      <c r="I32" s="566"/>
      <c r="J32" s="566">
        <v>48.1</v>
      </c>
      <c r="K32" s="566"/>
      <c r="L32" s="566"/>
      <c r="M32" s="566"/>
      <c r="N32" s="566">
        <v>36.08</v>
      </c>
      <c r="O32" s="566"/>
      <c r="P32" s="566"/>
      <c r="Q32" s="89"/>
      <c r="R32" s="88"/>
    </row>
    <row r="33" spans="1:41" s="91" customFormat="1" ht="21">
      <c r="A33" s="561" t="s">
        <v>136</v>
      </c>
      <c r="B33" s="561"/>
      <c r="C33" s="561"/>
      <c r="D33" s="561"/>
      <c r="E33" s="561"/>
      <c r="F33" s="561"/>
      <c r="G33" s="561"/>
      <c r="H33" s="561"/>
      <c r="I33" s="561"/>
      <c r="J33" s="561"/>
      <c r="K33" s="561"/>
      <c r="L33" s="561"/>
      <c r="M33" s="561"/>
      <c r="N33" s="561"/>
      <c r="O33" s="561"/>
      <c r="P33" s="561"/>
      <c r="Q33" s="90"/>
      <c r="R33" s="90"/>
      <c r="W33" t="s">
        <v>24</v>
      </c>
    </row>
    <row r="34" spans="1:41" ht="27.65" customHeight="1">
      <c r="A34" s="562" t="s">
        <v>25</v>
      </c>
      <c r="B34" s="562"/>
      <c r="C34" s="562"/>
      <c r="D34" s="562"/>
      <c r="E34" s="563" t="s">
        <v>16</v>
      </c>
      <c r="F34" s="563"/>
      <c r="G34" s="563"/>
      <c r="H34" s="563" t="s">
        <v>18</v>
      </c>
      <c r="I34" s="563"/>
      <c r="J34" s="563"/>
      <c r="K34" s="563" t="s">
        <v>21</v>
      </c>
      <c r="L34" s="563"/>
      <c r="M34" s="563"/>
      <c r="N34" s="562" t="s">
        <v>147</v>
      </c>
      <c r="O34" s="562"/>
      <c r="P34" s="562"/>
      <c r="Q34" s="92"/>
      <c r="R34" s="92"/>
      <c r="W34" t="s">
        <v>26</v>
      </c>
    </row>
    <row r="35" spans="1:41" ht="21">
      <c r="A35" s="567" t="s">
        <v>27</v>
      </c>
      <c r="B35" s="567"/>
      <c r="C35" s="567"/>
      <c r="D35" s="567"/>
      <c r="E35" s="568" t="s">
        <v>191</v>
      </c>
      <c r="F35" s="568"/>
      <c r="G35" s="568"/>
      <c r="H35" s="568" t="s">
        <v>191</v>
      </c>
      <c r="I35" s="568"/>
      <c r="J35" s="568"/>
      <c r="K35" s="569"/>
      <c r="L35" s="569"/>
      <c r="M35" s="569"/>
      <c r="N35" s="570" t="s">
        <v>3</v>
      </c>
      <c r="O35" s="571"/>
      <c r="P35" s="572"/>
      <c r="Q35" s="90" t="str">
        <f>+IF(ISNUMBER(Q41),LOOKUP(Q41,$AB$65:$AB$99,$AC$65:$AC$99),"")</f>
        <v/>
      </c>
      <c r="R35" s="90"/>
    </row>
    <row r="36" spans="1:41" ht="84.65" customHeight="1">
      <c r="A36" s="579" t="s">
        <v>151</v>
      </c>
      <c r="B36" s="579"/>
      <c r="C36" s="579"/>
      <c r="D36" s="579"/>
      <c r="E36" s="568" t="s">
        <v>192</v>
      </c>
      <c r="F36" s="568"/>
      <c r="G36" s="568"/>
      <c r="H36" s="568" t="s">
        <v>193</v>
      </c>
      <c r="I36" s="568"/>
      <c r="J36" s="568"/>
      <c r="K36" s="568"/>
      <c r="L36" s="568"/>
      <c r="M36" s="568"/>
      <c r="N36" s="573"/>
      <c r="O36" s="574"/>
      <c r="P36" s="575"/>
      <c r="Q36" s="90"/>
      <c r="R36" s="90"/>
      <c r="W36" t="s">
        <v>28</v>
      </c>
    </row>
    <row r="37" spans="1:41" ht="20.5" customHeight="1">
      <c r="A37" s="579" t="s">
        <v>145</v>
      </c>
      <c r="B37" s="579"/>
      <c r="C37" s="579"/>
      <c r="D37" s="579"/>
      <c r="E37" s="584" t="s">
        <v>3</v>
      </c>
      <c r="F37" s="584"/>
      <c r="G37" s="584"/>
      <c r="H37" s="584" t="s">
        <v>3</v>
      </c>
      <c r="I37" s="584"/>
      <c r="J37" s="584"/>
      <c r="K37" s="589"/>
      <c r="L37" s="589"/>
      <c r="M37" s="589"/>
      <c r="N37" s="573"/>
      <c r="O37" s="574"/>
      <c r="P37" s="575"/>
      <c r="Q37" s="100"/>
      <c r="R37" s="90"/>
      <c r="V37" s="93"/>
      <c r="W37" s="94"/>
      <c r="X37" s="95"/>
      <c r="Z37" s="93"/>
      <c r="AA37" s="587"/>
      <c r="AB37" s="587"/>
      <c r="AC37" s="587"/>
      <c r="AD37" s="587"/>
      <c r="AE37" s="587"/>
      <c r="AF37" s="587"/>
      <c r="AG37" s="587"/>
      <c r="AH37" s="587"/>
      <c r="AI37" s="587"/>
      <c r="AJ37" s="587"/>
      <c r="AK37" s="587"/>
      <c r="AL37" s="587"/>
      <c r="AM37" s="587"/>
      <c r="AN37" s="587"/>
      <c r="AO37" s="588"/>
    </row>
    <row r="38" spans="1:41" ht="21">
      <c r="A38" s="567" t="s">
        <v>29</v>
      </c>
      <c r="B38" s="567"/>
      <c r="C38" s="567"/>
      <c r="D38" s="567"/>
      <c r="E38" s="580">
        <v>1</v>
      </c>
      <c r="F38" s="580"/>
      <c r="G38" s="580"/>
      <c r="H38" s="580">
        <v>1</v>
      </c>
      <c r="I38" s="580"/>
      <c r="J38" s="580"/>
      <c r="K38" s="580"/>
      <c r="L38" s="580"/>
      <c r="M38" s="580"/>
      <c r="N38" s="573"/>
      <c r="O38" s="574"/>
      <c r="P38" s="575"/>
      <c r="Q38" s="90"/>
      <c r="R38" s="90"/>
      <c r="W38" t="s">
        <v>30</v>
      </c>
    </row>
    <row r="39" spans="1:41" ht="21">
      <c r="A39" s="567" t="s">
        <v>143</v>
      </c>
      <c r="B39" s="567"/>
      <c r="C39" s="567"/>
      <c r="D39" s="567"/>
      <c r="E39" s="580">
        <v>1</v>
      </c>
      <c r="F39" s="580"/>
      <c r="G39" s="580"/>
      <c r="H39" s="580">
        <v>1</v>
      </c>
      <c r="I39" s="580"/>
      <c r="J39" s="580"/>
      <c r="K39" s="580"/>
      <c r="L39" s="580"/>
      <c r="M39" s="580"/>
      <c r="N39" s="573"/>
      <c r="O39" s="574"/>
      <c r="P39" s="575"/>
      <c r="Q39" s="90"/>
      <c r="R39" s="90"/>
    </row>
    <row r="40" spans="1:41" ht="21">
      <c r="A40" s="567" t="s">
        <v>31</v>
      </c>
      <c r="B40" s="567"/>
      <c r="C40" s="567"/>
      <c r="D40" s="567"/>
      <c r="E40" s="581">
        <v>1480962405</v>
      </c>
      <c r="F40" s="581"/>
      <c r="G40" s="581"/>
      <c r="H40" s="581">
        <v>983501972</v>
      </c>
      <c r="I40" s="581"/>
      <c r="J40" s="581"/>
      <c r="K40" s="581"/>
      <c r="L40" s="581"/>
      <c r="M40" s="581"/>
      <c r="N40" s="573"/>
      <c r="O40" s="574"/>
      <c r="P40" s="575"/>
      <c r="Q40" s="90"/>
      <c r="R40" s="90"/>
      <c r="W40" t="s">
        <v>32</v>
      </c>
    </row>
    <row r="41" spans="1:41" ht="21">
      <c r="A41" s="579" t="s">
        <v>33</v>
      </c>
      <c r="B41" s="579"/>
      <c r="C41" s="579"/>
      <c r="D41" s="579"/>
      <c r="E41" s="585">
        <v>2016</v>
      </c>
      <c r="F41" s="585"/>
      <c r="G41" s="585"/>
      <c r="H41" s="585">
        <v>2016</v>
      </c>
      <c r="I41" s="585"/>
      <c r="J41" s="585"/>
      <c r="K41" s="585"/>
      <c r="L41" s="585"/>
      <c r="M41" s="585"/>
      <c r="N41" s="573"/>
      <c r="O41" s="574"/>
      <c r="P41" s="575"/>
      <c r="Q41" s="90"/>
      <c r="R41" s="90"/>
      <c r="W41" t="s">
        <v>34</v>
      </c>
    </row>
    <row r="42" spans="1:41" ht="21">
      <c r="A42" s="579" t="s">
        <v>35</v>
      </c>
      <c r="B42" s="579"/>
      <c r="C42" s="579"/>
      <c r="D42" s="579"/>
      <c r="E42" s="586">
        <f>+IF(ISNUMBER(E41),LOOKUP(E41,$AB$65:$AB$101,$AC$65:$AC$101),"")</f>
        <v>689455</v>
      </c>
      <c r="F42" s="586"/>
      <c r="G42" s="586"/>
      <c r="H42" s="586">
        <f>+IF(ISNUMBER(H41),LOOKUP(H41,$AB$65:$AB$101,$AC$65:$AC$101),"")</f>
        <v>689455</v>
      </c>
      <c r="I42" s="586"/>
      <c r="J42" s="586"/>
      <c r="K42" s="586"/>
      <c r="L42" s="586"/>
      <c r="M42" s="586"/>
      <c r="N42" s="573"/>
      <c r="O42" s="574"/>
      <c r="P42" s="575"/>
      <c r="Q42" s="90"/>
      <c r="R42" s="90"/>
    </row>
    <row r="43" spans="1:41" ht="21">
      <c r="A43" s="579" t="s">
        <v>36</v>
      </c>
      <c r="B43" s="579"/>
      <c r="C43" s="579"/>
      <c r="D43" s="579"/>
      <c r="E43" s="590">
        <f>+IF(ISBLANK(E41),0,E40/E42)-0.01</f>
        <v>2148.0089497501649</v>
      </c>
      <c r="F43" s="590"/>
      <c r="G43" s="590"/>
      <c r="H43" s="590">
        <f>+IF(ISBLANK(H41),0,H40/H42)</f>
        <v>1426.49189867359</v>
      </c>
      <c r="I43" s="590"/>
      <c r="J43" s="590"/>
      <c r="K43" s="590"/>
      <c r="L43" s="590"/>
      <c r="M43" s="590"/>
      <c r="N43" s="573"/>
      <c r="O43" s="574"/>
      <c r="P43" s="575"/>
      <c r="Q43" s="90"/>
      <c r="R43" s="90"/>
      <c r="W43" s="591" t="s">
        <v>37</v>
      </c>
      <c r="X43" s="591"/>
      <c r="Y43" s="591"/>
      <c r="Z43" s="591"/>
      <c r="AA43" s="591"/>
      <c r="AB43" s="591"/>
      <c r="AC43" s="591"/>
      <c r="AD43" s="591"/>
    </row>
    <row r="44" spans="1:41" ht="42" customHeight="1">
      <c r="A44" s="592" t="s">
        <v>173</v>
      </c>
      <c r="B44" s="592"/>
      <c r="C44" s="592"/>
      <c r="D44" s="592"/>
      <c r="E44" s="584">
        <f>E43*E39</f>
        <v>2148.0089497501649</v>
      </c>
      <c r="F44" s="584"/>
      <c r="G44" s="584"/>
      <c r="H44" s="584">
        <f>H43*H39</f>
        <v>1426.49189867359</v>
      </c>
      <c r="I44" s="584"/>
      <c r="J44" s="584"/>
      <c r="K44" s="590"/>
      <c r="L44" s="590"/>
      <c r="M44" s="590"/>
      <c r="N44" s="573"/>
      <c r="O44" s="574"/>
      <c r="P44" s="575"/>
      <c r="Q44" s="90"/>
      <c r="R44" s="90"/>
      <c r="W44" s="591" t="s">
        <v>37</v>
      </c>
      <c r="X44" s="591"/>
      <c r="Y44" s="591"/>
      <c r="Z44" s="591"/>
      <c r="AA44" s="591"/>
      <c r="AB44" s="591"/>
      <c r="AC44" s="591"/>
      <c r="AD44" s="591"/>
    </row>
    <row r="45" spans="1:41" ht="21">
      <c r="A45" s="579" t="s">
        <v>152</v>
      </c>
      <c r="B45" s="579"/>
      <c r="C45" s="579"/>
      <c r="D45" s="579"/>
      <c r="E45" s="582">
        <v>59</v>
      </c>
      <c r="F45" s="582"/>
      <c r="G45" s="582"/>
      <c r="H45" s="582">
        <v>61</v>
      </c>
      <c r="I45" s="582"/>
      <c r="J45" s="582"/>
      <c r="K45" s="583"/>
      <c r="L45" s="583"/>
      <c r="M45" s="583"/>
      <c r="N45" s="573"/>
      <c r="O45" s="574"/>
      <c r="P45" s="575"/>
      <c r="Q45" s="90"/>
      <c r="R45" s="90"/>
    </row>
    <row r="46" spans="1:41" ht="21">
      <c r="A46" s="579" t="s">
        <v>144</v>
      </c>
      <c r="B46" s="579"/>
      <c r="C46" s="579"/>
      <c r="D46" s="579"/>
      <c r="E46" s="584">
        <v>2148.0100000000002</v>
      </c>
      <c r="F46" s="584"/>
      <c r="G46" s="584"/>
      <c r="H46" s="584">
        <v>1426.49</v>
      </c>
      <c r="I46" s="584"/>
      <c r="J46" s="584"/>
      <c r="K46" s="593"/>
      <c r="L46" s="593"/>
      <c r="M46" s="593"/>
      <c r="N46" s="573"/>
      <c r="O46" s="574"/>
      <c r="P46" s="575"/>
      <c r="Q46" s="90"/>
      <c r="R46" s="90"/>
      <c r="V46" s="93" t="e">
        <f>+IF(#REF!="CUMPLE",1,"NC")</f>
        <v>#REF!</v>
      </c>
      <c r="W46" s="94" t="e">
        <f>+IF(#REF!="CUMPLE",1,0)</f>
        <v>#REF!</v>
      </c>
      <c r="X46" s="95" t="e">
        <f>+IF(V46=W46,1,0)</f>
        <v>#REF!</v>
      </c>
      <c r="Z46" s="93" t="s">
        <v>45</v>
      </c>
      <c r="AA46" s="587" t="e">
        <f>+IF(#REF!&gt;#REF!,"CUMPLE"," NO CUMPLE ")</f>
        <v>#REF!</v>
      </c>
      <c r="AB46" s="587"/>
      <c r="AC46" s="587"/>
      <c r="AD46" s="587" t="e">
        <f>+IF(#REF!&gt;#REF!,"CUMPLE"," NO CUMPLE ")</f>
        <v>#REF!</v>
      </c>
      <c r="AE46" s="587"/>
      <c r="AF46" s="587"/>
      <c r="AG46" s="587" t="e">
        <f>+IF(#REF!&gt;#REF!,"CUMPLE"," NO CUMPLE ")</f>
        <v>#REF!</v>
      </c>
      <c r="AH46" s="587"/>
      <c r="AI46" s="587"/>
      <c r="AJ46" s="587" t="e">
        <f>+IF(#REF!&gt;#REF!,"CUMPLE"," NO CUMPLE ")</f>
        <v>#REF!</v>
      </c>
      <c r="AK46" s="587"/>
      <c r="AL46" s="587"/>
      <c r="AM46" s="587" t="e">
        <f>+IF(#REF!&gt;#REF!,"CUMPLE"," NO CUMPLE ")</f>
        <v>#REF!</v>
      </c>
      <c r="AN46" s="587"/>
      <c r="AO46" s="588"/>
    </row>
    <row r="47" spans="1:41" ht="42" customHeight="1">
      <c r="A47" s="592" t="s">
        <v>174</v>
      </c>
      <c r="B47" s="592"/>
      <c r="C47" s="592"/>
      <c r="D47" s="592"/>
      <c r="E47" s="584">
        <f>E46*E39</f>
        <v>2148.0100000000002</v>
      </c>
      <c r="F47" s="584"/>
      <c r="G47" s="584"/>
      <c r="H47" s="584">
        <f>H46*H39</f>
        <v>1426.49</v>
      </c>
      <c r="I47" s="584"/>
      <c r="J47" s="584"/>
      <c r="K47" s="590"/>
      <c r="L47" s="590"/>
      <c r="M47" s="590"/>
      <c r="N47" s="573"/>
      <c r="O47" s="574"/>
      <c r="P47" s="575"/>
      <c r="Q47" s="90"/>
      <c r="R47" s="90"/>
      <c r="W47" s="591" t="s">
        <v>37</v>
      </c>
      <c r="X47" s="591"/>
      <c r="Y47" s="591"/>
      <c r="Z47" s="591"/>
      <c r="AA47" s="591"/>
      <c r="AB47" s="591"/>
      <c r="AC47" s="591"/>
      <c r="AD47" s="591"/>
    </row>
    <row r="48" spans="1:41" ht="21">
      <c r="A48" s="579" t="s">
        <v>172</v>
      </c>
      <c r="B48" s="579"/>
      <c r="C48" s="579"/>
      <c r="D48" s="579"/>
      <c r="E48" s="590" t="s">
        <v>55</v>
      </c>
      <c r="F48" s="590"/>
      <c r="G48" s="590"/>
      <c r="H48" s="590" t="s">
        <v>55</v>
      </c>
      <c r="I48" s="590"/>
      <c r="J48" s="590"/>
      <c r="K48" s="590"/>
      <c r="L48" s="590"/>
      <c r="M48" s="590"/>
      <c r="N48" s="573"/>
      <c r="O48" s="574"/>
      <c r="P48" s="575"/>
      <c r="Q48" s="90"/>
      <c r="R48" s="90"/>
      <c r="W48" s="87"/>
      <c r="X48" s="87"/>
      <c r="Y48" s="87"/>
      <c r="Z48" s="87"/>
      <c r="AA48" s="87"/>
      <c r="AB48" s="87"/>
      <c r="AC48" s="87"/>
      <c r="AD48" s="87"/>
    </row>
    <row r="49" spans="1:41" ht="21.65" customHeight="1" thickBot="1">
      <c r="A49" s="592" t="s">
        <v>38</v>
      </c>
      <c r="B49" s="592"/>
      <c r="C49" s="567">
        <v>721413</v>
      </c>
      <c r="D49" s="567"/>
      <c r="E49" s="597" t="s">
        <v>3</v>
      </c>
      <c r="F49" s="597"/>
      <c r="G49" s="597"/>
      <c r="H49" s="597" t="s">
        <v>3</v>
      </c>
      <c r="I49" s="597"/>
      <c r="J49" s="597"/>
      <c r="K49" s="598"/>
      <c r="L49" s="598"/>
      <c r="M49" s="598"/>
      <c r="N49" s="573"/>
      <c r="O49" s="574"/>
      <c r="P49" s="575"/>
      <c r="Q49" s="90"/>
      <c r="R49" s="90"/>
      <c r="V49" s="91" t="e">
        <f>+IF(#REF!="CUMPLE",1,0)</f>
        <v>#REF!</v>
      </c>
      <c r="W49" s="91"/>
      <c r="Z49" s="96"/>
      <c r="AA49" s="96"/>
      <c r="AB49" s="96"/>
      <c r="AC49" s="96"/>
      <c r="AD49" s="96"/>
      <c r="AE49" s="96"/>
      <c r="AF49" s="96"/>
      <c r="AG49" s="96"/>
      <c r="AH49" s="96"/>
      <c r="AI49" s="96"/>
      <c r="AJ49" s="96"/>
      <c r="AK49" s="96"/>
      <c r="AL49" s="96"/>
      <c r="AM49" s="96"/>
      <c r="AN49" s="96"/>
    </row>
    <row r="50" spans="1:41" ht="21.5" thickBot="1">
      <c r="A50" s="592"/>
      <c r="B50" s="592"/>
      <c r="C50" s="567">
        <v>721531</v>
      </c>
      <c r="D50" s="567"/>
      <c r="E50" s="597" t="s">
        <v>3</v>
      </c>
      <c r="F50" s="597"/>
      <c r="G50" s="597"/>
      <c r="H50" s="597" t="s">
        <v>3</v>
      </c>
      <c r="I50" s="597"/>
      <c r="J50" s="597"/>
      <c r="K50" s="598"/>
      <c r="L50" s="598"/>
      <c r="M50" s="598"/>
      <c r="N50" s="573"/>
      <c r="O50" s="574"/>
      <c r="P50" s="575"/>
      <c r="Q50" s="90"/>
      <c r="R50" s="90"/>
      <c r="V50" s="97" t="s">
        <v>41</v>
      </c>
      <c r="W50" s="98" t="s">
        <v>54</v>
      </c>
      <c r="X50" s="99" t="s">
        <v>47</v>
      </c>
      <c r="Z50" s="96"/>
      <c r="AA50" s="599" t="s">
        <v>42</v>
      </c>
      <c r="AB50" s="600"/>
      <c r="AC50" s="601"/>
      <c r="AD50" s="96"/>
      <c r="AE50" s="96"/>
      <c r="AF50" s="96"/>
      <c r="AG50" s="96"/>
      <c r="AH50" s="96"/>
      <c r="AI50" s="96"/>
      <c r="AJ50" s="96"/>
      <c r="AK50" s="96"/>
      <c r="AL50" s="96"/>
      <c r="AM50" s="96"/>
      <c r="AN50" s="96"/>
    </row>
    <row r="51" spans="1:41" ht="34" customHeight="1">
      <c r="A51" s="579" t="s">
        <v>145</v>
      </c>
      <c r="B51" s="579"/>
      <c r="C51" s="579"/>
      <c r="D51" s="579"/>
      <c r="E51" s="584" t="s">
        <v>3</v>
      </c>
      <c r="F51" s="584"/>
      <c r="G51" s="584"/>
      <c r="H51" s="584" t="s">
        <v>3</v>
      </c>
      <c r="I51" s="584"/>
      <c r="J51" s="584"/>
      <c r="K51" s="589"/>
      <c r="L51" s="589"/>
      <c r="M51" s="589"/>
      <c r="N51" s="573"/>
      <c r="O51" s="574"/>
      <c r="P51" s="575"/>
      <c r="Q51" s="100"/>
      <c r="R51" s="90"/>
      <c r="V51" s="93"/>
      <c r="W51" s="94"/>
      <c r="X51" s="95"/>
      <c r="Z51" s="93"/>
      <c r="AA51" s="587"/>
      <c r="AB51" s="587"/>
      <c r="AC51" s="587"/>
      <c r="AD51" s="587"/>
      <c r="AE51" s="587"/>
      <c r="AF51" s="587"/>
      <c r="AG51" s="587"/>
      <c r="AH51" s="587"/>
      <c r="AI51" s="587"/>
      <c r="AJ51" s="587"/>
      <c r="AK51" s="587"/>
      <c r="AL51" s="587"/>
      <c r="AM51" s="587"/>
      <c r="AN51" s="587"/>
      <c r="AO51" s="588"/>
    </row>
    <row r="52" spans="1:41" ht="33.65" customHeight="1">
      <c r="A52" s="488" t="s">
        <v>175</v>
      </c>
      <c r="B52" s="594"/>
      <c r="C52" s="594"/>
      <c r="D52" s="595"/>
      <c r="E52" s="584" t="str">
        <f>20&amp;" M3"</f>
        <v>20 M3</v>
      </c>
      <c r="F52" s="584"/>
      <c r="G52" s="584"/>
      <c r="H52" s="584" t="str">
        <f>24.48&amp;" M3"</f>
        <v>24,48 M3</v>
      </c>
      <c r="I52" s="584"/>
      <c r="J52" s="584"/>
      <c r="K52" s="596"/>
      <c r="L52" s="596"/>
      <c r="M52" s="596"/>
      <c r="N52" s="573"/>
      <c r="O52" s="574"/>
      <c r="P52" s="575"/>
      <c r="Q52" s="100"/>
      <c r="R52" s="90"/>
      <c r="W52" s="101"/>
      <c r="X52" s="95"/>
      <c r="Z52" s="101"/>
      <c r="AA52" s="102"/>
      <c r="AB52" s="103"/>
      <c r="AC52" s="96"/>
      <c r="AD52" s="96"/>
      <c r="AE52" s="96"/>
      <c r="AF52" s="96"/>
      <c r="AG52" s="96"/>
      <c r="AH52" s="96"/>
      <c r="AI52" s="96"/>
      <c r="AJ52" s="96"/>
      <c r="AK52" s="96"/>
      <c r="AL52" s="96"/>
      <c r="AM52" s="96"/>
      <c r="AN52" s="96"/>
      <c r="AO52" s="96"/>
    </row>
    <row r="53" spans="1:41" ht="33.65" customHeight="1">
      <c r="A53" s="488" t="s">
        <v>198</v>
      </c>
      <c r="B53" s="489"/>
      <c r="C53" s="489"/>
      <c r="D53" s="490"/>
      <c r="E53" s="485" t="str">
        <f>44.48&amp;" M3"</f>
        <v>44,48 M3</v>
      </c>
      <c r="F53" s="486"/>
      <c r="G53" s="486"/>
      <c r="H53" s="486"/>
      <c r="I53" s="486"/>
      <c r="J53" s="487"/>
      <c r="K53" s="491"/>
      <c r="L53" s="492"/>
      <c r="M53" s="493"/>
      <c r="N53" s="573"/>
      <c r="O53" s="574"/>
      <c r="P53" s="575"/>
      <c r="Q53" s="100"/>
      <c r="R53" s="90"/>
      <c r="W53" s="101"/>
      <c r="X53" s="95"/>
      <c r="Z53" s="101"/>
      <c r="AA53" s="102"/>
      <c r="AB53" s="103"/>
      <c r="AC53" s="96"/>
      <c r="AD53" s="96"/>
      <c r="AE53" s="96"/>
      <c r="AF53" s="96"/>
      <c r="AG53" s="96"/>
      <c r="AH53" s="96"/>
      <c r="AI53" s="96"/>
      <c r="AJ53" s="96"/>
      <c r="AK53" s="96"/>
      <c r="AL53" s="96"/>
      <c r="AM53" s="96"/>
      <c r="AN53" s="96"/>
      <c r="AO53" s="96"/>
    </row>
    <row r="54" spans="1:41" ht="33.65" customHeight="1">
      <c r="A54" s="488" t="s">
        <v>161</v>
      </c>
      <c r="B54" s="594"/>
      <c r="C54" s="594"/>
      <c r="D54" s="595"/>
      <c r="E54" s="485" t="s">
        <v>3</v>
      </c>
      <c r="F54" s="486"/>
      <c r="G54" s="486"/>
      <c r="H54" s="486"/>
      <c r="I54" s="486"/>
      <c r="J54" s="487"/>
      <c r="K54" s="596"/>
      <c r="L54" s="596"/>
      <c r="M54" s="596"/>
      <c r="N54" s="576"/>
      <c r="O54" s="577"/>
      <c r="P54" s="578"/>
      <c r="Q54" s="100"/>
      <c r="R54" s="90"/>
      <c r="W54" s="101"/>
      <c r="X54" s="95"/>
      <c r="Z54" s="101"/>
      <c r="AA54" s="102"/>
      <c r="AB54" s="103"/>
      <c r="AC54" s="96"/>
      <c r="AD54" s="96"/>
      <c r="AE54" s="96"/>
      <c r="AF54" s="96"/>
      <c r="AG54" s="96"/>
      <c r="AH54" s="96"/>
      <c r="AI54" s="96"/>
      <c r="AJ54" s="96"/>
      <c r="AK54" s="96"/>
      <c r="AL54" s="96"/>
      <c r="AM54" s="96"/>
      <c r="AN54" s="96"/>
      <c r="AO54" s="96"/>
    </row>
    <row r="55" spans="1:41" ht="38.15" customHeight="1">
      <c r="A55" s="612" t="s">
        <v>177</v>
      </c>
      <c r="B55" s="612"/>
      <c r="C55" s="612"/>
      <c r="D55" s="612"/>
      <c r="E55" s="612"/>
      <c r="F55" s="612"/>
      <c r="G55" s="612"/>
      <c r="H55" s="612"/>
      <c r="I55" s="612"/>
      <c r="J55" s="612"/>
      <c r="K55" s="612"/>
      <c r="L55" s="612"/>
      <c r="M55" s="612"/>
      <c r="N55" s="612"/>
      <c r="O55" s="612"/>
      <c r="P55" s="612"/>
      <c r="S55" s="111"/>
      <c r="W55" s="104">
        <v>6</v>
      </c>
      <c r="X55" s="105">
        <v>1.5</v>
      </c>
      <c r="Z55" s="94" t="s">
        <v>39</v>
      </c>
      <c r="AA55" s="606" t="e">
        <f>+IF(#REF!="CUMPLE",1,0)</f>
        <v>#REF!</v>
      </c>
      <c r="AB55" s="607"/>
    </row>
    <row r="56" spans="1:41" ht="24.65" customHeight="1">
      <c r="A56" s="602" t="s">
        <v>178</v>
      </c>
      <c r="B56" s="579"/>
      <c r="C56" s="579"/>
      <c r="D56" s="579"/>
      <c r="E56" s="602" t="s">
        <v>147</v>
      </c>
      <c r="F56" s="579"/>
      <c r="G56" s="579"/>
      <c r="H56" s="603" t="s">
        <v>146</v>
      </c>
      <c r="I56" s="604"/>
      <c r="J56" s="604"/>
      <c r="K56" s="604"/>
      <c r="L56" s="604"/>
      <c r="M56" s="604"/>
      <c r="N56" s="604"/>
      <c r="O56" s="604"/>
      <c r="P56" s="605"/>
      <c r="Z56" s="94" t="s">
        <v>40</v>
      </c>
      <c r="AA56" s="606" t="e">
        <f>+IF(#REF!="CUMPLE",1,0)</f>
        <v>#REF!</v>
      </c>
      <c r="AB56" s="607"/>
    </row>
    <row r="57" spans="1:41" ht="114.65" customHeight="1">
      <c r="A57" s="608" t="s">
        <v>179</v>
      </c>
      <c r="B57" s="609"/>
      <c r="C57" s="609"/>
      <c r="D57" s="609"/>
      <c r="E57" s="610" t="s">
        <v>55</v>
      </c>
      <c r="F57" s="611"/>
      <c r="G57" s="611"/>
      <c r="H57" s="566" t="s">
        <v>194</v>
      </c>
      <c r="I57" s="566"/>
      <c r="J57" s="566"/>
      <c r="K57" s="566"/>
      <c r="L57" s="566"/>
      <c r="M57" s="566"/>
      <c r="N57" s="566"/>
      <c r="O57" s="566"/>
      <c r="P57" s="566"/>
      <c r="Z57" s="94" t="s">
        <v>40</v>
      </c>
      <c r="AA57" s="606" t="e">
        <f>+IF(#REF!="CUMPLE",1,0)</f>
        <v>#REF!</v>
      </c>
      <c r="AB57" s="607"/>
    </row>
    <row r="58" spans="1:41" ht="21">
      <c r="A58" s="616"/>
      <c r="B58" s="616"/>
      <c r="C58" s="616"/>
      <c r="D58" s="616"/>
      <c r="E58" s="616"/>
      <c r="F58" s="616"/>
      <c r="G58" s="616"/>
      <c r="H58" s="616"/>
      <c r="I58" s="616"/>
      <c r="J58" s="616"/>
      <c r="K58" s="616"/>
      <c r="L58" s="616"/>
      <c r="M58" s="616"/>
      <c r="N58" s="616"/>
      <c r="O58" s="616"/>
      <c r="P58" s="617"/>
      <c r="Q58" s="113"/>
      <c r="R58" s="113"/>
      <c r="S58" s="106"/>
      <c r="T58" s="107"/>
      <c r="U58" s="107"/>
      <c r="V58" s="107"/>
    </row>
    <row r="59" spans="1:41" ht="15.65" customHeight="1">
      <c r="B59" s="618" t="s">
        <v>49</v>
      </c>
      <c r="C59" s="618"/>
      <c r="D59" s="618"/>
      <c r="E59" s="618"/>
      <c r="F59" s="618"/>
      <c r="G59" s="618"/>
      <c r="H59" s="618"/>
      <c r="I59" s="618"/>
      <c r="J59" s="618"/>
      <c r="K59" s="618"/>
      <c r="L59" s="618"/>
      <c r="M59" s="618"/>
      <c r="N59" s="618"/>
      <c r="O59" s="618"/>
      <c r="P59" s="618"/>
      <c r="Q59" s="108"/>
      <c r="R59" s="108"/>
      <c r="W59" t="e">
        <f>+LOOKUP(Y59,#REF!,#REF!)</f>
        <v>#REF!</v>
      </c>
      <c r="Y59" s="109" t="s">
        <v>52</v>
      </c>
    </row>
    <row r="60" spans="1:41" ht="16.399999999999999" customHeight="1">
      <c r="B60" s="618"/>
      <c r="C60" s="618"/>
      <c r="D60" s="618"/>
      <c r="E60" s="618"/>
      <c r="F60" s="618"/>
      <c r="G60" s="618"/>
      <c r="H60" s="618"/>
      <c r="I60" s="618"/>
      <c r="J60" s="618"/>
      <c r="K60" s="618"/>
      <c r="L60" s="618"/>
      <c r="M60" s="618"/>
      <c r="N60" s="618"/>
      <c r="O60" s="618"/>
      <c r="P60" s="618"/>
      <c r="Q60" s="108"/>
      <c r="R60" s="108"/>
    </row>
    <row r="61" spans="1:41" ht="23.5" customHeight="1">
      <c r="B61" s="613" t="s">
        <v>48</v>
      </c>
      <c r="C61" s="613"/>
      <c r="D61" s="613"/>
      <c r="E61" s="614" t="str">
        <f>E9</f>
        <v>ORBE ENGINEERING S.A.S</v>
      </c>
      <c r="F61" s="614"/>
      <c r="G61" s="614"/>
      <c r="H61" s="614"/>
      <c r="I61" s="614"/>
      <c r="J61" s="614"/>
      <c r="K61" s="614"/>
      <c r="L61" s="614"/>
      <c r="M61" s="614"/>
      <c r="N61" s="614"/>
      <c r="O61" s="614"/>
      <c r="P61" s="614"/>
      <c r="Q61" s="108"/>
      <c r="R61" s="108"/>
    </row>
    <row r="62" spans="1:41" ht="27" customHeight="1">
      <c r="B62" s="613" t="s">
        <v>180</v>
      </c>
      <c r="C62" s="613"/>
      <c r="D62" s="613"/>
      <c r="E62" s="614" t="s">
        <v>55</v>
      </c>
      <c r="F62" s="614"/>
      <c r="G62" s="614"/>
      <c r="H62" s="614"/>
      <c r="I62" s="614"/>
      <c r="J62" s="614"/>
      <c r="K62" s="614"/>
      <c r="L62" s="614"/>
      <c r="M62" s="614"/>
      <c r="N62" s="614"/>
      <c r="O62" s="614"/>
      <c r="P62" s="614"/>
      <c r="Q62" s="108"/>
      <c r="R62" s="108"/>
    </row>
    <row r="63" spans="1:41" ht="27" customHeight="1">
      <c r="B63" s="613" t="s">
        <v>181</v>
      </c>
      <c r="C63" s="613"/>
      <c r="D63" s="613"/>
      <c r="E63" s="614" t="s">
        <v>55</v>
      </c>
      <c r="F63" s="614"/>
      <c r="G63" s="614"/>
      <c r="H63" s="614"/>
      <c r="I63" s="614"/>
      <c r="J63" s="614"/>
      <c r="K63" s="614"/>
      <c r="L63" s="614"/>
      <c r="M63" s="614"/>
      <c r="N63" s="614"/>
      <c r="O63" s="614"/>
      <c r="P63" s="614"/>
      <c r="Q63" s="108"/>
      <c r="R63" s="108"/>
    </row>
    <row r="64" spans="1:41" ht="27" customHeight="1">
      <c r="B64" s="613" t="s">
        <v>182</v>
      </c>
      <c r="C64" s="613"/>
      <c r="D64" s="613"/>
      <c r="E64" s="615" t="s">
        <v>55</v>
      </c>
      <c r="F64" s="615"/>
      <c r="G64" s="615"/>
      <c r="H64" s="615"/>
      <c r="I64" s="615"/>
      <c r="J64" s="615"/>
      <c r="K64" s="615"/>
      <c r="L64" s="615"/>
      <c r="M64" s="615"/>
      <c r="N64" s="615"/>
      <c r="O64" s="615"/>
      <c r="P64" s="615"/>
      <c r="Q64" s="110"/>
      <c r="R64" s="110"/>
    </row>
    <row r="65" spans="1:29">
      <c r="A65" s="66"/>
      <c r="B65" s="66"/>
      <c r="C65" s="66"/>
      <c r="D65" s="66"/>
      <c r="E65" s="66"/>
      <c r="F65" s="66"/>
      <c r="G65" s="66"/>
      <c r="H65" s="66"/>
      <c r="I65" s="66"/>
      <c r="J65" s="66"/>
      <c r="K65" s="66"/>
      <c r="L65" s="66"/>
      <c r="M65" s="66"/>
      <c r="N65" s="66"/>
      <c r="O65" s="66"/>
      <c r="P65" s="66"/>
      <c r="Q65" s="66"/>
      <c r="R65" s="66"/>
      <c r="AB65" s="1">
        <v>1988</v>
      </c>
      <c r="AC65" s="2">
        <v>25637</v>
      </c>
    </row>
    <row r="66" spans="1:29">
      <c r="A66" s="66"/>
      <c r="B66" s="66"/>
      <c r="C66" s="66"/>
      <c r="D66" s="66"/>
      <c r="E66" s="66"/>
      <c r="F66" s="66"/>
      <c r="G66" s="66"/>
      <c r="H66" s="66"/>
      <c r="I66" s="66"/>
      <c r="J66" s="66"/>
      <c r="K66" s="66"/>
      <c r="L66" s="66"/>
      <c r="M66" s="66"/>
      <c r="N66" s="66"/>
      <c r="O66" s="66"/>
      <c r="P66" s="66"/>
      <c r="Q66" s="66"/>
      <c r="R66" s="66"/>
      <c r="AB66" s="3">
        <v>1989</v>
      </c>
      <c r="AC66" s="4">
        <v>32560</v>
      </c>
    </row>
    <row r="67" spans="1:29">
      <c r="A67" s="66"/>
      <c r="B67" s="129" t="s">
        <v>183</v>
      </c>
      <c r="C67" s="66"/>
      <c r="D67" s="66"/>
      <c r="E67" s="66"/>
      <c r="F67" s="66"/>
      <c r="G67" s="66"/>
      <c r="H67" s="66"/>
      <c r="I67" s="66"/>
      <c r="J67" s="66"/>
      <c r="K67" s="66"/>
      <c r="L67" s="66"/>
      <c r="M67" s="66"/>
      <c r="N67" s="66"/>
      <c r="O67" s="66"/>
      <c r="P67" s="66"/>
      <c r="Q67" s="66"/>
      <c r="R67" s="66"/>
      <c r="S67" s="66"/>
      <c r="AB67" s="1">
        <v>1990</v>
      </c>
      <c r="AC67" s="2">
        <v>41025</v>
      </c>
    </row>
    <row r="68" spans="1:29">
      <c r="A68" s="66"/>
      <c r="C68" s="66"/>
      <c r="D68" s="66"/>
      <c r="E68" s="66"/>
      <c r="F68" s="66"/>
      <c r="G68" s="66"/>
      <c r="H68" s="66"/>
      <c r="I68" s="66"/>
      <c r="J68" s="66"/>
      <c r="K68" s="66"/>
      <c r="L68" s="66"/>
      <c r="M68" s="66"/>
      <c r="N68" s="66"/>
      <c r="O68" s="66"/>
      <c r="P68" s="66"/>
      <c r="Q68" s="66"/>
      <c r="R68" s="66"/>
      <c r="S68" s="66"/>
      <c r="AB68" s="3">
        <v>1991</v>
      </c>
      <c r="AC68" s="4">
        <v>51720</v>
      </c>
    </row>
    <row r="69" spans="1:29">
      <c r="A69" s="66"/>
      <c r="B69" s="66"/>
      <c r="C69" s="66"/>
      <c r="D69" s="66"/>
      <c r="E69" s="66"/>
      <c r="F69" s="66"/>
      <c r="G69" s="66"/>
      <c r="H69" s="66"/>
      <c r="I69" s="66"/>
      <c r="J69" s="66"/>
      <c r="K69" s="66"/>
      <c r="L69" s="66"/>
      <c r="M69" s="66"/>
      <c r="N69" s="66"/>
      <c r="O69" s="66"/>
      <c r="P69" s="66"/>
      <c r="Q69" s="66"/>
      <c r="R69" s="66"/>
      <c r="S69" s="66"/>
      <c r="AB69" s="1">
        <v>1992</v>
      </c>
      <c r="AC69" s="2">
        <v>65190</v>
      </c>
    </row>
    <row r="70" spans="1:29">
      <c r="A70" s="66"/>
      <c r="C70" s="66"/>
      <c r="D70" s="66"/>
      <c r="E70" s="66"/>
      <c r="F70" s="66"/>
      <c r="G70" s="66"/>
      <c r="H70" s="66"/>
      <c r="I70" s="66"/>
      <c r="J70" s="66"/>
      <c r="K70" s="66"/>
      <c r="L70" s="66"/>
      <c r="M70" s="66"/>
      <c r="N70" s="66"/>
      <c r="O70" s="66"/>
      <c r="P70" s="66"/>
      <c r="Q70" s="66"/>
      <c r="R70" s="66"/>
      <c r="S70" s="66"/>
      <c r="AB70" s="3">
        <v>1993</v>
      </c>
      <c r="AC70" s="4">
        <v>81510</v>
      </c>
    </row>
    <row r="71" spans="1:29">
      <c r="A71" s="66"/>
      <c r="B71" s="66"/>
      <c r="C71" s="66"/>
      <c r="D71" s="66"/>
      <c r="E71" s="66"/>
      <c r="F71" s="66"/>
      <c r="G71" s="66"/>
      <c r="H71" s="66"/>
      <c r="I71" s="66"/>
      <c r="J71" s="66"/>
      <c r="K71" s="66"/>
      <c r="L71" s="66"/>
      <c r="M71" s="66"/>
      <c r="N71" s="66"/>
      <c r="O71" s="66"/>
      <c r="P71" s="66"/>
      <c r="Q71" s="66"/>
      <c r="R71" s="66"/>
      <c r="S71" s="66"/>
      <c r="AB71" s="1">
        <v>1994</v>
      </c>
      <c r="AC71" s="2">
        <v>98700</v>
      </c>
    </row>
    <row r="72" spans="1:29" ht="33.5">
      <c r="A72" s="66"/>
      <c r="B72" s="130"/>
      <c r="C72" s="131"/>
      <c r="D72" s="131"/>
      <c r="E72" s="66"/>
      <c r="F72" s="131"/>
      <c r="G72" s="131"/>
      <c r="H72" s="66"/>
      <c r="J72" s="131"/>
      <c r="K72" s="131"/>
      <c r="L72" s="131"/>
      <c r="M72" s="131"/>
      <c r="N72" s="66"/>
      <c r="O72" s="66"/>
      <c r="P72" s="66"/>
      <c r="Q72" s="66"/>
      <c r="R72" s="66"/>
      <c r="S72" s="66"/>
      <c r="AB72" s="3">
        <v>1995</v>
      </c>
      <c r="AC72" s="4">
        <v>118934</v>
      </c>
    </row>
    <row r="73" spans="1:29">
      <c r="A73" s="66"/>
      <c r="B73" s="129" t="s">
        <v>186</v>
      </c>
      <c r="D73" s="66"/>
      <c r="F73" s="132" t="s">
        <v>184</v>
      </c>
      <c r="G73" s="66"/>
      <c r="J73" s="133" t="s">
        <v>188</v>
      </c>
      <c r="L73" s="66"/>
      <c r="M73" s="55"/>
      <c r="N73" s="66"/>
      <c r="O73" s="66"/>
      <c r="P73" s="66"/>
      <c r="Q73" s="66"/>
      <c r="R73" s="66"/>
      <c r="S73" s="66"/>
      <c r="AB73" s="1">
        <v>1996</v>
      </c>
      <c r="AC73" s="2">
        <v>142125</v>
      </c>
    </row>
    <row r="74" spans="1:29">
      <c r="B74" s="66" t="s">
        <v>187</v>
      </c>
      <c r="D74" s="66"/>
      <c r="F74" s="134" t="s">
        <v>185</v>
      </c>
      <c r="G74" s="66"/>
      <c r="J74" s="66" t="s">
        <v>185</v>
      </c>
      <c r="L74" s="66"/>
      <c r="Q74" s="66"/>
      <c r="R74" s="66"/>
      <c r="S74" s="66"/>
      <c r="AB74" s="3">
        <v>1997</v>
      </c>
      <c r="AC74" s="4">
        <v>172005</v>
      </c>
    </row>
    <row r="75" spans="1:29">
      <c r="E75" s="112"/>
      <c r="F75" s="112"/>
      <c r="Q75" s="66"/>
      <c r="R75" s="66"/>
      <c r="S75" s="66"/>
      <c r="AB75" s="1">
        <v>1998</v>
      </c>
      <c r="AC75" s="2">
        <v>203826</v>
      </c>
    </row>
    <row r="76" spans="1:29">
      <c r="E76" s="112"/>
      <c r="F76" s="112"/>
      <c r="Q76" s="66"/>
      <c r="R76" s="66"/>
      <c r="S76" s="66"/>
      <c r="AB76" s="3">
        <v>1999</v>
      </c>
      <c r="AC76" s="4">
        <v>236460</v>
      </c>
    </row>
    <row r="77" spans="1:29">
      <c r="E77" s="112"/>
      <c r="F77" s="112"/>
      <c r="Q77" s="66"/>
      <c r="R77" s="66"/>
      <c r="S77" s="66"/>
      <c r="AB77" s="1">
        <v>2000</v>
      </c>
      <c r="AC77" s="2">
        <v>260100</v>
      </c>
    </row>
    <row r="78" spans="1:29">
      <c r="S78" s="66"/>
      <c r="AB78" s="3">
        <v>2001</v>
      </c>
      <c r="AC78" s="4">
        <v>286000</v>
      </c>
    </row>
    <row r="79" spans="1:29">
      <c r="S79" s="66"/>
      <c r="AB79" s="1">
        <v>2002</v>
      </c>
      <c r="AC79" s="2">
        <v>309000</v>
      </c>
    </row>
    <row r="80" spans="1:29">
      <c r="S80" s="66"/>
      <c r="AB80" s="3">
        <v>2003</v>
      </c>
      <c r="AC80" s="4">
        <v>332000</v>
      </c>
    </row>
    <row r="81" spans="28:29">
      <c r="AB81" s="1">
        <v>2004</v>
      </c>
      <c r="AC81" s="2">
        <v>358000</v>
      </c>
    </row>
    <row r="82" spans="28:29">
      <c r="AB82" s="3">
        <v>2005</v>
      </c>
      <c r="AC82" s="4">
        <v>381500</v>
      </c>
    </row>
    <row r="83" spans="28:29">
      <c r="AB83" s="1">
        <v>2006</v>
      </c>
      <c r="AC83" s="2">
        <v>408000</v>
      </c>
    </row>
    <row r="84" spans="28:29">
      <c r="AB84" s="3">
        <v>2007</v>
      </c>
      <c r="AC84" s="4">
        <v>433700</v>
      </c>
    </row>
    <row r="85" spans="28:29">
      <c r="AB85" s="1">
        <v>2008</v>
      </c>
      <c r="AC85" s="2">
        <v>461500</v>
      </c>
    </row>
    <row r="86" spans="28:29">
      <c r="AB86" s="3">
        <v>2009</v>
      </c>
      <c r="AC86" s="4">
        <v>496900</v>
      </c>
    </row>
    <row r="87" spans="28:29">
      <c r="AB87" s="1">
        <v>2010</v>
      </c>
      <c r="AC87" s="2">
        <v>515000</v>
      </c>
    </row>
    <row r="88" spans="28:29">
      <c r="AB88" s="3">
        <v>2011</v>
      </c>
      <c r="AC88" s="4">
        <v>535600</v>
      </c>
    </row>
    <row r="89" spans="28:29">
      <c r="AB89" s="1">
        <v>2012</v>
      </c>
      <c r="AC89" s="2">
        <v>566700</v>
      </c>
    </row>
    <row r="90" spans="28:29">
      <c r="AB90" s="3">
        <v>2013</v>
      </c>
      <c r="AC90" s="4">
        <v>589500</v>
      </c>
    </row>
    <row r="91" spans="28:29">
      <c r="AB91" s="1">
        <v>2014</v>
      </c>
      <c r="AC91" s="2">
        <v>616000</v>
      </c>
    </row>
    <row r="92" spans="28:29">
      <c r="AB92" s="3">
        <v>2015</v>
      </c>
      <c r="AC92" s="4">
        <v>644350</v>
      </c>
    </row>
    <row r="93" spans="28:29">
      <c r="AB93" s="1">
        <v>2016</v>
      </c>
      <c r="AC93" s="2">
        <v>689455</v>
      </c>
    </row>
    <row r="94" spans="28:29">
      <c r="AB94" s="3">
        <v>2017</v>
      </c>
      <c r="AC94" s="4">
        <v>737717</v>
      </c>
    </row>
    <row r="95" spans="28:29">
      <c r="AB95" s="1">
        <v>2018</v>
      </c>
      <c r="AC95" s="2">
        <v>781242</v>
      </c>
    </row>
    <row r="96" spans="28:29">
      <c r="AB96" s="3">
        <v>2019</v>
      </c>
      <c r="AC96" s="4">
        <v>828116</v>
      </c>
    </row>
    <row r="97" spans="28:29">
      <c r="AB97" s="1">
        <v>2020</v>
      </c>
      <c r="AC97" s="2">
        <v>877803</v>
      </c>
    </row>
    <row r="98" spans="28:29">
      <c r="AB98" s="3">
        <v>2021</v>
      </c>
      <c r="AC98" s="4">
        <v>908526</v>
      </c>
    </row>
    <row r="99" spans="28:29">
      <c r="AB99" s="1">
        <v>2022</v>
      </c>
      <c r="AC99" s="2">
        <v>1000000</v>
      </c>
    </row>
    <row r="100" spans="28:29">
      <c r="AB100" s="3">
        <v>2023</v>
      </c>
      <c r="AC100" s="4">
        <v>1160000</v>
      </c>
    </row>
    <row r="101" spans="28:29">
      <c r="AB101" s="3">
        <v>2024</v>
      </c>
      <c r="AC101" s="2">
        <v>1300000</v>
      </c>
    </row>
  </sheetData>
  <mergeCells count="210">
    <mergeCell ref="B63:D63"/>
    <mergeCell ref="E63:P63"/>
    <mergeCell ref="B64:D64"/>
    <mergeCell ref="E64:P64"/>
    <mergeCell ref="A58:P58"/>
    <mergeCell ref="B59:P60"/>
    <mergeCell ref="B61:D61"/>
    <mergeCell ref="E61:P61"/>
    <mergeCell ref="B62:D62"/>
    <mergeCell ref="E62:P62"/>
    <mergeCell ref="A56:D56"/>
    <mergeCell ref="E56:G56"/>
    <mergeCell ref="H56:P56"/>
    <mergeCell ref="AA56:AB56"/>
    <mergeCell ref="A57:D57"/>
    <mergeCell ref="E57:G57"/>
    <mergeCell ref="H57:P57"/>
    <mergeCell ref="AA57:AB57"/>
    <mergeCell ref="A54:D54"/>
    <mergeCell ref="K54:M54"/>
    <mergeCell ref="A55:P55"/>
    <mergeCell ref="AA55:AB55"/>
    <mergeCell ref="AM51:AO51"/>
    <mergeCell ref="A52:D52"/>
    <mergeCell ref="E52:G52"/>
    <mergeCell ref="H52:J52"/>
    <mergeCell ref="K52:M52"/>
    <mergeCell ref="E50:G50"/>
    <mergeCell ref="H50:J50"/>
    <mergeCell ref="K50:M50"/>
    <mergeCell ref="AA50:AC50"/>
    <mergeCell ref="A51:D51"/>
    <mergeCell ref="E51:G51"/>
    <mergeCell ref="H51:J51"/>
    <mergeCell ref="K51:M51"/>
    <mergeCell ref="AA51:AC51"/>
    <mergeCell ref="A49:B50"/>
    <mergeCell ref="C49:D49"/>
    <mergeCell ref="E49:G49"/>
    <mergeCell ref="H49:J49"/>
    <mergeCell ref="K49:M49"/>
    <mergeCell ref="C50:D50"/>
    <mergeCell ref="AD51:AF51"/>
    <mergeCell ref="AG51:AI51"/>
    <mergeCell ref="AJ51:AL51"/>
    <mergeCell ref="AJ46:AL46"/>
    <mergeCell ref="AM46:AO46"/>
    <mergeCell ref="A47:D47"/>
    <mergeCell ref="E47:G47"/>
    <mergeCell ref="H47:J47"/>
    <mergeCell ref="K47:M47"/>
    <mergeCell ref="W47:AD47"/>
    <mergeCell ref="A48:D48"/>
    <mergeCell ref="E48:G48"/>
    <mergeCell ref="H48:J48"/>
    <mergeCell ref="K48:M48"/>
    <mergeCell ref="H46:J46"/>
    <mergeCell ref="K46:M46"/>
    <mergeCell ref="A43:D43"/>
    <mergeCell ref="E43:G43"/>
    <mergeCell ref="H43:J43"/>
    <mergeCell ref="K43:M43"/>
    <mergeCell ref="AA46:AC46"/>
    <mergeCell ref="AD46:AF46"/>
    <mergeCell ref="AG46:AI46"/>
    <mergeCell ref="W43:AD43"/>
    <mergeCell ref="A44:D44"/>
    <mergeCell ref="E44:G44"/>
    <mergeCell ref="H44:J44"/>
    <mergeCell ref="K44:M44"/>
    <mergeCell ref="W44:AD44"/>
    <mergeCell ref="A41:D41"/>
    <mergeCell ref="E41:G41"/>
    <mergeCell ref="H41:J41"/>
    <mergeCell ref="K41:M41"/>
    <mergeCell ref="A42:D42"/>
    <mergeCell ref="E42:G42"/>
    <mergeCell ref="H42:J42"/>
    <mergeCell ref="K42:M42"/>
    <mergeCell ref="AM37:AO37"/>
    <mergeCell ref="A38:D38"/>
    <mergeCell ref="E38:G38"/>
    <mergeCell ref="H38:J38"/>
    <mergeCell ref="K38:M38"/>
    <mergeCell ref="E37:G37"/>
    <mergeCell ref="H37:J37"/>
    <mergeCell ref="K37:M37"/>
    <mergeCell ref="AA37:AC37"/>
    <mergeCell ref="AD37:AF37"/>
    <mergeCell ref="AG37:AI37"/>
    <mergeCell ref="AJ37:AL37"/>
    <mergeCell ref="A35:D35"/>
    <mergeCell ref="E35:G35"/>
    <mergeCell ref="H35:J35"/>
    <mergeCell ref="K35:M35"/>
    <mergeCell ref="N35:P54"/>
    <mergeCell ref="A36:D36"/>
    <mergeCell ref="E36:G36"/>
    <mergeCell ref="H36:J36"/>
    <mergeCell ref="K36:M36"/>
    <mergeCell ref="A37:D37"/>
    <mergeCell ref="A39:D39"/>
    <mergeCell ref="E39:G39"/>
    <mergeCell ref="H39:J39"/>
    <mergeCell ref="K39:M39"/>
    <mergeCell ref="A40:D40"/>
    <mergeCell ref="E40:G40"/>
    <mergeCell ref="H40:J40"/>
    <mergeCell ref="K40:M40"/>
    <mergeCell ref="A45:D45"/>
    <mergeCell ref="E45:G45"/>
    <mergeCell ref="H45:J45"/>
    <mergeCell ref="K45:M45"/>
    <mergeCell ref="A46:D46"/>
    <mergeCell ref="E46:G46"/>
    <mergeCell ref="A33:P33"/>
    <mergeCell ref="A34:D34"/>
    <mergeCell ref="E34:G34"/>
    <mergeCell ref="H34:J34"/>
    <mergeCell ref="K34:M34"/>
    <mergeCell ref="N34:P34"/>
    <mergeCell ref="A30:P30"/>
    <mergeCell ref="A31:G31"/>
    <mergeCell ref="H31:I31"/>
    <mergeCell ref="J31:M31"/>
    <mergeCell ref="N31:P31"/>
    <mergeCell ref="A32:G32"/>
    <mergeCell ref="H32:I32"/>
    <mergeCell ref="J32:M32"/>
    <mergeCell ref="N32:P32"/>
    <mergeCell ref="A27:C27"/>
    <mergeCell ref="E27:F27"/>
    <mergeCell ref="I27:J27"/>
    <mergeCell ref="M27:O28"/>
    <mergeCell ref="P27:Q28"/>
    <mergeCell ref="R27:R28"/>
    <mergeCell ref="A28:C28"/>
    <mergeCell ref="E28:F28"/>
    <mergeCell ref="I28:J28"/>
    <mergeCell ref="A25:C25"/>
    <mergeCell ref="E25:F25"/>
    <mergeCell ref="I25:J25"/>
    <mergeCell ref="M25:O26"/>
    <mergeCell ref="P25:Q26"/>
    <mergeCell ref="R25:R26"/>
    <mergeCell ref="A26:C26"/>
    <mergeCell ref="E26:F26"/>
    <mergeCell ref="I26:J26"/>
    <mergeCell ref="A23:C23"/>
    <mergeCell ref="E23:F23"/>
    <mergeCell ref="I23:J23"/>
    <mergeCell ref="M23:R23"/>
    <mergeCell ref="A24:C24"/>
    <mergeCell ref="E24:F24"/>
    <mergeCell ref="I24:J24"/>
    <mergeCell ref="M24:O24"/>
    <mergeCell ref="P24:Q24"/>
    <mergeCell ref="A21:B21"/>
    <mergeCell ref="C21:J21"/>
    <mergeCell ref="A22:B22"/>
    <mergeCell ref="C22:J22"/>
    <mergeCell ref="A17:J17"/>
    <mergeCell ref="K17:R17"/>
    <mergeCell ref="A19:B19"/>
    <mergeCell ref="C19:F19"/>
    <mergeCell ref="H19:J19"/>
    <mergeCell ref="K19:R19"/>
    <mergeCell ref="K22:R22"/>
    <mergeCell ref="Q11:R11"/>
    <mergeCell ref="A12:B12"/>
    <mergeCell ref="C12:J12"/>
    <mergeCell ref="K12:P12"/>
    <mergeCell ref="Q12:R12"/>
    <mergeCell ref="A13:B13"/>
    <mergeCell ref="C13:J13"/>
    <mergeCell ref="A20:B20"/>
    <mergeCell ref="C20:J20"/>
    <mergeCell ref="G11:H11"/>
    <mergeCell ref="I11:J11"/>
    <mergeCell ref="K11:P11"/>
    <mergeCell ref="A14:B14"/>
    <mergeCell ref="C14:J14"/>
    <mergeCell ref="A15:B15"/>
    <mergeCell ref="C15:J15"/>
    <mergeCell ref="A16:B16"/>
    <mergeCell ref="C16:J16"/>
    <mergeCell ref="E53:J53"/>
    <mergeCell ref="A53:D53"/>
    <mergeCell ref="K53:M53"/>
    <mergeCell ref="E54:J54"/>
    <mergeCell ref="A18:B18"/>
    <mergeCell ref="C18:F18"/>
    <mergeCell ref="H18:J18"/>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s>
  <dataValidations count="7">
    <dataValidation type="list" allowBlank="1" showInputMessage="1" showErrorMessage="1" sqref="K35:M35" xr:uid="{F698BD75-04A6-4FAB-839A-0B485D4D98F3}">
      <formula1>$W$13:$W$20</formula1>
    </dataValidation>
    <dataValidation type="list" allowBlank="1" showInputMessage="1" showErrorMessage="1" sqref="I24:J29" xr:uid="{0BFEF837-FCF2-43DA-975C-2015A600D5C0}">
      <formula1>$U$9:$U$11</formula1>
    </dataValidation>
    <dataValidation type="list" allowBlank="1" showInputMessage="1" showErrorMessage="1" sqref="D24:D29" xr:uid="{DBD3EDB1-9ECC-4325-A331-D4F1842967CC}">
      <formula1>$X$9:$X$10</formula1>
    </dataValidation>
    <dataValidation type="list" allowBlank="1" showInputMessage="1" showErrorMessage="1" sqref="G24:H29" xr:uid="{3805A5BD-F199-4844-945C-3667B0E2C432}">
      <formula1>$U$9:$U$10</formula1>
    </dataValidation>
    <dataValidation type="list" allowBlank="1" showInputMessage="1" showErrorMessage="1" sqref="R35 E34:M34" xr:uid="{44B05C3E-4102-4FAB-8979-D78F4D89CFBE}">
      <formula1>$W$24:$W$41</formula1>
    </dataValidation>
    <dataValidation type="list" allowBlank="1" showInputMessage="1" showErrorMessage="1" sqref="R36" xr:uid="{B2D47C0F-3C5C-44BA-B484-FF8DC3DCAB8A}">
      <formula1>$W$13:$W$22</formula1>
    </dataValidation>
    <dataValidation type="list" allowBlank="1" showInputMessage="1" showErrorMessage="1" sqref="H10:H11 H18:H19 R49:R54 C15:C16 C20:C22 E49:J51 L54:M54 R37 E37:M37 K49:K54 L49:M52 E54" xr:uid="{FB9D7C5B-14C4-4754-B435-0889CD2390C1}">
      <formula1>CRITERIO</formula1>
    </dataValidation>
  </dataValidations>
  <pageMargins left="0.7" right="0.7" top="0.75" bottom="0.75" header="0.3" footer="0.3"/>
  <pageSetup paperSize="9" scale="31" orientation="landscape" r:id="rId1"/>
  <rowBreaks count="1" manualBreakCount="1">
    <brk id="55" max="17" man="1"/>
  </rowBreaks>
  <colBreaks count="1" manualBreakCount="1">
    <brk id="19"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C66075-7E19-4E70-9111-E3BEF44DBC15}">
  <sheetPr>
    <tabColor rgb="FF00B0F0"/>
  </sheetPr>
  <dimension ref="A1:AU57"/>
  <sheetViews>
    <sheetView showZeros="0" view="pageBreakPreview" topLeftCell="A11" zoomScale="85" zoomScaleNormal="85" zoomScaleSheetLayoutView="85" workbookViewId="0">
      <selection activeCell="P11" sqref="P11"/>
    </sheetView>
  </sheetViews>
  <sheetFormatPr baseColWidth="10" defaultColWidth="11" defaultRowHeight="15.5"/>
  <cols>
    <col min="1" max="1" width="13" style="151" customWidth="1"/>
    <col min="2" max="2" width="13.5" style="151" customWidth="1"/>
    <col min="3" max="3" width="9" style="151" customWidth="1"/>
    <col min="4" max="4" width="13.83203125" style="151" customWidth="1"/>
    <col min="5" max="5" width="8.83203125" style="151" customWidth="1"/>
    <col min="6" max="6" width="15.58203125" style="151" customWidth="1"/>
    <col min="7" max="7" width="12.08203125" style="151" customWidth="1"/>
    <col min="8" max="8" width="14.5" style="151" customWidth="1"/>
    <col min="9" max="9" width="6" style="151" customWidth="1"/>
    <col min="10" max="10" width="10.83203125" style="151" customWidth="1"/>
    <col min="11" max="11" width="2.33203125" style="151" customWidth="1"/>
    <col min="12" max="12" width="1.83203125" style="151" customWidth="1"/>
    <col min="13" max="13" width="20.5" style="151" customWidth="1"/>
    <col min="14" max="14" width="9.08203125" style="151" customWidth="1"/>
    <col min="15" max="15" width="7.08203125" style="151" customWidth="1"/>
    <col min="16" max="16" width="11.08203125" style="151" customWidth="1"/>
    <col min="17" max="17" width="9.58203125" style="151" customWidth="1"/>
    <col min="18" max="18" width="8" style="151" customWidth="1"/>
    <col min="19" max="19" width="9.33203125" style="151" customWidth="1"/>
    <col min="20" max="20" width="7" style="151" customWidth="1"/>
    <col min="21" max="21" width="4.58203125" style="151" customWidth="1"/>
    <col min="22" max="22" width="15.08203125" style="151" customWidth="1"/>
    <col min="23" max="23" width="22.08203125" style="151" customWidth="1"/>
    <col min="24" max="24" width="11.08203125" style="151" hidden="1" customWidth="1"/>
    <col min="25" max="26" width="7.83203125" style="151" hidden="1" customWidth="1"/>
    <col min="27" max="27" width="9.83203125" style="151" hidden="1" customWidth="1"/>
    <col min="28" max="28" width="8.08203125" style="151" hidden="1" customWidth="1"/>
    <col min="29" max="29" width="8" style="151" hidden="1" customWidth="1"/>
    <col min="30" max="30" width="12.83203125" style="151" hidden="1" customWidth="1"/>
    <col min="31" max="31" width="11.08203125" style="151" hidden="1" customWidth="1"/>
    <col min="32" max="32" width="18" style="151" hidden="1" customWidth="1"/>
    <col min="33" max="34" width="12.83203125" style="151" hidden="1" customWidth="1"/>
    <col min="35" max="35" width="11.5" style="151" hidden="1" customWidth="1"/>
    <col min="36" max="37" width="8.33203125" style="151" hidden="1" customWidth="1"/>
    <col min="38" max="38" width="8.08203125" style="151" hidden="1" customWidth="1"/>
    <col min="39" max="39" width="16.83203125" style="151" hidden="1" customWidth="1"/>
    <col min="40" max="40" width="8.58203125" style="151" hidden="1" customWidth="1"/>
    <col min="41" max="41" width="16.33203125" style="151" hidden="1" customWidth="1"/>
    <col min="42" max="42" width="10" style="151" hidden="1" customWidth="1"/>
    <col min="43" max="43" width="8.33203125" style="151" hidden="1" customWidth="1"/>
    <col min="44" max="44" width="12.83203125" style="151" hidden="1" customWidth="1"/>
    <col min="45" max="45" width="13.5" style="151" hidden="1" customWidth="1"/>
    <col min="46" max="46" width="18.5" style="151" hidden="1" customWidth="1"/>
    <col min="47" max="47" width="10.58203125" style="151" hidden="1" customWidth="1"/>
    <col min="48" max="48" width="0.58203125" style="151" customWidth="1"/>
    <col min="49" max="49" width="26.08203125" style="151" customWidth="1"/>
    <col min="50" max="50" width="11.33203125" style="151" customWidth="1"/>
    <col min="51" max="51" width="15.33203125" style="151" customWidth="1"/>
    <col min="52" max="16384" width="11" style="151"/>
  </cols>
  <sheetData>
    <row r="1" spans="1:36" ht="28">
      <c r="A1" s="148"/>
      <c r="B1" s="149"/>
      <c r="C1" s="629" t="s">
        <v>220</v>
      </c>
      <c r="D1" s="629"/>
      <c r="E1" s="629"/>
      <c r="F1" s="629"/>
      <c r="G1" s="629"/>
      <c r="H1" s="629"/>
      <c r="I1" s="629"/>
      <c r="J1" s="629"/>
      <c r="K1" s="629"/>
      <c r="L1" s="150"/>
      <c r="M1" s="150"/>
      <c r="N1" s="150"/>
      <c r="O1" s="150"/>
      <c r="P1" s="150"/>
      <c r="Q1" s="150"/>
      <c r="R1" s="150"/>
    </row>
    <row r="2" spans="1:36" ht="28.5" customHeight="1">
      <c r="A2" s="152"/>
      <c r="B2" s="153"/>
      <c r="C2" s="630" t="s">
        <v>154</v>
      </c>
      <c r="D2" s="630"/>
      <c r="E2" s="630"/>
      <c r="F2" s="630"/>
      <c r="G2" s="630"/>
      <c r="H2" s="630"/>
      <c r="I2" s="630"/>
      <c r="J2" s="630"/>
      <c r="K2" s="630"/>
      <c r="L2" s="154"/>
      <c r="M2" s="154"/>
      <c r="N2" s="154"/>
      <c r="O2" s="154"/>
      <c r="P2" s="154"/>
      <c r="Q2" s="154"/>
      <c r="R2" s="154"/>
    </row>
    <row r="3" spans="1:36" ht="28">
      <c r="A3" s="155"/>
      <c r="B3" s="153"/>
      <c r="C3" s="630"/>
      <c r="D3" s="630"/>
      <c r="E3" s="630"/>
      <c r="F3" s="630"/>
      <c r="G3" s="630"/>
      <c r="H3" s="630"/>
      <c r="I3" s="630"/>
      <c r="J3" s="630"/>
      <c r="K3" s="630"/>
      <c r="L3" s="154"/>
      <c r="M3" s="154"/>
      <c r="N3" s="154"/>
      <c r="O3" s="154"/>
      <c r="P3" s="154"/>
      <c r="Q3" s="154"/>
      <c r="R3" s="154"/>
    </row>
    <row r="4" spans="1:36" ht="28">
      <c r="A4" s="155"/>
      <c r="B4" s="153"/>
      <c r="C4" s="630"/>
      <c r="D4" s="630"/>
      <c r="E4" s="630"/>
      <c r="F4" s="630"/>
      <c r="G4" s="630"/>
      <c r="H4" s="630"/>
      <c r="I4" s="630"/>
      <c r="J4" s="630"/>
      <c r="K4" s="630"/>
      <c r="L4" s="154"/>
      <c r="M4" s="154"/>
      <c r="N4" s="154"/>
      <c r="O4" s="154"/>
      <c r="P4" s="154"/>
      <c r="Q4" s="154"/>
      <c r="R4" s="154"/>
    </row>
    <row r="5" spans="1:36" ht="28">
      <c r="A5" s="152"/>
      <c r="B5" s="153"/>
      <c r="C5" s="630"/>
      <c r="D5" s="630"/>
      <c r="E5" s="630"/>
      <c r="F5" s="630"/>
      <c r="G5" s="630"/>
      <c r="H5" s="630"/>
      <c r="I5" s="630"/>
      <c r="J5" s="630"/>
      <c r="K5" s="630"/>
      <c r="L5" s="154"/>
      <c r="M5" s="154"/>
      <c r="N5" s="154"/>
      <c r="O5" s="154"/>
      <c r="P5" s="154"/>
      <c r="Q5" s="154"/>
      <c r="R5" s="154"/>
    </row>
    <row r="6" spans="1:36" ht="14.25" customHeight="1" thickBot="1">
      <c r="A6" s="156"/>
      <c r="B6" s="157"/>
      <c r="C6" s="630"/>
      <c r="D6" s="630"/>
      <c r="E6" s="630"/>
      <c r="F6" s="630"/>
      <c r="G6" s="630"/>
      <c r="H6" s="630"/>
      <c r="I6" s="630"/>
      <c r="J6" s="630"/>
      <c r="K6" s="630"/>
      <c r="L6" s="154"/>
      <c r="M6" s="154"/>
      <c r="N6" s="154"/>
      <c r="O6" s="154"/>
      <c r="P6" s="154"/>
      <c r="Q6" s="154"/>
      <c r="R6" s="154"/>
    </row>
    <row r="7" spans="1:36" ht="14.25" customHeight="1">
      <c r="A7" s="153"/>
      <c r="B7" s="153"/>
      <c r="C7" s="158"/>
      <c r="D7" s="158"/>
      <c r="E7" s="158"/>
      <c r="F7" s="158"/>
      <c r="G7" s="158"/>
      <c r="H7" s="158"/>
      <c r="I7" s="158"/>
      <c r="J7" s="158"/>
      <c r="K7" s="158"/>
      <c r="L7" s="154"/>
      <c r="M7" s="154"/>
      <c r="N7" s="154"/>
      <c r="O7" s="154"/>
      <c r="P7" s="154"/>
      <c r="Q7" s="154"/>
      <c r="R7" s="154"/>
    </row>
    <row r="8" spans="1:36" ht="19.5" customHeight="1">
      <c r="A8" s="562" t="s">
        <v>8</v>
      </c>
      <c r="B8" s="562"/>
      <c r="C8" s="631" t="s">
        <v>141</v>
      </c>
      <c r="D8" s="631"/>
      <c r="E8" s="632" t="s">
        <v>190</v>
      </c>
      <c r="F8" s="632"/>
      <c r="G8" s="632"/>
      <c r="H8" s="632"/>
      <c r="I8" s="632"/>
      <c r="J8" s="632"/>
      <c r="K8" s="632"/>
      <c r="L8" s="154"/>
      <c r="M8" s="154"/>
      <c r="N8" s="154"/>
      <c r="O8" s="154"/>
      <c r="P8" s="154"/>
      <c r="Q8" s="154"/>
      <c r="R8" s="154"/>
    </row>
    <row r="9" spans="1:36" ht="21.75" customHeight="1">
      <c r="A9" s="562"/>
      <c r="B9" s="562"/>
      <c r="C9" s="631" t="s">
        <v>138</v>
      </c>
      <c r="D9" s="631"/>
      <c r="E9" s="633" t="s">
        <v>139</v>
      </c>
      <c r="F9" s="633"/>
      <c r="G9" s="634" t="s">
        <v>140</v>
      </c>
      <c r="H9" s="634"/>
      <c r="I9" s="634"/>
      <c r="J9" s="634"/>
      <c r="K9" s="634"/>
      <c r="L9" s="154"/>
      <c r="M9" s="154"/>
      <c r="N9" s="154"/>
      <c r="O9" s="154"/>
      <c r="P9" s="154"/>
      <c r="Q9" s="154"/>
      <c r="R9" s="154"/>
    </row>
    <row r="10" spans="1:36" ht="22.5" customHeight="1">
      <c r="A10" s="562"/>
      <c r="B10" s="562"/>
      <c r="C10" s="631"/>
      <c r="D10" s="631"/>
      <c r="E10" s="634" t="s">
        <v>153</v>
      </c>
      <c r="F10" s="634"/>
      <c r="G10" s="634"/>
      <c r="H10" s="634"/>
      <c r="I10" s="634"/>
      <c r="J10" s="634"/>
      <c r="K10" s="634"/>
      <c r="L10" s="154"/>
      <c r="M10" s="154"/>
      <c r="N10" s="154"/>
      <c r="O10" s="154"/>
      <c r="P10" s="154"/>
      <c r="Q10" s="154"/>
      <c r="R10" s="154"/>
    </row>
    <row r="11" spans="1:36" ht="23.15" customHeight="1">
      <c r="A11" s="621" t="s">
        <v>221</v>
      </c>
      <c r="B11" s="621"/>
      <c r="C11" s="621"/>
      <c r="D11" s="621"/>
      <c r="E11" s="621"/>
      <c r="F11" s="621"/>
      <c r="G11" s="621"/>
      <c r="H11" s="621"/>
      <c r="I11" s="621"/>
      <c r="J11" s="621" t="s">
        <v>222</v>
      </c>
      <c r="K11" s="621"/>
      <c r="Z11" s="159">
        <v>6</v>
      </c>
      <c r="AA11" s="590" t="e">
        <f>+IF(#REF!=#REF!,IF(#REF!="CUMPLE",#REF!,0),"")</f>
        <v>#REF!</v>
      </c>
      <c r="AB11" s="590"/>
      <c r="AC11" s="590" t="e">
        <f>+IF(#REF!=#REF!,IF(#REF!="CUMPLE",#REF!,0),"")</f>
        <v>#REF!</v>
      </c>
      <c r="AD11" s="590"/>
      <c r="AE11" s="590" t="e">
        <f>+IF(#REF!=#REF!,IF(#REF!="CUMPLE",#REF!,0),"")</f>
        <v>#REF!</v>
      </c>
      <c r="AF11" s="590"/>
      <c r="AG11" s="590" t="e">
        <f>+IF(#REF!=#REF!,IF(#REF!="CUMPLE",#REF!,0),"")</f>
        <v>#REF!</v>
      </c>
      <c r="AH11" s="590"/>
      <c r="AI11" s="590" t="e">
        <f>+IF(#REF!=#REF!,IF(#REF!="CUMPLE",#REF!,0),"")</f>
        <v>#REF!</v>
      </c>
      <c r="AJ11" s="590"/>
    </row>
    <row r="12" spans="1:36" ht="39.75" customHeight="1">
      <c r="A12" s="566" t="s">
        <v>232</v>
      </c>
      <c r="B12" s="566"/>
      <c r="C12" s="566"/>
      <c r="D12" s="566"/>
      <c r="E12" s="566"/>
      <c r="F12" s="566"/>
      <c r="G12" s="566"/>
      <c r="H12" s="566"/>
      <c r="I12" s="566"/>
      <c r="J12" s="627">
        <v>20</v>
      </c>
      <c r="K12" s="628"/>
      <c r="Y12" s="626" t="s">
        <v>233</v>
      </c>
      <c r="Z12" s="626"/>
      <c r="AA12" s="590" t="e">
        <f>+SUM(AA11:AB11)</f>
        <v>#REF!</v>
      </c>
      <c r="AB12" s="590"/>
      <c r="AC12" s="590" t="e">
        <f>+SUM(AC11:AD11)</f>
        <v>#REF!</v>
      </c>
      <c r="AD12" s="590"/>
      <c r="AE12" s="590" t="e">
        <f>+SUM(AE11:AF11)</f>
        <v>#REF!</v>
      </c>
      <c r="AF12" s="590"/>
      <c r="AG12" s="590" t="e">
        <f>+SUM(AG11:AH11)</f>
        <v>#REF!</v>
      </c>
      <c r="AH12" s="590"/>
      <c r="AI12" s="590" t="e">
        <f>+SUM(AI11:AJ11)</f>
        <v>#REF!</v>
      </c>
      <c r="AJ12" s="590"/>
    </row>
    <row r="13" spans="1:36" ht="28.75" customHeight="1" thickBot="1">
      <c r="Y13" s="626"/>
      <c r="Z13" s="626"/>
      <c r="AA13" s="159" t="s">
        <v>224</v>
      </c>
      <c r="AB13" s="159" t="s">
        <v>225</v>
      </c>
      <c r="AC13" s="159"/>
    </row>
    <row r="14" spans="1:36" ht="23.5" customHeight="1">
      <c r="A14" s="620" t="s">
        <v>166</v>
      </c>
      <c r="B14" s="621"/>
      <c r="C14" s="621"/>
      <c r="D14" s="621"/>
      <c r="E14" s="621"/>
      <c r="F14" s="621"/>
      <c r="G14" s="621"/>
      <c r="H14" s="621"/>
      <c r="I14" s="621"/>
      <c r="J14" s="621" t="s">
        <v>222</v>
      </c>
      <c r="K14" s="621"/>
      <c r="Y14" s="626"/>
      <c r="Z14" s="626"/>
      <c r="AA14" s="159" t="e">
        <f>+#REF!</f>
        <v>#REF!</v>
      </c>
      <c r="AB14" s="159" t="e">
        <f>+IF(#REF!&gt;=50%,1,0)</f>
        <v>#REF!</v>
      </c>
      <c r="AC14" s="159"/>
      <c r="AF14" s="161" t="s">
        <v>41</v>
      </c>
      <c r="AG14" s="162" t="s">
        <v>226</v>
      </c>
      <c r="AH14" s="163" t="s">
        <v>47</v>
      </c>
    </row>
    <row r="15" spans="1:36" ht="60.75" customHeight="1">
      <c r="A15" s="622" t="s">
        <v>234</v>
      </c>
      <c r="B15" s="622"/>
      <c r="C15" s="622"/>
      <c r="D15" s="622"/>
      <c r="E15" s="622"/>
      <c r="F15" s="622"/>
      <c r="G15" s="622"/>
      <c r="H15" s="622"/>
      <c r="I15" s="622"/>
      <c r="J15" s="627">
        <v>10</v>
      </c>
      <c r="K15" s="628"/>
      <c r="AA15" s="159" t="e">
        <f>+#REF!</f>
        <v>#REF!</v>
      </c>
      <c r="AB15" s="159" t="e">
        <f>+IF(#REF!&gt;=50%,1,0)</f>
        <v>#REF!</v>
      </c>
      <c r="AC15" s="159"/>
      <c r="AF15" s="164" t="e">
        <f>+IF(#REF!="CUMPLE",1,"NC")</f>
        <v>#REF!</v>
      </c>
      <c r="AG15" s="159" t="e">
        <f>+IF(#REF!="CUMPLE ",1,0)</f>
        <v>#REF!</v>
      </c>
      <c r="AH15" s="165" t="e">
        <f>+IF(AF15=AG15,1,0)</f>
        <v>#REF!</v>
      </c>
    </row>
    <row r="16" spans="1:36" ht="31.15" customHeight="1">
      <c r="A16" s="128"/>
      <c r="B16" s="128"/>
      <c r="C16" s="128"/>
      <c r="D16" s="128"/>
      <c r="E16" s="128"/>
      <c r="F16" s="128"/>
      <c r="G16" s="128"/>
      <c r="H16" s="128"/>
      <c r="I16" s="128"/>
      <c r="J16" s="166"/>
      <c r="K16" s="166"/>
      <c r="AA16" s="159"/>
      <c r="AB16" s="159"/>
      <c r="AC16" s="159"/>
      <c r="AF16" s="164"/>
      <c r="AG16" s="159"/>
      <c r="AH16" s="165"/>
    </row>
    <row r="17" spans="1:34" ht="59.5" customHeight="1">
      <c r="A17" s="620" t="s">
        <v>228</v>
      </c>
      <c r="B17" s="620"/>
      <c r="C17" s="620"/>
      <c r="D17" s="620"/>
      <c r="E17" s="620"/>
      <c r="F17" s="620"/>
      <c r="G17" s="620"/>
      <c r="H17" s="620"/>
      <c r="I17" s="620"/>
      <c r="J17" s="621" t="s">
        <v>222</v>
      </c>
      <c r="K17" s="621"/>
      <c r="AA17" s="159" t="e">
        <f>+#REF!</f>
        <v>#REF!</v>
      </c>
      <c r="AB17" s="159" t="e">
        <f>+IF(#REF!&gt;=50%,1,0)</f>
        <v>#REF!</v>
      </c>
      <c r="AC17" s="159"/>
      <c r="AF17" s="164" t="e">
        <f>+IF(#REF!="CUMPLE",1,"NC")</f>
        <v>#REF!</v>
      </c>
      <c r="AG17" s="159" t="e">
        <f>+IF(#REF!="CUMPLE ",1,0)</f>
        <v>#REF!</v>
      </c>
      <c r="AH17" s="165" t="e">
        <f t="shared" ref="AH17:AH18" si="0">+IF(AF17=AG17,1,0)</f>
        <v>#REF!</v>
      </c>
    </row>
    <row r="18" spans="1:34" ht="70.900000000000006" customHeight="1" thickBot="1">
      <c r="A18" s="622" t="s">
        <v>235</v>
      </c>
      <c r="B18" s="622"/>
      <c r="C18" s="622"/>
      <c r="D18" s="622"/>
      <c r="E18" s="622"/>
      <c r="F18" s="622"/>
      <c r="G18" s="622"/>
      <c r="H18" s="622"/>
      <c r="I18" s="622"/>
      <c r="J18" s="623">
        <v>0.25</v>
      </c>
      <c r="K18" s="623"/>
      <c r="AF18" s="167" t="e">
        <f>+IF(#REF!="CUMPLE",1,"NC")</f>
        <v>#REF!</v>
      </c>
      <c r="AG18" s="168" t="e">
        <f>+IF(#REF!="CUMPLE ",1,0)</f>
        <v>#REF!</v>
      </c>
      <c r="AH18" s="169" t="e">
        <f t="shared" si="0"/>
        <v>#REF!</v>
      </c>
    </row>
    <row r="19" spans="1:34" ht="31.15" customHeight="1">
      <c r="A19" s="172"/>
      <c r="B19" s="172"/>
      <c r="C19" s="172"/>
      <c r="D19" s="172"/>
      <c r="E19" s="172"/>
      <c r="F19" s="172"/>
      <c r="G19" s="172"/>
      <c r="H19" s="172"/>
      <c r="I19" s="172"/>
      <c r="J19" s="166"/>
      <c r="K19" s="166"/>
    </row>
    <row r="20" spans="1:34" ht="18">
      <c r="A20" s="620" t="s">
        <v>230</v>
      </c>
      <c r="B20" s="620"/>
      <c r="C20" s="620"/>
      <c r="D20" s="620"/>
      <c r="E20" s="620"/>
      <c r="F20" s="620"/>
      <c r="G20" s="620"/>
      <c r="H20" s="620"/>
      <c r="I20" s="620"/>
      <c r="J20" s="621" t="s">
        <v>222</v>
      </c>
      <c r="K20" s="621"/>
    </row>
    <row r="21" spans="1:34" ht="32.5" customHeight="1">
      <c r="A21" s="622" t="s">
        <v>236</v>
      </c>
      <c r="B21" s="622"/>
      <c r="C21" s="622"/>
      <c r="D21" s="622"/>
      <c r="E21" s="622"/>
      <c r="F21" s="622"/>
      <c r="G21" s="622"/>
      <c r="H21" s="622"/>
      <c r="I21" s="622"/>
      <c r="J21" s="623" t="s">
        <v>237</v>
      </c>
      <c r="K21" s="623"/>
    </row>
    <row r="22" spans="1:34" ht="27" customHeight="1">
      <c r="A22" s="624" t="s">
        <v>231</v>
      </c>
      <c r="B22" s="624"/>
      <c r="C22" s="624"/>
      <c r="D22" s="624"/>
      <c r="E22" s="624"/>
      <c r="F22" s="624"/>
      <c r="G22" s="624"/>
      <c r="H22" s="624"/>
      <c r="I22" s="624"/>
      <c r="J22" s="625">
        <f>+J12+J15+J18</f>
        <v>30.25</v>
      </c>
      <c r="K22" s="625"/>
      <c r="AA22" s="164" t="e">
        <f>+IF(#REF!="CUMPLE",1,"NC")</f>
        <v>#REF!</v>
      </c>
      <c r="AB22" s="170" t="str">
        <f>IF(ISNUMBER(#REF!),#REF!,"")</f>
        <v/>
      </c>
      <c r="AC22" s="171" t="e">
        <f t="shared" ref="AC22" si="1">+IF(AA22=1,AB22,"")</f>
        <v>#REF!</v>
      </c>
    </row>
    <row r="23" spans="1:34">
      <c r="A23" s="55"/>
      <c r="B23" s="55"/>
      <c r="C23" s="55"/>
      <c r="D23" s="55"/>
      <c r="E23" s="55"/>
      <c r="F23" s="55"/>
      <c r="G23" s="55"/>
      <c r="H23" s="55"/>
      <c r="I23" s="55"/>
      <c r="J23" s="55"/>
      <c r="K23" s="55"/>
      <c r="L23" s="55"/>
      <c r="M23" s="55"/>
      <c r="N23" s="55"/>
      <c r="O23" s="55"/>
      <c r="P23" s="55"/>
      <c r="Q23" s="55"/>
      <c r="R23" s="55"/>
      <c r="S23" s="55"/>
      <c r="T23" s="55"/>
      <c r="U23" s="55"/>
      <c r="V23" s="55"/>
      <c r="AF23" s="1">
        <v>1988</v>
      </c>
      <c r="AG23" s="2">
        <v>25637</v>
      </c>
    </row>
    <row r="24" spans="1:34">
      <c r="A24" s="55"/>
      <c r="B24" s="55"/>
      <c r="C24" s="55"/>
      <c r="D24" s="55"/>
      <c r="E24" s="55"/>
      <c r="F24" s="55"/>
      <c r="G24" s="55"/>
      <c r="H24" s="55"/>
      <c r="I24" s="55"/>
      <c r="J24" s="55"/>
      <c r="K24" s="55"/>
      <c r="L24" s="55"/>
      <c r="M24" s="55"/>
      <c r="N24" s="55"/>
      <c r="O24" s="55"/>
      <c r="P24" s="55"/>
      <c r="Q24" s="55"/>
      <c r="R24" s="55"/>
      <c r="S24" s="55"/>
      <c r="T24" s="55"/>
      <c r="U24" s="55"/>
      <c r="V24" s="55"/>
      <c r="AF24" s="3">
        <v>1989</v>
      </c>
      <c r="AG24" s="4">
        <v>32560</v>
      </c>
    </row>
    <row r="25" spans="1:34">
      <c r="A25" s="55"/>
      <c r="B25" s="619"/>
      <c r="C25" s="619"/>
      <c r="D25" s="619"/>
      <c r="E25" s="619"/>
      <c r="F25" s="619"/>
      <c r="G25" s="619"/>
      <c r="H25" s="55"/>
      <c r="I25" s="55"/>
      <c r="J25" s="55"/>
      <c r="K25" s="55"/>
      <c r="L25" s="55"/>
      <c r="M25" s="55"/>
      <c r="N25" s="55"/>
      <c r="O25" s="55"/>
      <c r="P25" s="55"/>
      <c r="Q25" s="55"/>
      <c r="R25" s="55"/>
      <c r="S25" s="55"/>
      <c r="T25" s="55"/>
      <c r="U25" s="55"/>
      <c r="V25" s="55"/>
      <c r="W25" s="55"/>
      <c r="AF25" s="1">
        <v>1990</v>
      </c>
      <c r="AG25" s="2">
        <v>41025</v>
      </c>
    </row>
    <row r="26" spans="1:34">
      <c r="A26" s="55"/>
      <c r="B26" s="619"/>
      <c r="C26" s="619"/>
      <c r="D26" s="619"/>
      <c r="E26" s="619"/>
      <c r="F26" s="619"/>
      <c r="G26" s="619"/>
      <c r="H26" s="55"/>
      <c r="I26" s="55"/>
      <c r="J26" s="55"/>
      <c r="K26" s="55"/>
      <c r="L26" s="55"/>
      <c r="M26" s="55"/>
      <c r="N26" s="55"/>
      <c r="O26" s="55"/>
      <c r="P26" s="55"/>
      <c r="Q26" s="55"/>
      <c r="R26" s="55"/>
      <c r="S26" s="55"/>
      <c r="T26" s="55"/>
      <c r="U26" s="55"/>
      <c r="V26" s="55"/>
      <c r="W26" s="55"/>
      <c r="AF26" s="3">
        <v>1991</v>
      </c>
      <c r="AG26" s="4">
        <v>51720</v>
      </c>
    </row>
    <row r="27" spans="1:34">
      <c r="A27" s="55"/>
      <c r="B27" s="619"/>
      <c r="C27" s="619"/>
      <c r="D27" s="619"/>
      <c r="E27" s="619"/>
      <c r="F27" s="619"/>
      <c r="G27" s="619"/>
      <c r="H27" s="55"/>
      <c r="I27" s="55"/>
      <c r="J27" s="55"/>
      <c r="K27" s="55"/>
      <c r="L27" s="55"/>
      <c r="M27" s="55"/>
      <c r="N27" s="55"/>
      <c r="O27" s="55"/>
      <c r="P27" s="55"/>
      <c r="Q27" s="55"/>
      <c r="R27" s="55"/>
      <c r="S27" s="55"/>
      <c r="T27" s="55"/>
      <c r="U27" s="55"/>
      <c r="V27" s="55"/>
      <c r="W27" s="55"/>
      <c r="AF27" s="1">
        <v>1992</v>
      </c>
      <c r="AG27" s="2">
        <v>65190</v>
      </c>
    </row>
    <row r="28" spans="1:34">
      <c r="A28" s="55"/>
      <c r="B28" s="619"/>
      <c r="C28" s="619"/>
      <c r="D28" s="619"/>
      <c r="E28" s="619"/>
      <c r="F28" s="619"/>
      <c r="G28" s="619"/>
      <c r="H28" s="55"/>
      <c r="I28" s="55"/>
      <c r="J28" s="55"/>
      <c r="K28" s="55"/>
      <c r="L28" s="55"/>
      <c r="M28" s="55"/>
      <c r="N28" s="55"/>
      <c r="O28" s="55"/>
      <c r="P28" s="55"/>
      <c r="Q28" s="55"/>
      <c r="R28" s="55"/>
      <c r="S28" s="55"/>
      <c r="T28" s="55"/>
      <c r="U28" s="55"/>
      <c r="V28" s="55"/>
      <c r="W28" s="55"/>
      <c r="AF28" s="3">
        <v>1993</v>
      </c>
      <c r="AG28" s="4">
        <v>81510</v>
      </c>
    </row>
    <row r="29" spans="1:34">
      <c r="A29" s="55"/>
      <c r="B29" s="619"/>
      <c r="C29" s="619"/>
      <c r="D29" s="619"/>
      <c r="E29" s="619"/>
      <c r="F29" s="619"/>
      <c r="G29" s="619"/>
      <c r="H29" s="55"/>
      <c r="I29" s="55"/>
      <c r="J29" s="55"/>
      <c r="K29" s="55"/>
      <c r="L29" s="55"/>
      <c r="M29" s="55"/>
      <c r="N29" s="55"/>
      <c r="O29" s="55"/>
      <c r="P29" s="55"/>
      <c r="Q29" s="55"/>
      <c r="R29" s="55"/>
      <c r="S29" s="55"/>
      <c r="T29" s="55"/>
      <c r="U29" s="55"/>
      <c r="V29" s="55"/>
      <c r="W29" s="55"/>
      <c r="AF29" s="1">
        <v>1994</v>
      </c>
      <c r="AG29" s="2">
        <v>98700</v>
      </c>
    </row>
    <row r="30" spans="1:34">
      <c r="A30" s="55"/>
      <c r="B30" s="619"/>
      <c r="C30" s="619"/>
      <c r="D30" s="619"/>
      <c r="E30" s="619"/>
      <c r="F30" s="619"/>
      <c r="G30" s="619"/>
      <c r="H30" s="55"/>
      <c r="I30" s="55"/>
      <c r="J30" s="55"/>
      <c r="K30" s="55"/>
      <c r="L30" s="55"/>
      <c r="M30" s="55"/>
      <c r="N30" s="55"/>
      <c r="O30" s="55"/>
      <c r="P30" s="55"/>
      <c r="Q30" s="55"/>
      <c r="R30" s="55"/>
      <c r="S30" s="55"/>
      <c r="T30" s="55"/>
      <c r="U30" s="55"/>
      <c r="V30" s="55"/>
      <c r="W30" s="55"/>
      <c r="AF30" s="3">
        <v>1995</v>
      </c>
      <c r="AG30" s="4">
        <v>118934</v>
      </c>
    </row>
    <row r="31" spans="1:34">
      <c r="A31" s="55"/>
      <c r="B31" s="55"/>
      <c r="C31" s="55"/>
      <c r="D31" s="55"/>
      <c r="E31" s="55"/>
      <c r="F31" s="55"/>
      <c r="G31" s="55"/>
      <c r="H31" s="141"/>
      <c r="I31" s="55"/>
      <c r="J31" s="55"/>
      <c r="K31" s="55"/>
      <c r="L31" s="55"/>
      <c r="M31" s="55"/>
      <c r="N31" s="55"/>
      <c r="O31" s="55"/>
      <c r="P31" s="55"/>
      <c r="Q31" s="55"/>
      <c r="R31" s="55"/>
      <c r="S31" s="55"/>
      <c r="T31" s="55"/>
      <c r="U31" s="55"/>
      <c r="V31" s="55"/>
      <c r="W31" s="55"/>
      <c r="AF31" s="1">
        <v>1996</v>
      </c>
      <c r="AG31" s="2">
        <v>142125</v>
      </c>
    </row>
    <row r="32" spans="1:34">
      <c r="A32" s="55"/>
      <c r="B32" s="55" t="s">
        <v>238</v>
      </c>
      <c r="C32" s="55"/>
      <c r="D32" s="55"/>
      <c r="E32" s="55"/>
      <c r="F32" s="55"/>
      <c r="G32" s="55"/>
      <c r="H32" s="55" t="s">
        <v>238</v>
      </c>
      <c r="I32" s="55"/>
      <c r="J32" s="55"/>
      <c r="K32" s="55"/>
      <c r="L32" s="55"/>
      <c r="M32" s="55"/>
      <c r="N32" s="55"/>
      <c r="O32" s="55"/>
      <c r="P32" s="55"/>
      <c r="Q32" s="55"/>
      <c r="R32" s="55"/>
      <c r="S32" s="55"/>
      <c r="T32" s="55"/>
      <c r="U32" s="55"/>
      <c r="V32" s="55"/>
      <c r="W32" s="55"/>
      <c r="AF32" s="3">
        <v>1997</v>
      </c>
      <c r="AG32" s="4">
        <v>172005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1">
        <v>1998</v>
      </c>
      <c r="AG33" s="2">
        <v>203826</v>
      </c>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3">
        <v>1999</v>
      </c>
      <c r="AG34" s="4">
        <v>236460</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1">
        <v>2000</v>
      </c>
      <c r="AG35" s="2">
        <v>260100</v>
      </c>
    </row>
    <row r="36" spans="1:33">
      <c r="W36" s="55"/>
      <c r="AF36" s="3">
        <v>2001</v>
      </c>
      <c r="AG36" s="4">
        <v>286000</v>
      </c>
    </row>
    <row r="37" spans="1:33">
      <c r="W37" s="55"/>
      <c r="AF37" s="1">
        <v>2002</v>
      </c>
      <c r="AG37" s="2">
        <v>309000</v>
      </c>
    </row>
    <row r="38" spans="1:33">
      <c r="W38" s="55"/>
      <c r="AF38" s="3">
        <v>2003</v>
      </c>
      <c r="AG38" s="4">
        <v>332000</v>
      </c>
    </row>
    <row r="39" spans="1:33">
      <c r="AF39" s="1">
        <v>2004</v>
      </c>
      <c r="AG39" s="2">
        <v>358000</v>
      </c>
    </row>
    <row r="40" spans="1:33">
      <c r="AF40" s="3">
        <v>2005</v>
      </c>
      <c r="AG40" s="4">
        <v>381500</v>
      </c>
    </row>
    <row r="41" spans="1:33">
      <c r="AF41" s="1">
        <v>2006</v>
      </c>
      <c r="AG41" s="2">
        <v>408000</v>
      </c>
    </row>
    <row r="42" spans="1:33">
      <c r="AF42" s="3">
        <v>2007</v>
      </c>
      <c r="AG42" s="4">
        <v>433700</v>
      </c>
    </row>
    <row r="43" spans="1:33">
      <c r="AF43" s="1">
        <v>2008</v>
      </c>
      <c r="AG43" s="2">
        <v>461500</v>
      </c>
    </row>
    <row r="44" spans="1:33">
      <c r="AF44" s="3">
        <v>2009</v>
      </c>
      <c r="AG44" s="4">
        <v>496900</v>
      </c>
    </row>
    <row r="45" spans="1:33">
      <c r="AF45" s="1">
        <v>2010</v>
      </c>
      <c r="AG45" s="2">
        <v>515000</v>
      </c>
    </row>
    <row r="46" spans="1:33">
      <c r="AF46" s="3">
        <v>2011</v>
      </c>
      <c r="AG46" s="4">
        <v>535600</v>
      </c>
    </row>
    <row r="47" spans="1:33">
      <c r="AF47" s="1">
        <v>2012</v>
      </c>
      <c r="AG47" s="2">
        <v>566700</v>
      </c>
    </row>
    <row r="48" spans="1:33">
      <c r="AF48" s="3">
        <v>2013</v>
      </c>
      <c r="AG48" s="4">
        <v>589500</v>
      </c>
    </row>
    <row r="49" spans="32:33">
      <c r="AF49" s="1">
        <v>2014</v>
      </c>
      <c r="AG49" s="2">
        <v>616000</v>
      </c>
    </row>
    <row r="50" spans="32:33">
      <c r="AF50" s="3">
        <v>2015</v>
      </c>
      <c r="AG50" s="4">
        <v>644350</v>
      </c>
    </row>
    <row r="51" spans="32:33">
      <c r="AF51" s="1">
        <v>2016</v>
      </c>
      <c r="AG51" s="2">
        <v>689455</v>
      </c>
    </row>
    <row r="52" spans="32:33">
      <c r="AF52" s="3">
        <v>2017</v>
      </c>
      <c r="AG52" s="4">
        <v>737717</v>
      </c>
    </row>
    <row r="53" spans="32:33">
      <c r="AF53" s="1">
        <v>2018</v>
      </c>
      <c r="AG53" s="2">
        <v>781242</v>
      </c>
    </row>
    <row r="54" spans="32:33">
      <c r="AF54" s="3">
        <v>2019</v>
      </c>
      <c r="AG54" s="4">
        <v>828116</v>
      </c>
    </row>
    <row r="55" spans="32:33">
      <c r="AF55" s="1">
        <v>2020</v>
      </c>
      <c r="AG55" s="2">
        <v>877803</v>
      </c>
    </row>
    <row r="56" spans="32:33">
      <c r="AF56" s="3">
        <v>2021</v>
      </c>
      <c r="AG56" s="4">
        <v>908526</v>
      </c>
    </row>
    <row r="57" spans="32:33">
      <c r="AF57" s="1">
        <v>2022</v>
      </c>
      <c r="AG57" s="2">
        <v>1000000</v>
      </c>
    </row>
  </sheetData>
  <mergeCells count="44">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8:G30"/>
    <mergeCell ref="A17:I17"/>
    <mergeCell ref="J17:K17"/>
    <mergeCell ref="A18:I18"/>
    <mergeCell ref="J18:K18"/>
    <mergeCell ref="A20:I20"/>
    <mergeCell ref="J20:K20"/>
    <mergeCell ref="A21:I21"/>
    <mergeCell ref="J21:K21"/>
    <mergeCell ref="A22:I22"/>
    <mergeCell ref="J22:K22"/>
    <mergeCell ref="B25:G27"/>
  </mergeCells>
  <pageMargins left="0.7" right="0.7" top="0.75" bottom="0.75" header="0.3" footer="0.3"/>
  <pageSetup paperSize="9" scale="35" orientation="landscape" r:id="rId1"/>
  <colBreaks count="1" manualBreakCount="1">
    <brk id="23" max="1048575"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F4A4E0-2269-4363-9CEE-4080ACCC89CE}">
  <sheetPr>
    <tabColor rgb="FF00B050"/>
  </sheetPr>
  <dimension ref="A1:AR98"/>
  <sheetViews>
    <sheetView topLeftCell="A56" zoomScale="60" zoomScaleNormal="60" workbookViewId="0">
      <selection activeCell="E62" sqref="E62:P62"/>
    </sheetView>
  </sheetViews>
  <sheetFormatPr baseColWidth="10" defaultColWidth="11.25" defaultRowHeight="15.5"/>
  <cols>
    <col min="1" max="1" width="13" customWidth="1"/>
    <col min="2" max="2" width="13.5" customWidth="1"/>
    <col min="3" max="4" width="11.83203125" customWidth="1"/>
    <col min="5" max="5" width="18.58203125" customWidth="1"/>
    <col min="6" max="6" width="23.5" customWidth="1"/>
    <col min="7" max="7" width="22.33203125" customWidth="1"/>
    <col min="8" max="8" width="16.25" customWidth="1"/>
    <col min="9" max="10" width="11.83203125"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customWidth="1"/>
    <col min="20" max="20" width="11.08203125" customWidth="1"/>
    <col min="21" max="22" width="7.83203125" customWidth="1"/>
    <col min="23" max="23" width="9.83203125" customWidth="1"/>
    <col min="24" max="24" width="8.08203125" customWidth="1"/>
    <col min="25" max="25" width="8" customWidth="1"/>
    <col min="26" max="26" width="12.83203125" customWidth="1"/>
    <col min="27" max="27" width="11.08203125" customWidth="1"/>
    <col min="28" max="28" width="18" customWidth="1"/>
    <col min="29" max="30" width="12.83203125" customWidth="1"/>
    <col min="31" max="31" width="11.5" customWidth="1"/>
    <col min="32" max="33" width="8.33203125" customWidth="1"/>
    <col min="34" max="34" width="8.08203125" customWidth="1"/>
    <col min="35" max="35" width="16.83203125" customWidth="1"/>
    <col min="36" max="36" width="8.58203125" customWidth="1"/>
    <col min="37" max="37" width="16.33203125" customWidth="1"/>
    <col min="38" max="38" width="10" customWidth="1"/>
    <col min="39" max="39" width="10.5" customWidth="1"/>
    <col min="40" max="40" width="6.5"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6"/>
      <c r="B1" s="57"/>
      <c r="C1" s="57"/>
      <c r="D1" s="657" t="s">
        <v>0</v>
      </c>
      <c r="E1" s="657"/>
      <c r="F1" s="657"/>
      <c r="G1" s="657"/>
      <c r="H1" s="657"/>
      <c r="I1" s="657"/>
      <c r="J1" s="657"/>
      <c r="K1" s="657"/>
      <c r="L1" s="657"/>
      <c r="M1" s="657"/>
      <c r="N1" s="657"/>
      <c r="O1" s="657"/>
      <c r="P1" s="657"/>
      <c r="Q1" s="657"/>
      <c r="R1" s="657"/>
    </row>
    <row r="2" spans="1:44" ht="15.65" customHeight="1">
      <c r="A2" s="59"/>
      <c r="B2" s="60"/>
      <c r="C2" s="60"/>
      <c r="D2" s="658" t="s">
        <v>154</v>
      </c>
      <c r="E2" s="502"/>
      <c r="F2" s="502"/>
      <c r="G2" s="502"/>
      <c r="H2" s="502"/>
      <c r="I2" s="502"/>
      <c r="J2" s="502"/>
      <c r="K2" s="502"/>
      <c r="L2" s="502"/>
      <c r="M2" s="502"/>
      <c r="N2" s="502"/>
      <c r="O2" s="502"/>
      <c r="P2" s="502"/>
      <c r="Q2" s="502"/>
      <c r="R2" s="659"/>
    </row>
    <row r="3" spans="1:44" ht="15.65" customHeight="1">
      <c r="A3" s="62"/>
      <c r="B3" s="60"/>
      <c r="C3" s="60"/>
      <c r="D3" s="658"/>
      <c r="E3" s="502"/>
      <c r="F3" s="502"/>
      <c r="G3" s="502"/>
      <c r="H3" s="502"/>
      <c r="I3" s="502"/>
      <c r="J3" s="502"/>
      <c r="K3" s="502"/>
      <c r="L3" s="502"/>
      <c r="M3" s="502"/>
      <c r="N3" s="502"/>
      <c r="O3" s="502"/>
      <c r="P3" s="502"/>
      <c r="Q3" s="502"/>
      <c r="R3" s="659"/>
    </row>
    <row r="4" spans="1:44" ht="16.399999999999999" customHeight="1">
      <c r="A4" s="62"/>
      <c r="B4" s="60"/>
      <c r="C4" s="60"/>
      <c r="D4" s="658"/>
      <c r="E4" s="502"/>
      <c r="F4" s="502"/>
      <c r="G4" s="502"/>
      <c r="H4" s="502"/>
      <c r="I4" s="502"/>
      <c r="J4" s="502"/>
      <c r="K4" s="502"/>
      <c r="L4" s="502"/>
      <c r="M4" s="502"/>
      <c r="N4" s="502"/>
      <c r="O4" s="502"/>
      <c r="P4" s="502"/>
      <c r="Q4" s="502"/>
      <c r="R4" s="659"/>
    </row>
    <row r="5" spans="1:44" ht="15.65" customHeight="1">
      <c r="A5" s="59"/>
      <c r="B5" s="60"/>
      <c r="C5" s="60"/>
      <c r="D5" s="658"/>
      <c r="E5" s="502"/>
      <c r="F5" s="502"/>
      <c r="G5" s="502"/>
      <c r="H5" s="502"/>
      <c r="I5" s="502"/>
      <c r="J5" s="502"/>
      <c r="K5" s="502"/>
      <c r="L5" s="502"/>
      <c r="M5" s="502"/>
      <c r="N5" s="502"/>
      <c r="O5" s="502"/>
      <c r="P5" s="502"/>
      <c r="Q5" s="502"/>
      <c r="R5" s="659"/>
      <c r="W5" t="s">
        <v>1</v>
      </c>
      <c r="X5" t="s">
        <v>2</v>
      </c>
    </row>
    <row r="6" spans="1:44" ht="28.5" customHeight="1" thickBot="1">
      <c r="A6" s="63"/>
      <c r="B6" s="64"/>
      <c r="C6" s="64"/>
      <c r="D6" s="660"/>
      <c r="E6" s="661"/>
      <c r="F6" s="661"/>
      <c r="G6" s="661"/>
      <c r="H6" s="661"/>
      <c r="I6" s="661"/>
      <c r="J6" s="661"/>
      <c r="K6" s="661"/>
      <c r="L6" s="661"/>
      <c r="M6" s="661"/>
      <c r="N6" s="661"/>
      <c r="O6" s="661"/>
      <c r="P6" s="661"/>
      <c r="Q6" s="661"/>
      <c r="R6" s="662"/>
      <c r="W6" t="s">
        <v>3</v>
      </c>
      <c r="X6" t="s">
        <v>4</v>
      </c>
    </row>
    <row r="7" spans="1:44" s="66" customFormat="1" ht="18" customHeight="1" thickBot="1">
      <c r="A7"/>
      <c r="B7"/>
      <c r="C7"/>
      <c r="D7"/>
      <c r="E7"/>
      <c r="F7"/>
      <c r="G7"/>
      <c r="H7"/>
      <c r="I7"/>
      <c r="J7"/>
      <c r="K7"/>
      <c r="L7"/>
      <c r="M7"/>
      <c r="N7"/>
      <c r="O7"/>
      <c r="P7"/>
      <c r="Q7"/>
      <c r="R7"/>
      <c r="S7"/>
      <c r="T7"/>
      <c r="W7" s="66" t="s">
        <v>5</v>
      </c>
      <c r="X7" s="66" t="s">
        <v>6</v>
      </c>
    </row>
    <row r="8" spans="1:44" s="66" customFormat="1" ht="18" customHeight="1">
      <c r="A8" s="505" t="s">
        <v>148</v>
      </c>
      <c r="B8" s="505"/>
      <c r="C8" s="505"/>
      <c r="D8" s="505"/>
      <c r="E8" s="505"/>
      <c r="F8" s="505"/>
      <c r="G8" s="505"/>
      <c r="H8" s="505"/>
      <c r="I8" s="505"/>
      <c r="J8" s="505"/>
      <c r="K8" s="506" t="s">
        <v>7</v>
      </c>
      <c r="L8" s="507"/>
      <c r="M8" s="507"/>
      <c r="N8" s="507"/>
      <c r="O8" s="507"/>
      <c r="P8" s="507"/>
      <c r="Q8" s="507"/>
      <c r="R8" s="507"/>
      <c r="S8"/>
      <c r="T8"/>
    </row>
    <row r="9" spans="1:44" ht="19" customHeight="1">
      <c r="A9" s="508" t="s">
        <v>8</v>
      </c>
      <c r="B9" s="508"/>
      <c r="C9" s="509" t="s">
        <v>141</v>
      </c>
      <c r="D9" s="509"/>
      <c r="E9" s="510" t="s">
        <v>200</v>
      </c>
      <c r="F9" s="510"/>
      <c r="G9" s="510"/>
      <c r="H9" s="510"/>
      <c r="I9" s="510"/>
      <c r="J9" s="510"/>
      <c r="K9" s="511" t="s">
        <v>9</v>
      </c>
      <c r="L9" s="512"/>
      <c r="M9" s="512"/>
      <c r="N9" s="512"/>
      <c r="O9" s="512"/>
      <c r="P9" s="512"/>
      <c r="Q9" s="513">
        <v>388609012.91000003</v>
      </c>
      <c r="R9" s="513"/>
      <c r="T9" s="67"/>
      <c r="U9" t="s">
        <v>3</v>
      </c>
      <c r="W9" t="s">
        <v>3</v>
      </c>
      <c r="X9" t="s">
        <v>4</v>
      </c>
    </row>
    <row r="10" spans="1:44" ht="18.5">
      <c r="A10" s="508"/>
      <c r="B10" s="508"/>
      <c r="C10" s="509" t="s">
        <v>138</v>
      </c>
      <c r="D10" s="509"/>
      <c r="E10" s="514" t="s">
        <v>139</v>
      </c>
      <c r="F10" s="514"/>
      <c r="G10" s="514" t="s">
        <v>140</v>
      </c>
      <c r="H10" s="514"/>
      <c r="I10" s="514"/>
      <c r="J10" s="514"/>
      <c r="K10" s="511" t="s">
        <v>135</v>
      </c>
      <c r="L10" s="512"/>
      <c r="M10" s="512"/>
      <c r="N10" s="512"/>
      <c r="O10" s="512"/>
      <c r="P10" s="512"/>
      <c r="Q10" s="515">
        <v>1300000</v>
      </c>
      <c r="R10" s="515"/>
      <c r="U10" t="s">
        <v>11</v>
      </c>
      <c r="W10" t="s">
        <v>5</v>
      </c>
      <c r="X10" t="s">
        <v>6</v>
      </c>
    </row>
    <row r="11" spans="1:44" ht="18.5">
      <c r="A11" s="508"/>
      <c r="B11" s="508"/>
      <c r="C11" s="510"/>
      <c r="D11" s="510"/>
      <c r="E11" s="514"/>
      <c r="F11" s="514"/>
      <c r="G11" s="514" t="s">
        <v>153</v>
      </c>
      <c r="H11" s="514"/>
      <c r="I11" s="514"/>
      <c r="J11" s="514"/>
      <c r="K11" s="511" t="s">
        <v>70</v>
      </c>
      <c r="L11" s="512"/>
      <c r="M11" s="512"/>
      <c r="N11" s="512"/>
      <c r="O11" s="512"/>
      <c r="P11" s="512"/>
      <c r="Q11" s="517">
        <f>+Q9/Q10</f>
        <v>298.93000993076924</v>
      </c>
      <c r="R11" s="517"/>
      <c r="U11" t="s">
        <v>53</v>
      </c>
    </row>
    <row r="12" spans="1:44" ht="19" thickBot="1">
      <c r="A12" s="518" t="s">
        <v>137</v>
      </c>
      <c r="B12" s="518"/>
      <c r="C12" s="510" t="s">
        <v>201</v>
      </c>
      <c r="D12" s="510"/>
      <c r="E12" s="510"/>
      <c r="F12" s="510"/>
      <c r="G12" s="510"/>
      <c r="H12" s="510"/>
      <c r="I12" s="510"/>
      <c r="J12" s="510"/>
      <c r="K12" s="519" t="s">
        <v>13</v>
      </c>
      <c r="L12" s="520"/>
      <c r="M12" s="520"/>
      <c r="N12" s="520"/>
      <c r="O12" s="520"/>
      <c r="P12" s="520"/>
      <c r="Q12" s="521">
        <v>45589</v>
      </c>
      <c r="R12" s="521"/>
      <c r="W12" t="s">
        <v>12</v>
      </c>
    </row>
    <row r="13" spans="1:44" ht="18.5">
      <c r="A13" s="518" t="s">
        <v>10</v>
      </c>
      <c r="B13" s="518"/>
      <c r="C13" s="510" t="s">
        <v>202</v>
      </c>
      <c r="D13" s="510"/>
      <c r="E13" s="510"/>
      <c r="F13" s="510"/>
      <c r="G13" s="510"/>
      <c r="H13" s="510"/>
      <c r="I13" s="510"/>
      <c r="J13" s="510"/>
      <c r="W13" t="str">
        <f>+A23</f>
        <v>CARLOS AUGUSTO RESTREPO SALAZAR - JUAN CARLOS VILLADA CASTILLO -C.A.L.P S.A.S</v>
      </c>
      <c r="AR13" s="68"/>
    </row>
    <row r="14" spans="1:44" ht="18">
      <c r="A14" s="524" t="s">
        <v>62</v>
      </c>
      <c r="B14" s="524"/>
      <c r="C14" s="632" t="s">
        <v>203</v>
      </c>
      <c r="D14" s="632"/>
      <c r="E14" s="632"/>
      <c r="F14" s="632"/>
      <c r="G14" s="632"/>
      <c r="H14" s="632"/>
      <c r="I14" s="632"/>
      <c r="J14" s="632"/>
      <c r="AR14" s="68"/>
    </row>
    <row r="15" spans="1:44">
      <c r="A15" s="525" t="s">
        <v>71</v>
      </c>
      <c r="B15" s="526"/>
      <c r="C15" s="585" t="s">
        <v>3</v>
      </c>
      <c r="D15" s="585"/>
      <c r="E15" s="585"/>
      <c r="F15" s="585"/>
      <c r="G15" s="585"/>
      <c r="H15" s="585"/>
      <c r="I15" s="585"/>
      <c r="J15" s="585"/>
      <c r="AR15" s="68"/>
    </row>
    <row r="16" spans="1:44">
      <c r="A16" s="528" t="s">
        <v>14</v>
      </c>
      <c r="B16" s="529"/>
      <c r="C16" s="585" t="s">
        <v>5</v>
      </c>
      <c r="D16" s="585"/>
      <c r="E16" s="585"/>
      <c r="F16" s="585"/>
      <c r="G16" s="585"/>
      <c r="H16" s="585"/>
      <c r="I16" s="585"/>
      <c r="J16" s="585"/>
      <c r="AR16" s="68"/>
    </row>
    <row r="17" spans="1:44" ht="288" customHeight="1">
      <c r="A17" s="535" t="s">
        <v>155</v>
      </c>
      <c r="B17" s="535"/>
      <c r="C17" s="535"/>
      <c r="D17" s="535"/>
      <c r="E17" s="535"/>
      <c r="F17" s="535"/>
      <c r="G17" s="535"/>
      <c r="H17" s="535"/>
      <c r="I17" s="535"/>
      <c r="J17" s="535"/>
      <c r="K17" s="536"/>
      <c r="L17" s="536"/>
      <c r="M17" s="536"/>
      <c r="N17" s="536"/>
      <c r="O17" s="536"/>
      <c r="P17" s="536"/>
      <c r="Q17" s="536"/>
      <c r="R17" s="536"/>
      <c r="W17" t="str">
        <f>+A24</f>
        <v xml:space="preserve">JUACARLOS VILLADA CASTILLO </v>
      </c>
      <c r="AR17" s="69"/>
    </row>
    <row r="18" spans="1:44">
      <c r="A18" s="518" t="s">
        <v>149</v>
      </c>
      <c r="B18" s="518"/>
      <c r="C18" s="496">
        <v>30</v>
      </c>
      <c r="D18" s="496"/>
      <c r="E18" s="496"/>
      <c r="F18" s="496"/>
      <c r="G18" s="70" t="s">
        <v>142</v>
      </c>
      <c r="H18" s="497" t="s">
        <v>3</v>
      </c>
      <c r="I18" s="497"/>
      <c r="J18" s="497"/>
      <c r="K18" s="537"/>
      <c r="L18" s="537"/>
      <c r="M18" s="537"/>
      <c r="N18" s="537"/>
      <c r="O18" s="537"/>
      <c r="P18" s="537"/>
      <c r="Q18" s="537"/>
      <c r="R18" s="537"/>
      <c r="W18" t="str">
        <f>+A25</f>
        <v>C.A.L.P S.A.S</v>
      </c>
    </row>
    <row r="19" spans="1:44">
      <c r="A19" s="522" t="s">
        <v>71</v>
      </c>
      <c r="B19" s="523"/>
      <c r="C19" s="497" t="s">
        <v>3</v>
      </c>
      <c r="D19" s="497"/>
      <c r="E19" s="497"/>
      <c r="F19" s="497"/>
      <c r="G19" s="497"/>
      <c r="H19" s="497"/>
      <c r="I19" s="497"/>
      <c r="J19" s="497"/>
      <c r="W19">
        <f>+A26</f>
        <v>0</v>
      </c>
    </row>
    <row r="20" spans="1:44">
      <c r="A20" s="530" t="s">
        <v>14</v>
      </c>
      <c r="B20" s="531"/>
      <c r="C20" s="497" t="s">
        <v>3</v>
      </c>
      <c r="D20" s="497"/>
      <c r="E20" s="497"/>
      <c r="F20" s="497"/>
      <c r="G20" s="497"/>
      <c r="H20" s="497"/>
      <c r="I20" s="497"/>
      <c r="J20" s="497"/>
    </row>
    <row r="21" spans="1:44" ht="16" thickBot="1">
      <c r="A21" s="655" t="s">
        <v>204</v>
      </c>
      <c r="B21" s="656"/>
      <c r="C21" s="497" t="s">
        <v>5</v>
      </c>
      <c r="D21" s="497"/>
      <c r="E21" s="497"/>
      <c r="F21" s="497"/>
      <c r="G21" s="497"/>
      <c r="H21" s="497"/>
      <c r="I21" s="497"/>
      <c r="J21" s="497"/>
    </row>
    <row r="22" spans="1:44" ht="31">
      <c r="A22" s="538" t="s">
        <v>12</v>
      </c>
      <c r="B22" s="539"/>
      <c r="C22" s="540"/>
      <c r="D22" s="71" t="s">
        <v>56</v>
      </c>
      <c r="E22" s="540" t="s">
        <v>15</v>
      </c>
      <c r="F22" s="540"/>
      <c r="G22" s="72" t="s">
        <v>50</v>
      </c>
      <c r="H22" s="73" t="s">
        <v>51</v>
      </c>
      <c r="I22" s="540" t="s">
        <v>134</v>
      </c>
      <c r="J22" s="541"/>
      <c r="M22" s="542"/>
      <c r="N22" s="543"/>
      <c r="O22" s="543"/>
      <c r="P22" s="543"/>
      <c r="Q22" s="543"/>
      <c r="R22" s="543"/>
    </row>
    <row r="23" spans="1:44">
      <c r="A23" s="544" t="str">
        <f>+C12</f>
        <v>CARLOS AUGUSTO RESTREPO SALAZAR - JUAN CARLOS VILLADA CASTILLO -C.A.L.P S.A.S</v>
      </c>
      <c r="B23" s="534"/>
      <c r="C23" s="534"/>
      <c r="D23" s="74" t="s">
        <v>4</v>
      </c>
      <c r="E23" s="545">
        <v>0.3</v>
      </c>
      <c r="F23" s="546"/>
      <c r="G23" s="74" t="s">
        <v>3</v>
      </c>
      <c r="H23" s="75" t="s">
        <v>3</v>
      </c>
      <c r="I23" s="547" t="s">
        <v>3</v>
      </c>
      <c r="J23" s="548"/>
      <c r="M23" s="549"/>
      <c r="N23" s="549"/>
      <c r="O23" s="549"/>
      <c r="P23" s="549"/>
      <c r="Q23" s="549"/>
      <c r="R23" s="76"/>
      <c r="W23" t="s">
        <v>16</v>
      </c>
      <c r="Z23" t="s">
        <v>17</v>
      </c>
    </row>
    <row r="24" spans="1:44">
      <c r="A24" s="550" t="s">
        <v>205</v>
      </c>
      <c r="B24" s="551"/>
      <c r="C24" s="551"/>
      <c r="D24" s="74" t="s">
        <v>4</v>
      </c>
      <c r="E24" s="552">
        <v>0.3</v>
      </c>
      <c r="F24" s="552"/>
      <c r="G24" s="74" t="s">
        <v>53</v>
      </c>
      <c r="H24" s="74" t="s">
        <v>53</v>
      </c>
      <c r="I24" s="547" t="s">
        <v>53</v>
      </c>
      <c r="J24" s="548"/>
      <c r="M24" s="549"/>
      <c r="N24" s="549"/>
      <c r="O24" s="549"/>
      <c r="P24" s="553"/>
      <c r="Q24" s="553"/>
      <c r="R24" s="553"/>
      <c r="T24" s="78"/>
      <c r="W24" t="s">
        <v>18</v>
      </c>
      <c r="Z24" t="s">
        <v>19</v>
      </c>
      <c r="AP24" t="s">
        <v>20</v>
      </c>
    </row>
    <row r="25" spans="1:44" ht="15.65" customHeight="1">
      <c r="A25" s="554" t="s">
        <v>206</v>
      </c>
      <c r="B25" s="555"/>
      <c r="C25" s="555"/>
      <c r="D25" s="74" t="s">
        <v>6</v>
      </c>
      <c r="E25" s="552">
        <v>0.4</v>
      </c>
      <c r="F25" s="552"/>
      <c r="G25" s="74" t="s">
        <v>53</v>
      </c>
      <c r="H25" s="74" t="s">
        <v>53</v>
      </c>
      <c r="I25" s="547" t="s">
        <v>53</v>
      </c>
      <c r="J25" s="548"/>
      <c r="M25" s="549"/>
      <c r="N25" s="549"/>
      <c r="O25" s="549"/>
      <c r="P25" s="553"/>
      <c r="Q25" s="553"/>
      <c r="R25" s="553"/>
      <c r="W25" t="s">
        <v>21</v>
      </c>
    </row>
    <row r="26" spans="1:44" ht="15.65" customHeight="1">
      <c r="A26" s="554"/>
      <c r="B26" s="555"/>
      <c r="C26" s="555"/>
      <c r="D26" s="79"/>
      <c r="E26" s="552"/>
      <c r="F26" s="552"/>
      <c r="G26" s="74"/>
      <c r="H26" s="77"/>
      <c r="I26" s="547"/>
      <c r="J26" s="548"/>
      <c r="M26" s="549"/>
      <c r="N26" s="549"/>
      <c r="O26" s="549"/>
      <c r="P26" s="553"/>
      <c r="Q26" s="553"/>
      <c r="R26" s="553"/>
      <c r="W26" t="s">
        <v>22</v>
      </c>
    </row>
    <row r="27" spans="1:44" ht="30" customHeight="1" thickBot="1">
      <c r="A27" s="556"/>
      <c r="B27" s="557"/>
      <c r="C27" s="557"/>
      <c r="D27" s="80"/>
      <c r="E27" s="558"/>
      <c r="F27" s="558"/>
      <c r="G27" s="81"/>
      <c r="H27" s="82"/>
      <c r="I27" s="559"/>
      <c r="J27" s="560"/>
      <c r="M27" s="549"/>
      <c r="N27" s="549"/>
      <c r="O27" s="549"/>
      <c r="P27" s="553"/>
      <c r="Q27" s="553"/>
      <c r="R27" s="553"/>
      <c r="W27" t="s">
        <v>150</v>
      </c>
    </row>
    <row r="28" spans="1:44" ht="30" customHeight="1">
      <c r="A28" s="83"/>
      <c r="B28" s="83"/>
      <c r="C28" s="83"/>
      <c r="D28" s="84"/>
      <c r="E28" s="85"/>
      <c r="F28" s="85"/>
      <c r="G28" s="86"/>
      <c r="H28" s="83"/>
      <c r="I28" s="87"/>
      <c r="J28" s="87"/>
      <c r="M28" s="76"/>
      <c r="N28" s="76"/>
      <c r="O28" s="76"/>
      <c r="P28" s="88"/>
      <c r="Q28" s="88"/>
      <c r="R28" s="88"/>
    </row>
    <row r="29" spans="1:44" ht="112.15" customHeight="1">
      <c r="A29" s="564" t="s">
        <v>170</v>
      </c>
      <c r="B29" s="564"/>
      <c r="C29" s="564"/>
      <c r="D29" s="564"/>
      <c r="E29" s="564"/>
      <c r="F29" s="564"/>
      <c r="G29" s="564"/>
      <c r="H29" s="564"/>
      <c r="I29" s="564"/>
      <c r="J29" s="564"/>
      <c r="K29" s="564"/>
      <c r="L29" s="564"/>
      <c r="M29" s="564"/>
      <c r="N29" s="564"/>
      <c r="O29" s="564"/>
      <c r="P29" s="564"/>
      <c r="Q29" s="89"/>
      <c r="R29" s="88"/>
      <c r="W29" t="s">
        <v>23</v>
      </c>
    </row>
    <row r="30" spans="1:44" ht="50.5" customHeight="1">
      <c r="A30" s="565" t="s">
        <v>156</v>
      </c>
      <c r="B30" s="565"/>
      <c r="C30" s="565"/>
      <c r="D30" s="565"/>
      <c r="E30" s="565"/>
      <c r="F30" s="565"/>
      <c r="G30" s="565"/>
      <c r="H30" s="565" t="s">
        <v>157</v>
      </c>
      <c r="I30" s="565"/>
      <c r="J30" s="565" t="s">
        <v>158</v>
      </c>
      <c r="K30" s="565"/>
      <c r="L30" s="565"/>
      <c r="M30" s="565"/>
      <c r="N30" s="565" t="s">
        <v>159</v>
      </c>
      <c r="O30" s="565"/>
      <c r="P30" s="565"/>
      <c r="Q30" s="89"/>
      <c r="R30" s="88"/>
    </row>
    <row r="31" spans="1:44" ht="73.150000000000006" customHeight="1">
      <c r="A31" s="566" t="s">
        <v>160</v>
      </c>
      <c r="B31" s="566"/>
      <c r="C31" s="566"/>
      <c r="D31" s="566"/>
      <c r="E31" s="566"/>
      <c r="F31" s="566"/>
      <c r="G31" s="566"/>
      <c r="H31" s="566" t="s">
        <v>90</v>
      </c>
      <c r="I31" s="566"/>
      <c r="J31" s="566">
        <v>48.1</v>
      </c>
      <c r="K31" s="566"/>
      <c r="L31" s="566"/>
      <c r="M31" s="566"/>
      <c r="N31" s="566">
        <v>36.08</v>
      </c>
      <c r="O31" s="566"/>
      <c r="P31" s="566"/>
      <c r="Q31" s="89"/>
      <c r="R31" s="88"/>
    </row>
    <row r="32" spans="1:44" s="91" customFormat="1" ht="21">
      <c r="A32" s="561" t="s">
        <v>136</v>
      </c>
      <c r="B32" s="561"/>
      <c r="C32" s="561"/>
      <c r="D32" s="561"/>
      <c r="E32" s="561"/>
      <c r="F32" s="561"/>
      <c r="G32" s="561"/>
      <c r="H32" s="561"/>
      <c r="I32" s="561"/>
      <c r="J32" s="561"/>
      <c r="K32" s="561"/>
      <c r="L32" s="561"/>
      <c r="M32" s="561"/>
      <c r="N32" s="561"/>
      <c r="O32" s="561"/>
      <c r="P32" s="561"/>
      <c r="Q32" s="90"/>
      <c r="R32" s="90" t="s">
        <v>249</v>
      </c>
      <c r="S32" s="554" t="s">
        <v>206</v>
      </c>
      <c r="T32" s="555"/>
      <c r="U32" s="555"/>
      <c r="W32" t="s">
        <v>24</v>
      </c>
    </row>
    <row r="33" spans="1:41" ht="27.65" customHeight="1">
      <c r="A33" s="562" t="s">
        <v>25</v>
      </c>
      <c r="B33" s="562"/>
      <c r="C33" s="562"/>
      <c r="D33" s="562"/>
      <c r="E33" s="563" t="s">
        <v>16</v>
      </c>
      <c r="F33" s="563"/>
      <c r="G33" s="563"/>
      <c r="H33" s="563" t="s">
        <v>18</v>
      </c>
      <c r="I33" s="563"/>
      <c r="J33" s="563"/>
      <c r="K33" s="563" t="s">
        <v>21</v>
      </c>
      <c r="L33" s="563"/>
      <c r="M33" s="563"/>
      <c r="N33" s="562" t="s">
        <v>147</v>
      </c>
      <c r="O33" s="562"/>
      <c r="P33" s="562"/>
      <c r="Q33" s="92"/>
      <c r="R33" s="92" t="s">
        <v>246</v>
      </c>
      <c r="S33" t="s">
        <v>245</v>
      </c>
      <c r="W33" t="s">
        <v>26</v>
      </c>
    </row>
    <row r="34" spans="1:41" ht="21">
      <c r="A34" s="567" t="s">
        <v>27</v>
      </c>
      <c r="B34" s="567"/>
      <c r="C34" s="567"/>
      <c r="D34" s="567"/>
      <c r="E34" s="568" t="s">
        <v>202</v>
      </c>
      <c r="F34" s="568"/>
      <c r="G34" s="568"/>
      <c r="H34" s="568" t="s">
        <v>250</v>
      </c>
      <c r="I34" s="568"/>
      <c r="J34" s="568"/>
      <c r="K34" s="568" t="s">
        <v>251</v>
      </c>
      <c r="L34" s="568"/>
      <c r="M34" s="568"/>
      <c r="N34" s="570" t="s">
        <v>5</v>
      </c>
      <c r="O34" s="571"/>
      <c r="P34" s="572"/>
      <c r="Q34" s="90" t="str">
        <f>+IF(ISNUMBER(Q40),LOOKUP(Q40,$AB$61:$AB$96,$AC$61:$AC$96),"")</f>
        <v/>
      </c>
      <c r="R34" s="90" t="s">
        <v>247</v>
      </c>
      <c r="S34" t="s">
        <v>248</v>
      </c>
    </row>
    <row r="35" spans="1:41" ht="145.9" customHeight="1">
      <c r="A35" s="567" t="s">
        <v>151</v>
      </c>
      <c r="B35" s="567"/>
      <c r="C35" s="567"/>
      <c r="D35" s="567"/>
      <c r="E35" s="568" t="s">
        <v>207</v>
      </c>
      <c r="F35" s="568"/>
      <c r="G35" s="568"/>
      <c r="H35" s="568" t="s">
        <v>208</v>
      </c>
      <c r="I35" s="568"/>
      <c r="J35" s="568"/>
      <c r="K35" s="568" t="s">
        <v>209</v>
      </c>
      <c r="L35" s="568"/>
      <c r="M35" s="568"/>
      <c r="N35" s="573"/>
      <c r="O35" s="574"/>
      <c r="P35" s="575"/>
      <c r="Q35" s="90"/>
      <c r="R35" s="90"/>
      <c r="W35" t="s">
        <v>28</v>
      </c>
    </row>
    <row r="36" spans="1:41" ht="84.65" customHeight="1">
      <c r="A36" s="579" t="s">
        <v>145</v>
      </c>
      <c r="B36" s="579"/>
      <c r="C36" s="579"/>
      <c r="D36" s="579"/>
      <c r="E36" s="654" t="s">
        <v>3</v>
      </c>
      <c r="F36" s="654"/>
      <c r="G36" s="654"/>
      <c r="H36" s="654" t="s">
        <v>3</v>
      </c>
      <c r="I36" s="654"/>
      <c r="J36" s="654"/>
      <c r="K36" s="654" t="s">
        <v>3</v>
      </c>
      <c r="L36" s="654"/>
      <c r="M36" s="654"/>
      <c r="N36" s="573"/>
      <c r="O36" s="574"/>
      <c r="P36" s="575"/>
      <c r="Q36" s="90"/>
      <c r="R36" s="90"/>
    </row>
    <row r="37" spans="1:41" ht="21">
      <c r="A37" s="567" t="s">
        <v>29</v>
      </c>
      <c r="B37" s="567"/>
      <c r="C37" s="567"/>
      <c r="D37" s="567"/>
      <c r="E37" s="580">
        <v>1</v>
      </c>
      <c r="F37" s="580"/>
      <c r="G37" s="580"/>
      <c r="H37" s="580">
        <v>1</v>
      </c>
      <c r="I37" s="580"/>
      <c r="J37" s="580"/>
      <c r="K37" s="580">
        <v>0.5</v>
      </c>
      <c r="L37" s="580"/>
      <c r="M37" s="580"/>
      <c r="N37" s="573"/>
      <c r="O37" s="574"/>
      <c r="P37" s="575"/>
      <c r="Q37" s="90"/>
      <c r="R37" s="90"/>
      <c r="W37" t="s">
        <v>30</v>
      </c>
    </row>
    <row r="38" spans="1:41" ht="21">
      <c r="A38" s="567" t="s">
        <v>143</v>
      </c>
      <c r="B38" s="567"/>
      <c r="C38" s="567"/>
      <c r="D38" s="567"/>
      <c r="E38" s="580">
        <v>1</v>
      </c>
      <c r="F38" s="580"/>
      <c r="G38" s="580"/>
      <c r="H38" s="580">
        <v>1</v>
      </c>
      <c r="I38" s="580"/>
      <c r="J38" s="580"/>
      <c r="K38" s="580">
        <v>0.5</v>
      </c>
      <c r="L38" s="580"/>
      <c r="M38" s="580"/>
      <c r="N38" s="573"/>
      <c r="O38" s="574"/>
      <c r="P38" s="575"/>
      <c r="Q38" s="90"/>
      <c r="R38" s="90"/>
    </row>
    <row r="39" spans="1:41" ht="21">
      <c r="A39" s="567" t="s">
        <v>31</v>
      </c>
      <c r="B39" s="567"/>
      <c r="C39" s="567"/>
      <c r="D39" s="567"/>
      <c r="E39" s="581">
        <v>2618848603</v>
      </c>
      <c r="F39" s="581"/>
      <c r="G39" s="581"/>
      <c r="H39" s="581">
        <v>638445065</v>
      </c>
      <c r="I39" s="581"/>
      <c r="J39" s="581"/>
      <c r="K39" s="581">
        <v>406290523</v>
      </c>
      <c r="L39" s="581"/>
      <c r="M39" s="581"/>
      <c r="N39" s="573"/>
      <c r="O39" s="574"/>
      <c r="P39" s="575"/>
      <c r="Q39" s="90"/>
      <c r="R39" s="90"/>
      <c r="W39" t="s">
        <v>32</v>
      </c>
    </row>
    <row r="40" spans="1:41" ht="21">
      <c r="A40" s="579" t="s">
        <v>33</v>
      </c>
      <c r="B40" s="579"/>
      <c r="C40" s="579"/>
      <c r="D40" s="579"/>
      <c r="E40" s="585">
        <v>1999</v>
      </c>
      <c r="F40" s="585"/>
      <c r="G40" s="585"/>
      <c r="H40" s="585">
        <v>2020</v>
      </c>
      <c r="I40" s="585"/>
      <c r="J40" s="585"/>
      <c r="K40" s="585">
        <v>2007</v>
      </c>
      <c r="L40" s="585"/>
      <c r="M40" s="585"/>
      <c r="N40" s="573"/>
      <c r="O40" s="574"/>
      <c r="P40" s="575"/>
      <c r="Q40" s="90"/>
      <c r="R40" s="90"/>
      <c r="W40" t="s">
        <v>34</v>
      </c>
    </row>
    <row r="41" spans="1:41" ht="21">
      <c r="A41" s="579" t="s">
        <v>35</v>
      </c>
      <c r="B41" s="579"/>
      <c r="C41" s="579"/>
      <c r="D41" s="579"/>
      <c r="E41" s="586">
        <f>+IF(ISNUMBER(E40),LOOKUP(E40,$AB$61:$AB$98,$AC$61:$AC$98),"")</f>
        <v>236460</v>
      </c>
      <c r="F41" s="586"/>
      <c r="G41" s="586"/>
      <c r="H41" s="586">
        <f>+IF(ISNUMBER(H40),LOOKUP(H40,$AB$61:$AB$98,$AC$61:$AC$98),"")</f>
        <v>877803</v>
      </c>
      <c r="I41" s="586"/>
      <c r="J41" s="586"/>
      <c r="K41" s="586">
        <f>+IF(ISNUMBER(K40),LOOKUP(K40,$AB$61:$AB$98,$AC$61:$AC$98),"")</f>
        <v>433700</v>
      </c>
      <c r="L41" s="586"/>
      <c r="M41" s="586"/>
      <c r="N41" s="573"/>
      <c r="O41" s="574"/>
      <c r="P41" s="575"/>
      <c r="Q41" s="90"/>
      <c r="R41" s="90"/>
    </row>
    <row r="42" spans="1:41" ht="21">
      <c r="A42" s="579" t="s">
        <v>36</v>
      </c>
      <c r="B42" s="579"/>
      <c r="C42" s="579"/>
      <c r="D42" s="579"/>
      <c r="E42" s="590">
        <f>+IF(ISBLANK(E40),0,E39/E41)</f>
        <v>11075.22880402605</v>
      </c>
      <c r="F42" s="590"/>
      <c r="G42" s="590"/>
      <c r="H42" s="590">
        <f>+IF(ISBLANK(H40),0,H39/H41)</f>
        <v>727.32158012674824</v>
      </c>
      <c r="I42" s="590"/>
      <c r="J42" s="590"/>
      <c r="K42" s="590">
        <f>+IF(ISBLANK(K40),0,K39/K41)</f>
        <v>936.80083698409044</v>
      </c>
      <c r="L42" s="590"/>
      <c r="M42" s="590"/>
      <c r="N42" s="573"/>
      <c r="O42" s="574"/>
      <c r="P42" s="575"/>
      <c r="Q42" s="90"/>
      <c r="R42" s="90"/>
      <c r="W42" s="591" t="s">
        <v>37</v>
      </c>
      <c r="X42" s="591"/>
      <c r="Y42" s="591"/>
      <c r="Z42" s="591"/>
      <c r="AA42" s="591"/>
      <c r="AB42" s="591"/>
      <c r="AC42" s="591"/>
      <c r="AD42" s="591"/>
    </row>
    <row r="43" spans="1:41" ht="42" customHeight="1">
      <c r="A43" s="592" t="s">
        <v>173</v>
      </c>
      <c r="B43" s="592"/>
      <c r="C43" s="592"/>
      <c r="D43" s="592"/>
      <c r="E43" s="584">
        <f>E42*E38</f>
        <v>11075.22880402605</v>
      </c>
      <c r="F43" s="584"/>
      <c r="G43" s="584"/>
      <c r="H43" s="584">
        <f>H42*H38</f>
        <v>727.32158012674824</v>
      </c>
      <c r="I43" s="584"/>
      <c r="J43" s="584"/>
      <c r="K43" s="584">
        <f>K42*K38</f>
        <v>468.40041849204522</v>
      </c>
      <c r="L43" s="584"/>
      <c r="M43" s="584"/>
      <c r="N43" s="573"/>
      <c r="O43" s="574"/>
      <c r="P43" s="575"/>
      <c r="Q43" s="90"/>
      <c r="R43" s="90"/>
      <c r="W43" s="591" t="s">
        <v>37</v>
      </c>
      <c r="X43" s="591"/>
      <c r="Y43" s="591"/>
      <c r="Z43" s="591"/>
      <c r="AA43" s="591"/>
      <c r="AB43" s="591"/>
      <c r="AC43" s="591"/>
      <c r="AD43" s="591"/>
    </row>
    <row r="44" spans="1:41" ht="21">
      <c r="A44" s="579" t="s">
        <v>152</v>
      </c>
      <c r="B44" s="579"/>
      <c r="C44" s="579"/>
      <c r="D44" s="579"/>
      <c r="E44" s="582">
        <v>42</v>
      </c>
      <c r="F44" s="582"/>
      <c r="G44" s="582"/>
      <c r="H44" s="582">
        <v>90</v>
      </c>
      <c r="I44" s="582"/>
      <c r="J44" s="582"/>
      <c r="K44" s="582">
        <v>39</v>
      </c>
      <c r="L44" s="582"/>
      <c r="M44" s="582"/>
      <c r="N44" s="573"/>
      <c r="O44" s="574"/>
      <c r="P44" s="575"/>
      <c r="Q44" s="90"/>
      <c r="R44" s="90"/>
    </row>
    <row r="45" spans="1:41" ht="21">
      <c r="A45" s="579" t="s">
        <v>144</v>
      </c>
      <c r="B45" s="579"/>
      <c r="C45" s="579"/>
      <c r="D45" s="579"/>
      <c r="E45" s="584">
        <v>11075.22</v>
      </c>
      <c r="F45" s="584"/>
      <c r="G45" s="584"/>
      <c r="H45" s="584">
        <v>727.32</v>
      </c>
      <c r="I45" s="584"/>
      <c r="J45" s="584"/>
      <c r="K45" s="584">
        <v>936.8</v>
      </c>
      <c r="L45" s="584"/>
      <c r="M45" s="584"/>
      <c r="N45" s="573"/>
      <c r="O45" s="574"/>
      <c r="P45" s="575"/>
      <c r="Q45" s="90"/>
      <c r="R45" s="90"/>
      <c r="V45" s="93" t="e">
        <f>+IF(#REF!="CUMPLE",1,"NC")</f>
        <v>#REF!</v>
      </c>
      <c r="W45" s="94" t="e">
        <f>+IF(#REF!="CUMPLE",1,0)</f>
        <v>#REF!</v>
      </c>
      <c r="X45" s="95" t="e">
        <f>+IF(V45=W45,1,0)</f>
        <v>#REF!</v>
      </c>
      <c r="Z45" s="93" t="s">
        <v>45</v>
      </c>
      <c r="AA45" s="587" t="e">
        <f>+IF(#REF!&gt;#REF!,"CUMPLE"," NO CUMPLE ")</f>
        <v>#REF!</v>
      </c>
      <c r="AB45" s="587"/>
      <c r="AC45" s="587"/>
      <c r="AD45" s="587" t="e">
        <f>+IF(#REF!&gt;#REF!,"CUMPLE"," NO CUMPLE ")</f>
        <v>#REF!</v>
      </c>
      <c r="AE45" s="587"/>
      <c r="AF45" s="587"/>
      <c r="AG45" s="587" t="e">
        <f>+IF(#REF!&gt;#REF!,"CUMPLE"," NO CUMPLE ")</f>
        <v>#REF!</v>
      </c>
      <c r="AH45" s="587"/>
      <c r="AI45" s="587"/>
      <c r="AJ45" s="587" t="e">
        <f>+IF(#REF!&gt;#REF!,"CUMPLE"," NO CUMPLE ")</f>
        <v>#REF!</v>
      </c>
      <c r="AK45" s="587"/>
      <c r="AL45" s="587"/>
      <c r="AM45" s="587" t="e">
        <f>+IF(#REF!&gt;#REF!,"CUMPLE"," NO CUMPLE ")</f>
        <v>#REF!</v>
      </c>
      <c r="AN45" s="587"/>
      <c r="AO45" s="588"/>
    </row>
    <row r="46" spans="1:41" ht="42" customHeight="1">
      <c r="A46" s="592" t="s">
        <v>174</v>
      </c>
      <c r="B46" s="592"/>
      <c r="C46" s="592"/>
      <c r="D46" s="592"/>
      <c r="E46" s="584">
        <f>+E45*E38</f>
        <v>11075.22</v>
      </c>
      <c r="F46" s="584"/>
      <c r="G46" s="584"/>
      <c r="H46" s="584">
        <f>+H45*H38</f>
        <v>727.32</v>
      </c>
      <c r="I46" s="584"/>
      <c r="J46" s="584"/>
      <c r="K46" s="584">
        <f>+K45*K38</f>
        <v>468.4</v>
      </c>
      <c r="L46" s="584"/>
      <c r="M46" s="584"/>
      <c r="N46" s="573"/>
      <c r="O46" s="574"/>
      <c r="P46" s="575"/>
      <c r="Q46" s="90"/>
      <c r="R46" s="90"/>
      <c r="W46" s="591" t="s">
        <v>37</v>
      </c>
      <c r="X46" s="591"/>
      <c r="Y46" s="591"/>
      <c r="Z46" s="591"/>
      <c r="AA46" s="591"/>
      <c r="AB46" s="591"/>
      <c r="AC46" s="591"/>
      <c r="AD46" s="591"/>
    </row>
    <row r="47" spans="1:41" ht="21">
      <c r="A47" s="579" t="s">
        <v>172</v>
      </c>
      <c r="B47" s="579"/>
      <c r="C47" s="579"/>
      <c r="D47" s="579"/>
      <c r="E47" s="590" t="s">
        <v>55</v>
      </c>
      <c r="F47" s="590"/>
      <c r="G47" s="590"/>
      <c r="H47" s="590" t="s">
        <v>55</v>
      </c>
      <c r="I47" s="590"/>
      <c r="J47" s="590"/>
      <c r="K47" s="590" t="s">
        <v>55</v>
      </c>
      <c r="L47" s="590"/>
      <c r="M47" s="590"/>
      <c r="N47" s="573"/>
      <c r="O47" s="574"/>
      <c r="P47" s="575"/>
      <c r="Q47" s="90"/>
      <c r="R47" s="90"/>
      <c r="W47" s="87"/>
      <c r="X47" s="87"/>
      <c r="Y47" s="87"/>
      <c r="Z47" s="87"/>
      <c r="AA47" s="87"/>
      <c r="AB47" s="87"/>
      <c r="AC47" s="87"/>
      <c r="AD47" s="87"/>
    </row>
    <row r="48" spans="1:41" ht="21.65" customHeight="1" thickBot="1">
      <c r="A48" s="592" t="s">
        <v>38</v>
      </c>
      <c r="B48" s="592"/>
      <c r="C48" s="567">
        <v>721413</v>
      </c>
      <c r="D48" s="567"/>
      <c r="E48" s="597" t="s">
        <v>3</v>
      </c>
      <c r="F48" s="597"/>
      <c r="G48" s="597"/>
      <c r="H48" s="597" t="s">
        <v>3</v>
      </c>
      <c r="I48" s="597"/>
      <c r="J48" s="597"/>
      <c r="K48" s="597" t="s">
        <v>3</v>
      </c>
      <c r="L48" s="597"/>
      <c r="M48" s="597"/>
      <c r="N48" s="573"/>
      <c r="O48" s="574"/>
      <c r="P48" s="575"/>
      <c r="Q48" s="90"/>
      <c r="R48" s="90"/>
      <c r="V48" s="91" t="e">
        <f>+IF(#REF!="CUMPLE",1,0)</f>
        <v>#REF!</v>
      </c>
      <c r="W48" s="91"/>
      <c r="Z48" s="96"/>
      <c r="AA48" s="96"/>
      <c r="AB48" s="96"/>
      <c r="AC48" s="96"/>
      <c r="AD48" s="96"/>
      <c r="AE48" s="96"/>
      <c r="AF48" s="96"/>
      <c r="AG48" s="96"/>
      <c r="AH48" s="96"/>
      <c r="AI48" s="96"/>
      <c r="AJ48" s="96"/>
      <c r="AK48" s="96"/>
      <c r="AL48" s="96"/>
      <c r="AM48" s="96"/>
      <c r="AN48" s="96"/>
    </row>
    <row r="49" spans="1:41" ht="21.5" thickBot="1">
      <c r="A49" s="592"/>
      <c r="B49" s="592"/>
      <c r="C49" s="567">
        <v>721531</v>
      </c>
      <c r="D49" s="567"/>
      <c r="E49" s="597" t="s">
        <v>3</v>
      </c>
      <c r="F49" s="597"/>
      <c r="G49" s="597"/>
      <c r="H49" s="597" t="s">
        <v>3</v>
      </c>
      <c r="I49" s="597"/>
      <c r="J49" s="597"/>
      <c r="K49" s="597" t="s">
        <v>3</v>
      </c>
      <c r="L49" s="597"/>
      <c r="M49" s="597"/>
      <c r="N49" s="573"/>
      <c r="O49" s="574"/>
      <c r="P49" s="575"/>
      <c r="Q49" s="90"/>
      <c r="R49" s="90"/>
      <c r="V49" s="97" t="s">
        <v>41</v>
      </c>
      <c r="W49" s="98" t="s">
        <v>54</v>
      </c>
      <c r="X49" s="99" t="s">
        <v>47</v>
      </c>
      <c r="Z49" s="96"/>
      <c r="AA49" s="599" t="s">
        <v>42</v>
      </c>
      <c r="AB49" s="600"/>
      <c r="AC49" s="601"/>
      <c r="AD49" s="96"/>
      <c r="AE49" s="96"/>
      <c r="AF49" s="96"/>
      <c r="AG49" s="96"/>
      <c r="AH49" s="96"/>
      <c r="AI49" s="96"/>
      <c r="AJ49" s="96"/>
      <c r="AK49" s="96"/>
      <c r="AL49" s="96"/>
      <c r="AM49" s="96"/>
      <c r="AN49" s="96"/>
    </row>
    <row r="50" spans="1:41" ht="34" customHeight="1">
      <c r="A50" s="579" t="s">
        <v>145</v>
      </c>
      <c r="B50" s="579"/>
      <c r="C50" s="579"/>
      <c r="D50" s="579"/>
      <c r="E50" s="590" t="s">
        <v>3</v>
      </c>
      <c r="F50" s="590"/>
      <c r="G50" s="590"/>
      <c r="H50" s="650" t="s">
        <v>3</v>
      </c>
      <c r="I50" s="650"/>
      <c r="J50" s="650"/>
      <c r="K50" s="650" t="s">
        <v>3</v>
      </c>
      <c r="L50" s="650"/>
      <c r="M50" s="650"/>
      <c r="N50" s="573"/>
      <c r="O50" s="574"/>
      <c r="P50" s="575"/>
      <c r="Q50" s="100"/>
      <c r="R50" s="90"/>
      <c r="V50" s="93"/>
      <c r="W50" s="94"/>
      <c r="X50" s="95"/>
      <c r="Z50" s="93"/>
      <c r="AA50" s="587"/>
      <c r="AB50" s="587"/>
      <c r="AC50" s="587"/>
      <c r="AD50" s="587"/>
      <c r="AE50" s="587"/>
      <c r="AF50" s="587"/>
      <c r="AG50" s="587"/>
      <c r="AH50" s="587"/>
      <c r="AI50" s="587"/>
      <c r="AJ50" s="587"/>
      <c r="AK50" s="587"/>
      <c r="AL50" s="587"/>
      <c r="AM50" s="587"/>
      <c r="AN50" s="587"/>
      <c r="AO50" s="588"/>
    </row>
    <row r="51" spans="1:41" ht="34" customHeight="1">
      <c r="A51" s="488" t="s">
        <v>210</v>
      </c>
      <c r="B51" s="489"/>
      <c r="C51" s="489"/>
      <c r="D51" s="490"/>
      <c r="E51" s="582">
        <v>4100</v>
      </c>
      <c r="F51" s="582"/>
      <c r="G51" s="582"/>
      <c r="H51" s="653"/>
      <c r="I51" s="653"/>
      <c r="J51" s="653"/>
      <c r="K51" s="653"/>
      <c r="L51" s="653"/>
      <c r="M51" s="653"/>
      <c r="N51" s="573"/>
      <c r="O51" s="574"/>
      <c r="P51" s="575"/>
      <c r="Q51" s="100"/>
      <c r="R51" s="90"/>
      <c r="W51" s="101"/>
      <c r="X51" s="95"/>
      <c r="Z51" s="101"/>
      <c r="AA51" s="102"/>
      <c r="AB51" s="103"/>
      <c r="AC51" s="96"/>
      <c r="AD51" s="96"/>
      <c r="AE51" s="96"/>
      <c r="AF51" s="96"/>
      <c r="AG51" s="96"/>
      <c r="AH51" s="96"/>
      <c r="AI51" s="96"/>
      <c r="AJ51" s="96"/>
      <c r="AK51" s="96"/>
      <c r="AL51" s="96"/>
      <c r="AM51" s="96"/>
      <c r="AN51" s="96"/>
      <c r="AO51" s="96"/>
    </row>
    <row r="52" spans="1:41" ht="34" customHeight="1">
      <c r="A52" s="488" t="s">
        <v>161</v>
      </c>
      <c r="B52" s="594"/>
      <c r="C52" s="594"/>
      <c r="D52" s="595"/>
      <c r="E52" s="650" t="s">
        <v>5</v>
      </c>
      <c r="F52" s="650"/>
      <c r="G52" s="650"/>
      <c r="H52" s="650" t="s">
        <v>5</v>
      </c>
      <c r="I52" s="650"/>
      <c r="J52" s="650"/>
      <c r="K52" s="650" t="s">
        <v>5</v>
      </c>
      <c r="L52" s="650"/>
      <c r="M52" s="650"/>
      <c r="N52" s="576"/>
      <c r="O52" s="577"/>
      <c r="P52" s="578"/>
      <c r="Q52" s="100"/>
      <c r="R52" s="90"/>
      <c r="W52" s="101"/>
      <c r="X52" s="95"/>
      <c r="Z52" s="101"/>
      <c r="AA52" s="102"/>
      <c r="AB52" s="103"/>
      <c r="AC52" s="96"/>
      <c r="AD52" s="96"/>
      <c r="AE52" s="96"/>
      <c r="AF52" s="96"/>
      <c r="AG52" s="96"/>
      <c r="AH52" s="96"/>
      <c r="AI52" s="96"/>
      <c r="AJ52" s="96"/>
      <c r="AK52" s="96"/>
      <c r="AL52" s="96"/>
      <c r="AM52" s="96"/>
      <c r="AN52" s="96"/>
      <c r="AO52" s="96"/>
    </row>
    <row r="53" spans="1:41" ht="38.15" customHeight="1">
      <c r="A53" s="651" t="s">
        <v>177</v>
      </c>
      <c r="B53" s="651"/>
      <c r="C53" s="651"/>
      <c r="D53" s="651"/>
      <c r="E53" s="651"/>
      <c r="F53" s="651"/>
      <c r="G53" s="651"/>
      <c r="H53" s="651"/>
      <c r="I53" s="651"/>
      <c r="J53" s="651"/>
      <c r="K53" s="651"/>
      <c r="L53" s="651"/>
      <c r="M53" s="651"/>
      <c r="N53" s="651"/>
      <c r="O53" s="651"/>
      <c r="P53" s="651"/>
      <c r="Q53" s="652"/>
      <c r="R53" s="652"/>
      <c r="S53" s="144"/>
      <c r="W53" s="104">
        <v>6</v>
      </c>
      <c r="X53" s="105">
        <v>1.5</v>
      </c>
      <c r="Z53" s="94" t="s">
        <v>39</v>
      </c>
      <c r="AA53" s="606" t="e">
        <f>+IF(#REF!="CUMPLE",1,0)</f>
        <v>#REF!</v>
      </c>
      <c r="AB53" s="607"/>
    </row>
    <row r="54" spans="1:41" ht="38.15" customHeight="1">
      <c r="A54" s="602" t="s">
        <v>211</v>
      </c>
      <c r="B54" s="579"/>
      <c r="C54" s="579"/>
      <c r="D54" s="579"/>
      <c r="E54" s="602" t="s">
        <v>212</v>
      </c>
      <c r="F54" s="579"/>
      <c r="G54" s="579"/>
      <c r="H54" s="644" t="s">
        <v>146</v>
      </c>
      <c r="I54" s="645"/>
      <c r="J54" s="645"/>
      <c r="K54" s="645"/>
      <c r="L54" s="645"/>
      <c r="M54" s="645"/>
      <c r="N54" s="645"/>
      <c r="O54" s="645"/>
      <c r="P54" s="646"/>
      <c r="Q54" s="145"/>
      <c r="R54" s="145"/>
      <c r="S54" s="144"/>
      <c r="W54" s="142"/>
      <c r="X54" s="143"/>
      <c r="Z54" s="94"/>
      <c r="AA54" s="137"/>
      <c r="AB54" s="138"/>
    </row>
    <row r="55" spans="1:41" ht="169.9" customHeight="1">
      <c r="A55" s="647" t="s">
        <v>213</v>
      </c>
      <c r="B55" s="647"/>
      <c r="C55" s="647"/>
      <c r="D55" s="647"/>
      <c r="E55" s="610" t="s">
        <v>5</v>
      </c>
      <c r="F55" s="611"/>
      <c r="G55" s="611"/>
      <c r="H55" s="611" t="s">
        <v>214</v>
      </c>
      <c r="I55" s="611"/>
      <c r="J55" s="611"/>
      <c r="K55" s="611"/>
      <c r="L55" s="611"/>
      <c r="M55" s="611"/>
      <c r="N55" s="611"/>
      <c r="O55" s="611"/>
      <c r="P55" s="648"/>
      <c r="Q55" s="649"/>
      <c r="R55" s="649"/>
      <c r="Z55" s="94" t="s">
        <v>40</v>
      </c>
      <c r="AA55" s="606" t="e">
        <f>+IF(#REF!="CUMPLE",1,0)</f>
        <v>#REF!</v>
      </c>
      <c r="AB55" s="607"/>
    </row>
    <row r="56" spans="1:41" ht="15.65" customHeight="1">
      <c r="W56" s="93" t="e">
        <f>+IF(#REF!="CUMPLE",1,"NC")</f>
        <v>#REF!</v>
      </c>
      <c r="X56" s="139" t="str">
        <f>IF(ISNUMBER(#REF!),#REF!,"")</f>
        <v/>
      </c>
      <c r="Y56" s="140" t="e">
        <f>+IF(W56=1,X56,"")</f>
        <v>#REF!</v>
      </c>
    </row>
    <row r="57" spans="1:41" ht="15.65" customHeight="1">
      <c r="B57" s="618" t="s">
        <v>49</v>
      </c>
      <c r="C57" s="618"/>
      <c r="D57" s="618"/>
      <c r="E57" s="618"/>
      <c r="F57" s="618"/>
      <c r="G57" s="618"/>
      <c r="H57" s="618"/>
      <c r="I57" s="618"/>
      <c r="J57" s="618"/>
      <c r="K57" s="618"/>
      <c r="L57" s="618"/>
      <c r="M57" s="618"/>
      <c r="N57" s="618"/>
      <c r="O57" s="618"/>
      <c r="P57" s="618"/>
      <c r="Q57" s="108"/>
      <c r="R57" s="108"/>
      <c r="W57" t="e">
        <f>+LOOKUP(Y57,#REF!,#REF!)</f>
        <v>#REF!</v>
      </c>
      <c r="Y57" s="109" t="s">
        <v>52</v>
      </c>
    </row>
    <row r="58" spans="1:41" ht="16.399999999999999" customHeight="1">
      <c r="B58" s="618"/>
      <c r="C58" s="618"/>
      <c r="D58" s="618"/>
      <c r="E58" s="618"/>
      <c r="F58" s="618"/>
      <c r="G58" s="618"/>
      <c r="H58" s="618"/>
      <c r="I58" s="618"/>
      <c r="J58" s="618"/>
      <c r="K58" s="618"/>
      <c r="L58" s="618"/>
      <c r="M58" s="618"/>
      <c r="N58" s="618"/>
      <c r="O58" s="618"/>
      <c r="P58" s="618"/>
      <c r="Q58" s="108"/>
      <c r="R58" s="108"/>
    </row>
    <row r="59" spans="1:41" ht="21">
      <c r="B59" s="613" t="s">
        <v>48</v>
      </c>
      <c r="C59" s="613"/>
      <c r="D59" s="613"/>
      <c r="E59" s="636" t="s">
        <v>200</v>
      </c>
      <c r="F59" s="636"/>
      <c r="G59" s="636"/>
      <c r="H59" s="636"/>
      <c r="I59" s="636"/>
      <c r="J59" s="636"/>
      <c r="K59" s="636"/>
      <c r="L59" s="636"/>
      <c r="M59" s="636"/>
      <c r="N59" s="636"/>
      <c r="O59" s="636"/>
      <c r="P59" s="636"/>
      <c r="Q59" s="108"/>
      <c r="R59" s="108"/>
    </row>
    <row r="60" spans="1:41" ht="40.5" customHeight="1">
      <c r="B60" s="613" t="s">
        <v>215</v>
      </c>
      <c r="C60" s="613"/>
      <c r="D60" s="613"/>
      <c r="E60" s="637" t="s">
        <v>252</v>
      </c>
      <c r="F60" s="637"/>
      <c r="G60" s="637"/>
      <c r="H60" s="637"/>
      <c r="I60" s="637"/>
      <c r="J60" s="637"/>
      <c r="K60" s="637"/>
      <c r="L60" s="637"/>
      <c r="M60" s="637"/>
      <c r="N60" s="637"/>
      <c r="O60" s="637"/>
      <c r="P60" s="637"/>
      <c r="Q60" s="110"/>
      <c r="R60" s="110"/>
    </row>
    <row r="61" spans="1:41" ht="282.75" customHeight="1">
      <c r="A61" s="66"/>
      <c r="B61" s="613" t="s">
        <v>216</v>
      </c>
      <c r="C61" s="613"/>
      <c r="D61" s="613"/>
      <c r="E61" s="638" t="s">
        <v>253</v>
      </c>
      <c r="F61" s="639"/>
      <c r="G61" s="639"/>
      <c r="H61" s="639"/>
      <c r="I61" s="639"/>
      <c r="J61" s="639"/>
      <c r="K61" s="639"/>
      <c r="L61" s="639"/>
      <c r="M61" s="639"/>
      <c r="N61" s="639"/>
      <c r="O61" s="639"/>
      <c r="P61" s="640"/>
      <c r="Q61" s="66"/>
      <c r="R61" s="66"/>
      <c r="AB61" s="1">
        <v>1988</v>
      </c>
      <c r="AC61" s="2">
        <v>25637</v>
      </c>
    </row>
    <row r="62" spans="1:41" ht="40.5" customHeight="1">
      <c r="A62" s="66"/>
      <c r="B62" s="613" t="s">
        <v>177</v>
      </c>
      <c r="C62" s="613"/>
      <c r="D62" s="613"/>
      <c r="E62" s="641" t="s">
        <v>239</v>
      </c>
      <c r="F62" s="642"/>
      <c r="G62" s="642"/>
      <c r="H62" s="642"/>
      <c r="I62" s="642"/>
      <c r="J62" s="642"/>
      <c r="K62" s="642"/>
      <c r="L62" s="642"/>
      <c r="M62" s="642"/>
      <c r="N62" s="642"/>
      <c r="O62" s="642"/>
      <c r="P62" s="643"/>
      <c r="Q62" s="66"/>
      <c r="R62" s="66"/>
      <c r="AB62" s="3">
        <v>1989</v>
      </c>
      <c r="AC62" s="4">
        <v>32560</v>
      </c>
    </row>
    <row r="63" spans="1:41">
      <c r="A63" s="66"/>
      <c r="B63" s="635"/>
      <c r="C63" s="635"/>
      <c r="D63" s="635"/>
      <c r="E63" s="635"/>
      <c r="F63" s="635"/>
      <c r="G63" s="635"/>
      <c r="H63" s="66"/>
      <c r="I63" s="66"/>
      <c r="J63" s="66"/>
      <c r="K63" s="66"/>
      <c r="L63" s="66"/>
      <c r="M63" s="66"/>
      <c r="N63" s="66"/>
      <c r="O63" s="66"/>
      <c r="P63" s="66"/>
      <c r="Q63" s="66"/>
      <c r="R63" s="66"/>
      <c r="S63" s="66"/>
      <c r="AB63" s="1">
        <v>1990</v>
      </c>
      <c r="AC63" s="2">
        <v>41025</v>
      </c>
    </row>
    <row r="64" spans="1:41">
      <c r="A64" s="66"/>
      <c r="B64" s="635"/>
      <c r="C64" s="635"/>
      <c r="D64" s="635"/>
      <c r="E64" s="635"/>
      <c r="F64" s="635"/>
      <c r="G64" s="635"/>
      <c r="H64" s="66"/>
      <c r="I64" s="66"/>
      <c r="J64" s="66"/>
      <c r="K64" s="66"/>
      <c r="L64" s="66"/>
      <c r="M64" s="66"/>
      <c r="N64" s="66"/>
      <c r="O64" s="66"/>
      <c r="P64" s="66"/>
      <c r="Q64" s="66"/>
      <c r="R64" s="66"/>
      <c r="S64" s="66"/>
      <c r="AB64" s="3">
        <v>1991</v>
      </c>
      <c r="AC64" s="4">
        <v>51720</v>
      </c>
    </row>
    <row r="65" spans="1:29">
      <c r="A65" s="66"/>
      <c r="B65" s="635"/>
      <c r="C65" s="635"/>
      <c r="D65" s="635"/>
      <c r="E65" s="635"/>
      <c r="F65" s="635"/>
      <c r="G65" s="635"/>
      <c r="H65" s="141"/>
      <c r="I65" s="66"/>
      <c r="J65" s="66"/>
      <c r="K65" s="66"/>
      <c r="L65" s="66"/>
      <c r="M65" s="66"/>
      <c r="N65" s="66"/>
      <c r="O65" s="66"/>
      <c r="P65" s="66"/>
      <c r="Q65" s="66"/>
      <c r="R65" s="66"/>
      <c r="S65" s="66"/>
      <c r="AB65" s="1">
        <v>1992</v>
      </c>
      <c r="AC65" s="2">
        <v>65190</v>
      </c>
    </row>
    <row r="66" spans="1:29">
      <c r="A66" s="66"/>
      <c r="B66" s="129" t="s">
        <v>183</v>
      </c>
      <c r="C66" s="66"/>
      <c r="D66" s="66"/>
      <c r="E66" s="66"/>
      <c r="F66" s="66"/>
      <c r="G66" s="66"/>
      <c r="H66" s="55"/>
      <c r="I66" s="66"/>
      <c r="J66" s="66"/>
      <c r="K66" s="66"/>
      <c r="L66" s="66"/>
      <c r="M66" s="66"/>
      <c r="N66" s="66"/>
      <c r="O66" s="66"/>
      <c r="P66" s="66"/>
      <c r="Q66" s="66"/>
      <c r="R66" s="66"/>
      <c r="S66" s="66"/>
      <c r="AB66" s="3">
        <v>1993</v>
      </c>
      <c r="AC66" s="4">
        <v>81510</v>
      </c>
    </row>
    <row r="67" spans="1:29">
      <c r="A67" s="66"/>
      <c r="B67" s="66"/>
      <c r="C67" s="66"/>
      <c r="D67" s="66"/>
      <c r="E67" s="66"/>
      <c r="F67" s="66"/>
      <c r="G67" s="66"/>
      <c r="H67" s="66"/>
      <c r="I67" s="66"/>
      <c r="J67" s="66"/>
      <c r="K67" s="66"/>
      <c r="L67" s="66"/>
      <c r="M67" s="66"/>
      <c r="N67" s="66"/>
      <c r="O67" s="66"/>
      <c r="P67" s="66"/>
      <c r="Q67" s="66"/>
      <c r="R67" s="66"/>
      <c r="S67" s="66"/>
      <c r="AB67" s="1">
        <v>1994</v>
      </c>
      <c r="AC67" s="2">
        <v>98700</v>
      </c>
    </row>
    <row r="68" spans="1:29">
      <c r="A68" s="66"/>
      <c r="B68" s="66"/>
      <c r="C68" s="66"/>
      <c r="D68" s="66"/>
      <c r="E68" s="66"/>
      <c r="F68" s="66"/>
      <c r="G68" s="66"/>
      <c r="H68" s="66"/>
      <c r="I68" s="66"/>
      <c r="J68" s="66"/>
      <c r="K68" s="66"/>
      <c r="L68" s="66"/>
      <c r="M68" s="66"/>
      <c r="N68" s="66"/>
      <c r="O68" s="66"/>
      <c r="P68" s="66"/>
      <c r="Q68" s="66"/>
      <c r="R68" s="66"/>
      <c r="S68" s="66"/>
      <c r="AB68" s="3">
        <v>1995</v>
      </c>
      <c r="AC68" s="4">
        <v>118934</v>
      </c>
    </row>
    <row r="69" spans="1:29">
      <c r="A69" s="66"/>
      <c r="B69" s="55"/>
      <c r="C69" s="55"/>
      <c r="D69" s="55"/>
      <c r="E69" s="55"/>
      <c r="F69" s="55"/>
      <c r="G69" s="55"/>
      <c r="I69" s="55"/>
      <c r="J69" s="55"/>
      <c r="K69" s="55"/>
      <c r="L69" s="55"/>
      <c r="M69" s="66"/>
      <c r="N69" s="66"/>
      <c r="O69" s="66"/>
      <c r="P69" s="66"/>
      <c r="Q69" s="66"/>
      <c r="R69" s="66"/>
      <c r="S69" s="66"/>
      <c r="AB69" s="1">
        <v>1996</v>
      </c>
      <c r="AC69" s="2">
        <v>142125</v>
      </c>
    </row>
    <row r="70" spans="1:29">
      <c r="E70" s="112"/>
      <c r="F70" s="112"/>
      <c r="G70" s="78"/>
      <c r="Q70" s="66"/>
      <c r="R70" s="66"/>
      <c r="S70" s="66"/>
      <c r="AB70" s="3">
        <v>1997</v>
      </c>
      <c r="AC70" s="4">
        <v>172005</v>
      </c>
    </row>
    <row r="71" spans="1:29">
      <c r="B71" s="146"/>
      <c r="C71" s="146"/>
      <c r="D71" s="146"/>
      <c r="E71" s="147"/>
      <c r="F71" s="112"/>
      <c r="G71" s="146"/>
      <c r="H71" s="146"/>
      <c r="J71" s="146"/>
      <c r="K71" s="146"/>
      <c r="L71" s="146"/>
      <c r="M71" s="146"/>
      <c r="Q71" s="66"/>
      <c r="R71" s="66"/>
      <c r="S71" s="66"/>
      <c r="AB71" s="1">
        <v>1998</v>
      </c>
      <c r="AC71" s="2">
        <v>203826</v>
      </c>
    </row>
    <row r="72" spans="1:29">
      <c r="B72" s="133" t="s">
        <v>217</v>
      </c>
      <c r="E72" s="112"/>
      <c r="F72" s="112"/>
      <c r="G72" s="133" t="s">
        <v>218</v>
      </c>
      <c r="H72" s="133"/>
      <c r="I72" s="133"/>
      <c r="J72" s="133" t="s">
        <v>188</v>
      </c>
      <c r="K72" s="133"/>
      <c r="L72" s="133"/>
      <c r="M72" s="133"/>
      <c r="Q72" s="66"/>
      <c r="R72" s="66"/>
      <c r="S72" s="66"/>
      <c r="AB72" s="3">
        <v>1999</v>
      </c>
      <c r="AC72" s="4">
        <v>236460</v>
      </c>
    </row>
    <row r="73" spans="1:29">
      <c r="B73" t="s">
        <v>219</v>
      </c>
      <c r="E73" s="112"/>
      <c r="F73" s="112"/>
      <c r="G73" t="s">
        <v>185</v>
      </c>
      <c r="J73" t="s">
        <v>185</v>
      </c>
      <c r="Q73" s="66"/>
      <c r="R73" s="66"/>
      <c r="S73" s="66"/>
      <c r="AB73" s="1">
        <v>2000</v>
      </c>
      <c r="AC73" s="2">
        <v>260100</v>
      </c>
    </row>
    <row r="74" spans="1:29">
      <c r="S74" s="66"/>
      <c r="AB74" s="3">
        <v>2001</v>
      </c>
      <c r="AC74" s="4">
        <v>286000</v>
      </c>
    </row>
    <row r="75" spans="1:29">
      <c r="S75" s="66"/>
      <c r="AB75" s="3"/>
      <c r="AC75" s="4"/>
    </row>
    <row r="76" spans="1:29">
      <c r="S76" s="66"/>
      <c r="AB76" s="1">
        <v>2002</v>
      </c>
      <c r="AC76" s="2">
        <v>309000</v>
      </c>
    </row>
    <row r="77" spans="1:29">
      <c r="B77" s="146"/>
      <c r="C77" s="146"/>
      <c r="D77" s="146"/>
      <c r="E77" s="146"/>
      <c r="S77" s="66"/>
      <c r="AB77" s="3">
        <v>2003</v>
      </c>
      <c r="AC77" s="4">
        <v>332000</v>
      </c>
    </row>
    <row r="78" spans="1:29">
      <c r="B78" t="s">
        <v>240</v>
      </c>
      <c r="AB78" s="1">
        <v>2004</v>
      </c>
      <c r="AC78" s="2">
        <v>358000</v>
      </c>
    </row>
    <row r="79" spans="1:29">
      <c r="B79" t="s">
        <v>241</v>
      </c>
      <c r="AB79" s="3">
        <v>2005</v>
      </c>
      <c r="AC79" s="4">
        <v>381500</v>
      </c>
    </row>
    <row r="80" spans="1:29">
      <c r="AB80" s="1">
        <v>2006</v>
      </c>
      <c r="AC80" s="2">
        <v>408000</v>
      </c>
    </row>
    <row r="81" spans="28:29">
      <c r="AB81" s="3">
        <v>2007</v>
      </c>
      <c r="AC81" s="4">
        <v>433700</v>
      </c>
    </row>
    <row r="82" spans="28:29">
      <c r="AB82" s="1">
        <v>2008</v>
      </c>
      <c r="AC82" s="2">
        <v>461500</v>
      </c>
    </row>
    <row r="83" spans="28:29">
      <c r="AB83" s="3">
        <v>2009</v>
      </c>
      <c r="AC83" s="4">
        <v>496900</v>
      </c>
    </row>
    <row r="84" spans="28:29">
      <c r="AB84" s="1">
        <v>2010</v>
      </c>
      <c r="AC84" s="2">
        <v>515000</v>
      </c>
    </row>
    <row r="85" spans="28:29">
      <c r="AB85" s="3">
        <v>2011</v>
      </c>
      <c r="AC85" s="4">
        <v>535600</v>
      </c>
    </row>
    <row r="86" spans="28:29">
      <c r="AB86" s="1">
        <v>2012</v>
      </c>
      <c r="AC86" s="2">
        <v>566700</v>
      </c>
    </row>
    <row r="87" spans="28:29">
      <c r="AB87" s="3">
        <v>2013</v>
      </c>
      <c r="AC87" s="4">
        <v>589500</v>
      </c>
    </row>
    <row r="88" spans="28:29">
      <c r="AB88" s="1">
        <v>2014</v>
      </c>
      <c r="AC88" s="2">
        <v>616000</v>
      </c>
    </row>
    <row r="89" spans="28:29">
      <c r="AB89" s="3">
        <v>2015</v>
      </c>
      <c r="AC89" s="4">
        <v>644350</v>
      </c>
    </row>
    <row r="90" spans="28:29">
      <c r="AB90" s="1">
        <v>2016</v>
      </c>
      <c r="AC90" s="2">
        <v>689455</v>
      </c>
    </row>
    <row r="91" spans="28:29">
      <c r="AB91" s="3">
        <v>2017</v>
      </c>
      <c r="AC91" s="4">
        <v>737717</v>
      </c>
    </row>
    <row r="92" spans="28:29">
      <c r="AB92" s="1">
        <v>2018</v>
      </c>
      <c r="AC92" s="2">
        <v>781242</v>
      </c>
    </row>
    <row r="93" spans="28:29">
      <c r="AB93" s="3">
        <v>2019</v>
      </c>
      <c r="AC93" s="4">
        <v>828116</v>
      </c>
    </row>
    <row r="94" spans="28:29">
      <c r="AB94" s="1">
        <v>2020</v>
      </c>
      <c r="AC94" s="2">
        <v>877803</v>
      </c>
    </row>
    <row r="95" spans="28:29">
      <c r="AB95" s="3">
        <v>2021</v>
      </c>
      <c r="AC95" s="4">
        <v>908526</v>
      </c>
    </row>
    <row r="96" spans="28:29">
      <c r="AB96" s="1">
        <v>2022</v>
      </c>
      <c r="AC96" s="2">
        <v>1000000</v>
      </c>
    </row>
    <row r="97" spans="28:29">
      <c r="AB97" s="3">
        <v>2023</v>
      </c>
      <c r="AC97" s="4">
        <v>1160000</v>
      </c>
    </row>
    <row r="98" spans="28:29">
      <c r="AB98" s="3">
        <v>2024</v>
      </c>
      <c r="AC98" s="2">
        <v>1300000</v>
      </c>
    </row>
  </sheetData>
  <mergeCells count="201">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J19"/>
    <mergeCell ref="A20:B20"/>
    <mergeCell ref="C20:J20"/>
    <mergeCell ref="A21:B21"/>
    <mergeCell ref="C21:J21"/>
    <mergeCell ref="A17:J17"/>
    <mergeCell ref="K17:R17"/>
    <mergeCell ref="A18:B18"/>
    <mergeCell ref="C18:F18"/>
    <mergeCell ref="H18:J18"/>
    <mergeCell ref="K18:R18"/>
    <mergeCell ref="A22:C22"/>
    <mergeCell ref="E22:F22"/>
    <mergeCell ref="I22:J22"/>
    <mergeCell ref="M22:R22"/>
    <mergeCell ref="A23:C23"/>
    <mergeCell ref="E23:F23"/>
    <mergeCell ref="I23:J23"/>
    <mergeCell ref="M23:O23"/>
    <mergeCell ref="P23:Q23"/>
    <mergeCell ref="A24:C24"/>
    <mergeCell ref="E24:F24"/>
    <mergeCell ref="I24:J24"/>
    <mergeCell ref="M24:O25"/>
    <mergeCell ref="P24:Q25"/>
    <mergeCell ref="R24:R25"/>
    <mergeCell ref="A25:C25"/>
    <mergeCell ref="E25:F25"/>
    <mergeCell ref="I25:J25"/>
    <mergeCell ref="A26:C26"/>
    <mergeCell ref="E26:F26"/>
    <mergeCell ref="I26:J26"/>
    <mergeCell ref="M26:O27"/>
    <mergeCell ref="P26:Q27"/>
    <mergeCell ref="R26:R27"/>
    <mergeCell ref="A27:C27"/>
    <mergeCell ref="E27:F27"/>
    <mergeCell ref="I27:J27"/>
    <mergeCell ref="A32:P32"/>
    <mergeCell ref="A33:D33"/>
    <mergeCell ref="E33:G33"/>
    <mergeCell ref="H33:J33"/>
    <mergeCell ref="K33:M33"/>
    <mergeCell ref="N33:P33"/>
    <mergeCell ref="A29:P29"/>
    <mergeCell ref="A30:G30"/>
    <mergeCell ref="H30:I30"/>
    <mergeCell ref="J30:M30"/>
    <mergeCell ref="N30:P30"/>
    <mergeCell ref="A31:G31"/>
    <mergeCell ref="H31:I31"/>
    <mergeCell ref="J31:M31"/>
    <mergeCell ref="N31:P31"/>
    <mergeCell ref="A34:D34"/>
    <mergeCell ref="E34:G34"/>
    <mergeCell ref="H34:J34"/>
    <mergeCell ref="K34:M34"/>
    <mergeCell ref="N34:P52"/>
    <mergeCell ref="A35:D35"/>
    <mergeCell ref="E35:G35"/>
    <mergeCell ref="H35:J35"/>
    <mergeCell ref="K35:M35"/>
    <mergeCell ref="A36:D36"/>
    <mergeCell ref="A38:D38"/>
    <mergeCell ref="E38:G38"/>
    <mergeCell ref="H38:J38"/>
    <mergeCell ref="K38:M38"/>
    <mergeCell ref="A39:D39"/>
    <mergeCell ref="E39:G39"/>
    <mergeCell ref="H39:J39"/>
    <mergeCell ref="K39:M39"/>
    <mergeCell ref="E36:G36"/>
    <mergeCell ref="H36:J36"/>
    <mergeCell ref="K36:M36"/>
    <mergeCell ref="A37:D37"/>
    <mergeCell ref="E37:G37"/>
    <mergeCell ref="H37:J37"/>
    <mergeCell ref="K37:M37"/>
    <mergeCell ref="W42:AD42"/>
    <mergeCell ref="A43:D43"/>
    <mergeCell ref="E43:G43"/>
    <mergeCell ref="H43:J43"/>
    <mergeCell ref="K43:M43"/>
    <mergeCell ref="W43:AD43"/>
    <mergeCell ref="A40:D40"/>
    <mergeCell ref="E40:G40"/>
    <mergeCell ref="H40:J40"/>
    <mergeCell ref="K40:M40"/>
    <mergeCell ref="A41:D41"/>
    <mergeCell ref="E41:G41"/>
    <mergeCell ref="H41:J41"/>
    <mergeCell ref="K41:M41"/>
    <mergeCell ref="K44:M44"/>
    <mergeCell ref="A45:D45"/>
    <mergeCell ref="E45:G45"/>
    <mergeCell ref="H45:J45"/>
    <mergeCell ref="K45:M45"/>
    <mergeCell ref="A42:D42"/>
    <mergeCell ref="E42:G42"/>
    <mergeCell ref="H42:J42"/>
    <mergeCell ref="K42:M42"/>
    <mergeCell ref="AA45:AC45"/>
    <mergeCell ref="AD45:AF45"/>
    <mergeCell ref="AG45:AI45"/>
    <mergeCell ref="AJ45:AL45"/>
    <mergeCell ref="AM45:AO45"/>
    <mergeCell ref="A46:D46"/>
    <mergeCell ref="E46:G46"/>
    <mergeCell ref="H46:J46"/>
    <mergeCell ref="K46:M46"/>
    <mergeCell ref="W46:AD46"/>
    <mergeCell ref="AG50:AI50"/>
    <mergeCell ref="AJ50:AL50"/>
    <mergeCell ref="AA53:AB53"/>
    <mergeCell ref="AM50:AO50"/>
    <mergeCell ref="A51:D51"/>
    <mergeCell ref="E51:G51"/>
    <mergeCell ref="H51:J51"/>
    <mergeCell ref="K51:M51"/>
    <mergeCell ref="E49:G49"/>
    <mergeCell ref="H49:J49"/>
    <mergeCell ref="K49:M49"/>
    <mergeCell ref="AA49:AC49"/>
    <mergeCell ref="A50:D50"/>
    <mergeCell ref="E50:G50"/>
    <mergeCell ref="H50:J50"/>
    <mergeCell ref="K50:M50"/>
    <mergeCell ref="AA50:AC50"/>
    <mergeCell ref="A48:B49"/>
    <mergeCell ref="C48:D48"/>
    <mergeCell ref="E48:G48"/>
    <mergeCell ref="H48:J48"/>
    <mergeCell ref="K48:M48"/>
    <mergeCell ref="C49:D49"/>
    <mergeCell ref="AA55:AB55"/>
    <mergeCell ref="B62:D62"/>
    <mergeCell ref="A52:D52"/>
    <mergeCell ref="E52:G52"/>
    <mergeCell ref="H52:J52"/>
    <mergeCell ref="K52:M52"/>
    <mergeCell ref="A53:P53"/>
    <mergeCell ref="Q53:R53"/>
    <mergeCell ref="AD50:AF50"/>
    <mergeCell ref="S32:U32"/>
    <mergeCell ref="B63:G65"/>
    <mergeCell ref="B57:P58"/>
    <mergeCell ref="B59:D59"/>
    <mergeCell ref="E59:P59"/>
    <mergeCell ref="B60:D60"/>
    <mergeCell ref="E60:P60"/>
    <mergeCell ref="B61:D61"/>
    <mergeCell ref="E61:P61"/>
    <mergeCell ref="E62:P62"/>
    <mergeCell ref="A54:D54"/>
    <mergeCell ref="E54:G54"/>
    <mergeCell ref="H54:P54"/>
    <mergeCell ref="A55:D55"/>
    <mergeCell ref="E55:G55"/>
    <mergeCell ref="H55:P55"/>
    <mergeCell ref="Q55:R55"/>
    <mergeCell ref="A47:D47"/>
    <mergeCell ref="E47:G47"/>
    <mergeCell ref="H47:J47"/>
    <mergeCell ref="K47:M47"/>
    <mergeCell ref="A44:D44"/>
    <mergeCell ref="E44:G44"/>
    <mergeCell ref="H44:J44"/>
  </mergeCells>
  <dataValidations count="6">
    <dataValidation type="list" allowBlank="1" showInputMessage="1" showErrorMessage="1" sqref="I23:J28 G23:G25 H24:H25" xr:uid="{D5C8A1B3-13CD-4C0B-96FD-6B1A59BC389F}">
      <formula1>$U$9:$U$11</formula1>
    </dataValidation>
    <dataValidation type="list" allowBlank="1" showInputMessage="1" showErrorMessage="1" sqref="D23:D28" xr:uid="{0579889D-DDD1-44DE-8695-8BAC604FEE30}">
      <formula1>$X$9:$X$10</formula1>
    </dataValidation>
    <dataValidation type="list" allowBlank="1" showInputMessage="1" showErrorMessage="1" sqref="H23 G26:H28" xr:uid="{F47644AF-23BA-4261-A08E-F8BFD7FEC386}">
      <formula1>$U$9:$U$10</formula1>
    </dataValidation>
    <dataValidation type="list" allowBlank="1" showInputMessage="1" showErrorMessage="1" sqref="R35:R36" xr:uid="{E8922C71-8ECD-4ECD-993F-9EEDAE277405}">
      <formula1>$W$13:$W$20</formula1>
    </dataValidation>
    <dataValidation type="list" allowBlank="1" showInputMessage="1" showErrorMessage="1" sqref="H10:H11 R48:R52 H18 E52:M52 C15:C16 C19:C21 E36:M36 E48:M50" xr:uid="{9EC85355-4B57-4E4E-8E0F-3C0C375D087F}">
      <formula1>CRITERIO</formula1>
    </dataValidation>
    <dataValidation type="list" allowBlank="1" showInputMessage="1" showErrorMessage="1" sqref="R34 E33:M33" xr:uid="{4D4C9827-F4BC-441F-8BFB-A28A5A9DBE30}">
      <formula1>$W$23:$W$40</formula1>
    </dataValidation>
  </dataValidations>
  <pageMargins left="0.7" right="0.7" top="0.75" bottom="0.75" header="0.3" footer="0.3"/>
  <pageSetup paperSize="9" scale="31" orientation="landscape" r:id="rId1"/>
  <rowBreaks count="1" manualBreakCount="1">
    <brk id="54" max="17" man="1"/>
  </rowBreaks>
  <colBreaks count="1" manualBreakCount="1">
    <brk id="19"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BB5C80-EC74-411C-9476-DB311658DE33}">
  <sheetPr>
    <tabColor rgb="FF00B050"/>
  </sheetPr>
  <dimension ref="A1:AU57"/>
  <sheetViews>
    <sheetView showZeros="0" view="pageBreakPreview" topLeftCell="A17" zoomScale="70" zoomScaleNormal="85" zoomScaleSheetLayoutView="70" workbookViewId="0">
      <selection activeCell="B33" sqref="B33"/>
    </sheetView>
  </sheetViews>
  <sheetFormatPr baseColWidth="10" defaultColWidth="11" defaultRowHeight="15.5"/>
  <cols>
    <col min="1" max="1" width="13" style="151" customWidth="1"/>
    <col min="2" max="2" width="13.5" style="151" customWidth="1"/>
    <col min="3" max="3" width="9" style="151" customWidth="1"/>
    <col min="4" max="4" width="13.83203125" style="151" customWidth="1"/>
    <col min="5" max="5" width="8.83203125" style="151" customWidth="1"/>
    <col min="6" max="6" width="15.58203125" style="151" customWidth="1"/>
    <col min="7" max="7" width="12.08203125" style="151" customWidth="1"/>
    <col min="8" max="8" width="14.5" style="151" customWidth="1"/>
    <col min="9" max="9" width="6" style="151" customWidth="1"/>
    <col min="10" max="10" width="10.83203125" style="151" customWidth="1"/>
    <col min="11" max="11" width="2.33203125" style="151" customWidth="1"/>
    <col min="12" max="12" width="1.83203125" style="151" customWidth="1"/>
    <col min="13" max="13" width="20.5" style="151" customWidth="1"/>
    <col min="14" max="14" width="9.08203125" style="151" customWidth="1"/>
    <col min="15" max="15" width="7.08203125" style="151" customWidth="1"/>
    <col min="16" max="16" width="11.08203125" style="151" customWidth="1"/>
    <col min="17" max="17" width="9.58203125" style="151" customWidth="1"/>
    <col min="18" max="18" width="8" style="151" customWidth="1"/>
    <col min="19" max="19" width="9.33203125" style="151" customWidth="1"/>
    <col min="20" max="20" width="7" style="151" customWidth="1"/>
    <col min="21" max="21" width="4.58203125" style="151" customWidth="1"/>
    <col min="22" max="22" width="15.08203125" style="151" customWidth="1"/>
    <col min="23" max="23" width="22.08203125" style="151" customWidth="1"/>
    <col min="24" max="24" width="11.08203125" style="151" hidden="1" customWidth="1"/>
    <col min="25" max="26" width="7.83203125" style="151" hidden="1" customWidth="1"/>
    <col min="27" max="27" width="9.83203125" style="151" hidden="1" customWidth="1"/>
    <col min="28" max="28" width="8.08203125" style="151" hidden="1" customWidth="1"/>
    <col min="29" max="29" width="8" style="151" hidden="1" customWidth="1"/>
    <col min="30" max="30" width="12.83203125" style="151" hidden="1" customWidth="1"/>
    <col min="31" max="31" width="11.08203125" style="151" hidden="1" customWidth="1"/>
    <col min="32" max="32" width="18" style="151" hidden="1" customWidth="1"/>
    <col min="33" max="34" width="12.83203125" style="151" hidden="1" customWidth="1"/>
    <col min="35" max="35" width="11.5" style="151" hidden="1" customWidth="1"/>
    <col min="36" max="37" width="8.33203125" style="151" hidden="1" customWidth="1"/>
    <col min="38" max="38" width="8.08203125" style="151" hidden="1" customWidth="1"/>
    <col min="39" max="39" width="16.83203125" style="151" hidden="1" customWidth="1"/>
    <col min="40" max="40" width="8.58203125" style="151" hidden="1" customWidth="1"/>
    <col min="41" max="41" width="16.33203125" style="151" hidden="1" customWidth="1"/>
    <col min="42" max="42" width="10" style="151" hidden="1" customWidth="1"/>
    <col min="43" max="43" width="8.33203125" style="151" hidden="1" customWidth="1"/>
    <col min="44" max="44" width="12.83203125" style="151" hidden="1" customWidth="1"/>
    <col min="45" max="45" width="13.5" style="151" hidden="1" customWidth="1"/>
    <col min="46" max="46" width="18.5" style="151" hidden="1" customWidth="1"/>
    <col min="47" max="47" width="10.58203125" style="151" hidden="1" customWidth="1"/>
    <col min="48" max="48" width="0.58203125" style="151" customWidth="1"/>
    <col min="49" max="49" width="26.08203125" style="151" customWidth="1"/>
    <col min="50" max="50" width="11.33203125" style="151" customWidth="1"/>
    <col min="51" max="51" width="15.33203125" style="151" customWidth="1"/>
    <col min="52" max="16384" width="11" style="151"/>
  </cols>
  <sheetData>
    <row r="1" spans="1:36" ht="28">
      <c r="A1" s="148"/>
      <c r="B1" s="149"/>
      <c r="C1" s="629" t="s">
        <v>220</v>
      </c>
      <c r="D1" s="629"/>
      <c r="E1" s="629"/>
      <c r="F1" s="629"/>
      <c r="G1" s="629"/>
      <c r="H1" s="629"/>
      <c r="I1" s="629"/>
      <c r="J1" s="629"/>
      <c r="K1" s="629"/>
      <c r="L1" s="150"/>
      <c r="M1" s="150"/>
      <c r="N1" s="150"/>
      <c r="O1" s="150"/>
      <c r="P1" s="150"/>
      <c r="Q1" s="150"/>
      <c r="R1" s="150"/>
    </row>
    <row r="2" spans="1:36" ht="28.5" customHeight="1">
      <c r="A2" s="152"/>
      <c r="B2" s="153"/>
      <c r="C2" s="630" t="s">
        <v>154</v>
      </c>
      <c r="D2" s="630"/>
      <c r="E2" s="630"/>
      <c r="F2" s="630"/>
      <c r="G2" s="630"/>
      <c r="H2" s="630"/>
      <c r="I2" s="630"/>
      <c r="J2" s="630"/>
      <c r="K2" s="630"/>
      <c r="L2" s="154"/>
      <c r="M2" s="154"/>
      <c r="N2" s="154"/>
      <c r="O2" s="154"/>
      <c r="P2" s="154"/>
      <c r="Q2" s="154"/>
      <c r="R2" s="154"/>
    </row>
    <row r="3" spans="1:36" ht="28">
      <c r="A3" s="155"/>
      <c r="B3" s="153"/>
      <c r="C3" s="630"/>
      <c r="D3" s="630"/>
      <c r="E3" s="630"/>
      <c r="F3" s="630"/>
      <c r="G3" s="630"/>
      <c r="H3" s="630"/>
      <c r="I3" s="630"/>
      <c r="J3" s="630"/>
      <c r="K3" s="630"/>
      <c r="L3" s="154"/>
      <c r="M3" s="154"/>
      <c r="N3" s="154"/>
      <c r="O3" s="154"/>
      <c r="P3" s="154"/>
      <c r="Q3" s="154"/>
      <c r="R3" s="154"/>
    </row>
    <row r="4" spans="1:36" ht="28">
      <c r="A4" s="155"/>
      <c r="B4" s="153"/>
      <c r="C4" s="630"/>
      <c r="D4" s="630"/>
      <c r="E4" s="630"/>
      <c r="F4" s="630"/>
      <c r="G4" s="630"/>
      <c r="H4" s="630"/>
      <c r="I4" s="630"/>
      <c r="J4" s="630"/>
      <c r="K4" s="630"/>
      <c r="L4" s="154"/>
      <c r="M4" s="154"/>
      <c r="N4" s="154"/>
      <c r="O4" s="154"/>
      <c r="P4" s="154"/>
      <c r="Q4" s="154"/>
      <c r="R4" s="154"/>
    </row>
    <row r="5" spans="1:36" ht="28">
      <c r="A5" s="152"/>
      <c r="B5" s="153"/>
      <c r="C5" s="630"/>
      <c r="D5" s="630"/>
      <c r="E5" s="630"/>
      <c r="F5" s="630"/>
      <c r="G5" s="630"/>
      <c r="H5" s="630"/>
      <c r="I5" s="630"/>
      <c r="J5" s="630"/>
      <c r="K5" s="630"/>
      <c r="L5" s="154"/>
      <c r="M5" s="154"/>
      <c r="N5" s="154"/>
      <c r="O5" s="154"/>
      <c r="P5" s="154"/>
      <c r="Q5" s="154"/>
      <c r="R5" s="154"/>
    </row>
    <row r="6" spans="1:36" ht="14.25" customHeight="1" thickBot="1">
      <c r="A6" s="156"/>
      <c r="B6" s="157"/>
      <c r="C6" s="630"/>
      <c r="D6" s="630"/>
      <c r="E6" s="630"/>
      <c r="F6" s="630"/>
      <c r="G6" s="630"/>
      <c r="H6" s="630"/>
      <c r="I6" s="630"/>
      <c r="J6" s="630"/>
      <c r="K6" s="630"/>
      <c r="L6" s="154"/>
      <c r="M6" s="154"/>
      <c r="N6" s="154"/>
      <c r="O6" s="154"/>
      <c r="P6" s="154"/>
      <c r="Q6" s="154"/>
      <c r="R6" s="154"/>
    </row>
    <row r="7" spans="1:36" ht="14.25" customHeight="1">
      <c r="A7" s="153"/>
      <c r="B7" s="153"/>
      <c r="C7" s="158"/>
      <c r="D7" s="158"/>
      <c r="E7" s="158"/>
      <c r="F7" s="158"/>
      <c r="G7" s="158"/>
      <c r="H7" s="158"/>
      <c r="I7" s="158"/>
      <c r="J7" s="158"/>
      <c r="K7" s="158"/>
      <c r="L7" s="154"/>
      <c r="M7" s="154"/>
      <c r="N7" s="154"/>
      <c r="O7" s="154"/>
      <c r="P7" s="154"/>
      <c r="Q7" s="154"/>
      <c r="R7" s="154"/>
    </row>
    <row r="8" spans="1:36" ht="19.5" customHeight="1">
      <c r="A8" s="562" t="s">
        <v>8</v>
      </c>
      <c r="B8" s="562"/>
      <c r="C8" s="631" t="s">
        <v>141</v>
      </c>
      <c r="D8" s="631"/>
      <c r="E8" s="632" t="s">
        <v>200</v>
      </c>
      <c r="F8" s="632"/>
      <c r="G8" s="632"/>
      <c r="H8" s="632"/>
      <c r="I8" s="632"/>
      <c r="J8" s="632"/>
      <c r="K8" s="632"/>
      <c r="L8" s="154"/>
      <c r="M8" s="154"/>
      <c r="N8" s="154"/>
      <c r="O8" s="154"/>
      <c r="P8" s="154"/>
      <c r="Q8" s="154"/>
      <c r="R8" s="154"/>
    </row>
    <row r="9" spans="1:36" ht="21.75" customHeight="1">
      <c r="A9" s="562"/>
      <c r="B9" s="562"/>
      <c r="C9" s="631" t="s">
        <v>138</v>
      </c>
      <c r="D9" s="631"/>
      <c r="E9" s="633" t="s">
        <v>139</v>
      </c>
      <c r="F9" s="633"/>
      <c r="G9" s="634" t="s">
        <v>140</v>
      </c>
      <c r="H9" s="634"/>
      <c r="I9" s="634"/>
      <c r="J9" s="634"/>
      <c r="K9" s="634"/>
      <c r="L9" s="154"/>
      <c r="M9" s="154"/>
      <c r="N9" s="154"/>
      <c r="O9" s="154"/>
      <c r="P9" s="154"/>
      <c r="Q9" s="154"/>
      <c r="R9" s="154"/>
    </row>
    <row r="10" spans="1:36" ht="22.5" customHeight="1">
      <c r="A10" s="562"/>
      <c r="B10" s="562"/>
      <c r="C10" s="631"/>
      <c r="D10" s="631"/>
      <c r="E10" s="634"/>
      <c r="F10" s="634"/>
      <c r="G10" s="634" t="s">
        <v>153</v>
      </c>
      <c r="H10" s="634"/>
      <c r="I10" s="634"/>
      <c r="J10" s="634"/>
      <c r="K10" s="634"/>
      <c r="L10" s="154"/>
      <c r="M10" s="154"/>
      <c r="N10" s="154"/>
      <c r="O10" s="154"/>
      <c r="P10" s="154"/>
      <c r="Q10" s="154"/>
      <c r="R10" s="154"/>
    </row>
    <row r="11" spans="1:36" ht="23.15" customHeight="1">
      <c r="A11" s="621" t="s">
        <v>221</v>
      </c>
      <c r="B11" s="621"/>
      <c r="C11" s="621"/>
      <c r="D11" s="621"/>
      <c r="E11" s="621"/>
      <c r="F11" s="621"/>
      <c r="G11" s="621"/>
      <c r="H11" s="621"/>
      <c r="I11" s="621"/>
      <c r="J11" s="621" t="s">
        <v>222</v>
      </c>
      <c r="K11" s="621"/>
      <c r="Z11" s="159">
        <v>6</v>
      </c>
      <c r="AA11" s="590" t="e">
        <f>+IF(#REF!=#REF!,IF(#REF!="CUMPLE",#REF!,0),"")</f>
        <v>#REF!</v>
      </c>
      <c r="AB11" s="590"/>
      <c r="AC11" s="590" t="e">
        <f>+IF(#REF!=#REF!,IF(#REF!="CUMPLE",#REF!,0),"")</f>
        <v>#REF!</v>
      </c>
      <c r="AD11" s="590"/>
      <c r="AE11" s="590" t="e">
        <f>+IF(#REF!=#REF!,IF(#REF!="CUMPLE",#REF!,0),"")</f>
        <v>#REF!</v>
      </c>
      <c r="AF11" s="590"/>
      <c r="AG11" s="590" t="e">
        <f>+IF(#REF!=#REF!,IF(#REF!="CUMPLE",#REF!,0),"")</f>
        <v>#REF!</v>
      </c>
      <c r="AH11" s="590"/>
      <c r="AI11" s="590" t="e">
        <f>+IF(#REF!=#REF!,IF(#REF!="CUMPLE",#REF!,0),"")</f>
        <v>#REF!</v>
      </c>
      <c r="AJ11" s="590"/>
    </row>
    <row r="12" spans="1:36" ht="39.75" customHeight="1">
      <c r="A12" s="566" t="s">
        <v>242</v>
      </c>
      <c r="B12" s="566"/>
      <c r="C12" s="566"/>
      <c r="D12" s="566"/>
      <c r="E12" s="566"/>
      <c r="F12" s="566"/>
      <c r="G12" s="566"/>
      <c r="H12" s="566"/>
      <c r="I12" s="566"/>
      <c r="J12" s="627">
        <v>20</v>
      </c>
      <c r="K12" s="628"/>
      <c r="Y12" s="626" t="s">
        <v>233</v>
      </c>
      <c r="Z12" s="626"/>
      <c r="AA12" s="590" t="e">
        <f>+SUM(AA11:AB11)</f>
        <v>#REF!</v>
      </c>
      <c r="AB12" s="590"/>
      <c r="AC12" s="590" t="e">
        <f>+SUM(AC11:AD11)</f>
        <v>#REF!</v>
      </c>
      <c r="AD12" s="590"/>
      <c r="AE12" s="590" t="e">
        <f>+SUM(AE11:AF11)</f>
        <v>#REF!</v>
      </c>
      <c r="AF12" s="590"/>
      <c r="AG12" s="590" t="e">
        <f>+SUM(AG11:AH11)</f>
        <v>#REF!</v>
      </c>
      <c r="AH12" s="590"/>
      <c r="AI12" s="590" t="e">
        <f>+SUM(AI11:AJ11)</f>
        <v>#REF!</v>
      </c>
      <c r="AJ12" s="590"/>
    </row>
    <row r="13" spans="1:36" ht="28.75" customHeight="1" thickBot="1">
      <c r="Y13" s="626"/>
      <c r="Z13" s="626"/>
      <c r="AA13" s="159" t="s">
        <v>224</v>
      </c>
      <c r="AB13" s="159" t="s">
        <v>225</v>
      </c>
      <c r="AC13" s="159"/>
    </row>
    <row r="14" spans="1:36" ht="23.5" customHeight="1">
      <c r="A14" s="620" t="s">
        <v>166</v>
      </c>
      <c r="B14" s="621"/>
      <c r="C14" s="621"/>
      <c r="D14" s="621"/>
      <c r="E14" s="621"/>
      <c r="F14" s="621"/>
      <c r="G14" s="621"/>
      <c r="H14" s="621"/>
      <c r="I14" s="621"/>
      <c r="J14" s="621" t="s">
        <v>222</v>
      </c>
      <c r="K14" s="621"/>
      <c r="Y14" s="626"/>
      <c r="Z14" s="626"/>
      <c r="AA14" s="159" t="e">
        <f>+#REF!</f>
        <v>#REF!</v>
      </c>
      <c r="AB14" s="159" t="e">
        <f>+IF(#REF!&gt;=50%,1,0)</f>
        <v>#REF!</v>
      </c>
      <c r="AC14" s="159"/>
      <c r="AF14" s="161" t="s">
        <v>41</v>
      </c>
      <c r="AG14" s="162" t="s">
        <v>226</v>
      </c>
      <c r="AH14" s="163" t="s">
        <v>47</v>
      </c>
    </row>
    <row r="15" spans="1:36" ht="60.75" customHeight="1">
      <c r="A15" s="622" t="s">
        <v>243</v>
      </c>
      <c r="B15" s="622"/>
      <c r="C15" s="622"/>
      <c r="D15" s="622"/>
      <c r="E15" s="622"/>
      <c r="F15" s="622"/>
      <c r="G15" s="622"/>
      <c r="H15" s="622"/>
      <c r="I15" s="622"/>
      <c r="J15" s="627">
        <v>10</v>
      </c>
      <c r="K15" s="628"/>
      <c r="AA15" s="159" t="e">
        <f>+#REF!</f>
        <v>#REF!</v>
      </c>
      <c r="AB15" s="159" t="e">
        <f>+IF(#REF!&gt;=50%,1,0)</f>
        <v>#REF!</v>
      </c>
      <c r="AC15" s="159"/>
      <c r="AF15" s="164" t="e">
        <f>+IF(#REF!="CUMPLE",1,"NC")</f>
        <v>#REF!</v>
      </c>
      <c r="AG15" s="159" t="e">
        <f>+IF(#REF!="CUMPLE ",1,0)</f>
        <v>#REF!</v>
      </c>
      <c r="AH15" s="165" t="e">
        <f>+IF(AF15=AG15,1,0)</f>
        <v>#REF!</v>
      </c>
    </row>
    <row r="16" spans="1:36" ht="31.15" customHeight="1">
      <c r="A16" s="128"/>
      <c r="B16" s="128"/>
      <c r="C16" s="128"/>
      <c r="D16" s="128"/>
      <c r="E16" s="128"/>
      <c r="F16" s="128"/>
      <c r="G16" s="128"/>
      <c r="H16" s="128"/>
      <c r="I16" s="128"/>
      <c r="J16" s="166"/>
      <c r="K16" s="166"/>
      <c r="AA16" s="159"/>
      <c r="AB16" s="159"/>
      <c r="AC16" s="159"/>
      <c r="AF16" s="164"/>
      <c r="AG16" s="159"/>
      <c r="AH16" s="165"/>
    </row>
    <row r="17" spans="1:34" ht="59.5" customHeight="1">
      <c r="A17" s="620" t="s">
        <v>228</v>
      </c>
      <c r="B17" s="620"/>
      <c r="C17" s="620"/>
      <c r="D17" s="620"/>
      <c r="E17" s="620"/>
      <c r="F17" s="620"/>
      <c r="G17" s="620"/>
      <c r="H17" s="620"/>
      <c r="I17" s="620"/>
      <c r="J17" s="621" t="s">
        <v>222</v>
      </c>
      <c r="K17" s="621"/>
      <c r="AA17" s="159" t="e">
        <f>+#REF!</f>
        <v>#REF!</v>
      </c>
      <c r="AB17" s="159" t="e">
        <f>+IF(#REF!&gt;=50%,1,0)</f>
        <v>#REF!</v>
      </c>
      <c r="AC17" s="159"/>
      <c r="AF17" s="164" t="e">
        <f>+IF(#REF!="CUMPLE",1,"NC")</f>
        <v>#REF!</v>
      </c>
      <c r="AG17" s="159" t="e">
        <f>+IF(#REF!="CUMPLE ",1,0)</f>
        <v>#REF!</v>
      </c>
      <c r="AH17" s="165" t="e">
        <f t="shared" ref="AH17:AH18" si="0">+IF(AF17=AG17,1,0)</f>
        <v>#REF!</v>
      </c>
    </row>
    <row r="18" spans="1:34" ht="70.900000000000006" customHeight="1" thickBot="1">
      <c r="A18" s="622" t="s">
        <v>244</v>
      </c>
      <c r="B18" s="622"/>
      <c r="C18" s="622"/>
      <c r="D18" s="622"/>
      <c r="E18" s="622"/>
      <c r="F18" s="622"/>
      <c r="G18" s="622"/>
      <c r="H18" s="622"/>
      <c r="I18" s="622"/>
      <c r="J18" s="623">
        <v>0.25</v>
      </c>
      <c r="K18" s="623"/>
      <c r="AF18" s="167" t="e">
        <f>+IF(#REF!="CUMPLE",1,"NC")</f>
        <v>#REF!</v>
      </c>
      <c r="AG18" s="168" t="e">
        <f>+IF(#REF!="CUMPLE ",1,0)</f>
        <v>#REF!</v>
      </c>
      <c r="AH18" s="169" t="e">
        <f t="shared" si="0"/>
        <v>#REF!</v>
      </c>
    </row>
    <row r="19" spans="1:34" ht="31.15" customHeight="1">
      <c r="A19" s="172"/>
      <c r="B19" s="172"/>
      <c r="C19" s="172"/>
      <c r="D19" s="172"/>
      <c r="E19" s="172"/>
      <c r="F19" s="172"/>
      <c r="G19" s="172"/>
      <c r="H19" s="172"/>
      <c r="I19" s="172"/>
      <c r="J19" s="166"/>
      <c r="K19" s="166"/>
    </row>
    <row r="20" spans="1:34" ht="18">
      <c r="A20" s="620" t="s">
        <v>230</v>
      </c>
      <c r="B20" s="620"/>
      <c r="C20" s="620"/>
      <c r="D20" s="620"/>
      <c r="E20" s="620"/>
      <c r="F20" s="620"/>
      <c r="G20" s="620"/>
      <c r="H20" s="620"/>
      <c r="I20" s="620"/>
      <c r="J20" s="621" t="s">
        <v>222</v>
      </c>
      <c r="K20" s="621"/>
    </row>
    <row r="21" spans="1:34" ht="32.5" customHeight="1">
      <c r="A21" s="622" t="s">
        <v>236</v>
      </c>
      <c r="B21" s="622"/>
      <c r="C21" s="622"/>
      <c r="D21" s="622"/>
      <c r="E21" s="622"/>
      <c r="F21" s="622"/>
      <c r="G21" s="622"/>
      <c r="H21" s="622"/>
      <c r="I21" s="622"/>
      <c r="J21" s="623" t="s">
        <v>237</v>
      </c>
      <c r="K21" s="623"/>
    </row>
    <row r="22" spans="1:34" ht="27" customHeight="1">
      <c r="A22" s="624" t="s">
        <v>231</v>
      </c>
      <c r="B22" s="624"/>
      <c r="C22" s="624"/>
      <c r="D22" s="624"/>
      <c r="E22" s="624"/>
      <c r="F22" s="624"/>
      <c r="G22" s="624"/>
      <c r="H22" s="624"/>
      <c r="I22" s="624"/>
      <c r="J22" s="625">
        <f>+J12+J15+J18</f>
        <v>30.25</v>
      </c>
      <c r="K22" s="625"/>
      <c r="AA22" s="164" t="e">
        <f>+IF(#REF!="CUMPLE",1,"NC")</f>
        <v>#REF!</v>
      </c>
      <c r="AB22" s="170" t="str">
        <f>IF(ISNUMBER(#REF!),#REF!,"")</f>
        <v/>
      </c>
      <c r="AC22" s="171" t="e">
        <f t="shared" ref="AC22" si="1">+IF(AA22=1,AB22,"")</f>
        <v>#REF!</v>
      </c>
    </row>
    <row r="23" spans="1:34">
      <c r="A23" s="55"/>
      <c r="B23" s="55"/>
      <c r="C23" s="55"/>
      <c r="D23" s="55"/>
      <c r="E23" s="55"/>
      <c r="F23" s="55"/>
      <c r="G23" s="55"/>
      <c r="H23" s="55"/>
      <c r="I23" s="55"/>
      <c r="J23" s="55"/>
      <c r="K23" s="55"/>
      <c r="L23" s="55"/>
      <c r="M23" s="55"/>
      <c r="N23" s="55"/>
      <c r="O23" s="55"/>
      <c r="P23" s="55"/>
      <c r="Q23" s="55"/>
      <c r="R23" s="55"/>
      <c r="S23" s="55"/>
      <c r="T23" s="55"/>
      <c r="U23" s="55"/>
      <c r="V23" s="55"/>
      <c r="AF23" s="1">
        <v>1988</v>
      </c>
      <c r="AG23" s="2">
        <v>25637</v>
      </c>
    </row>
    <row r="24" spans="1:34">
      <c r="A24" s="55"/>
      <c r="B24" s="55"/>
      <c r="C24" s="55"/>
      <c r="D24" s="55"/>
      <c r="E24" s="55"/>
      <c r="F24" s="55"/>
      <c r="G24" s="55"/>
      <c r="H24" s="55"/>
      <c r="I24" s="55"/>
      <c r="J24" s="55"/>
      <c r="K24" s="55"/>
      <c r="L24" s="55"/>
      <c r="M24" s="55"/>
      <c r="N24" s="55"/>
      <c r="O24" s="55"/>
      <c r="P24" s="55"/>
      <c r="Q24" s="55"/>
      <c r="R24" s="55"/>
      <c r="S24" s="55"/>
      <c r="T24" s="55"/>
      <c r="U24" s="55"/>
      <c r="V24" s="55"/>
      <c r="AF24" s="3">
        <v>1989</v>
      </c>
      <c r="AG24" s="4">
        <v>32560</v>
      </c>
    </row>
    <row r="25" spans="1:34">
      <c r="A25" s="55"/>
      <c r="B25" s="619"/>
      <c r="C25" s="619"/>
      <c r="D25" s="619"/>
      <c r="E25" s="619"/>
      <c r="F25" s="619"/>
      <c r="G25" s="619"/>
      <c r="H25" s="55"/>
      <c r="I25" s="55"/>
      <c r="J25" s="55"/>
      <c r="K25" s="55"/>
      <c r="L25" s="55"/>
      <c r="M25" s="55"/>
      <c r="N25" s="55"/>
      <c r="O25" s="55"/>
      <c r="P25" s="55"/>
      <c r="Q25" s="55"/>
      <c r="R25" s="55"/>
      <c r="S25" s="55"/>
      <c r="T25" s="55"/>
      <c r="U25" s="55"/>
      <c r="V25" s="55"/>
      <c r="W25" s="55"/>
      <c r="AF25" s="1">
        <v>1990</v>
      </c>
      <c r="AG25" s="2">
        <v>41025</v>
      </c>
    </row>
    <row r="26" spans="1:34">
      <c r="A26" s="55"/>
      <c r="B26" s="619"/>
      <c r="C26" s="619"/>
      <c r="D26" s="619"/>
      <c r="E26" s="619"/>
      <c r="F26" s="619"/>
      <c r="G26" s="619"/>
      <c r="H26" s="55"/>
      <c r="I26" s="55"/>
      <c r="J26" s="55"/>
      <c r="K26" s="55"/>
      <c r="L26" s="55"/>
      <c r="M26" s="55"/>
      <c r="N26" s="55"/>
      <c r="O26" s="55"/>
      <c r="P26" s="55"/>
      <c r="Q26" s="55"/>
      <c r="R26" s="55"/>
      <c r="S26" s="55"/>
      <c r="T26" s="55"/>
      <c r="U26" s="55"/>
      <c r="V26" s="55"/>
      <c r="W26" s="55"/>
      <c r="AF26" s="3">
        <v>1991</v>
      </c>
      <c r="AG26" s="4">
        <v>51720</v>
      </c>
    </row>
    <row r="27" spans="1:34">
      <c r="A27" s="55"/>
      <c r="B27" s="619"/>
      <c r="C27" s="619"/>
      <c r="D27" s="619"/>
      <c r="E27" s="619"/>
      <c r="F27" s="619"/>
      <c r="G27" s="619"/>
      <c r="H27" s="55"/>
      <c r="I27" s="55"/>
      <c r="J27" s="55"/>
      <c r="K27" s="55"/>
      <c r="L27" s="55"/>
      <c r="M27" s="55"/>
      <c r="N27" s="55"/>
      <c r="O27" s="55"/>
      <c r="P27" s="55"/>
      <c r="Q27" s="55"/>
      <c r="R27" s="55"/>
      <c r="S27" s="55"/>
      <c r="T27" s="55"/>
      <c r="U27" s="55"/>
      <c r="V27" s="55"/>
      <c r="W27" s="55"/>
      <c r="AF27" s="1">
        <v>1992</v>
      </c>
      <c r="AG27" s="2">
        <v>65190</v>
      </c>
    </row>
    <row r="28" spans="1:34">
      <c r="A28" s="55"/>
      <c r="B28" s="619"/>
      <c r="C28" s="619"/>
      <c r="D28" s="619"/>
      <c r="E28" s="619"/>
      <c r="F28" s="619"/>
      <c r="G28" s="619"/>
      <c r="H28" s="55"/>
      <c r="I28" s="55"/>
      <c r="J28" s="55"/>
      <c r="K28" s="55"/>
      <c r="L28" s="55"/>
      <c r="M28" s="55"/>
      <c r="N28" s="55"/>
      <c r="O28" s="55"/>
      <c r="P28" s="55"/>
      <c r="Q28" s="55"/>
      <c r="R28" s="55"/>
      <c r="S28" s="55"/>
      <c r="T28" s="55"/>
      <c r="U28" s="55"/>
      <c r="V28" s="55"/>
      <c r="W28" s="55"/>
      <c r="AF28" s="3">
        <v>1993</v>
      </c>
      <c r="AG28" s="4">
        <v>81510</v>
      </c>
    </row>
    <row r="29" spans="1:34">
      <c r="A29" s="55"/>
      <c r="B29" s="619"/>
      <c r="C29" s="619"/>
      <c r="D29" s="619"/>
      <c r="E29" s="619"/>
      <c r="F29" s="619"/>
      <c r="G29" s="619"/>
      <c r="H29" s="55"/>
      <c r="I29" s="55"/>
      <c r="J29" s="55"/>
      <c r="K29" s="55"/>
      <c r="L29" s="55"/>
      <c r="M29" s="55"/>
      <c r="N29" s="55"/>
      <c r="O29" s="55"/>
      <c r="P29" s="55"/>
      <c r="Q29" s="55"/>
      <c r="R29" s="55"/>
      <c r="S29" s="55"/>
      <c r="T29" s="55"/>
      <c r="U29" s="55"/>
      <c r="V29" s="55"/>
      <c r="W29" s="55"/>
      <c r="AF29" s="1">
        <v>1994</v>
      </c>
      <c r="AG29" s="2">
        <v>98700</v>
      </c>
    </row>
    <row r="30" spans="1:34">
      <c r="A30" s="55"/>
      <c r="B30" s="619"/>
      <c r="C30" s="619"/>
      <c r="D30" s="619"/>
      <c r="E30" s="619"/>
      <c r="F30" s="619"/>
      <c r="G30" s="619"/>
      <c r="H30" s="55"/>
      <c r="I30" s="55"/>
      <c r="J30" s="55"/>
      <c r="K30" s="55"/>
      <c r="L30" s="55"/>
      <c r="M30" s="55"/>
      <c r="N30" s="55"/>
      <c r="O30" s="55"/>
      <c r="P30" s="55"/>
      <c r="Q30" s="55"/>
      <c r="R30" s="55"/>
      <c r="S30" s="55"/>
      <c r="T30" s="55"/>
      <c r="U30" s="55"/>
      <c r="V30" s="55"/>
      <c r="W30" s="55"/>
      <c r="AF30" s="3">
        <v>1995</v>
      </c>
      <c r="AG30" s="4">
        <v>118934</v>
      </c>
    </row>
    <row r="31" spans="1:34">
      <c r="A31" s="55"/>
      <c r="B31" s="55"/>
      <c r="C31" s="55"/>
      <c r="D31" s="55"/>
      <c r="E31" s="55"/>
      <c r="F31" s="55"/>
      <c r="G31" s="55"/>
      <c r="H31" s="141"/>
      <c r="I31" s="55"/>
      <c r="J31" s="55"/>
      <c r="K31" s="55"/>
      <c r="L31" s="55"/>
      <c r="M31" s="55"/>
      <c r="N31" s="55"/>
      <c r="O31" s="55"/>
      <c r="P31" s="55"/>
      <c r="Q31" s="55"/>
      <c r="R31" s="55"/>
      <c r="S31" s="55"/>
      <c r="T31" s="55"/>
      <c r="U31" s="55"/>
      <c r="V31" s="55"/>
      <c r="W31" s="55"/>
      <c r="AF31" s="1">
        <v>1996</v>
      </c>
      <c r="AG31" s="2">
        <v>142125</v>
      </c>
    </row>
    <row r="32" spans="1:34">
      <c r="A32" s="55"/>
      <c r="B32" s="55" t="s">
        <v>238</v>
      </c>
      <c r="C32" s="55"/>
      <c r="D32" s="55"/>
      <c r="E32" s="55"/>
      <c r="F32" s="55"/>
      <c r="G32" s="55"/>
      <c r="H32" s="55" t="s">
        <v>238</v>
      </c>
      <c r="I32" s="55"/>
      <c r="J32" s="55"/>
      <c r="K32" s="55"/>
      <c r="L32" s="55"/>
      <c r="M32" s="55"/>
      <c r="N32" s="55"/>
      <c r="O32" s="55"/>
      <c r="P32" s="55"/>
      <c r="Q32" s="55"/>
      <c r="R32" s="55"/>
      <c r="S32" s="55"/>
      <c r="T32" s="55"/>
      <c r="U32" s="55"/>
      <c r="V32" s="55"/>
      <c r="W32" s="55"/>
      <c r="AF32" s="3">
        <v>1997</v>
      </c>
      <c r="AG32" s="4">
        <v>172005</v>
      </c>
    </row>
    <row r="33" spans="1:33">
      <c r="A33" s="55"/>
      <c r="B33" s="55"/>
      <c r="C33" s="55"/>
      <c r="D33" s="55"/>
      <c r="E33" s="55"/>
      <c r="F33" s="55"/>
      <c r="G33" s="55"/>
      <c r="H33" s="55"/>
      <c r="I33" s="55"/>
      <c r="J33" s="55"/>
      <c r="K33" s="55"/>
      <c r="L33" s="55"/>
      <c r="M33" s="55"/>
      <c r="N33" s="55"/>
      <c r="O33" s="55"/>
      <c r="P33" s="55"/>
      <c r="Q33" s="55"/>
      <c r="R33" s="55"/>
      <c r="S33" s="55"/>
      <c r="T33" s="55"/>
      <c r="U33" s="55"/>
      <c r="V33" s="55"/>
      <c r="W33" s="55"/>
      <c r="AF33" s="1">
        <v>1998</v>
      </c>
      <c r="AG33" s="2">
        <v>203826</v>
      </c>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3">
        <v>1999</v>
      </c>
      <c r="AG34" s="4">
        <v>236460</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1">
        <v>2000</v>
      </c>
      <c r="AG35" s="2">
        <v>260100</v>
      </c>
    </row>
    <row r="36" spans="1:33">
      <c r="W36" s="55"/>
      <c r="AF36" s="3">
        <v>2001</v>
      </c>
      <c r="AG36" s="4">
        <v>286000</v>
      </c>
    </row>
    <row r="37" spans="1:33">
      <c r="W37" s="55"/>
      <c r="AF37" s="1">
        <v>2002</v>
      </c>
      <c r="AG37" s="2">
        <v>309000</v>
      </c>
    </row>
    <row r="38" spans="1:33">
      <c r="W38" s="55"/>
      <c r="AF38" s="3">
        <v>2003</v>
      </c>
      <c r="AG38" s="4">
        <v>332000</v>
      </c>
    </row>
    <row r="39" spans="1:33">
      <c r="AF39" s="1">
        <v>2004</v>
      </c>
      <c r="AG39" s="2">
        <v>358000</v>
      </c>
    </row>
    <row r="40" spans="1:33">
      <c r="AF40" s="3">
        <v>2005</v>
      </c>
      <c r="AG40" s="4">
        <v>381500</v>
      </c>
    </row>
    <row r="41" spans="1:33">
      <c r="AF41" s="1">
        <v>2006</v>
      </c>
      <c r="AG41" s="2">
        <v>408000</v>
      </c>
    </row>
    <row r="42" spans="1:33">
      <c r="AF42" s="3">
        <v>2007</v>
      </c>
      <c r="AG42" s="4">
        <v>433700</v>
      </c>
    </row>
    <row r="43" spans="1:33">
      <c r="AF43" s="1">
        <v>2008</v>
      </c>
      <c r="AG43" s="2">
        <v>461500</v>
      </c>
    </row>
    <row r="44" spans="1:33">
      <c r="AF44" s="3">
        <v>2009</v>
      </c>
      <c r="AG44" s="4">
        <v>496900</v>
      </c>
    </row>
    <row r="45" spans="1:33">
      <c r="AF45" s="1">
        <v>2010</v>
      </c>
      <c r="AG45" s="2">
        <v>515000</v>
      </c>
    </row>
    <row r="46" spans="1:33">
      <c r="AF46" s="3">
        <v>2011</v>
      </c>
      <c r="AG46" s="4">
        <v>535600</v>
      </c>
    </row>
    <row r="47" spans="1:33">
      <c r="AF47" s="1">
        <v>2012</v>
      </c>
      <c r="AG47" s="2">
        <v>566700</v>
      </c>
    </row>
    <row r="48" spans="1:33">
      <c r="AF48" s="3">
        <v>2013</v>
      </c>
      <c r="AG48" s="4">
        <v>589500</v>
      </c>
    </row>
    <row r="49" spans="32:33">
      <c r="AF49" s="1">
        <v>2014</v>
      </c>
      <c r="AG49" s="2">
        <v>616000</v>
      </c>
    </row>
    <row r="50" spans="32:33">
      <c r="AF50" s="3">
        <v>2015</v>
      </c>
      <c r="AG50" s="4">
        <v>644350</v>
      </c>
    </row>
    <row r="51" spans="32:33">
      <c r="AF51" s="1">
        <v>2016</v>
      </c>
      <c r="AG51" s="2">
        <v>689455</v>
      </c>
    </row>
    <row r="52" spans="32:33">
      <c r="AF52" s="3">
        <v>2017</v>
      </c>
      <c r="AG52" s="4">
        <v>737717</v>
      </c>
    </row>
    <row r="53" spans="32:33">
      <c r="AF53" s="1">
        <v>2018</v>
      </c>
      <c r="AG53" s="2">
        <v>781242</v>
      </c>
    </row>
    <row r="54" spans="32:33">
      <c r="AF54" s="3">
        <v>2019</v>
      </c>
      <c r="AG54" s="4">
        <v>828116</v>
      </c>
    </row>
    <row r="55" spans="32:33">
      <c r="AF55" s="1">
        <v>2020</v>
      </c>
      <c r="AG55" s="2">
        <v>877803</v>
      </c>
    </row>
    <row r="56" spans="32:33">
      <c r="AF56" s="3">
        <v>2021</v>
      </c>
      <c r="AG56" s="4">
        <v>908526</v>
      </c>
    </row>
    <row r="57" spans="32:33">
      <c r="AF57" s="1">
        <v>2022</v>
      </c>
      <c r="AG57" s="2">
        <v>1000000</v>
      </c>
    </row>
  </sheetData>
  <mergeCells count="44">
    <mergeCell ref="C1:K1"/>
    <mergeCell ref="C2:K6"/>
    <mergeCell ref="A8:B10"/>
    <mergeCell ref="C8:D8"/>
    <mergeCell ref="E8:K8"/>
    <mergeCell ref="C9:D9"/>
    <mergeCell ref="E9:F9"/>
    <mergeCell ref="G9:K9"/>
    <mergeCell ref="C10:D10"/>
    <mergeCell ref="E10:F10"/>
    <mergeCell ref="G10:K10"/>
    <mergeCell ref="AI11:AJ11"/>
    <mergeCell ref="A12:I12"/>
    <mergeCell ref="J12:K12"/>
    <mergeCell ref="Y12:Z12"/>
    <mergeCell ref="AA12:AB12"/>
    <mergeCell ref="AC12:AD12"/>
    <mergeCell ref="AE12:AF12"/>
    <mergeCell ref="AG12:AH12"/>
    <mergeCell ref="AI12:AJ12"/>
    <mergeCell ref="AE11:AF11"/>
    <mergeCell ref="A11:I11"/>
    <mergeCell ref="J11:K11"/>
    <mergeCell ref="AA11:AB11"/>
    <mergeCell ref="AC11:AD11"/>
    <mergeCell ref="AG11:AH11"/>
    <mergeCell ref="Y13:Z13"/>
    <mergeCell ref="A14:I14"/>
    <mergeCell ref="J14:K14"/>
    <mergeCell ref="Y14:Z14"/>
    <mergeCell ref="A15:I15"/>
    <mergeCell ref="J15:K15"/>
    <mergeCell ref="B28:G30"/>
    <mergeCell ref="A17:I17"/>
    <mergeCell ref="J17:K17"/>
    <mergeCell ref="A18:I18"/>
    <mergeCell ref="J18:K18"/>
    <mergeCell ref="A20:I20"/>
    <mergeCell ref="J20:K20"/>
    <mergeCell ref="A21:I21"/>
    <mergeCell ref="J21:K21"/>
    <mergeCell ref="A22:I22"/>
    <mergeCell ref="J22:K22"/>
    <mergeCell ref="B25:G27"/>
  </mergeCells>
  <pageMargins left="0.7" right="0.7" top="0.75" bottom="0.75" header="0.3" footer="0.3"/>
  <pageSetup paperSize="9" scale="35" orientation="landscape" r:id="rId1"/>
  <colBreaks count="1" manualBreakCount="1">
    <brk id="23" max="1048575" man="1"/>
  </col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783FD-491B-4B8E-B453-FCC0B38BC65A}">
  <sheetPr>
    <tabColor rgb="FFFFC000"/>
  </sheetPr>
  <dimension ref="A1:AR99"/>
  <sheetViews>
    <sheetView topLeftCell="A48" zoomScale="70" zoomScaleNormal="70" workbookViewId="0">
      <selection activeCell="A50" sqref="A50:D50"/>
    </sheetView>
  </sheetViews>
  <sheetFormatPr baseColWidth="10" defaultRowHeight="15.5"/>
  <cols>
    <col min="1" max="1" width="13" customWidth="1"/>
    <col min="2" max="2" width="13.5" customWidth="1"/>
    <col min="3" max="4" width="11.83203125" customWidth="1"/>
    <col min="5" max="5" width="18.58203125" customWidth="1"/>
    <col min="6" max="6" width="23.5" customWidth="1"/>
    <col min="7" max="7" width="22.33203125" customWidth="1"/>
    <col min="8" max="10" width="11.83203125" customWidth="1"/>
    <col min="11" max="11" width="2.33203125" customWidth="1"/>
    <col min="12" max="12" width="1.83203125" customWidth="1"/>
    <col min="13" max="13" width="27.58203125" customWidth="1"/>
    <col min="14" max="14" width="9.08203125" customWidth="1"/>
    <col min="15" max="15" width="7.08203125" customWidth="1"/>
    <col min="16" max="16" width="11.08203125" customWidth="1"/>
    <col min="17" max="17" width="28.5" customWidth="1"/>
    <col min="18" max="18" width="27.83203125" customWidth="1"/>
    <col min="19" max="19" width="22.08203125" hidden="1" customWidth="1"/>
    <col min="20" max="20" width="11.08203125" hidden="1" customWidth="1"/>
    <col min="21" max="22" width="7.83203125" hidden="1" customWidth="1"/>
    <col min="23" max="23" width="9.83203125" hidden="1" customWidth="1"/>
    <col min="24" max="24" width="8.08203125" hidden="1" customWidth="1"/>
    <col min="25" max="25" width="8" hidden="1" customWidth="1"/>
    <col min="26" max="26" width="12.83203125" hidden="1" customWidth="1"/>
    <col min="27" max="27" width="11.08203125" hidden="1" customWidth="1"/>
    <col min="28" max="28" width="18" hidden="1" customWidth="1"/>
    <col min="29" max="30" width="12.83203125" customWidth="1"/>
    <col min="31" max="31" width="11.5" customWidth="1"/>
    <col min="32" max="33" width="8.33203125" customWidth="1"/>
    <col min="34" max="34" width="8.08203125" customWidth="1"/>
    <col min="35" max="35" width="16.83203125" customWidth="1"/>
    <col min="36" max="36" width="8.58203125" customWidth="1"/>
    <col min="37" max="37" width="16.33203125" customWidth="1"/>
    <col min="38" max="38" width="10" customWidth="1"/>
    <col min="39" max="39" width="10.5" customWidth="1"/>
    <col min="40" max="40" width="6.5" customWidth="1"/>
    <col min="41" max="41" width="13.5" customWidth="1"/>
    <col min="42" max="42" width="18.5" customWidth="1"/>
    <col min="43" max="43" width="10.58203125" customWidth="1"/>
    <col min="44" max="44" width="0.58203125" customWidth="1"/>
    <col min="45" max="45" width="26.08203125" customWidth="1"/>
    <col min="46" max="46" width="11.33203125" customWidth="1"/>
    <col min="47" max="47" width="15.33203125" customWidth="1"/>
  </cols>
  <sheetData>
    <row r="1" spans="1:44" ht="28.5">
      <c r="A1" s="56"/>
      <c r="B1" s="57"/>
      <c r="C1" s="58"/>
      <c r="D1" s="498" t="s">
        <v>0</v>
      </c>
      <c r="E1" s="499"/>
      <c r="F1" s="499"/>
      <c r="G1" s="499"/>
      <c r="H1" s="499"/>
      <c r="I1" s="499"/>
      <c r="J1" s="499"/>
      <c r="K1" s="499"/>
      <c r="L1" s="499"/>
      <c r="M1" s="499"/>
      <c r="N1" s="499"/>
      <c r="O1" s="499"/>
      <c r="P1" s="499"/>
      <c r="Q1" s="499"/>
      <c r="R1" s="500"/>
    </row>
    <row r="2" spans="1:44" ht="15.65" customHeight="1">
      <c r="A2" s="59"/>
      <c r="B2" s="60"/>
      <c r="C2" s="61"/>
      <c r="D2" s="501" t="s">
        <v>154</v>
      </c>
      <c r="E2" s="502"/>
      <c r="F2" s="502"/>
      <c r="G2" s="502"/>
      <c r="H2" s="502"/>
      <c r="I2" s="502"/>
      <c r="J2" s="502"/>
      <c r="K2" s="502"/>
      <c r="L2" s="502"/>
      <c r="M2" s="502"/>
      <c r="N2" s="502"/>
      <c r="O2" s="502"/>
      <c r="P2" s="502"/>
      <c r="Q2" s="502"/>
      <c r="R2" s="502"/>
    </row>
    <row r="3" spans="1:44" ht="15.65" customHeight="1">
      <c r="A3" s="62"/>
      <c r="B3" s="60"/>
      <c r="C3" s="61"/>
      <c r="D3" s="501"/>
      <c r="E3" s="502"/>
      <c r="F3" s="502"/>
      <c r="G3" s="502"/>
      <c r="H3" s="502"/>
      <c r="I3" s="502"/>
      <c r="J3" s="502"/>
      <c r="K3" s="502"/>
      <c r="L3" s="502"/>
      <c r="M3" s="502"/>
      <c r="N3" s="502"/>
      <c r="O3" s="502"/>
      <c r="P3" s="502"/>
      <c r="Q3" s="502"/>
      <c r="R3" s="502"/>
    </row>
    <row r="4" spans="1:44" ht="16.399999999999999" customHeight="1">
      <c r="A4" s="62"/>
      <c r="B4" s="60"/>
      <c r="C4" s="61"/>
      <c r="D4" s="501"/>
      <c r="E4" s="502"/>
      <c r="F4" s="502"/>
      <c r="G4" s="502"/>
      <c r="H4" s="502"/>
      <c r="I4" s="502"/>
      <c r="J4" s="502"/>
      <c r="K4" s="502"/>
      <c r="L4" s="502"/>
      <c r="M4" s="502"/>
      <c r="N4" s="502"/>
      <c r="O4" s="502"/>
      <c r="P4" s="502"/>
      <c r="Q4" s="502"/>
      <c r="R4" s="502"/>
    </row>
    <row r="5" spans="1:44" ht="15.65" customHeight="1">
      <c r="A5" s="59"/>
      <c r="B5" s="60"/>
      <c r="C5" s="61"/>
      <c r="D5" s="501"/>
      <c r="E5" s="502"/>
      <c r="F5" s="502"/>
      <c r="G5" s="502"/>
      <c r="H5" s="502"/>
      <c r="I5" s="502"/>
      <c r="J5" s="502"/>
      <c r="K5" s="502"/>
      <c r="L5" s="502"/>
      <c r="M5" s="502"/>
      <c r="N5" s="502"/>
      <c r="O5" s="502"/>
      <c r="P5" s="502"/>
      <c r="Q5" s="502"/>
      <c r="R5" s="502"/>
      <c r="W5" t="s">
        <v>1</v>
      </c>
      <c r="X5" t="s">
        <v>2</v>
      </c>
    </row>
    <row r="6" spans="1:44" ht="28.5" customHeight="1" thickBot="1">
      <c r="A6" s="63"/>
      <c r="B6" s="64"/>
      <c r="C6" s="65"/>
      <c r="D6" s="503"/>
      <c r="E6" s="504"/>
      <c r="F6" s="504"/>
      <c r="G6" s="504"/>
      <c r="H6" s="504"/>
      <c r="I6" s="504"/>
      <c r="J6" s="504"/>
      <c r="K6" s="504"/>
      <c r="L6" s="504"/>
      <c r="M6" s="504"/>
      <c r="N6" s="504"/>
      <c r="O6" s="504"/>
      <c r="P6" s="504"/>
      <c r="Q6" s="504"/>
      <c r="R6" s="504"/>
      <c r="W6" t="s">
        <v>3</v>
      </c>
      <c r="X6" t="s">
        <v>4</v>
      </c>
    </row>
    <row r="7" spans="1:44" s="66" customFormat="1" ht="18" customHeight="1" thickBot="1">
      <c r="A7"/>
      <c r="B7"/>
      <c r="C7"/>
      <c r="D7"/>
      <c r="E7"/>
      <c r="F7"/>
      <c r="G7"/>
      <c r="H7"/>
      <c r="I7"/>
      <c r="J7"/>
      <c r="K7"/>
      <c r="L7"/>
      <c r="M7"/>
      <c r="N7"/>
      <c r="O7"/>
      <c r="P7"/>
      <c r="Q7"/>
      <c r="R7"/>
      <c r="S7"/>
      <c r="T7"/>
      <c r="W7" s="66" t="s">
        <v>5</v>
      </c>
      <c r="X7" s="66" t="s">
        <v>6</v>
      </c>
    </row>
    <row r="8" spans="1:44" s="66" customFormat="1" ht="18" customHeight="1">
      <c r="A8" s="505" t="s">
        <v>148</v>
      </c>
      <c r="B8" s="505"/>
      <c r="C8" s="505"/>
      <c r="D8" s="505"/>
      <c r="E8" s="505"/>
      <c r="F8" s="505"/>
      <c r="G8" s="505"/>
      <c r="H8" s="505"/>
      <c r="I8" s="505"/>
      <c r="J8" s="505"/>
      <c r="K8" s="506" t="s">
        <v>7</v>
      </c>
      <c r="L8" s="507"/>
      <c r="M8" s="507"/>
      <c r="N8" s="507"/>
      <c r="O8" s="507"/>
      <c r="P8" s="507"/>
      <c r="Q8" s="507"/>
      <c r="R8" s="507"/>
      <c r="S8"/>
      <c r="T8"/>
    </row>
    <row r="9" spans="1:44" ht="19" customHeight="1">
      <c r="A9" s="508" t="s">
        <v>8</v>
      </c>
      <c r="B9" s="508"/>
      <c r="C9" s="509" t="s">
        <v>141</v>
      </c>
      <c r="D9" s="509"/>
      <c r="E9" s="510" t="s">
        <v>168</v>
      </c>
      <c r="F9" s="510"/>
      <c r="G9" s="510"/>
      <c r="H9" s="510"/>
      <c r="I9" s="510"/>
      <c r="J9" s="510"/>
      <c r="K9" s="511" t="s">
        <v>9</v>
      </c>
      <c r="L9" s="512"/>
      <c r="M9" s="512"/>
      <c r="N9" s="512"/>
      <c r="O9" s="512"/>
      <c r="P9" s="512"/>
      <c r="Q9" s="513">
        <v>388609012.91000003</v>
      </c>
      <c r="R9" s="513"/>
      <c r="T9" s="67"/>
      <c r="U9" t="s">
        <v>3</v>
      </c>
      <c r="W9" t="s">
        <v>3</v>
      </c>
      <c r="X9" t="s">
        <v>4</v>
      </c>
    </row>
    <row r="10" spans="1:44" ht="18.5">
      <c r="A10" s="508"/>
      <c r="B10" s="508"/>
      <c r="C10" s="509" t="s">
        <v>138</v>
      </c>
      <c r="D10" s="509"/>
      <c r="E10" s="514" t="s">
        <v>139</v>
      </c>
      <c r="F10" s="514"/>
      <c r="G10" s="514" t="s">
        <v>140</v>
      </c>
      <c r="H10" s="514"/>
      <c r="I10" s="514"/>
      <c r="J10" s="514"/>
      <c r="K10" s="511" t="s">
        <v>135</v>
      </c>
      <c r="L10" s="512"/>
      <c r="M10" s="512"/>
      <c r="N10" s="512"/>
      <c r="O10" s="512"/>
      <c r="P10" s="512"/>
      <c r="Q10" s="515">
        <v>1300000</v>
      </c>
      <c r="R10" s="515"/>
      <c r="U10" t="s">
        <v>11</v>
      </c>
      <c r="W10" t="s">
        <v>5</v>
      </c>
      <c r="X10" t="s">
        <v>6</v>
      </c>
    </row>
    <row r="11" spans="1:44" ht="18.5">
      <c r="A11" s="508"/>
      <c r="B11" s="508"/>
      <c r="C11" s="510" t="s">
        <v>153</v>
      </c>
      <c r="D11" s="510"/>
      <c r="E11" s="514"/>
      <c r="F11" s="514"/>
      <c r="G11" s="514"/>
      <c r="H11" s="514"/>
      <c r="I11" s="514"/>
      <c r="J11" s="514"/>
      <c r="K11" s="511" t="s">
        <v>70</v>
      </c>
      <c r="L11" s="512"/>
      <c r="M11" s="512"/>
      <c r="N11" s="512"/>
      <c r="O11" s="512"/>
      <c r="P11" s="512"/>
      <c r="Q11" s="517">
        <f>+Q9/Q10</f>
        <v>298.93000993076924</v>
      </c>
      <c r="R11" s="517"/>
      <c r="U11" t="s">
        <v>53</v>
      </c>
    </row>
    <row r="12" spans="1:44" ht="19" thickBot="1">
      <c r="A12" s="518" t="s">
        <v>137</v>
      </c>
      <c r="B12" s="518"/>
      <c r="C12" s="510" t="s">
        <v>168</v>
      </c>
      <c r="D12" s="510"/>
      <c r="E12" s="510"/>
      <c r="F12" s="510"/>
      <c r="G12" s="510"/>
      <c r="H12" s="510"/>
      <c r="I12" s="510"/>
      <c r="J12" s="510"/>
      <c r="K12" s="519" t="s">
        <v>13</v>
      </c>
      <c r="L12" s="520"/>
      <c r="M12" s="520"/>
      <c r="N12" s="520"/>
      <c r="O12" s="520"/>
      <c r="P12" s="520"/>
      <c r="Q12" s="521">
        <v>45589</v>
      </c>
      <c r="R12" s="521"/>
      <c r="W12" t="s">
        <v>12</v>
      </c>
    </row>
    <row r="13" spans="1:44" ht="18.5">
      <c r="A13" s="518" t="s">
        <v>10</v>
      </c>
      <c r="B13" s="518"/>
      <c r="C13" s="510" t="s">
        <v>168</v>
      </c>
      <c r="D13" s="510"/>
      <c r="E13" s="510"/>
      <c r="F13" s="510"/>
      <c r="G13" s="510"/>
      <c r="H13" s="510"/>
      <c r="I13" s="510"/>
      <c r="J13" s="510"/>
      <c r="W13" t="str">
        <f>+A23</f>
        <v>ALVARO ANTONIO HURTADO OSORIO</v>
      </c>
      <c r="AR13" s="68"/>
    </row>
    <row r="14" spans="1:44" ht="18">
      <c r="A14" s="524" t="s">
        <v>62</v>
      </c>
      <c r="B14" s="524"/>
      <c r="C14" s="632" t="s">
        <v>53</v>
      </c>
      <c r="D14" s="632"/>
      <c r="E14" s="632"/>
      <c r="F14" s="632"/>
      <c r="G14" s="632"/>
      <c r="H14" s="632"/>
      <c r="I14" s="632"/>
      <c r="J14" s="632"/>
      <c r="AR14" s="68"/>
    </row>
    <row r="15" spans="1:44">
      <c r="A15" s="525" t="s">
        <v>71</v>
      </c>
      <c r="B15" s="526"/>
      <c r="C15" s="585" t="s">
        <v>3</v>
      </c>
      <c r="D15" s="585"/>
      <c r="E15" s="585"/>
      <c r="F15" s="585"/>
      <c r="G15" s="585"/>
      <c r="H15" s="585"/>
      <c r="I15" s="585"/>
      <c r="J15" s="585"/>
      <c r="AR15" s="68"/>
    </row>
    <row r="16" spans="1:44">
      <c r="A16" s="528" t="s">
        <v>14</v>
      </c>
      <c r="B16" s="529"/>
      <c r="C16" s="585" t="s">
        <v>3</v>
      </c>
      <c r="D16" s="585"/>
      <c r="E16" s="585"/>
      <c r="F16" s="585"/>
      <c r="G16" s="585"/>
      <c r="H16" s="585"/>
      <c r="I16" s="585"/>
      <c r="J16" s="585"/>
      <c r="AR16" s="68"/>
    </row>
    <row r="17" spans="1:44" ht="288" customHeight="1">
      <c r="A17" s="535" t="s">
        <v>155</v>
      </c>
      <c r="B17" s="535"/>
      <c r="C17" s="535"/>
      <c r="D17" s="535"/>
      <c r="E17" s="535"/>
      <c r="F17" s="535"/>
      <c r="G17" s="535"/>
      <c r="H17" s="535"/>
      <c r="I17" s="535"/>
      <c r="J17" s="535"/>
      <c r="K17" s="536"/>
      <c r="L17" s="536"/>
      <c r="M17" s="536"/>
      <c r="N17" s="536"/>
      <c r="O17" s="536"/>
      <c r="P17" s="536"/>
      <c r="Q17" s="536"/>
      <c r="R17" s="536"/>
      <c r="W17">
        <f>+A24</f>
        <v>0</v>
      </c>
      <c r="AR17" s="69"/>
    </row>
    <row r="18" spans="1:44">
      <c r="A18" s="518" t="s">
        <v>149</v>
      </c>
      <c r="B18" s="518"/>
      <c r="C18" s="496">
        <v>40</v>
      </c>
      <c r="D18" s="496"/>
      <c r="E18" s="496"/>
      <c r="F18" s="496"/>
      <c r="G18" s="70" t="s">
        <v>142</v>
      </c>
      <c r="H18" s="497" t="s">
        <v>3</v>
      </c>
      <c r="I18" s="497"/>
      <c r="J18" s="497"/>
      <c r="K18" s="537"/>
      <c r="L18" s="537"/>
      <c r="M18" s="537"/>
      <c r="N18" s="537"/>
      <c r="O18" s="537"/>
      <c r="P18" s="537"/>
      <c r="Q18" s="537"/>
      <c r="R18" s="537"/>
      <c r="W18">
        <f>+A25</f>
        <v>0</v>
      </c>
    </row>
    <row r="19" spans="1:44">
      <c r="A19" s="522" t="s">
        <v>71</v>
      </c>
      <c r="B19" s="523"/>
      <c r="C19" s="497" t="s">
        <v>3</v>
      </c>
      <c r="D19" s="497"/>
      <c r="E19" s="497"/>
      <c r="F19" s="497"/>
      <c r="G19" s="497"/>
      <c r="H19" s="497"/>
      <c r="I19" s="497"/>
      <c r="J19" s="497"/>
      <c r="W19">
        <f>+A26</f>
        <v>0</v>
      </c>
    </row>
    <row r="20" spans="1:44">
      <c r="A20" s="530" t="s">
        <v>14</v>
      </c>
      <c r="B20" s="531"/>
      <c r="C20" s="497" t="s">
        <v>3</v>
      </c>
      <c r="D20" s="497"/>
      <c r="E20" s="497"/>
      <c r="F20" s="497"/>
      <c r="G20" s="497"/>
      <c r="H20" s="497"/>
      <c r="I20" s="497"/>
      <c r="J20" s="497"/>
    </row>
    <row r="21" spans="1:44" ht="32.5" customHeight="1" thickBot="1">
      <c r="A21" s="532" t="s">
        <v>176</v>
      </c>
      <c r="B21" s="533"/>
      <c r="C21" s="534" t="s">
        <v>3</v>
      </c>
      <c r="D21" s="534"/>
      <c r="E21" s="534"/>
      <c r="F21" s="534"/>
      <c r="G21" s="534"/>
      <c r="H21" s="534"/>
      <c r="I21" s="534"/>
      <c r="J21" s="534"/>
      <c r="K21" s="537" t="s">
        <v>169</v>
      </c>
      <c r="L21" s="537"/>
      <c r="M21" s="537"/>
      <c r="N21" s="537"/>
      <c r="O21" s="537"/>
      <c r="P21" s="537"/>
      <c r="Q21" s="537"/>
      <c r="R21" s="537"/>
    </row>
    <row r="22" spans="1:44" ht="46.5">
      <c r="A22" s="538" t="s">
        <v>12</v>
      </c>
      <c r="B22" s="539"/>
      <c r="C22" s="540"/>
      <c r="D22" s="71" t="s">
        <v>56</v>
      </c>
      <c r="E22" s="540" t="s">
        <v>15</v>
      </c>
      <c r="F22" s="540"/>
      <c r="G22" s="72" t="s">
        <v>50</v>
      </c>
      <c r="H22" s="73" t="s">
        <v>51</v>
      </c>
      <c r="I22" s="540" t="s">
        <v>134</v>
      </c>
      <c r="J22" s="541"/>
      <c r="M22" s="542"/>
      <c r="N22" s="543"/>
      <c r="O22" s="543"/>
      <c r="P22" s="543"/>
      <c r="Q22" s="543"/>
      <c r="R22" s="543"/>
    </row>
    <row r="23" spans="1:44">
      <c r="A23" s="544" t="str">
        <f>+C12</f>
        <v>ALVARO ANTONIO HURTADO OSORIO</v>
      </c>
      <c r="B23" s="534"/>
      <c r="C23" s="534"/>
      <c r="D23" s="74" t="s">
        <v>4</v>
      </c>
      <c r="E23" s="545">
        <v>1</v>
      </c>
      <c r="F23" s="546"/>
      <c r="G23" s="74" t="s">
        <v>3</v>
      </c>
      <c r="H23" s="75" t="s">
        <v>3</v>
      </c>
      <c r="I23" s="547" t="s">
        <v>3</v>
      </c>
      <c r="J23" s="548"/>
      <c r="M23" s="549"/>
      <c r="N23" s="549"/>
      <c r="O23" s="549"/>
      <c r="P23" s="549"/>
      <c r="Q23" s="549"/>
      <c r="R23" s="76"/>
      <c r="W23" t="s">
        <v>16</v>
      </c>
      <c r="Z23" t="s">
        <v>17</v>
      </c>
    </row>
    <row r="24" spans="1:44">
      <c r="A24" s="550"/>
      <c r="B24" s="551"/>
      <c r="C24" s="551"/>
      <c r="D24" s="74"/>
      <c r="E24" s="552"/>
      <c r="F24" s="552"/>
      <c r="G24" s="74"/>
      <c r="H24" s="77"/>
      <c r="I24" s="547"/>
      <c r="J24" s="548"/>
      <c r="M24" s="549"/>
      <c r="N24" s="549"/>
      <c r="O24" s="549"/>
      <c r="P24" s="553"/>
      <c r="Q24" s="553"/>
      <c r="R24" s="553"/>
      <c r="T24" s="78"/>
      <c r="W24" t="s">
        <v>18</v>
      </c>
      <c r="Z24" t="s">
        <v>19</v>
      </c>
      <c r="AP24" t="s">
        <v>20</v>
      </c>
    </row>
    <row r="25" spans="1:44" ht="15.65" customHeight="1">
      <c r="A25" s="554"/>
      <c r="B25" s="555"/>
      <c r="C25" s="555"/>
      <c r="D25" s="79"/>
      <c r="E25" s="552"/>
      <c r="F25" s="552"/>
      <c r="G25" s="74"/>
      <c r="H25" s="77"/>
      <c r="I25" s="547"/>
      <c r="J25" s="548"/>
      <c r="M25" s="549"/>
      <c r="N25" s="549"/>
      <c r="O25" s="549"/>
      <c r="P25" s="553"/>
      <c r="Q25" s="553"/>
      <c r="R25" s="553"/>
      <c r="W25" t="s">
        <v>21</v>
      </c>
    </row>
    <row r="26" spans="1:44" ht="15.65" customHeight="1">
      <c r="A26" s="554"/>
      <c r="B26" s="555"/>
      <c r="C26" s="555"/>
      <c r="D26" s="79"/>
      <c r="E26" s="552"/>
      <c r="F26" s="552"/>
      <c r="G26" s="74"/>
      <c r="H26" s="77"/>
      <c r="I26" s="547"/>
      <c r="J26" s="548"/>
      <c r="M26" s="549"/>
      <c r="N26" s="549"/>
      <c r="O26" s="549"/>
      <c r="P26" s="553"/>
      <c r="Q26" s="553"/>
      <c r="R26" s="553"/>
      <c r="W26" t="s">
        <v>22</v>
      </c>
    </row>
    <row r="27" spans="1:44" ht="30" customHeight="1" thickBot="1">
      <c r="A27" s="556"/>
      <c r="B27" s="557"/>
      <c r="C27" s="557"/>
      <c r="D27" s="80"/>
      <c r="E27" s="558"/>
      <c r="F27" s="558"/>
      <c r="G27" s="81"/>
      <c r="H27" s="82"/>
      <c r="I27" s="559"/>
      <c r="J27" s="560"/>
      <c r="M27" s="549"/>
      <c r="N27" s="549"/>
      <c r="O27" s="549"/>
      <c r="P27" s="553"/>
      <c r="Q27" s="553"/>
      <c r="R27" s="553"/>
      <c r="W27" t="s">
        <v>150</v>
      </c>
    </row>
    <row r="28" spans="1:44" ht="30" customHeight="1">
      <c r="A28" s="83"/>
      <c r="B28" s="83"/>
      <c r="C28" s="83"/>
      <c r="D28" s="84"/>
      <c r="E28" s="85"/>
      <c r="F28" s="85"/>
      <c r="G28" s="86"/>
      <c r="H28" s="83"/>
      <c r="I28" s="87"/>
      <c r="J28" s="87"/>
      <c r="M28" s="76"/>
      <c r="N28" s="76"/>
      <c r="O28" s="76"/>
      <c r="P28" s="88"/>
      <c r="Q28" s="88"/>
      <c r="R28" s="88"/>
    </row>
    <row r="29" spans="1:44" ht="112.15" customHeight="1">
      <c r="A29" s="564" t="s">
        <v>170</v>
      </c>
      <c r="B29" s="564"/>
      <c r="C29" s="564"/>
      <c r="D29" s="564"/>
      <c r="E29" s="564"/>
      <c r="F29" s="564"/>
      <c r="G29" s="564"/>
      <c r="H29" s="564"/>
      <c r="I29" s="564"/>
      <c r="J29" s="564"/>
      <c r="K29" s="564"/>
      <c r="L29" s="564"/>
      <c r="M29" s="564"/>
      <c r="N29" s="564"/>
      <c r="O29" s="564"/>
      <c r="P29" s="564"/>
      <c r="Q29" s="89"/>
      <c r="R29" s="88"/>
      <c r="W29" t="s">
        <v>23</v>
      </c>
    </row>
    <row r="30" spans="1:44" ht="50.5" customHeight="1">
      <c r="A30" s="565" t="s">
        <v>156</v>
      </c>
      <c r="B30" s="565"/>
      <c r="C30" s="565"/>
      <c r="D30" s="565"/>
      <c r="E30" s="565"/>
      <c r="F30" s="565"/>
      <c r="G30" s="565"/>
      <c r="H30" s="565" t="s">
        <v>157</v>
      </c>
      <c r="I30" s="565"/>
      <c r="J30" s="565" t="s">
        <v>158</v>
      </c>
      <c r="K30" s="565"/>
      <c r="L30" s="565"/>
      <c r="M30" s="565"/>
      <c r="N30" s="565" t="s">
        <v>159</v>
      </c>
      <c r="O30" s="565"/>
      <c r="P30" s="565"/>
      <c r="Q30" s="89"/>
      <c r="R30" s="88"/>
    </row>
    <row r="31" spans="1:44" ht="73.150000000000006" customHeight="1">
      <c r="A31" s="566" t="s">
        <v>160</v>
      </c>
      <c r="B31" s="566"/>
      <c r="C31" s="566"/>
      <c r="D31" s="566"/>
      <c r="E31" s="566"/>
      <c r="F31" s="566"/>
      <c r="G31" s="566"/>
      <c r="H31" s="566" t="s">
        <v>90</v>
      </c>
      <c r="I31" s="566"/>
      <c r="J31" s="566">
        <v>48.1</v>
      </c>
      <c r="K31" s="566"/>
      <c r="L31" s="566"/>
      <c r="M31" s="566"/>
      <c r="N31" s="566">
        <v>36.08</v>
      </c>
      <c r="O31" s="566"/>
      <c r="P31" s="566"/>
      <c r="Q31" s="89"/>
      <c r="R31" s="88"/>
    </row>
    <row r="32" spans="1:44" s="91" customFormat="1" ht="21">
      <c r="A32" s="561" t="s">
        <v>136</v>
      </c>
      <c r="B32" s="561"/>
      <c r="C32" s="561"/>
      <c r="D32" s="561"/>
      <c r="E32" s="561"/>
      <c r="F32" s="561"/>
      <c r="G32" s="561"/>
      <c r="H32" s="561"/>
      <c r="I32" s="561"/>
      <c r="J32" s="561"/>
      <c r="K32" s="561"/>
      <c r="L32" s="561"/>
      <c r="M32" s="561"/>
      <c r="N32" s="561"/>
      <c r="O32" s="561"/>
      <c r="P32" s="561"/>
      <c r="Q32" s="90"/>
      <c r="R32" s="90"/>
      <c r="W32" t="s">
        <v>24</v>
      </c>
    </row>
    <row r="33" spans="1:41" ht="27.65" customHeight="1">
      <c r="A33" s="562" t="s">
        <v>25</v>
      </c>
      <c r="B33" s="562"/>
      <c r="C33" s="562"/>
      <c r="D33" s="562"/>
      <c r="E33" s="563" t="s">
        <v>16</v>
      </c>
      <c r="F33" s="563"/>
      <c r="G33" s="563"/>
      <c r="H33" s="563" t="s">
        <v>18</v>
      </c>
      <c r="I33" s="563"/>
      <c r="J33" s="563"/>
      <c r="K33" s="563" t="s">
        <v>21</v>
      </c>
      <c r="L33" s="563"/>
      <c r="M33" s="563"/>
      <c r="N33" s="562" t="s">
        <v>147</v>
      </c>
      <c r="O33" s="562"/>
      <c r="P33" s="562"/>
      <c r="Q33" s="92"/>
      <c r="R33" s="92"/>
      <c r="W33" t="s">
        <v>26</v>
      </c>
    </row>
    <row r="34" spans="1:41" ht="21">
      <c r="A34" s="567" t="s">
        <v>27</v>
      </c>
      <c r="B34" s="567"/>
      <c r="C34" s="567"/>
      <c r="D34" s="567"/>
      <c r="E34" s="666" t="s">
        <v>168</v>
      </c>
      <c r="F34" s="666"/>
      <c r="G34" s="666"/>
      <c r="H34" s="569"/>
      <c r="I34" s="569"/>
      <c r="J34" s="569"/>
      <c r="K34" s="569"/>
      <c r="L34" s="569"/>
      <c r="M34" s="569"/>
      <c r="N34" s="570" t="s">
        <v>3</v>
      </c>
      <c r="O34" s="571"/>
      <c r="P34" s="572"/>
      <c r="Q34" s="90" t="str">
        <f>+IF(ISNUMBER(Q40),LOOKUP(Q40,$AB$63:$AB$97,$AC$63:$AC$97),"")</f>
        <v/>
      </c>
      <c r="R34" s="90"/>
    </row>
    <row r="35" spans="1:41" ht="84.65" customHeight="1">
      <c r="A35" s="579" t="s">
        <v>151</v>
      </c>
      <c r="B35" s="579"/>
      <c r="C35" s="579"/>
      <c r="D35" s="579"/>
      <c r="E35" s="568" t="s">
        <v>171</v>
      </c>
      <c r="F35" s="568"/>
      <c r="G35" s="568"/>
      <c r="H35" s="568"/>
      <c r="I35" s="568"/>
      <c r="J35" s="568"/>
      <c r="K35" s="568"/>
      <c r="L35" s="568"/>
      <c r="M35" s="568"/>
      <c r="N35" s="573"/>
      <c r="O35" s="574"/>
      <c r="P35" s="575"/>
      <c r="Q35" s="90"/>
      <c r="R35" s="90"/>
      <c r="W35" t="s">
        <v>28</v>
      </c>
    </row>
    <row r="36" spans="1:41" ht="20.5" customHeight="1">
      <c r="A36" s="579" t="s">
        <v>145</v>
      </c>
      <c r="B36" s="579"/>
      <c r="C36" s="579"/>
      <c r="D36" s="579"/>
      <c r="E36" s="584" t="s">
        <v>3</v>
      </c>
      <c r="F36" s="584"/>
      <c r="G36" s="584"/>
      <c r="H36" s="590"/>
      <c r="I36" s="590"/>
      <c r="J36" s="590"/>
      <c r="K36" s="589"/>
      <c r="L36" s="589"/>
      <c r="M36" s="589"/>
      <c r="N36" s="573"/>
      <c r="O36" s="574"/>
      <c r="P36" s="575"/>
      <c r="Q36" s="100"/>
      <c r="R36" s="90"/>
      <c r="V36" s="93"/>
      <c r="W36" s="94"/>
      <c r="X36" s="95"/>
      <c r="Z36" s="93"/>
      <c r="AA36" s="587"/>
      <c r="AB36" s="587"/>
      <c r="AC36" s="587"/>
      <c r="AD36" s="587"/>
      <c r="AE36" s="587"/>
      <c r="AF36" s="587"/>
      <c r="AG36" s="587"/>
      <c r="AH36" s="587"/>
      <c r="AI36" s="587"/>
      <c r="AJ36" s="587"/>
      <c r="AK36" s="587"/>
      <c r="AL36" s="587"/>
      <c r="AM36" s="587"/>
      <c r="AN36" s="587"/>
      <c r="AO36" s="588"/>
    </row>
    <row r="37" spans="1:41" ht="21">
      <c r="A37" s="567" t="s">
        <v>29</v>
      </c>
      <c r="B37" s="567"/>
      <c r="C37" s="567"/>
      <c r="D37" s="567"/>
      <c r="E37" s="580">
        <v>0.5</v>
      </c>
      <c r="F37" s="580"/>
      <c r="G37" s="580"/>
      <c r="H37" s="580"/>
      <c r="I37" s="580"/>
      <c r="J37" s="580"/>
      <c r="K37" s="580"/>
      <c r="L37" s="580"/>
      <c r="M37" s="580"/>
      <c r="N37" s="573"/>
      <c r="O37" s="574"/>
      <c r="P37" s="575"/>
      <c r="Q37" s="90"/>
      <c r="R37" s="90"/>
      <c r="W37" t="s">
        <v>30</v>
      </c>
    </row>
    <row r="38" spans="1:41" ht="21">
      <c r="A38" s="567" t="s">
        <v>143</v>
      </c>
      <c r="B38" s="567"/>
      <c r="C38" s="567"/>
      <c r="D38" s="567"/>
      <c r="E38" s="580">
        <v>0.5</v>
      </c>
      <c r="F38" s="580"/>
      <c r="G38" s="580"/>
      <c r="H38" s="580"/>
      <c r="I38" s="580"/>
      <c r="J38" s="580"/>
      <c r="K38" s="580"/>
      <c r="L38" s="580"/>
      <c r="M38" s="580"/>
      <c r="N38" s="573"/>
      <c r="O38" s="574"/>
      <c r="P38" s="575"/>
      <c r="Q38" s="90"/>
      <c r="R38" s="90"/>
    </row>
    <row r="39" spans="1:41" ht="21">
      <c r="A39" s="567" t="s">
        <v>31</v>
      </c>
      <c r="B39" s="567"/>
      <c r="C39" s="567"/>
      <c r="D39" s="567"/>
      <c r="E39" s="581">
        <v>415731188</v>
      </c>
      <c r="F39" s="581"/>
      <c r="G39" s="581"/>
      <c r="H39" s="581"/>
      <c r="I39" s="581"/>
      <c r="J39" s="581"/>
      <c r="K39" s="581"/>
      <c r="L39" s="581"/>
      <c r="M39" s="581"/>
      <c r="N39" s="573"/>
      <c r="O39" s="574"/>
      <c r="P39" s="575"/>
      <c r="Q39" s="90"/>
      <c r="R39" s="90"/>
      <c r="W39" t="s">
        <v>32</v>
      </c>
    </row>
    <row r="40" spans="1:41" ht="21">
      <c r="A40" s="579" t="s">
        <v>33</v>
      </c>
      <c r="B40" s="579"/>
      <c r="C40" s="579"/>
      <c r="D40" s="579"/>
      <c r="E40" s="585">
        <v>2015</v>
      </c>
      <c r="F40" s="585"/>
      <c r="G40" s="585"/>
      <c r="H40" s="585"/>
      <c r="I40" s="585"/>
      <c r="J40" s="585"/>
      <c r="K40" s="585"/>
      <c r="L40" s="585"/>
      <c r="M40" s="585"/>
      <c r="N40" s="573"/>
      <c r="O40" s="574"/>
      <c r="P40" s="575"/>
      <c r="Q40" s="90"/>
      <c r="R40" s="90"/>
      <c r="W40" t="s">
        <v>34</v>
      </c>
    </row>
    <row r="41" spans="1:41" ht="21">
      <c r="A41" s="579" t="s">
        <v>35</v>
      </c>
      <c r="B41" s="579"/>
      <c r="C41" s="579"/>
      <c r="D41" s="579"/>
      <c r="E41" s="586">
        <f>+IF(ISNUMBER(E40),LOOKUP(E40,$AB$63:$AB$99,$AC$63:$AC$99),"")</f>
        <v>644350</v>
      </c>
      <c r="F41" s="586"/>
      <c r="G41" s="586"/>
      <c r="H41" s="586"/>
      <c r="I41" s="586"/>
      <c r="J41" s="586"/>
      <c r="K41" s="586"/>
      <c r="L41" s="586"/>
      <c r="M41" s="586"/>
      <c r="N41" s="573"/>
      <c r="O41" s="574"/>
      <c r="P41" s="575"/>
      <c r="Q41" s="90"/>
      <c r="R41" s="90"/>
    </row>
    <row r="42" spans="1:41" ht="21">
      <c r="A42" s="579" t="s">
        <v>36</v>
      </c>
      <c r="B42" s="579"/>
      <c r="C42" s="579"/>
      <c r="D42" s="579"/>
      <c r="E42" s="590">
        <f>+IF(ISBLANK(E40),0,E39/E41)</f>
        <v>645.19467370218047</v>
      </c>
      <c r="F42" s="590"/>
      <c r="G42" s="590"/>
      <c r="H42" s="590"/>
      <c r="I42" s="590"/>
      <c r="J42" s="590"/>
      <c r="K42" s="590"/>
      <c r="L42" s="590"/>
      <c r="M42" s="590"/>
      <c r="N42" s="573"/>
      <c r="O42" s="574"/>
      <c r="P42" s="575"/>
      <c r="Q42" s="90"/>
      <c r="R42" s="90"/>
      <c r="W42" s="591" t="s">
        <v>37</v>
      </c>
      <c r="X42" s="591"/>
      <c r="Y42" s="591"/>
      <c r="Z42" s="591"/>
      <c r="AA42" s="591"/>
      <c r="AB42" s="591"/>
      <c r="AC42" s="591"/>
      <c r="AD42" s="591"/>
    </row>
    <row r="43" spans="1:41" ht="42" customHeight="1">
      <c r="A43" s="592" t="s">
        <v>173</v>
      </c>
      <c r="B43" s="592"/>
      <c r="C43" s="592"/>
      <c r="D43" s="592"/>
      <c r="E43" s="584">
        <f>E42*E38</f>
        <v>322.59733685109023</v>
      </c>
      <c r="F43" s="584"/>
      <c r="G43" s="584"/>
      <c r="H43" s="590"/>
      <c r="I43" s="590"/>
      <c r="J43" s="590"/>
      <c r="K43" s="590"/>
      <c r="L43" s="590"/>
      <c r="M43" s="590"/>
      <c r="N43" s="573"/>
      <c r="O43" s="574"/>
      <c r="P43" s="575"/>
      <c r="Q43" s="90"/>
      <c r="R43" s="90"/>
      <c r="W43" s="591" t="s">
        <v>37</v>
      </c>
      <c r="X43" s="591"/>
      <c r="Y43" s="591"/>
      <c r="Z43" s="591"/>
      <c r="AA43" s="591"/>
      <c r="AB43" s="591"/>
      <c r="AC43" s="591"/>
      <c r="AD43" s="591"/>
    </row>
    <row r="44" spans="1:41" ht="21">
      <c r="A44" s="579" t="s">
        <v>152</v>
      </c>
      <c r="B44" s="579"/>
      <c r="C44" s="579"/>
      <c r="D44" s="579"/>
      <c r="E44" s="582">
        <v>92</v>
      </c>
      <c r="F44" s="582"/>
      <c r="G44" s="582"/>
      <c r="H44" s="583"/>
      <c r="I44" s="583"/>
      <c r="J44" s="583"/>
      <c r="K44" s="583"/>
      <c r="L44" s="583"/>
      <c r="M44" s="583"/>
      <c r="N44" s="573"/>
      <c r="O44" s="574"/>
      <c r="P44" s="575"/>
      <c r="Q44" s="90"/>
      <c r="R44" s="90"/>
    </row>
    <row r="45" spans="1:41" ht="21">
      <c r="A45" s="579" t="s">
        <v>144</v>
      </c>
      <c r="B45" s="579"/>
      <c r="C45" s="579"/>
      <c r="D45" s="579"/>
      <c r="E45" s="584">
        <v>645.19000000000005</v>
      </c>
      <c r="F45" s="584"/>
      <c r="G45" s="584"/>
      <c r="H45" s="590"/>
      <c r="I45" s="590"/>
      <c r="J45" s="590"/>
      <c r="K45" s="593"/>
      <c r="L45" s="593"/>
      <c r="M45" s="593"/>
      <c r="N45" s="573"/>
      <c r="O45" s="574"/>
      <c r="P45" s="575"/>
      <c r="Q45" s="90"/>
      <c r="R45" s="90"/>
      <c r="V45" s="93" t="e">
        <f>+IF(#REF!="CUMPLE",1,"NC")</f>
        <v>#REF!</v>
      </c>
      <c r="W45" s="94" t="e">
        <f>+IF(#REF!="CUMPLE",1,0)</f>
        <v>#REF!</v>
      </c>
      <c r="X45" s="95" t="e">
        <f>+IF(V45=W45,1,0)</f>
        <v>#REF!</v>
      </c>
      <c r="Z45" s="93" t="s">
        <v>45</v>
      </c>
      <c r="AA45" s="587" t="e">
        <f>+IF(#REF!&gt;#REF!,"CUMPLE"," NO CUMPLE ")</f>
        <v>#REF!</v>
      </c>
      <c r="AB45" s="587"/>
      <c r="AC45" s="587"/>
      <c r="AD45" s="587" t="e">
        <f>+IF(#REF!&gt;#REF!,"CUMPLE"," NO CUMPLE ")</f>
        <v>#REF!</v>
      </c>
      <c r="AE45" s="587"/>
      <c r="AF45" s="587"/>
      <c r="AG45" s="587" t="e">
        <f>+IF(#REF!&gt;#REF!,"CUMPLE"," NO CUMPLE ")</f>
        <v>#REF!</v>
      </c>
      <c r="AH45" s="587"/>
      <c r="AI45" s="587"/>
      <c r="AJ45" s="587" t="e">
        <f>+IF(#REF!&gt;#REF!,"CUMPLE"," NO CUMPLE ")</f>
        <v>#REF!</v>
      </c>
      <c r="AK45" s="587"/>
      <c r="AL45" s="587"/>
      <c r="AM45" s="587" t="e">
        <f>+IF(#REF!&gt;#REF!,"CUMPLE"," NO CUMPLE ")</f>
        <v>#REF!</v>
      </c>
      <c r="AN45" s="587"/>
      <c r="AO45" s="588"/>
    </row>
    <row r="46" spans="1:41" ht="42" customHeight="1">
      <c r="A46" s="592" t="s">
        <v>174</v>
      </c>
      <c r="B46" s="592"/>
      <c r="C46" s="592"/>
      <c r="D46" s="592"/>
      <c r="E46" s="584">
        <f>E45*E38</f>
        <v>322.59500000000003</v>
      </c>
      <c r="F46" s="584"/>
      <c r="G46" s="584"/>
      <c r="H46" s="590"/>
      <c r="I46" s="590"/>
      <c r="J46" s="590"/>
      <c r="K46" s="590"/>
      <c r="L46" s="590"/>
      <c r="M46" s="590"/>
      <c r="N46" s="573"/>
      <c r="O46" s="574"/>
      <c r="P46" s="575"/>
      <c r="Q46" s="90"/>
      <c r="R46" s="90"/>
      <c r="W46" s="591" t="s">
        <v>37</v>
      </c>
      <c r="X46" s="591"/>
      <c r="Y46" s="591"/>
      <c r="Z46" s="591"/>
      <c r="AA46" s="591"/>
      <c r="AB46" s="591"/>
      <c r="AC46" s="591"/>
      <c r="AD46" s="591"/>
    </row>
    <row r="47" spans="1:41" ht="21">
      <c r="A47" s="579" t="s">
        <v>172</v>
      </c>
      <c r="B47" s="579"/>
      <c r="C47" s="579"/>
      <c r="D47" s="579"/>
      <c r="E47" s="590" t="s">
        <v>55</v>
      </c>
      <c r="F47" s="590"/>
      <c r="G47" s="590"/>
      <c r="H47" s="590"/>
      <c r="I47" s="590"/>
      <c r="J47" s="590"/>
      <c r="K47" s="590"/>
      <c r="L47" s="590"/>
      <c r="M47" s="590"/>
      <c r="N47" s="573"/>
      <c r="O47" s="574"/>
      <c r="P47" s="575"/>
      <c r="Q47" s="90"/>
      <c r="R47" s="90"/>
      <c r="W47" s="87"/>
      <c r="X47" s="87"/>
      <c r="Y47" s="87"/>
      <c r="Z47" s="87"/>
      <c r="AA47" s="87"/>
      <c r="AB47" s="87"/>
      <c r="AC47" s="87"/>
      <c r="AD47" s="87"/>
    </row>
    <row r="48" spans="1:41" ht="21.65" customHeight="1" thickBot="1">
      <c r="A48" s="592" t="s">
        <v>38</v>
      </c>
      <c r="B48" s="592"/>
      <c r="C48" s="567">
        <v>721413</v>
      </c>
      <c r="D48" s="567"/>
      <c r="E48" s="597" t="s">
        <v>3</v>
      </c>
      <c r="F48" s="597"/>
      <c r="G48" s="597"/>
      <c r="H48" s="598"/>
      <c r="I48" s="598"/>
      <c r="J48" s="598"/>
      <c r="K48" s="598"/>
      <c r="L48" s="598"/>
      <c r="M48" s="598"/>
      <c r="N48" s="573"/>
      <c r="O48" s="574"/>
      <c r="P48" s="575"/>
      <c r="Q48" s="90"/>
      <c r="R48" s="90"/>
      <c r="V48" s="91" t="e">
        <f>+IF(#REF!="CUMPLE",1,0)</f>
        <v>#REF!</v>
      </c>
      <c r="W48" s="91"/>
      <c r="Z48" s="96"/>
      <c r="AA48" s="96"/>
      <c r="AB48" s="96"/>
      <c r="AC48" s="96"/>
      <c r="AD48" s="96"/>
      <c r="AE48" s="96"/>
      <c r="AF48" s="96"/>
      <c r="AG48" s="96"/>
      <c r="AH48" s="96"/>
      <c r="AI48" s="96"/>
      <c r="AJ48" s="96"/>
      <c r="AK48" s="96"/>
      <c r="AL48" s="96"/>
      <c r="AM48" s="96"/>
      <c r="AN48" s="96"/>
    </row>
    <row r="49" spans="1:41" ht="21.5" thickBot="1">
      <c r="A49" s="592"/>
      <c r="B49" s="592"/>
      <c r="C49" s="567">
        <v>721531</v>
      </c>
      <c r="D49" s="567"/>
      <c r="E49" s="597" t="s">
        <v>3</v>
      </c>
      <c r="F49" s="597"/>
      <c r="G49" s="597"/>
      <c r="H49" s="598"/>
      <c r="I49" s="598"/>
      <c r="J49" s="598"/>
      <c r="K49" s="598"/>
      <c r="L49" s="598"/>
      <c r="M49" s="598"/>
      <c r="N49" s="573"/>
      <c r="O49" s="574"/>
      <c r="P49" s="575"/>
      <c r="Q49" s="90"/>
      <c r="R49" s="90"/>
      <c r="V49" s="97" t="s">
        <v>41</v>
      </c>
      <c r="W49" s="98" t="s">
        <v>54</v>
      </c>
      <c r="X49" s="99" t="s">
        <v>47</v>
      </c>
      <c r="Z49" s="96"/>
      <c r="AA49" s="599" t="s">
        <v>42</v>
      </c>
      <c r="AB49" s="600"/>
      <c r="AC49" s="601"/>
      <c r="AD49" s="96"/>
      <c r="AE49" s="96"/>
      <c r="AF49" s="96"/>
      <c r="AG49" s="96"/>
      <c r="AH49" s="96"/>
      <c r="AI49" s="96"/>
      <c r="AJ49" s="96"/>
      <c r="AK49" s="96"/>
      <c r="AL49" s="96"/>
      <c r="AM49" s="96"/>
      <c r="AN49" s="96"/>
    </row>
    <row r="50" spans="1:41" ht="34" customHeight="1">
      <c r="A50" s="579" t="s">
        <v>145</v>
      </c>
      <c r="B50" s="579"/>
      <c r="C50" s="579"/>
      <c r="D50" s="579"/>
      <c r="E50" s="584" t="s">
        <v>3</v>
      </c>
      <c r="F50" s="584"/>
      <c r="G50" s="584"/>
      <c r="H50" s="590"/>
      <c r="I50" s="590"/>
      <c r="J50" s="590"/>
      <c r="K50" s="589"/>
      <c r="L50" s="589"/>
      <c r="M50" s="589"/>
      <c r="N50" s="573"/>
      <c r="O50" s="574"/>
      <c r="P50" s="575"/>
      <c r="Q50" s="100"/>
      <c r="R50" s="90"/>
      <c r="V50" s="93"/>
      <c r="W50" s="94"/>
      <c r="X50" s="95"/>
      <c r="Z50" s="93"/>
      <c r="AA50" s="587"/>
      <c r="AB50" s="587"/>
      <c r="AC50" s="587"/>
      <c r="AD50" s="587"/>
      <c r="AE50" s="587"/>
      <c r="AF50" s="587"/>
      <c r="AG50" s="587"/>
      <c r="AH50" s="587"/>
      <c r="AI50" s="587"/>
      <c r="AJ50" s="587"/>
      <c r="AK50" s="587"/>
      <c r="AL50" s="587"/>
      <c r="AM50" s="587"/>
      <c r="AN50" s="587"/>
      <c r="AO50" s="588"/>
    </row>
    <row r="51" spans="1:41" ht="33.65" customHeight="1">
      <c r="A51" s="488" t="s">
        <v>175</v>
      </c>
      <c r="B51" s="594"/>
      <c r="C51" s="594"/>
      <c r="D51" s="595"/>
      <c r="E51" s="584">
        <f>(311.24+177)*0.08</f>
        <v>39.059200000000004</v>
      </c>
      <c r="F51" s="584"/>
      <c r="G51" s="584"/>
      <c r="H51" s="590"/>
      <c r="I51" s="590"/>
      <c r="J51" s="590"/>
      <c r="K51" s="596"/>
      <c r="L51" s="596"/>
      <c r="M51" s="596"/>
      <c r="N51" s="573"/>
      <c r="O51" s="574"/>
      <c r="P51" s="575"/>
      <c r="Q51" s="100"/>
      <c r="R51" s="90"/>
      <c r="W51" s="101"/>
      <c r="X51" s="95"/>
      <c r="Z51" s="101"/>
      <c r="AA51" s="102"/>
      <c r="AB51" s="103"/>
      <c r="AC51" s="96"/>
      <c r="AD51" s="96"/>
      <c r="AE51" s="96"/>
      <c r="AF51" s="96"/>
      <c r="AG51" s="96"/>
      <c r="AH51" s="96"/>
      <c r="AI51" s="96"/>
      <c r="AJ51" s="96"/>
      <c r="AK51" s="96"/>
      <c r="AL51" s="96"/>
      <c r="AM51" s="96"/>
      <c r="AN51" s="96"/>
      <c r="AO51" s="96"/>
    </row>
    <row r="52" spans="1:41" ht="33.65" customHeight="1">
      <c r="A52" s="488" t="s">
        <v>161</v>
      </c>
      <c r="B52" s="594"/>
      <c r="C52" s="594"/>
      <c r="D52" s="595"/>
      <c r="E52" s="584" t="s">
        <v>3</v>
      </c>
      <c r="F52" s="584"/>
      <c r="G52" s="584"/>
      <c r="H52" s="590"/>
      <c r="I52" s="590"/>
      <c r="J52" s="590"/>
      <c r="K52" s="596"/>
      <c r="L52" s="596"/>
      <c r="M52" s="596"/>
      <c r="N52" s="576"/>
      <c r="O52" s="577"/>
      <c r="P52" s="578"/>
      <c r="Q52" s="100"/>
      <c r="R52" s="90"/>
      <c r="W52" s="101"/>
      <c r="X52" s="95"/>
      <c r="Z52" s="101"/>
      <c r="AA52" s="102"/>
      <c r="AB52" s="103"/>
      <c r="AC52" s="96"/>
      <c r="AD52" s="96"/>
      <c r="AE52" s="96"/>
      <c r="AF52" s="96"/>
      <c r="AG52" s="96"/>
      <c r="AH52" s="96"/>
      <c r="AI52" s="96"/>
      <c r="AJ52" s="96"/>
      <c r="AK52" s="96"/>
      <c r="AL52" s="96"/>
      <c r="AM52" s="96"/>
      <c r="AN52" s="96"/>
      <c r="AO52" s="96"/>
    </row>
    <row r="53" spans="1:41" ht="38.15" customHeight="1">
      <c r="A53" s="612" t="s">
        <v>177</v>
      </c>
      <c r="B53" s="612"/>
      <c r="C53" s="612"/>
      <c r="D53" s="612"/>
      <c r="E53" s="612"/>
      <c r="F53" s="612"/>
      <c r="G53" s="612"/>
      <c r="H53" s="612"/>
      <c r="I53" s="612"/>
      <c r="J53" s="612"/>
      <c r="K53" s="612"/>
      <c r="L53" s="612"/>
      <c r="M53" s="612"/>
      <c r="N53" s="612"/>
      <c r="O53" s="612"/>
      <c r="P53" s="612"/>
      <c r="S53" s="111"/>
      <c r="W53" s="104">
        <v>6</v>
      </c>
      <c r="X53" s="105">
        <v>1.5</v>
      </c>
      <c r="Z53" s="94" t="s">
        <v>39</v>
      </c>
      <c r="AA53" s="606" t="e">
        <f>+IF(#REF!="CUMPLE",1,0)</f>
        <v>#REF!</v>
      </c>
      <c r="AB53" s="607"/>
    </row>
    <row r="54" spans="1:41" ht="24.65" customHeight="1">
      <c r="A54" s="602" t="s">
        <v>178</v>
      </c>
      <c r="B54" s="579"/>
      <c r="C54" s="579"/>
      <c r="D54" s="579"/>
      <c r="E54" s="602" t="s">
        <v>147</v>
      </c>
      <c r="F54" s="579"/>
      <c r="G54" s="579"/>
      <c r="H54" s="603" t="s">
        <v>146</v>
      </c>
      <c r="I54" s="604"/>
      <c r="J54" s="604"/>
      <c r="K54" s="604"/>
      <c r="L54" s="604"/>
      <c r="M54" s="604"/>
      <c r="N54" s="604"/>
      <c r="O54" s="604"/>
      <c r="P54" s="605"/>
      <c r="Z54" s="94" t="s">
        <v>40</v>
      </c>
      <c r="AA54" s="606" t="e">
        <f>+IF(#REF!="CUMPLE",1,0)</f>
        <v>#REF!</v>
      </c>
      <c r="AB54" s="607"/>
    </row>
    <row r="55" spans="1:41" ht="114.65" customHeight="1">
      <c r="A55" s="608" t="s">
        <v>179</v>
      </c>
      <c r="B55" s="609"/>
      <c r="C55" s="609"/>
      <c r="D55" s="609"/>
      <c r="E55" s="610" t="s">
        <v>55</v>
      </c>
      <c r="F55" s="611"/>
      <c r="G55" s="611"/>
      <c r="H55" s="566" t="s">
        <v>189</v>
      </c>
      <c r="I55" s="566"/>
      <c r="J55" s="566"/>
      <c r="K55" s="566"/>
      <c r="L55" s="566"/>
      <c r="M55" s="566"/>
      <c r="N55" s="566"/>
      <c r="O55" s="566"/>
      <c r="P55" s="566"/>
      <c r="Z55" s="94" t="s">
        <v>40</v>
      </c>
      <c r="AA55" s="606" t="e">
        <f>+IF(#REF!="CUMPLE",1,0)</f>
        <v>#REF!</v>
      </c>
      <c r="AB55" s="607"/>
    </row>
    <row r="56" spans="1:41" ht="21">
      <c r="A56" s="616"/>
      <c r="B56" s="616"/>
      <c r="C56" s="616"/>
      <c r="D56" s="616"/>
      <c r="E56" s="616"/>
      <c r="F56" s="616"/>
      <c r="G56" s="616"/>
      <c r="H56" s="616"/>
      <c r="I56" s="616"/>
      <c r="J56" s="616"/>
      <c r="K56" s="616"/>
      <c r="L56" s="616"/>
      <c r="M56" s="616"/>
      <c r="N56" s="616"/>
      <c r="O56" s="616"/>
      <c r="P56" s="617"/>
      <c r="Q56" s="113"/>
      <c r="R56" s="113"/>
      <c r="S56" s="106"/>
      <c r="T56" s="107"/>
      <c r="U56" s="107"/>
      <c r="V56" s="107"/>
    </row>
    <row r="57" spans="1:41" ht="15.65" customHeight="1">
      <c r="B57" s="618" t="s">
        <v>49</v>
      </c>
      <c r="C57" s="618"/>
      <c r="D57" s="618"/>
      <c r="E57" s="618"/>
      <c r="F57" s="618"/>
      <c r="G57" s="618"/>
      <c r="H57" s="618"/>
      <c r="I57" s="618"/>
      <c r="J57" s="618"/>
      <c r="K57" s="618"/>
      <c r="L57" s="618"/>
      <c r="M57" s="618"/>
      <c r="N57" s="618"/>
      <c r="O57" s="618"/>
      <c r="P57" s="618"/>
      <c r="Q57" s="108"/>
      <c r="R57" s="108"/>
      <c r="W57" t="e">
        <f>+LOOKUP(Y57,#REF!,#REF!)</f>
        <v>#REF!</v>
      </c>
      <c r="Y57" s="109" t="s">
        <v>52</v>
      </c>
    </row>
    <row r="58" spans="1:41" ht="16.399999999999999" customHeight="1">
      <c r="B58" s="618"/>
      <c r="C58" s="618"/>
      <c r="D58" s="618"/>
      <c r="E58" s="618"/>
      <c r="F58" s="618"/>
      <c r="G58" s="618"/>
      <c r="H58" s="618"/>
      <c r="I58" s="618"/>
      <c r="J58" s="618"/>
      <c r="K58" s="618"/>
      <c r="L58" s="618"/>
      <c r="M58" s="618"/>
      <c r="N58" s="618"/>
      <c r="O58" s="618"/>
      <c r="P58" s="618"/>
      <c r="Q58" s="108"/>
      <c r="R58" s="108"/>
    </row>
    <row r="59" spans="1:41" ht="23.5" customHeight="1">
      <c r="B59" s="613" t="s">
        <v>48</v>
      </c>
      <c r="C59" s="613"/>
      <c r="D59" s="613"/>
      <c r="E59" s="614" t="str">
        <f>E9</f>
        <v>ALVARO ANTONIO HURTADO OSORIO</v>
      </c>
      <c r="F59" s="614"/>
      <c r="G59" s="614"/>
      <c r="H59" s="614"/>
      <c r="I59" s="614"/>
      <c r="J59" s="614"/>
      <c r="K59" s="614"/>
      <c r="L59" s="614"/>
      <c r="M59" s="614"/>
      <c r="N59" s="614"/>
      <c r="O59" s="614"/>
      <c r="P59" s="614"/>
      <c r="Q59" s="108"/>
      <c r="R59" s="108"/>
    </row>
    <row r="60" spans="1:41" ht="27" customHeight="1">
      <c r="B60" s="613" t="s">
        <v>180</v>
      </c>
      <c r="C60" s="613"/>
      <c r="D60" s="613"/>
      <c r="E60" s="614" t="s">
        <v>55</v>
      </c>
      <c r="F60" s="614"/>
      <c r="G60" s="614"/>
      <c r="H60" s="614"/>
      <c r="I60" s="614"/>
      <c r="J60" s="614"/>
      <c r="K60" s="614"/>
      <c r="L60" s="614"/>
      <c r="M60" s="614"/>
      <c r="N60" s="614"/>
      <c r="O60" s="614"/>
      <c r="P60" s="614"/>
      <c r="Q60" s="108"/>
      <c r="R60" s="108"/>
    </row>
    <row r="61" spans="1:41" ht="25.5" customHeight="1">
      <c r="B61" s="613" t="s">
        <v>181</v>
      </c>
      <c r="C61" s="613"/>
      <c r="D61" s="613"/>
      <c r="E61" s="663" t="s">
        <v>55</v>
      </c>
      <c r="F61" s="664"/>
      <c r="G61" s="664"/>
      <c r="H61" s="664"/>
      <c r="I61" s="664"/>
      <c r="J61" s="664"/>
      <c r="K61" s="664"/>
      <c r="L61" s="664"/>
      <c r="M61" s="664"/>
      <c r="N61" s="664"/>
      <c r="O61" s="664"/>
      <c r="P61" s="665"/>
      <c r="Q61" s="108"/>
      <c r="R61" s="108"/>
    </row>
    <row r="62" spans="1:41" ht="27" customHeight="1">
      <c r="B62" s="613" t="s">
        <v>182</v>
      </c>
      <c r="C62" s="613"/>
      <c r="D62" s="613"/>
      <c r="E62" s="615" t="s">
        <v>55</v>
      </c>
      <c r="F62" s="615"/>
      <c r="G62" s="615"/>
      <c r="H62" s="615"/>
      <c r="I62" s="615"/>
      <c r="J62" s="615"/>
      <c r="K62" s="615"/>
      <c r="L62" s="615"/>
      <c r="M62" s="615"/>
      <c r="N62" s="615"/>
      <c r="O62" s="615"/>
      <c r="P62" s="615"/>
      <c r="Q62" s="110"/>
      <c r="R62" s="110"/>
    </row>
    <row r="63" spans="1:41">
      <c r="A63" s="66"/>
      <c r="B63" s="66"/>
      <c r="C63" s="66"/>
      <c r="D63" s="66"/>
      <c r="E63" s="66"/>
      <c r="F63" s="66"/>
      <c r="G63" s="66"/>
      <c r="H63" s="66"/>
      <c r="I63" s="66"/>
      <c r="J63" s="66"/>
      <c r="K63" s="66"/>
      <c r="L63" s="66"/>
      <c r="M63" s="66"/>
      <c r="N63" s="66"/>
      <c r="O63" s="66"/>
      <c r="P63" s="66"/>
      <c r="Q63" s="66"/>
      <c r="R63" s="66"/>
      <c r="AB63" s="1">
        <v>1988</v>
      </c>
      <c r="AC63" s="2">
        <v>25637</v>
      </c>
    </row>
    <row r="64" spans="1:41">
      <c r="A64" s="66"/>
      <c r="B64" s="66"/>
      <c r="C64" s="66"/>
      <c r="D64" s="66"/>
      <c r="E64" s="66"/>
      <c r="F64" s="66"/>
      <c r="G64" s="66"/>
      <c r="H64" s="66"/>
      <c r="I64" s="66"/>
      <c r="J64" s="66"/>
      <c r="K64" s="66"/>
      <c r="L64" s="66"/>
      <c r="M64" s="66"/>
      <c r="N64" s="66"/>
      <c r="O64" s="66"/>
      <c r="P64" s="66"/>
      <c r="Q64" s="66"/>
      <c r="R64" s="66"/>
      <c r="AB64" s="3">
        <v>1989</v>
      </c>
      <c r="AC64" s="4">
        <v>32560</v>
      </c>
    </row>
    <row r="65" spans="1:29">
      <c r="A65" s="66"/>
      <c r="B65" s="129" t="s">
        <v>183</v>
      </c>
      <c r="C65" s="66"/>
      <c r="D65" s="66"/>
      <c r="E65" s="66"/>
      <c r="F65" s="66"/>
      <c r="G65" s="66"/>
      <c r="H65" s="66"/>
      <c r="I65" s="66"/>
      <c r="J65" s="66"/>
      <c r="K65" s="66"/>
      <c r="L65" s="66"/>
      <c r="M65" s="66"/>
      <c r="N65" s="66"/>
      <c r="O65" s="66"/>
      <c r="P65" s="66"/>
      <c r="Q65" s="66"/>
      <c r="R65" s="66"/>
      <c r="S65" s="66"/>
      <c r="AB65" s="1">
        <v>1990</v>
      </c>
      <c r="AC65" s="2">
        <v>41025</v>
      </c>
    </row>
    <row r="66" spans="1:29">
      <c r="A66" s="66"/>
      <c r="C66" s="66"/>
      <c r="D66" s="66"/>
      <c r="E66" s="66"/>
      <c r="F66" s="66"/>
      <c r="G66" s="66"/>
      <c r="H66" s="66"/>
      <c r="I66" s="66"/>
      <c r="J66" s="66"/>
      <c r="K66" s="66"/>
      <c r="L66" s="66"/>
      <c r="M66" s="66"/>
      <c r="N66" s="66"/>
      <c r="O66" s="66"/>
      <c r="P66" s="66"/>
      <c r="Q66" s="66"/>
      <c r="R66" s="66"/>
      <c r="S66" s="66"/>
      <c r="AB66" s="3">
        <v>1991</v>
      </c>
      <c r="AC66" s="4">
        <v>51720</v>
      </c>
    </row>
    <row r="67" spans="1:29">
      <c r="A67" s="66"/>
      <c r="B67" s="66"/>
      <c r="C67" s="66"/>
      <c r="D67" s="66"/>
      <c r="E67" s="66"/>
      <c r="F67" s="66"/>
      <c r="G67" s="66"/>
      <c r="H67" s="66"/>
      <c r="I67" s="66"/>
      <c r="J67" s="66"/>
      <c r="K67" s="66"/>
      <c r="L67" s="66"/>
      <c r="M67" s="66"/>
      <c r="N67" s="66"/>
      <c r="O67" s="66"/>
      <c r="P67" s="66"/>
      <c r="Q67" s="66"/>
      <c r="R67" s="66"/>
      <c r="S67" s="66"/>
      <c r="AB67" s="1">
        <v>1992</v>
      </c>
      <c r="AC67" s="2">
        <v>65190</v>
      </c>
    </row>
    <row r="68" spans="1:29">
      <c r="A68" s="66"/>
      <c r="C68" s="66"/>
      <c r="D68" s="66"/>
      <c r="E68" s="66"/>
      <c r="F68" s="66"/>
      <c r="G68" s="66"/>
      <c r="H68" s="66"/>
      <c r="I68" s="66"/>
      <c r="J68" s="66"/>
      <c r="K68" s="66"/>
      <c r="L68" s="66"/>
      <c r="M68" s="66"/>
      <c r="N68" s="66"/>
      <c r="O68" s="66"/>
      <c r="P68" s="66"/>
      <c r="Q68" s="66"/>
      <c r="R68" s="66"/>
      <c r="S68" s="66"/>
      <c r="AB68" s="3">
        <v>1993</v>
      </c>
      <c r="AC68" s="4">
        <v>81510</v>
      </c>
    </row>
    <row r="69" spans="1:29">
      <c r="A69" s="66"/>
      <c r="B69" s="66"/>
      <c r="C69" s="66"/>
      <c r="D69" s="66"/>
      <c r="E69" s="66"/>
      <c r="F69" s="66"/>
      <c r="G69" s="66"/>
      <c r="H69" s="66"/>
      <c r="I69" s="66"/>
      <c r="J69" s="66"/>
      <c r="K69" s="66"/>
      <c r="L69" s="66"/>
      <c r="M69" s="66"/>
      <c r="N69" s="66"/>
      <c r="O69" s="66"/>
      <c r="P69" s="66"/>
      <c r="Q69" s="66"/>
      <c r="R69" s="66"/>
      <c r="S69" s="66"/>
      <c r="AB69" s="1">
        <v>1994</v>
      </c>
      <c r="AC69" s="2">
        <v>98700</v>
      </c>
    </row>
    <row r="70" spans="1:29" ht="33.5">
      <c r="A70" s="66"/>
      <c r="B70" s="130"/>
      <c r="C70" s="131"/>
      <c r="D70" s="131"/>
      <c r="E70" s="66"/>
      <c r="F70" s="131"/>
      <c r="G70" s="131"/>
      <c r="H70" s="66"/>
      <c r="J70" s="131"/>
      <c r="K70" s="131"/>
      <c r="L70" s="131"/>
      <c r="M70" s="131"/>
      <c r="N70" s="66"/>
      <c r="O70" s="66"/>
      <c r="P70" s="66"/>
      <c r="Q70" s="66"/>
      <c r="R70" s="66"/>
      <c r="S70" s="66"/>
      <c r="AB70" s="3">
        <v>1995</v>
      </c>
      <c r="AC70" s="4">
        <v>118934</v>
      </c>
    </row>
    <row r="71" spans="1:29">
      <c r="A71" s="66"/>
      <c r="B71" s="129" t="s">
        <v>186</v>
      </c>
      <c r="D71" s="66"/>
      <c r="F71" s="132" t="s">
        <v>184</v>
      </c>
      <c r="G71" s="66"/>
      <c r="J71" s="133" t="s">
        <v>188</v>
      </c>
      <c r="L71" s="66"/>
      <c r="M71" s="55"/>
      <c r="N71" s="66"/>
      <c r="O71" s="66"/>
      <c r="P71" s="66"/>
      <c r="Q71" s="66"/>
      <c r="R71" s="66"/>
      <c r="S71" s="66"/>
      <c r="AB71" s="1">
        <v>1996</v>
      </c>
      <c r="AC71" s="2">
        <v>142125</v>
      </c>
    </row>
    <row r="72" spans="1:29">
      <c r="B72" s="66" t="s">
        <v>187</v>
      </c>
      <c r="D72" s="66"/>
      <c r="F72" s="134" t="s">
        <v>185</v>
      </c>
      <c r="G72" s="66"/>
      <c r="J72" s="66" t="s">
        <v>185</v>
      </c>
      <c r="L72" s="66"/>
      <c r="Q72" s="66"/>
      <c r="R72" s="66"/>
      <c r="S72" s="66"/>
      <c r="AB72" s="3">
        <v>1997</v>
      </c>
      <c r="AC72" s="4">
        <v>172005</v>
      </c>
    </row>
    <row r="73" spans="1:29">
      <c r="E73" s="112"/>
      <c r="F73" s="112"/>
      <c r="Q73" s="66"/>
      <c r="R73" s="66"/>
      <c r="S73" s="66"/>
      <c r="AB73" s="1">
        <v>1998</v>
      </c>
      <c r="AC73" s="2">
        <v>203826</v>
      </c>
    </row>
    <row r="74" spans="1:29">
      <c r="E74" s="112"/>
      <c r="F74" s="112"/>
      <c r="Q74" s="66"/>
      <c r="R74" s="66"/>
      <c r="S74" s="66"/>
      <c r="AB74" s="3">
        <v>1999</v>
      </c>
      <c r="AC74" s="4">
        <v>236460</v>
      </c>
    </row>
    <row r="75" spans="1:29">
      <c r="E75" s="112"/>
      <c r="F75" s="112"/>
      <c r="Q75" s="66"/>
      <c r="R75" s="66"/>
      <c r="S75" s="66"/>
      <c r="AB75" s="1">
        <v>2000</v>
      </c>
      <c r="AC75" s="2">
        <v>260100</v>
      </c>
    </row>
    <row r="76" spans="1:29">
      <c r="S76" s="66"/>
      <c r="AB76" s="3">
        <v>2001</v>
      </c>
      <c r="AC76" s="4">
        <v>286000</v>
      </c>
    </row>
    <row r="77" spans="1:29">
      <c r="B77" s="146"/>
      <c r="C77" s="146"/>
      <c r="D77" s="146"/>
      <c r="E77" s="146"/>
      <c r="S77" s="66"/>
      <c r="AB77" s="1">
        <v>2002</v>
      </c>
      <c r="AC77" s="2">
        <v>309000</v>
      </c>
    </row>
    <row r="78" spans="1:29">
      <c r="B78" t="s">
        <v>240</v>
      </c>
      <c r="S78" s="66"/>
      <c r="AB78" s="3">
        <v>2003</v>
      </c>
      <c r="AC78" s="4">
        <v>332000</v>
      </c>
    </row>
    <row r="79" spans="1:29">
      <c r="B79" t="s">
        <v>241</v>
      </c>
      <c r="AB79" s="1">
        <v>2004</v>
      </c>
      <c r="AC79" s="2">
        <v>358000</v>
      </c>
    </row>
    <row r="80" spans="1:29">
      <c r="AB80" s="3">
        <v>2005</v>
      </c>
      <c r="AC80" s="4">
        <v>381500</v>
      </c>
    </row>
    <row r="81" spans="28:29">
      <c r="AB81" s="1">
        <v>2006</v>
      </c>
      <c r="AC81" s="2">
        <v>408000</v>
      </c>
    </row>
    <row r="82" spans="28:29">
      <c r="AB82" s="3">
        <v>2007</v>
      </c>
      <c r="AC82" s="4">
        <v>433700</v>
      </c>
    </row>
    <row r="83" spans="28:29">
      <c r="AB83" s="1">
        <v>2008</v>
      </c>
      <c r="AC83" s="2">
        <v>461500</v>
      </c>
    </row>
    <row r="84" spans="28:29">
      <c r="AB84" s="3">
        <v>2009</v>
      </c>
      <c r="AC84" s="4">
        <v>496900</v>
      </c>
    </row>
    <row r="85" spans="28:29">
      <c r="AB85" s="1">
        <v>2010</v>
      </c>
      <c r="AC85" s="2">
        <v>515000</v>
      </c>
    </row>
    <row r="86" spans="28:29">
      <c r="AB86" s="3">
        <v>2011</v>
      </c>
      <c r="AC86" s="4">
        <v>535600</v>
      </c>
    </row>
    <row r="87" spans="28:29">
      <c r="AB87" s="1">
        <v>2012</v>
      </c>
      <c r="AC87" s="2">
        <v>566700</v>
      </c>
    </row>
    <row r="88" spans="28:29">
      <c r="AB88" s="3">
        <v>2013</v>
      </c>
      <c r="AC88" s="4">
        <v>589500</v>
      </c>
    </row>
    <row r="89" spans="28:29">
      <c r="AB89" s="1">
        <v>2014</v>
      </c>
      <c r="AC89" s="2">
        <v>616000</v>
      </c>
    </row>
    <row r="90" spans="28:29">
      <c r="AB90" s="3">
        <v>2015</v>
      </c>
      <c r="AC90" s="4">
        <v>644350</v>
      </c>
    </row>
    <row r="91" spans="28:29">
      <c r="AB91" s="1">
        <v>2016</v>
      </c>
      <c r="AC91" s="2">
        <v>689455</v>
      </c>
    </row>
    <row r="92" spans="28:29">
      <c r="AB92" s="3">
        <v>2017</v>
      </c>
      <c r="AC92" s="4">
        <v>737717</v>
      </c>
    </row>
    <row r="93" spans="28:29">
      <c r="AB93" s="1">
        <v>2018</v>
      </c>
      <c r="AC93" s="2">
        <v>781242</v>
      </c>
    </row>
    <row r="94" spans="28:29">
      <c r="AB94" s="3">
        <v>2019</v>
      </c>
      <c r="AC94" s="4">
        <v>828116</v>
      </c>
    </row>
    <row r="95" spans="28:29">
      <c r="AB95" s="1">
        <v>2020</v>
      </c>
      <c r="AC95" s="2">
        <v>877803</v>
      </c>
    </row>
    <row r="96" spans="28:29">
      <c r="AB96" s="3">
        <v>2021</v>
      </c>
      <c r="AC96" s="4">
        <v>908526</v>
      </c>
    </row>
    <row r="97" spans="28:29">
      <c r="AB97" s="1">
        <v>2022</v>
      </c>
      <c r="AC97" s="2">
        <v>1000000</v>
      </c>
    </row>
    <row r="98" spans="28:29">
      <c r="AB98" s="3">
        <v>2023</v>
      </c>
      <c r="AC98" s="4">
        <v>1160000</v>
      </c>
    </row>
    <row r="99" spans="28:29">
      <c r="AB99" s="3">
        <v>2024</v>
      </c>
      <c r="AC99" s="2">
        <v>1300000</v>
      </c>
    </row>
  </sheetData>
  <mergeCells count="205">
    <mergeCell ref="D1:R1"/>
    <mergeCell ref="D2:R6"/>
    <mergeCell ref="A8:J8"/>
    <mergeCell ref="K8:R8"/>
    <mergeCell ref="A9:B11"/>
    <mergeCell ref="C9:D9"/>
    <mergeCell ref="E9:J9"/>
    <mergeCell ref="K9:P9"/>
    <mergeCell ref="Q9:R9"/>
    <mergeCell ref="C10:D10"/>
    <mergeCell ref="E10:F10"/>
    <mergeCell ref="G10:H10"/>
    <mergeCell ref="I10:J10"/>
    <mergeCell ref="K10:P10"/>
    <mergeCell ref="Q10:R10"/>
    <mergeCell ref="C11:D11"/>
    <mergeCell ref="E11:F11"/>
    <mergeCell ref="G11:H11"/>
    <mergeCell ref="I11:J11"/>
    <mergeCell ref="K11:P11"/>
    <mergeCell ref="A14:B14"/>
    <mergeCell ref="C14:J14"/>
    <mergeCell ref="A15:B15"/>
    <mergeCell ref="C15:J15"/>
    <mergeCell ref="A16:B16"/>
    <mergeCell ref="C16:J16"/>
    <mergeCell ref="Q11:R11"/>
    <mergeCell ref="A12:B12"/>
    <mergeCell ref="C12:J12"/>
    <mergeCell ref="K12:P12"/>
    <mergeCell ref="Q12:R12"/>
    <mergeCell ref="A13:B13"/>
    <mergeCell ref="C13:J13"/>
    <mergeCell ref="A19:B19"/>
    <mergeCell ref="C19:J19"/>
    <mergeCell ref="A20:B20"/>
    <mergeCell ref="C20:J20"/>
    <mergeCell ref="A21:B21"/>
    <mergeCell ref="C21:J21"/>
    <mergeCell ref="A17:J17"/>
    <mergeCell ref="K17:R17"/>
    <mergeCell ref="A18:B18"/>
    <mergeCell ref="C18:F18"/>
    <mergeCell ref="H18:J18"/>
    <mergeCell ref="K18:R18"/>
    <mergeCell ref="K21:R21"/>
    <mergeCell ref="A22:C22"/>
    <mergeCell ref="E22:F22"/>
    <mergeCell ref="I22:J22"/>
    <mergeCell ref="M22:R22"/>
    <mergeCell ref="A23:C23"/>
    <mergeCell ref="E23:F23"/>
    <mergeCell ref="I23:J23"/>
    <mergeCell ref="M23:O23"/>
    <mergeCell ref="P23:Q23"/>
    <mergeCell ref="A24:C24"/>
    <mergeCell ref="E24:F24"/>
    <mergeCell ref="I24:J24"/>
    <mergeCell ref="M24:O25"/>
    <mergeCell ref="P24:Q25"/>
    <mergeCell ref="R24:R25"/>
    <mergeCell ref="A25:C25"/>
    <mergeCell ref="E25:F25"/>
    <mergeCell ref="I25:J25"/>
    <mergeCell ref="A26:C26"/>
    <mergeCell ref="E26:F26"/>
    <mergeCell ref="I26:J26"/>
    <mergeCell ref="M26:O27"/>
    <mergeCell ref="P26:Q27"/>
    <mergeCell ref="R26:R27"/>
    <mergeCell ref="A27:C27"/>
    <mergeCell ref="E27:F27"/>
    <mergeCell ref="I27:J27"/>
    <mergeCell ref="A32:P32"/>
    <mergeCell ref="A33:D33"/>
    <mergeCell ref="E33:G33"/>
    <mergeCell ref="H33:J33"/>
    <mergeCell ref="K33:M33"/>
    <mergeCell ref="N33:P33"/>
    <mergeCell ref="A29:P29"/>
    <mergeCell ref="A30:G30"/>
    <mergeCell ref="H30:I30"/>
    <mergeCell ref="J30:M30"/>
    <mergeCell ref="N30:P30"/>
    <mergeCell ref="A31:G31"/>
    <mergeCell ref="H31:I31"/>
    <mergeCell ref="J31:M31"/>
    <mergeCell ref="N31:P31"/>
    <mergeCell ref="A34:D34"/>
    <mergeCell ref="E34:G34"/>
    <mergeCell ref="H34:J34"/>
    <mergeCell ref="K34:M34"/>
    <mergeCell ref="N34:P52"/>
    <mergeCell ref="A35:D35"/>
    <mergeCell ref="E35:G35"/>
    <mergeCell ref="H35:J35"/>
    <mergeCell ref="K35:M35"/>
    <mergeCell ref="A36:D36"/>
    <mergeCell ref="A38:D38"/>
    <mergeCell ref="E38:G38"/>
    <mergeCell ref="H38:J38"/>
    <mergeCell ref="K38:M38"/>
    <mergeCell ref="A39:D39"/>
    <mergeCell ref="E39:G39"/>
    <mergeCell ref="H39:J39"/>
    <mergeCell ref="K39:M39"/>
    <mergeCell ref="A44:D44"/>
    <mergeCell ref="E44:G44"/>
    <mergeCell ref="H44:J44"/>
    <mergeCell ref="K44:M44"/>
    <mergeCell ref="A45:D45"/>
    <mergeCell ref="E45:G45"/>
    <mergeCell ref="A40:D40"/>
    <mergeCell ref="E40:G40"/>
    <mergeCell ref="H40:J40"/>
    <mergeCell ref="K40:M40"/>
    <mergeCell ref="A41:D41"/>
    <mergeCell ref="E41:G41"/>
    <mergeCell ref="H41:J41"/>
    <mergeCell ref="K41:M41"/>
    <mergeCell ref="AM36:AO36"/>
    <mergeCell ref="A37:D37"/>
    <mergeCell ref="E37:G37"/>
    <mergeCell ref="H37:J37"/>
    <mergeCell ref="K37:M37"/>
    <mergeCell ref="E36:G36"/>
    <mergeCell ref="H36:J36"/>
    <mergeCell ref="K36:M36"/>
    <mergeCell ref="AA36:AC36"/>
    <mergeCell ref="AD36:AF36"/>
    <mergeCell ref="AG36:AI36"/>
    <mergeCell ref="AJ36:AL36"/>
    <mergeCell ref="A42:D42"/>
    <mergeCell ref="E42:G42"/>
    <mergeCell ref="H42:J42"/>
    <mergeCell ref="K42:M42"/>
    <mergeCell ref="AA45:AC45"/>
    <mergeCell ref="AD45:AF45"/>
    <mergeCell ref="AG45:AI45"/>
    <mergeCell ref="W42:AD42"/>
    <mergeCell ref="A43:D43"/>
    <mergeCell ref="E43:G43"/>
    <mergeCell ref="H43:J43"/>
    <mergeCell ref="K43:M43"/>
    <mergeCell ref="W43:AD43"/>
    <mergeCell ref="AG50:AI50"/>
    <mergeCell ref="AJ50:AL50"/>
    <mergeCell ref="AM50:AO50"/>
    <mergeCell ref="AJ45:AL45"/>
    <mergeCell ref="AM45:AO45"/>
    <mergeCell ref="A46:D46"/>
    <mergeCell ref="E46:G46"/>
    <mergeCell ref="H46:J46"/>
    <mergeCell ref="K46:M46"/>
    <mergeCell ref="W46:AD46"/>
    <mergeCell ref="A47:D47"/>
    <mergeCell ref="E47:G47"/>
    <mergeCell ref="H47:J47"/>
    <mergeCell ref="K47:M47"/>
    <mergeCell ref="H45:J45"/>
    <mergeCell ref="K45:M45"/>
    <mergeCell ref="E49:G49"/>
    <mergeCell ref="H49:J49"/>
    <mergeCell ref="K49:M49"/>
    <mergeCell ref="AA49:AC49"/>
    <mergeCell ref="A50:D50"/>
    <mergeCell ref="E50:G50"/>
    <mergeCell ref="H50:J50"/>
    <mergeCell ref="K50:M50"/>
    <mergeCell ref="A48:B49"/>
    <mergeCell ref="C48:D48"/>
    <mergeCell ref="E48:G48"/>
    <mergeCell ref="H48:J48"/>
    <mergeCell ref="K48:M48"/>
    <mergeCell ref="C49:D49"/>
    <mergeCell ref="A52:D52"/>
    <mergeCell ref="E52:G52"/>
    <mergeCell ref="H52:J52"/>
    <mergeCell ref="K52:M52"/>
    <mergeCell ref="AD50:AF50"/>
    <mergeCell ref="A51:D51"/>
    <mergeCell ref="E51:G51"/>
    <mergeCell ref="H51:J51"/>
    <mergeCell ref="K51:M51"/>
    <mergeCell ref="AA55:AB55"/>
    <mergeCell ref="A56:P56"/>
    <mergeCell ref="B57:P58"/>
    <mergeCell ref="A53:P53"/>
    <mergeCell ref="AA53:AB53"/>
    <mergeCell ref="A54:D54"/>
    <mergeCell ref="E54:G54"/>
    <mergeCell ref="H54:P54"/>
    <mergeCell ref="AA54:AB54"/>
    <mergeCell ref="AA50:AC50"/>
    <mergeCell ref="B62:D62"/>
    <mergeCell ref="E62:P62"/>
    <mergeCell ref="B59:D59"/>
    <mergeCell ref="E59:P59"/>
    <mergeCell ref="B60:D60"/>
    <mergeCell ref="E60:P60"/>
    <mergeCell ref="B61:D61"/>
    <mergeCell ref="E61:P61"/>
    <mergeCell ref="A55:D55"/>
    <mergeCell ref="E55:G55"/>
    <mergeCell ref="H55:P55"/>
  </mergeCells>
  <dataValidations count="7">
    <dataValidation type="list" allowBlank="1" showInputMessage="1" showErrorMessage="1" sqref="E34:M34" xr:uid="{C3DEEE69-1298-4A9E-8ECF-40A97E70D1E4}">
      <formula1>$W$13:$W$19</formula1>
    </dataValidation>
    <dataValidation type="list" allowBlank="1" showInputMessage="1" showErrorMessage="1" sqref="I23:J28" xr:uid="{3A65010B-F98F-476E-BAE2-6E96155991FA}">
      <formula1>$U$9:$U$11</formula1>
    </dataValidation>
    <dataValidation type="list" allowBlank="1" showInputMessage="1" showErrorMessage="1" sqref="D23:D28" xr:uid="{2B771EDE-D217-4567-9589-1A2E1C4C2FAF}">
      <formula1>$X$9:$X$10</formula1>
    </dataValidation>
    <dataValidation type="list" allowBlank="1" showInputMessage="1" showErrorMessage="1" sqref="G23:H28" xr:uid="{3E08DFD3-DD85-4C05-ABF9-FCCE67D162FE}">
      <formula1>$U$9:$U$10</formula1>
    </dataValidation>
    <dataValidation type="list" allowBlank="1" showInputMessage="1" showErrorMessage="1" sqref="R34 E33:M33" xr:uid="{7B84FD4B-553E-48C1-8417-A40EC2EA5856}">
      <formula1>$W$23:$W$40</formula1>
    </dataValidation>
    <dataValidation type="list" allowBlank="1" showInputMessage="1" showErrorMessage="1" sqref="R35" xr:uid="{AB80C4D8-0836-41DB-80E6-75A731D9D688}">
      <formula1>$W$13:$W$21</formula1>
    </dataValidation>
    <dataValidation type="list" allowBlank="1" showInputMessage="1" showErrorMessage="1" sqref="H10:H11 H18 C15:C16 C19:C21 E36:M36 E48:G50 E52:G52 R36 R48:R52 H48:M52" xr:uid="{3016E1D5-B084-41E6-AC92-7F016620F8DD}">
      <formula1>CRITERIO</formula1>
    </dataValidation>
  </dataValidations>
  <pageMargins left="0.7" right="0.7" top="0.75" bottom="0.75" header="0.3" footer="0.3"/>
  <pageSetup paperSize="9" scale="31" orientation="landscape" r:id="rId1"/>
  <rowBreaks count="1" manualBreakCount="1">
    <brk id="53" max="17" man="1"/>
  </rowBreaks>
  <colBreaks count="1" manualBreakCount="1">
    <brk id="19"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94AE2-3815-467E-99D2-7E5C1C2D2325}">
  <sheetPr>
    <tabColor rgb="FFFFC000"/>
  </sheetPr>
  <dimension ref="A1:AU57"/>
  <sheetViews>
    <sheetView view="pageBreakPreview" topLeftCell="A16" zoomScale="85" zoomScaleNormal="85" zoomScaleSheetLayoutView="85" workbookViewId="0">
      <selection activeCell="H27" sqref="H27"/>
    </sheetView>
  </sheetViews>
  <sheetFormatPr baseColWidth="10" defaultColWidth="11" defaultRowHeight="15.5"/>
  <cols>
    <col min="1" max="1" width="13" style="151" customWidth="1"/>
    <col min="2" max="2" width="13.5" style="151" customWidth="1"/>
    <col min="3" max="3" width="9" style="151" customWidth="1"/>
    <col min="4" max="4" width="13.83203125" style="151" customWidth="1"/>
    <col min="5" max="5" width="8.83203125" style="151" customWidth="1"/>
    <col min="6" max="6" width="15.58203125" style="151" customWidth="1"/>
    <col min="7" max="7" width="12.08203125" style="151" customWidth="1"/>
    <col min="8" max="8" width="14.5" style="151" customWidth="1"/>
    <col min="9" max="9" width="6" style="151" customWidth="1"/>
    <col min="10" max="10" width="10.83203125" style="151" customWidth="1"/>
    <col min="11" max="11" width="2.33203125" style="151" customWidth="1"/>
    <col min="12" max="12" width="1.83203125" style="151" customWidth="1"/>
    <col min="13" max="13" width="20.5" style="151" customWidth="1"/>
    <col min="14" max="14" width="9.08203125" style="151" customWidth="1"/>
    <col min="15" max="15" width="7.08203125" style="151" customWidth="1"/>
    <col min="16" max="16" width="11.08203125" style="151" customWidth="1"/>
    <col min="17" max="17" width="9.58203125" style="151" customWidth="1"/>
    <col min="18" max="18" width="8" style="151" customWidth="1"/>
    <col min="19" max="19" width="9.33203125" style="151" customWidth="1"/>
    <col min="20" max="20" width="7" style="151" customWidth="1"/>
    <col min="21" max="21" width="4.58203125" style="151" customWidth="1"/>
    <col min="22" max="22" width="15.08203125" style="151" customWidth="1"/>
    <col min="23" max="23" width="22.08203125" style="151" customWidth="1"/>
    <col min="24" max="24" width="11.08203125" style="151" hidden="1" customWidth="1"/>
    <col min="25" max="26" width="7.83203125" style="151" hidden="1" customWidth="1"/>
    <col min="27" max="27" width="9.83203125" style="151" hidden="1" customWidth="1"/>
    <col min="28" max="28" width="8.08203125" style="151" hidden="1" customWidth="1"/>
    <col min="29" max="29" width="8" style="151" hidden="1" customWidth="1"/>
    <col min="30" max="30" width="12.83203125" style="151" hidden="1" customWidth="1"/>
    <col min="31" max="31" width="11.08203125" style="151" hidden="1" customWidth="1"/>
    <col min="32" max="32" width="18" style="151" hidden="1" customWidth="1"/>
    <col min="33" max="34" width="12.83203125" style="151" hidden="1" customWidth="1"/>
    <col min="35" max="35" width="11.5" style="151" hidden="1" customWidth="1"/>
    <col min="36" max="37" width="8.33203125" style="151" hidden="1" customWidth="1"/>
    <col min="38" max="38" width="8.08203125" style="151" hidden="1" customWidth="1"/>
    <col min="39" max="39" width="16.83203125" style="151" hidden="1" customWidth="1"/>
    <col min="40" max="40" width="8.58203125" style="151" hidden="1" customWidth="1"/>
    <col min="41" max="41" width="16.33203125" style="151" hidden="1" customWidth="1"/>
    <col min="42" max="42" width="10" style="151" hidden="1" customWidth="1"/>
    <col min="43" max="43" width="8.33203125" style="151" hidden="1" customWidth="1"/>
    <col min="44" max="44" width="12.83203125" style="151" hidden="1" customWidth="1"/>
    <col min="45" max="45" width="13.5" style="151" hidden="1" customWidth="1"/>
    <col min="46" max="46" width="18.5" style="151" hidden="1" customWidth="1"/>
    <col min="47" max="47" width="10.58203125" style="151" hidden="1" customWidth="1"/>
    <col min="48" max="48" width="0.58203125" style="151" customWidth="1"/>
    <col min="49" max="49" width="26.08203125" style="151" customWidth="1"/>
    <col min="50" max="50" width="11.33203125" style="151" customWidth="1"/>
    <col min="51" max="51" width="15.33203125" style="151" customWidth="1"/>
    <col min="52" max="16384" width="11" style="151"/>
  </cols>
  <sheetData>
    <row r="1" spans="1:36" ht="28">
      <c r="A1" s="148"/>
      <c r="B1" s="149"/>
      <c r="C1" s="629" t="s">
        <v>220</v>
      </c>
      <c r="D1" s="629"/>
      <c r="E1" s="629"/>
      <c r="F1" s="629"/>
      <c r="G1" s="629"/>
      <c r="H1" s="629"/>
      <c r="I1" s="629"/>
      <c r="J1" s="629"/>
      <c r="K1" s="629"/>
      <c r="L1" s="150"/>
      <c r="M1" s="150"/>
      <c r="N1" s="150"/>
      <c r="O1" s="150"/>
      <c r="P1" s="150"/>
      <c r="Q1" s="150"/>
      <c r="R1" s="150"/>
    </row>
    <row r="2" spans="1:36" ht="28.5" customHeight="1">
      <c r="A2" s="152"/>
      <c r="B2" s="153"/>
      <c r="C2" s="630" t="s">
        <v>154</v>
      </c>
      <c r="D2" s="630"/>
      <c r="E2" s="630"/>
      <c r="F2" s="630"/>
      <c r="G2" s="630"/>
      <c r="H2" s="630"/>
      <c r="I2" s="630"/>
      <c r="J2" s="630"/>
      <c r="K2" s="630"/>
      <c r="L2" s="154"/>
      <c r="M2" s="154"/>
      <c r="N2" s="154"/>
      <c r="O2" s="154"/>
      <c r="P2" s="154"/>
      <c r="Q2" s="154"/>
      <c r="R2" s="154"/>
    </row>
    <row r="3" spans="1:36" ht="28">
      <c r="A3" s="155"/>
      <c r="B3" s="153"/>
      <c r="C3" s="630"/>
      <c r="D3" s="630"/>
      <c r="E3" s="630"/>
      <c r="F3" s="630"/>
      <c r="G3" s="630"/>
      <c r="H3" s="630"/>
      <c r="I3" s="630"/>
      <c r="J3" s="630"/>
      <c r="K3" s="630"/>
      <c r="L3" s="154"/>
      <c r="M3" s="154"/>
      <c r="N3" s="154"/>
      <c r="O3" s="154"/>
      <c r="P3" s="154"/>
      <c r="Q3" s="154"/>
      <c r="R3" s="154"/>
    </row>
    <row r="4" spans="1:36" ht="28">
      <c r="A4" s="155"/>
      <c r="B4" s="153"/>
      <c r="C4" s="630"/>
      <c r="D4" s="630"/>
      <c r="E4" s="630"/>
      <c r="F4" s="630"/>
      <c r="G4" s="630"/>
      <c r="H4" s="630"/>
      <c r="I4" s="630"/>
      <c r="J4" s="630"/>
      <c r="K4" s="630"/>
      <c r="L4" s="154"/>
      <c r="M4" s="154"/>
      <c r="N4" s="154"/>
      <c r="O4" s="154"/>
      <c r="P4" s="154"/>
      <c r="Q4" s="154"/>
      <c r="R4" s="154"/>
    </row>
    <row r="5" spans="1:36" ht="28">
      <c r="A5" s="152"/>
      <c r="B5" s="153"/>
      <c r="C5" s="630"/>
      <c r="D5" s="630"/>
      <c r="E5" s="630"/>
      <c r="F5" s="630"/>
      <c r="G5" s="630"/>
      <c r="H5" s="630"/>
      <c r="I5" s="630"/>
      <c r="J5" s="630"/>
      <c r="K5" s="630"/>
      <c r="L5" s="154"/>
      <c r="M5" s="154"/>
      <c r="N5" s="154"/>
      <c r="O5" s="154"/>
      <c r="P5" s="154"/>
      <c r="Q5" s="154"/>
      <c r="R5" s="154"/>
    </row>
    <row r="6" spans="1:36" ht="14.25" customHeight="1" thickBot="1">
      <c r="A6" s="156"/>
      <c r="B6" s="157"/>
      <c r="C6" s="630"/>
      <c r="D6" s="630"/>
      <c r="E6" s="630"/>
      <c r="F6" s="630"/>
      <c r="G6" s="630"/>
      <c r="H6" s="630"/>
      <c r="I6" s="630"/>
      <c r="J6" s="630"/>
      <c r="K6" s="630"/>
      <c r="L6" s="154"/>
      <c r="M6" s="154"/>
      <c r="N6" s="154"/>
      <c r="O6" s="154"/>
      <c r="P6" s="154"/>
      <c r="Q6" s="154"/>
      <c r="R6" s="154"/>
    </row>
    <row r="7" spans="1:36" ht="14.25" customHeight="1">
      <c r="A7" s="153"/>
      <c r="B7" s="153"/>
      <c r="C7" s="158"/>
      <c r="D7" s="158"/>
      <c r="E7" s="158"/>
      <c r="F7" s="158"/>
      <c r="G7" s="158"/>
      <c r="H7" s="158"/>
      <c r="I7" s="158"/>
      <c r="J7" s="158"/>
      <c r="K7" s="158"/>
      <c r="L7" s="154"/>
      <c r="M7" s="154"/>
      <c r="N7" s="154"/>
      <c r="O7" s="154"/>
      <c r="P7" s="154"/>
      <c r="Q7" s="154"/>
      <c r="R7" s="154"/>
    </row>
    <row r="8" spans="1:36" ht="19.5" customHeight="1">
      <c r="A8" s="562" t="s">
        <v>8</v>
      </c>
      <c r="B8" s="562"/>
      <c r="C8" s="631" t="s">
        <v>141</v>
      </c>
      <c r="D8" s="631"/>
      <c r="E8" s="632" t="s">
        <v>168</v>
      </c>
      <c r="F8" s="632"/>
      <c r="G8" s="632"/>
      <c r="H8" s="632"/>
      <c r="I8" s="632"/>
      <c r="J8" s="632"/>
      <c r="K8" s="632"/>
      <c r="L8" s="154"/>
      <c r="M8" s="154"/>
      <c r="N8" s="154"/>
      <c r="O8" s="154"/>
      <c r="P8" s="154"/>
      <c r="Q8" s="154"/>
      <c r="R8" s="154"/>
    </row>
    <row r="9" spans="1:36" ht="21.75" customHeight="1">
      <c r="A9" s="562"/>
      <c r="B9" s="562"/>
      <c r="C9" s="631" t="s">
        <v>138</v>
      </c>
      <c r="D9" s="631"/>
      <c r="E9" s="633" t="s">
        <v>139</v>
      </c>
      <c r="F9" s="633"/>
      <c r="G9" s="634" t="s">
        <v>140</v>
      </c>
      <c r="H9" s="634"/>
      <c r="I9" s="634"/>
      <c r="J9" s="634"/>
      <c r="K9" s="634"/>
      <c r="L9" s="154"/>
      <c r="M9" s="154"/>
      <c r="N9" s="154"/>
      <c r="O9" s="154"/>
      <c r="P9" s="154"/>
      <c r="Q9" s="154"/>
      <c r="R9" s="154"/>
    </row>
    <row r="10" spans="1:36" ht="22.5" customHeight="1">
      <c r="A10" s="562"/>
      <c r="B10" s="562"/>
      <c r="C10" s="631" t="s">
        <v>153</v>
      </c>
      <c r="D10" s="631"/>
      <c r="E10" s="634"/>
      <c r="F10" s="634"/>
      <c r="G10" s="634"/>
      <c r="H10" s="634"/>
      <c r="I10" s="634"/>
      <c r="J10" s="634"/>
      <c r="K10" s="634"/>
      <c r="L10" s="154"/>
      <c r="M10" s="154"/>
      <c r="N10" s="154"/>
      <c r="O10" s="154"/>
      <c r="P10" s="154"/>
      <c r="Q10" s="154"/>
      <c r="R10" s="154"/>
    </row>
    <row r="11" spans="1:36" ht="23.15" customHeight="1">
      <c r="A11" s="621" t="s">
        <v>221</v>
      </c>
      <c r="B11" s="621"/>
      <c r="C11" s="621"/>
      <c r="D11" s="621"/>
      <c r="E11" s="621"/>
      <c r="F11" s="621"/>
      <c r="G11" s="621"/>
      <c r="H11" s="621"/>
      <c r="I11" s="621"/>
      <c r="J11" s="621" t="s">
        <v>222</v>
      </c>
      <c r="K11" s="621"/>
      <c r="Z11" s="159">
        <v>6</v>
      </c>
      <c r="AA11" s="590" t="e">
        <f>+IF(#REF!=#REF!,IF(#REF!="CUMPLE",#REF!,0),"")</f>
        <v>#REF!</v>
      </c>
      <c r="AB11" s="590"/>
      <c r="AC11" s="590" t="e">
        <f>+IF(#REF!=#REF!,IF(#REF!="CUMPLE",#REF!,0),"")</f>
        <v>#REF!</v>
      </c>
      <c r="AD11" s="590"/>
      <c r="AE11" s="590" t="e">
        <f>+IF(#REF!=#REF!,IF(#REF!="CUMPLE",#REF!,0),"")</f>
        <v>#REF!</v>
      </c>
      <c r="AF11" s="590"/>
      <c r="AG11" s="590" t="e">
        <f>+IF(#REF!=#REF!,IF(#REF!="CUMPLE",#REF!,0),"")</f>
        <v>#REF!</v>
      </c>
      <c r="AH11" s="590"/>
      <c r="AI11" s="590" t="e">
        <f>+IF(#REF!=#REF!,IF(#REF!="CUMPLE",#REF!,0),"")</f>
        <v>#REF!</v>
      </c>
      <c r="AJ11" s="590"/>
    </row>
    <row r="12" spans="1:36" ht="36.75" customHeight="1">
      <c r="A12" s="672" t="s">
        <v>223</v>
      </c>
      <c r="B12" s="672"/>
      <c r="C12" s="672"/>
      <c r="D12" s="672"/>
      <c r="E12" s="672"/>
      <c r="F12" s="672"/>
      <c r="G12" s="672"/>
      <c r="H12" s="672"/>
      <c r="I12" s="672"/>
      <c r="J12" s="669">
        <v>20</v>
      </c>
      <c r="K12" s="669"/>
      <c r="Y12" s="626"/>
      <c r="Z12" s="626"/>
      <c r="AA12" s="160"/>
    </row>
    <row r="13" spans="1:36" ht="28.75" customHeight="1" thickBot="1">
      <c r="Y13" s="626"/>
      <c r="Z13" s="626"/>
      <c r="AA13" s="159" t="s">
        <v>224</v>
      </c>
      <c r="AB13" s="159" t="s">
        <v>225</v>
      </c>
      <c r="AC13" s="159"/>
    </row>
    <row r="14" spans="1:36" ht="23.5" customHeight="1">
      <c r="A14" s="620" t="s">
        <v>166</v>
      </c>
      <c r="B14" s="621"/>
      <c r="C14" s="621"/>
      <c r="D14" s="621"/>
      <c r="E14" s="621"/>
      <c r="F14" s="621"/>
      <c r="G14" s="621"/>
      <c r="H14" s="621"/>
      <c r="I14" s="621"/>
      <c r="J14" s="621" t="s">
        <v>222</v>
      </c>
      <c r="K14" s="621"/>
      <c r="Y14" s="626"/>
      <c r="Z14" s="626"/>
      <c r="AA14" s="159" t="e">
        <f>+#REF!</f>
        <v>#REF!</v>
      </c>
      <c r="AB14" s="159" t="e">
        <f>+IF(#REF!&gt;=50%,1,0)</f>
        <v>#REF!</v>
      </c>
      <c r="AC14" s="159"/>
      <c r="AF14" s="161" t="s">
        <v>41</v>
      </c>
      <c r="AG14" s="162" t="s">
        <v>226</v>
      </c>
      <c r="AH14" s="163" t="s">
        <v>47</v>
      </c>
    </row>
    <row r="15" spans="1:36" ht="67.150000000000006" customHeight="1">
      <c r="A15" s="622" t="s">
        <v>227</v>
      </c>
      <c r="B15" s="622"/>
      <c r="C15" s="622"/>
      <c r="D15" s="622"/>
      <c r="E15" s="622"/>
      <c r="F15" s="622"/>
      <c r="G15" s="622"/>
      <c r="H15" s="622"/>
      <c r="I15" s="622"/>
      <c r="J15" s="669">
        <v>10</v>
      </c>
      <c r="K15" s="669"/>
      <c r="AA15" s="159" t="e">
        <f>+#REF!</f>
        <v>#REF!</v>
      </c>
      <c r="AB15" s="159" t="e">
        <f>+IF(#REF!&gt;=50%,1,0)</f>
        <v>#REF!</v>
      </c>
      <c r="AC15" s="159"/>
      <c r="AF15" s="164" t="e">
        <f>+IF(#REF!="CUMPLE",1,"NC")</f>
        <v>#REF!</v>
      </c>
      <c r="AG15" s="159" t="e">
        <f>+IF(#REF!="CUMPLE ",1,0)</f>
        <v>#REF!</v>
      </c>
      <c r="AH15" s="165" t="e">
        <f>+IF(AF15=AG15,1,0)</f>
        <v>#REF!</v>
      </c>
    </row>
    <row r="16" spans="1:36" ht="31.15" customHeight="1">
      <c r="A16" s="128"/>
      <c r="B16" s="128"/>
      <c r="C16" s="128"/>
      <c r="D16" s="128"/>
      <c r="E16" s="128"/>
      <c r="F16" s="128"/>
      <c r="G16" s="128"/>
      <c r="H16" s="128"/>
      <c r="I16" s="128"/>
      <c r="J16" s="166"/>
      <c r="K16" s="166"/>
      <c r="AA16" s="159"/>
      <c r="AB16" s="159"/>
      <c r="AC16" s="159"/>
      <c r="AF16" s="164"/>
      <c r="AG16" s="159"/>
      <c r="AH16" s="165"/>
    </row>
    <row r="17" spans="1:34" ht="52.15" customHeight="1">
      <c r="A17" s="620" t="s">
        <v>228</v>
      </c>
      <c r="B17" s="620"/>
      <c r="C17" s="620"/>
      <c r="D17" s="620"/>
      <c r="E17" s="620"/>
      <c r="F17" s="620"/>
      <c r="G17" s="620"/>
      <c r="H17" s="620"/>
      <c r="I17" s="620"/>
      <c r="J17" s="671" t="s">
        <v>222</v>
      </c>
      <c r="K17" s="671"/>
      <c r="AA17" s="159" t="e">
        <f>+#REF!</f>
        <v>#REF!</v>
      </c>
      <c r="AB17" s="159" t="e">
        <f>+IF(#REF!&gt;=50%,1,0)</f>
        <v>#REF!</v>
      </c>
      <c r="AC17" s="159"/>
      <c r="AF17" s="164" t="e">
        <f>+IF(#REF!="CUMPLE",1,"NC")</f>
        <v>#REF!</v>
      </c>
      <c r="AG17" s="159" t="e">
        <f>+IF(#REF!="CUMPLE ",1,0)</f>
        <v>#REF!</v>
      </c>
      <c r="AH17" s="165" t="e">
        <f>+IF(AF17=AG17,1,0)</f>
        <v>#REF!</v>
      </c>
    </row>
    <row r="18" spans="1:34" ht="39.75" customHeight="1">
      <c r="A18" s="622" t="s">
        <v>229</v>
      </c>
      <c r="B18" s="622"/>
      <c r="C18" s="622"/>
      <c r="D18" s="622"/>
      <c r="E18" s="622"/>
      <c r="F18" s="622"/>
      <c r="G18" s="622"/>
      <c r="H18" s="622"/>
      <c r="I18" s="622"/>
      <c r="J18" s="669">
        <v>0</v>
      </c>
      <c r="K18" s="669"/>
      <c r="AA18" s="159" t="e">
        <f>+#REF!</f>
        <v>#REF!</v>
      </c>
      <c r="AB18" s="159" t="e">
        <f>+IF(#REF!&gt;=50%,1,0)</f>
        <v>#REF!</v>
      </c>
      <c r="AC18" s="159"/>
      <c r="AF18" s="164" t="e">
        <f>+IF(#REF!="CUMPLE",1,"NC")</f>
        <v>#REF!</v>
      </c>
      <c r="AG18" s="159" t="e">
        <f>+IF(#REF!="CUMPLE ",1,0)</f>
        <v>#REF!</v>
      </c>
      <c r="AH18" s="165" t="e">
        <f>+IF(AF18=AG18,1,0)</f>
        <v>#REF!</v>
      </c>
    </row>
    <row r="19" spans="1:34" ht="31.15" customHeight="1">
      <c r="A19" s="128"/>
      <c r="B19" s="128"/>
      <c r="C19" s="128"/>
      <c r="D19" s="128"/>
      <c r="E19" s="128"/>
      <c r="F19" s="128"/>
      <c r="G19" s="128"/>
      <c r="H19" s="128"/>
      <c r="I19" s="128"/>
      <c r="J19" s="166"/>
      <c r="K19" s="166"/>
      <c r="AA19" s="159"/>
      <c r="AB19" s="159"/>
      <c r="AC19" s="159"/>
      <c r="AF19" s="164"/>
      <c r="AG19" s="159"/>
      <c r="AH19" s="165"/>
    </row>
    <row r="20" spans="1:34" ht="33" customHeight="1" thickBot="1">
      <c r="A20" s="670" t="s">
        <v>230</v>
      </c>
      <c r="B20" s="670"/>
      <c r="C20" s="670"/>
      <c r="D20" s="670"/>
      <c r="E20" s="670"/>
      <c r="F20" s="670"/>
      <c r="G20" s="670"/>
      <c r="H20" s="670"/>
      <c r="I20" s="670"/>
      <c r="J20" s="671" t="s">
        <v>222</v>
      </c>
      <c r="K20" s="671"/>
      <c r="AF20" s="167" t="e">
        <f>+IF(#REF!="CUMPLE",1,"NC")</f>
        <v>#REF!</v>
      </c>
      <c r="AG20" s="168" t="e">
        <f>+IF(#REF!="CUMPLE ",1,0)</f>
        <v>#REF!</v>
      </c>
      <c r="AH20" s="169" t="e">
        <f>+IF(AF20=AG20,1,0)</f>
        <v>#REF!</v>
      </c>
    </row>
    <row r="21" spans="1:34" ht="39.75" customHeight="1">
      <c r="A21" s="622" t="s">
        <v>236</v>
      </c>
      <c r="B21" s="622"/>
      <c r="C21" s="622"/>
      <c r="D21" s="622"/>
      <c r="E21" s="622"/>
      <c r="F21" s="622"/>
      <c r="G21" s="622"/>
      <c r="H21" s="622"/>
      <c r="I21" s="622"/>
      <c r="J21" s="623" t="s">
        <v>237</v>
      </c>
      <c r="K21" s="623"/>
      <c r="AA21" s="159" t="e">
        <f>+#REF!</f>
        <v>#REF!</v>
      </c>
      <c r="AB21" s="159" t="e">
        <f>+IF(#REF!&gt;=50%,1,0)</f>
        <v>#REF!</v>
      </c>
      <c r="AC21" s="159"/>
      <c r="AF21" s="164" t="e">
        <f>+IF(#REF!="CUMPLE",1,"NC")</f>
        <v>#REF!</v>
      </c>
      <c r="AG21" s="159" t="e">
        <f>+IF(#REF!="CUMPLE ",1,0)</f>
        <v>#REF!</v>
      </c>
      <c r="AH21" s="165" t="e">
        <f>+IF(AF21=AG21,1,0)</f>
        <v>#REF!</v>
      </c>
    </row>
    <row r="22" spans="1:34" ht="27" customHeight="1">
      <c r="A22" s="667" t="s">
        <v>231</v>
      </c>
      <c r="B22" s="667"/>
      <c r="C22" s="667"/>
      <c r="D22" s="667"/>
      <c r="E22" s="667"/>
      <c r="F22" s="667"/>
      <c r="G22" s="667"/>
      <c r="H22" s="667"/>
      <c r="I22" s="667"/>
      <c r="J22" s="668">
        <f>J12+J15+J18</f>
        <v>30</v>
      </c>
      <c r="K22" s="668"/>
      <c r="AA22" s="164" t="e">
        <f>+IF(#REF!="CUMPLE",1,"NC")</f>
        <v>#REF!</v>
      </c>
      <c r="AB22" s="170" t="str">
        <f>IF(ISNUMBER(#REF!),#REF!,"")</f>
        <v/>
      </c>
      <c r="AC22" s="171" t="e">
        <f>+IF(AA22=1,AB22,"")</f>
        <v>#REF!</v>
      </c>
    </row>
    <row r="23" spans="1:34">
      <c r="A23" s="55"/>
      <c r="B23" s="55"/>
      <c r="C23" s="55"/>
      <c r="D23" s="55"/>
      <c r="E23" s="55"/>
      <c r="F23" s="55"/>
      <c r="G23" s="55"/>
      <c r="H23" s="55"/>
      <c r="I23" s="55"/>
      <c r="J23" s="55"/>
      <c r="K23" s="55"/>
      <c r="L23" s="55"/>
      <c r="M23" s="55"/>
      <c r="N23" s="55"/>
      <c r="O23" s="55"/>
      <c r="P23" s="55"/>
      <c r="Q23" s="55"/>
      <c r="R23" s="55"/>
      <c r="S23" s="55"/>
      <c r="T23" s="55"/>
      <c r="U23" s="55"/>
      <c r="V23" s="55"/>
      <c r="AF23" s="1">
        <v>1988</v>
      </c>
      <c r="AG23" s="2">
        <v>25637</v>
      </c>
    </row>
    <row r="24" spans="1:34">
      <c r="A24" s="66"/>
      <c r="B24" s="66"/>
      <c r="C24" s="66"/>
      <c r="D24" s="66"/>
      <c r="E24" s="66"/>
      <c r="F24" s="66"/>
      <c r="G24" s="66"/>
      <c r="H24" s="66"/>
      <c r="I24" s="66"/>
      <c r="J24" s="66"/>
      <c r="K24" s="66"/>
      <c r="L24" s="66"/>
      <c r="N24" s="55"/>
      <c r="O24" s="55"/>
      <c r="P24" s="55"/>
      <c r="Q24" s="55"/>
      <c r="R24" s="55"/>
      <c r="S24" s="55"/>
      <c r="T24" s="55"/>
      <c r="U24" s="55"/>
      <c r="V24" s="55"/>
      <c r="AF24" s="3">
        <v>1989</v>
      </c>
      <c r="AG24" s="4">
        <v>32560</v>
      </c>
    </row>
    <row r="25" spans="1:34">
      <c r="A25" s="129" t="s">
        <v>183</v>
      </c>
      <c r="B25" s="66"/>
      <c r="C25" s="66"/>
      <c r="D25" s="66"/>
      <c r="E25" s="66"/>
      <c r="F25" s="66"/>
      <c r="G25" s="66"/>
      <c r="H25" s="66"/>
      <c r="I25" s="66"/>
      <c r="J25" s="66"/>
      <c r="K25" s="66"/>
      <c r="L25" s="66"/>
      <c r="N25" s="55"/>
      <c r="O25" s="55"/>
      <c r="P25" s="55"/>
      <c r="Q25" s="55"/>
      <c r="R25" s="55"/>
      <c r="S25" s="55"/>
      <c r="T25" s="55"/>
      <c r="U25" s="55"/>
      <c r="V25" s="55"/>
      <c r="W25" s="55"/>
      <c r="AF25" s="1">
        <v>1990</v>
      </c>
      <c r="AG25" s="2">
        <v>41025</v>
      </c>
    </row>
    <row r="26" spans="1:34">
      <c r="A26"/>
      <c r="B26" s="66"/>
      <c r="C26" s="66"/>
      <c r="D26" s="66"/>
      <c r="E26" s="66"/>
      <c r="F26" s="66"/>
      <c r="G26" s="66"/>
      <c r="H26" s="66"/>
      <c r="I26" s="66"/>
      <c r="J26" s="66"/>
      <c r="K26" s="66"/>
      <c r="L26" s="66"/>
      <c r="N26" s="55"/>
      <c r="O26" s="55"/>
      <c r="P26" s="55"/>
      <c r="Q26" s="55"/>
      <c r="R26" s="55"/>
      <c r="S26" s="55"/>
      <c r="T26" s="55"/>
      <c r="U26" s="55"/>
      <c r="V26" s="55"/>
      <c r="W26" s="55"/>
      <c r="AF26" s="3">
        <v>1991</v>
      </c>
      <c r="AG26" s="4">
        <v>51720</v>
      </c>
    </row>
    <row r="27" spans="1:34">
      <c r="A27" s="66"/>
      <c r="B27" s="66"/>
      <c r="C27" s="66"/>
      <c r="D27" s="66"/>
      <c r="E27" s="66"/>
      <c r="F27" s="66"/>
      <c r="G27" s="66"/>
      <c r="H27" s="66"/>
      <c r="I27" s="66"/>
      <c r="J27" s="66"/>
      <c r="K27" s="66"/>
      <c r="L27" s="66"/>
      <c r="N27" s="55"/>
      <c r="O27" s="55"/>
      <c r="P27" s="55"/>
      <c r="Q27" s="55"/>
      <c r="R27" s="55"/>
      <c r="S27" s="55"/>
      <c r="T27" s="55"/>
      <c r="U27" s="55"/>
      <c r="V27" s="55"/>
      <c r="W27" s="55"/>
      <c r="AF27" s="1">
        <v>1992</v>
      </c>
      <c r="AG27" s="2">
        <v>65190</v>
      </c>
    </row>
    <row r="28" spans="1:34">
      <c r="A28"/>
      <c r="B28" s="66"/>
      <c r="C28" s="66"/>
      <c r="D28" s="66"/>
      <c r="E28" s="66"/>
      <c r="F28" s="66"/>
      <c r="G28" s="66"/>
      <c r="H28" s="66"/>
      <c r="I28" s="66"/>
      <c r="J28" s="66"/>
      <c r="K28" s="66"/>
      <c r="L28" s="66"/>
      <c r="N28" s="55"/>
      <c r="O28" s="55"/>
      <c r="P28" s="55"/>
      <c r="Q28" s="55"/>
      <c r="R28" s="55"/>
      <c r="S28" s="55"/>
      <c r="T28" s="55"/>
      <c r="U28" s="55"/>
      <c r="V28" s="55"/>
      <c r="W28" s="55"/>
      <c r="AF28" s="3">
        <v>1993</v>
      </c>
      <c r="AG28" s="4">
        <v>81510</v>
      </c>
    </row>
    <row r="29" spans="1:34">
      <c r="A29" s="66"/>
      <c r="B29" s="66"/>
      <c r="C29" s="66"/>
      <c r="D29" s="66"/>
      <c r="E29" s="66"/>
      <c r="F29" s="66"/>
      <c r="G29" s="66"/>
      <c r="H29" s="66"/>
      <c r="I29" s="66"/>
      <c r="J29" s="66"/>
      <c r="K29" s="66"/>
      <c r="L29" s="66"/>
      <c r="N29" s="55"/>
      <c r="O29" s="55"/>
      <c r="P29" s="55"/>
      <c r="Q29" s="55"/>
      <c r="R29" s="55"/>
      <c r="S29" s="55"/>
      <c r="T29" s="55"/>
      <c r="U29" s="55"/>
      <c r="V29" s="55"/>
      <c r="W29" s="55"/>
      <c r="AF29" s="1">
        <v>1994</v>
      </c>
      <c r="AG29" s="2">
        <v>98700</v>
      </c>
    </row>
    <row r="30" spans="1:34" ht="33.5">
      <c r="A30" s="130"/>
      <c r="B30" s="131"/>
      <c r="C30" s="131"/>
      <c r="D30" s="66"/>
      <c r="E30" s="131"/>
      <c r="F30" s="131"/>
      <c r="G30" s="66"/>
      <c r="H30" s="131"/>
      <c r="I30" s="131"/>
      <c r="J30" s="131"/>
      <c r="K30" s="131"/>
      <c r="N30" s="55"/>
      <c r="O30" s="55"/>
      <c r="P30" s="55"/>
      <c r="Q30" s="55"/>
      <c r="R30" s="55"/>
      <c r="S30" s="55"/>
      <c r="T30" s="55"/>
      <c r="U30" s="55"/>
      <c r="V30" s="55"/>
      <c r="W30" s="55"/>
      <c r="AF30" s="3">
        <v>1995</v>
      </c>
      <c r="AG30" s="4">
        <v>118934</v>
      </c>
    </row>
    <row r="31" spans="1:34">
      <c r="A31" s="129" t="s">
        <v>186</v>
      </c>
      <c r="B31"/>
      <c r="C31" s="66"/>
      <c r="D31"/>
      <c r="E31" s="132" t="s">
        <v>184</v>
      </c>
      <c r="F31" s="66"/>
      <c r="G31"/>
      <c r="H31" s="133" t="s">
        <v>188</v>
      </c>
      <c r="I31"/>
      <c r="J31" s="66"/>
      <c r="K31" s="55"/>
      <c r="N31" s="55"/>
      <c r="O31" s="55"/>
      <c r="P31" s="55"/>
      <c r="Q31" s="55"/>
      <c r="R31" s="55"/>
      <c r="S31" s="55"/>
      <c r="T31" s="55"/>
      <c r="U31" s="55"/>
      <c r="V31" s="55"/>
      <c r="W31" s="55"/>
      <c r="AF31" s="1">
        <v>1996</v>
      </c>
      <c r="AG31" s="2">
        <v>142125</v>
      </c>
    </row>
    <row r="32" spans="1:34">
      <c r="A32" s="66" t="s">
        <v>187</v>
      </c>
      <c r="B32"/>
      <c r="C32" s="66"/>
      <c r="D32"/>
      <c r="E32" s="134" t="s">
        <v>185</v>
      </c>
      <c r="F32" s="66"/>
      <c r="G32"/>
      <c r="H32" s="66" t="s">
        <v>185</v>
      </c>
      <c r="I32"/>
      <c r="J32" s="66"/>
      <c r="K32"/>
      <c r="N32" s="55"/>
      <c r="O32" s="55"/>
      <c r="P32" s="55"/>
      <c r="Q32" s="55"/>
      <c r="R32" s="55"/>
      <c r="S32" s="55"/>
      <c r="T32" s="55"/>
      <c r="U32" s="55"/>
      <c r="V32" s="55"/>
      <c r="W32" s="55"/>
      <c r="AF32" s="3">
        <v>1997</v>
      </c>
      <c r="AG32" s="4">
        <v>172005</v>
      </c>
    </row>
    <row r="33" spans="1:33">
      <c r="A33" s="55"/>
      <c r="B33" s="55"/>
      <c r="C33" s="55"/>
      <c r="D33" s="55"/>
      <c r="E33" s="55"/>
      <c r="F33" s="55"/>
      <c r="G33" s="55"/>
      <c r="H33" s="55"/>
      <c r="I33" s="55"/>
      <c r="J33" s="55"/>
      <c r="K33" s="55"/>
      <c r="L33" s="55"/>
      <c r="N33" s="55"/>
      <c r="O33" s="55"/>
      <c r="P33" s="55"/>
      <c r="Q33" s="55"/>
      <c r="R33" s="55"/>
      <c r="S33" s="55"/>
      <c r="T33" s="55"/>
      <c r="U33" s="55"/>
      <c r="V33" s="55"/>
      <c r="W33" s="55"/>
      <c r="AF33" s="1">
        <v>1998</v>
      </c>
      <c r="AG33" s="2">
        <v>203826</v>
      </c>
    </row>
    <row r="34" spans="1:33">
      <c r="A34" s="55"/>
      <c r="B34" s="55"/>
      <c r="C34" s="55"/>
      <c r="D34" s="55"/>
      <c r="E34" s="55"/>
      <c r="F34" s="55"/>
      <c r="G34" s="55"/>
      <c r="H34" s="55"/>
      <c r="I34" s="55"/>
      <c r="J34" s="55"/>
      <c r="K34" s="55"/>
      <c r="L34" s="55"/>
      <c r="M34" s="55"/>
      <c r="N34" s="55"/>
      <c r="O34" s="55"/>
      <c r="P34" s="55"/>
      <c r="Q34" s="55"/>
      <c r="R34" s="55"/>
      <c r="S34" s="55"/>
      <c r="T34" s="55"/>
      <c r="U34" s="55"/>
      <c r="V34" s="55"/>
      <c r="W34" s="55"/>
      <c r="AF34" s="3">
        <v>1999</v>
      </c>
      <c r="AG34" s="4">
        <v>236460</v>
      </c>
    </row>
    <row r="35" spans="1:33">
      <c r="A35" s="55"/>
      <c r="B35" s="55"/>
      <c r="C35" s="55"/>
      <c r="D35" s="55"/>
      <c r="E35" s="55"/>
      <c r="F35" s="55"/>
      <c r="G35" s="55"/>
      <c r="H35" s="55"/>
      <c r="I35" s="55"/>
      <c r="J35" s="55"/>
      <c r="K35" s="55"/>
      <c r="L35" s="55"/>
      <c r="M35" s="55"/>
      <c r="N35" s="55"/>
      <c r="O35" s="55"/>
      <c r="P35" s="55"/>
      <c r="Q35" s="55"/>
      <c r="R35" s="55"/>
      <c r="S35" s="55"/>
      <c r="T35" s="55"/>
      <c r="U35" s="55"/>
      <c r="V35" s="55"/>
      <c r="W35" s="55"/>
      <c r="AF35" s="1">
        <v>2000</v>
      </c>
      <c r="AG35" s="2">
        <v>260100</v>
      </c>
    </row>
    <row r="36" spans="1:33">
      <c r="W36" s="55"/>
      <c r="AF36" s="3">
        <v>2001</v>
      </c>
      <c r="AG36" s="4">
        <v>286000</v>
      </c>
    </row>
    <row r="37" spans="1:33">
      <c r="W37" s="55"/>
      <c r="AF37" s="1">
        <v>2002</v>
      </c>
      <c r="AG37" s="2">
        <v>309000</v>
      </c>
    </row>
    <row r="38" spans="1:33">
      <c r="W38" s="55"/>
      <c r="AF38" s="3">
        <v>2003</v>
      </c>
      <c r="AG38" s="4">
        <v>332000</v>
      </c>
    </row>
    <row r="39" spans="1:33">
      <c r="AF39" s="1">
        <v>2004</v>
      </c>
      <c r="AG39" s="2">
        <v>358000</v>
      </c>
    </row>
    <row r="40" spans="1:33">
      <c r="AF40" s="3">
        <v>2005</v>
      </c>
      <c r="AG40" s="4">
        <v>381500</v>
      </c>
    </row>
    <row r="41" spans="1:33">
      <c r="AF41" s="1">
        <v>2006</v>
      </c>
      <c r="AG41" s="2">
        <v>408000</v>
      </c>
    </row>
    <row r="42" spans="1:33">
      <c r="AF42" s="3">
        <v>2007</v>
      </c>
      <c r="AG42" s="4">
        <v>433700</v>
      </c>
    </row>
    <row r="43" spans="1:33">
      <c r="AF43" s="1">
        <v>2008</v>
      </c>
      <c r="AG43" s="2">
        <v>461500</v>
      </c>
    </row>
    <row r="44" spans="1:33">
      <c r="AF44" s="3">
        <v>2009</v>
      </c>
      <c r="AG44" s="4">
        <v>496900</v>
      </c>
    </row>
    <row r="45" spans="1:33">
      <c r="AF45" s="1">
        <v>2010</v>
      </c>
      <c r="AG45" s="2">
        <v>515000</v>
      </c>
    </row>
    <row r="46" spans="1:33">
      <c r="AF46" s="3">
        <v>2011</v>
      </c>
      <c r="AG46" s="4">
        <v>535600</v>
      </c>
    </row>
    <row r="47" spans="1:33">
      <c r="AF47" s="1">
        <v>2012</v>
      </c>
      <c r="AG47" s="2">
        <v>566700</v>
      </c>
    </row>
    <row r="48" spans="1:33">
      <c r="AF48" s="3">
        <v>2013</v>
      </c>
      <c r="AG48" s="4">
        <v>589500</v>
      </c>
    </row>
    <row r="49" spans="32:33">
      <c r="AF49" s="1">
        <v>2014</v>
      </c>
      <c r="AG49" s="2">
        <v>616000</v>
      </c>
    </row>
    <row r="50" spans="32:33">
      <c r="AF50" s="3">
        <v>2015</v>
      </c>
      <c r="AG50" s="4">
        <v>644350</v>
      </c>
    </row>
    <row r="51" spans="32:33">
      <c r="AF51" s="1">
        <v>2016</v>
      </c>
      <c r="AG51" s="2">
        <v>689455</v>
      </c>
    </row>
    <row r="52" spans="32:33">
      <c r="AF52" s="3">
        <v>2017</v>
      </c>
      <c r="AG52" s="4">
        <v>737717</v>
      </c>
    </row>
    <row r="53" spans="32:33">
      <c r="AF53" s="1">
        <v>2018</v>
      </c>
      <c r="AG53" s="2">
        <v>781242</v>
      </c>
    </row>
    <row r="54" spans="32:33">
      <c r="AF54" s="3">
        <v>2019</v>
      </c>
      <c r="AG54" s="4">
        <v>828116</v>
      </c>
    </row>
    <row r="55" spans="32:33">
      <c r="AF55" s="1">
        <v>2020</v>
      </c>
      <c r="AG55" s="2">
        <v>877803</v>
      </c>
    </row>
    <row r="56" spans="32:33">
      <c r="AF56" s="3">
        <v>2021</v>
      </c>
      <c r="AG56" s="4">
        <v>908526</v>
      </c>
    </row>
    <row r="57" spans="32:33">
      <c r="AF57" s="1">
        <v>2022</v>
      </c>
      <c r="AG57" s="2">
        <v>1000000</v>
      </c>
    </row>
  </sheetData>
  <mergeCells count="37">
    <mergeCell ref="C1:K1"/>
    <mergeCell ref="C2:K6"/>
    <mergeCell ref="A8:B10"/>
    <mergeCell ref="C8:D8"/>
    <mergeCell ref="E8:K8"/>
    <mergeCell ref="C9:D9"/>
    <mergeCell ref="E9:F9"/>
    <mergeCell ref="G9:K9"/>
    <mergeCell ref="C10:D10"/>
    <mergeCell ref="E10:F10"/>
    <mergeCell ref="G10:K10"/>
    <mergeCell ref="A17:I17"/>
    <mergeCell ref="J17:K17"/>
    <mergeCell ref="Y13:Z13"/>
    <mergeCell ref="A14:I14"/>
    <mergeCell ref="J14:K14"/>
    <mergeCell ref="Y14:Z14"/>
    <mergeCell ref="A15:I15"/>
    <mergeCell ref="J15:K15"/>
    <mergeCell ref="AG11:AH11"/>
    <mergeCell ref="AI11:AJ11"/>
    <mergeCell ref="A12:I12"/>
    <mergeCell ref="J12:K12"/>
    <mergeCell ref="Y12:Z12"/>
    <mergeCell ref="AE11:AF11"/>
    <mergeCell ref="A11:I11"/>
    <mergeCell ref="J11:K11"/>
    <mergeCell ref="AA11:AB11"/>
    <mergeCell ref="AC11:AD11"/>
    <mergeCell ref="A22:I22"/>
    <mergeCell ref="J22:K22"/>
    <mergeCell ref="A18:I18"/>
    <mergeCell ref="J18:K18"/>
    <mergeCell ref="A20:I20"/>
    <mergeCell ref="J20:K20"/>
    <mergeCell ref="A21:I21"/>
    <mergeCell ref="J21:K21"/>
  </mergeCells>
  <pageMargins left="0.7" right="0.7" top="0.75" bottom="0.75" header="0.3" footer="0.3"/>
  <pageSetup paperSize="9" scale="35" orientation="landscape" r:id="rId1"/>
  <colBreaks count="1" manualBreakCount="1">
    <brk id="23"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J139"/>
  <sheetViews>
    <sheetView workbookViewId="0"/>
  </sheetViews>
  <sheetFormatPr baseColWidth="10" defaultRowHeight="15.5"/>
  <cols>
    <col min="9" max="9" width="14.25" bestFit="1" customWidth="1"/>
    <col min="10" max="10" width="13.83203125" bestFit="1" customWidth="1"/>
  </cols>
  <sheetData>
    <row r="1" spans="2:10" ht="16" thickBot="1"/>
    <row r="2" spans="2:10">
      <c r="B2" s="676" t="s">
        <v>72</v>
      </c>
      <c r="C2" s="677"/>
      <c r="D2" s="677"/>
      <c r="E2" s="677"/>
      <c r="F2" s="677"/>
      <c r="G2" s="678"/>
    </row>
    <row r="3" spans="2:10" ht="16" thickBot="1">
      <c r="B3" s="679" t="s">
        <v>73</v>
      </c>
      <c r="C3" s="680"/>
      <c r="D3" s="680"/>
      <c r="E3" s="680"/>
      <c r="F3" s="680"/>
      <c r="G3" s="681"/>
    </row>
    <row r="4" spans="2:10" ht="16" thickBot="1">
      <c r="B4" s="682" t="s">
        <v>74</v>
      </c>
      <c r="C4" s="683"/>
      <c r="D4" s="683"/>
      <c r="E4" s="683"/>
      <c r="F4" s="683"/>
      <c r="G4" s="684"/>
    </row>
    <row r="5" spans="2:10" ht="16" thickBot="1">
      <c r="B5" s="30" t="s">
        <v>75</v>
      </c>
      <c r="C5" s="31" t="s">
        <v>76</v>
      </c>
      <c r="D5" s="31" t="s">
        <v>77</v>
      </c>
      <c r="E5" s="31" t="s">
        <v>78</v>
      </c>
      <c r="F5" s="32" t="s">
        <v>79</v>
      </c>
      <c r="G5" s="32" t="s">
        <v>80</v>
      </c>
    </row>
    <row r="6" spans="2:10" ht="16" thickBot="1">
      <c r="B6" s="33">
        <v>1</v>
      </c>
      <c r="C6" s="673" t="s">
        <v>81</v>
      </c>
      <c r="D6" s="674"/>
      <c r="E6" s="674"/>
      <c r="F6" s="675"/>
      <c r="G6" s="35">
        <v>1829702.86</v>
      </c>
    </row>
    <row r="7" spans="2:10" ht="18.5" thickBot="1">
      <c r="B7" s="36">
        <v>1.1000000000000001</v>
      </c>
      <c r="C7" s="37" t="s">
        <v>82</v>
      </c>
      <c r="D7" s="38" t="s">
        <v>83</v>
      </c>
      <c r="E7" s="38">
        <v>38</v>
      </c>
      <c r="F7" s="39">
        <v>7718.75</v>
      </c>
      <c r="G7" s="40">
        <v>293312.5</v>
      </c>
      <c r="I7" s="34">
        <f>+E7*F7</f>
        <v>293312.5</v>
      </c>
      <c r="J7" s="34">
        <f>+I7-G7</f>
        <v>0</v>
      </c>
    </row>
    <row r="8" spans="2:10" ht="27.5" thickBot="1">
      <c r="B8" s="36">
        <v>1.2</v>
      </c>
      <c r="C8" s="37" t="s">
        <v>84</v>
      </c>
      <c r="D8" s="38" t="s">
        <v>83</v>
      </c>
      <c r="E8" s="38">
        <v>80</v>
      </c>
      <c r="F8" s="39">
        <v>5504.44</v>
      </c>
      <c r="G8" s="40">
        <v>440355.2</v>
      </c>
      <c r="I8" s="34">
        <f t="shared" ref="I8:I62" si="0">+E8*F8</f>
        <v>440355.19999999995</v>
      </c>
      <c r="J8" s="34">
        <f t="shared" ref="J8:J62" si="1">+I8-G8</f>
        <v>0</v>
      </c>
    </row>
    <row r="9" spans="2:10" ht="18.5" thickBot="1">
      <c r="B9" s="36">
        <v>1.3</v>
      </c>
      <c r="C9" s="37" t="s">
        <v>85</v>
      </c>
      <c r="D9" s="38" t="s">
        <v>86</v>
      </c>
      <c r="E9" s="38">
        <v>3</v>
      </c>
      <c r="F9" s="39">
        <v>11687.54</v>
      </c>
      <c r="G9" s="40">
        <v>35062.620000000003</v>
      </c>
      <c r="I9" s="34">
        <f t="shared" si="0"/>
        <v>35062.620000000003</v>
      </c>
      <c r="J9" s="34">
        <f t="shared" si="1"/>
        <v>0</v>
      </c>
    </row>
    <row r="10" spans="2:10" ht="16" thickBot="1">
      <c r="B10" s="36">
        <v>1.4</v>
      </c>
      <c r="C10" s="37" t="s">
        <v>87</v>
      </c>
      <c r="D10" s="38" t="s">
        <v>83</v>
      </c>
      <c r="E10" s="38">
        <v>38</v>
      </c>
      <c r="F10" s="39">
        <v>27920.33</v>
      </c>
      <c r="G10" s="40">
        <v>1060972.54</v>
      </c>
      <c r="I10" s="34">
        <f t="shared" si="0"/>
        <v>1060972.54</v>
      </c>
      <c r="J10" s="34">
        <f t="shared" si="1"/>
        <v>0</v>
      </c>
    </row>
    <row r="11" spans="2:10" ht="16" thickBot="1">
      <c r="B11" s="33">
        <v>2</v>
      </c>
      <c r="C11" s="673" t="s">
        <v>88</v>
      </c>
      <c r="D11" s="674"/>
      <c r="E11" s="674"/>
      <c r="F11" s="675"/>
      <c r="G11" s="35">
        <v>15148731.630000001</v>
      </c>
      <c r="I11" s="34"/>
      <c r="J11" s="34"/>
    </row>
    <row r="12" spans="2:10" ht="45.5" thickBot="1">
      <c r="B12" s="36">
        <v>2.1</v>
      </c>
      <c r="C12" s="41" t="s">
        <v>89</v>
      </c>
      <c r="D12" s="42" t="s">
        <v>90</v>
      </c>
      <c r="E12" s="38">
        <v>147</v>
      </c>
      <c r="F12" s="39">
        <v>22296.36</v>
      </c>
      <c r="G12" s="40">
        <v>3277564.92</v>
      </c>
      <c r="I12" s="34">
        <f t="shared" si="0"/>
        <v>3277564.92</v>
      </c>
      <c r="J12" s="34">
        <f t="shared" si="1"/>
        <v>0</v>
      </c>
    </row>
    <row r="13" spans="2:10" ht="45.5" thickBot="1">
      <c r="B13" s="36">
        <v>2.2000000000000002</v>
      </c>
      <c r="C13" s="43" t="s">
        <v>91</v>
      </c>
      <c r="D13" s="42" t="s">
        <v>90</v>
      </c>
      <c r="E13" s="38">
        <v>12</v>
      </c>
      <c r="F13" s="39">
        <v>29562.02</v>
      </c>
      <c r="G13" s="40">
        <v>354744.24</v>
      </c>
      <c r="I13" s="34">
        <f t="shared" si="0"/>
        <v>354744.24</v>
      </c>
      <c r="J13" s="34">
        <f t="shared" si="1"/>
        <v>0</v>
      </c>
    </row>
    <row r="14" spans="2:10" ht="27.5" thickBot="1">
      <c r="B14" s="36">
        <v>2.2999999999999998</v>
      </c>
      <c r="C14" s="41" t="s">
        <v>92</v>
      </c>
      <c r="D14" s="42" t="s">
        <v>90</v>
      </c>
      <c r="E14" s="38">
        <v>79</v>
      </c>
      <c r="F14" s="39">
        <v>15040.33</v>
      </c>
      <c r="G14" s="40">
        <v>1188186.07</v>
      </c>
      <c r="I14" s="34">
        <f t="shared" si="0"/>
        <v>1188186.07</v>
      </c>
      <c r="J14" s="34">
        <f t="shared" si="1"/>
        <v>0</v>
      </c>
    </row>
    <row r="15" spans="2:10" ht="45.5" thickBot="1">
      <c r="B15" s="36">
        <v>2.4</v>
      </c>
      <c r="C15" s="41" t="s">
        <v>93</v>
      </c>
      <c r="D15" s="42" t="s">
        <v>90</v>
      </c>
      <c r="E15" s="38">
        <v>70</v>
      </c>
      <c r="F15" s="39">
        <v>50570.48</v>
      </c>
      <c r="G15" s="40">
        <v>3539933.6</v>
      </c>
      <c r="I15" s="34">
        <f t="shared" si="0"/>
        <v>3539933.6</v>
      </c>
      <c r="J15" s="34">
        <f t="shared" si="1"/>
        <v>0</v>
      </c>
    </row>
    <row r="16" spans="2:10" ht="27.5" thickBot="1">
      <c r="B16" s="36">
        <v>2.5</v>
      </c>
      <c r="C16" s="37" t="s">
        <v>94</v>
      </c>
      <c r="D16" s="42" t="s">
        <v>90</v>
      </c>
      <c r="E16" s="38">
        <v>28</v>
      </c>
      <c r="F16" s="39">
        <v>145246.84</v>
      </c>
      <c r="G16" s="40">
        <v>4066911.52</v>
      </c>
      <c r="I16" s="34">
        <f t="shared" si="0"/>
        <v>4066911.52</v>
      </c>
      <c r="J16" s="34">
        <f t="shared" si="1"/>
        <v>0</v>
      </c>
    </row>
    <row r="17" spans="2:10" ht="16" thickBot="1">
      <c r="B17" s="36">
        <v>2.6</v>
      </c>
      <c r="C17" s="41" t="s">
        <v>95</v>
      </c>
      <c r="D17" s="42" t="s">
        <v>96</v>
      </c>
      <c r="E17" s="38">
        <v>76</v>
      </c>
      <c r="F17" s="39">
        <v>35807.78</v>
      </c>
      <c r="G17" s="40">
        <v>2721391.28</v>
      </c>
      <c r="I17" s="34">
        <f t="shared" si="0"/>
        <v>2721391.28</v>
      </c>
      <c r="J17" s="34">
        <f t="shared" si="1"/>
        <v>0</v>
      </c>
    </row>
    <row r="18" spans="2:10" ht="16" thickBot="1">
      <c r="B18" s="33">
        <v>3</v>
      </c>
      <c r="C18" s="673" t="s">
        <v>97</v>
      </c>
      <c r="D18" s="674"/>
      <c r="E18" s="674"/>
      <c r="F18" s="675"/>
      <c r="G18" s="35">
        <v>11975463.58</v>
      </c>
      <c r="I18" s="34"/>
      <c r="J18" s="34"/>
    </row>
    <row r="19" spans="2:10" ht="36.5" thickBot="1">
      <c r="B19" s="36">
        <v>3.1</v>
      </c>
      <c r="C19" s="37" t="s">
        <v>98</v>
      </c>
      <c r="D19" s="38" t="s">
        <v>83</v>
      </c>
      <c r="E19" s="38">
        <v>90</v>
      </c>
      <c r="F19" s="39">
        <v>37687.58</v>
      </c>
      <c r="G19" s="40">
        <v>3391882.2</v>
      </c>
      <c r="I19" s="34">
        <f t="shared" si="0"/>
        <v>3391882.2</v>
      </c>
      <c r="J19" s="34">
        <f t="shared" si="1"/>
        <v>0</v>
      </c>
    </row>
    <row r="20" spans="2:10" ht="36.5" thickBot="1">
      <c r="B20" s="36">
        <v>3.2</v>
      </c>
      <c r="C20" s="37" t="s">
        <v>99</v>
      </c>
      <c r="D20" s="38" t="s">
        <v>83</v>
      </c>
      <c r="E20" s="38">
        <v>38</v>
      </c>
      <c r="F20" s="39">
        <v>151531.16</v>
      </c>
      <c r="G20" s="40">
        <v>5758184.0800000001</v>
      </c>
      <c r="I20" s="34">
        <f t="shared" si="0"/>
        <v>5758184.0800000001</v>
      </c>
      <c r="J20" s="34">
        <f t="shared" si="1"/>
        <v>0</v>
      </c>
    </row>
    <row r="21" spans="2:10" ht="27.5" thickBot="1">
      <c r="B21" s="36">
        <v>3.3</v>
      </c>
      <c r="C21" s="37" t="s">
        <v>100</v>
      </c>
      <c r="D21" s="38" t="s">
        <v>86</v>
      </c>
      <c r="E21" s="38">
        <v>15</v>
      </c>
      <c r="F21" s="39">
        <v>188359.82</v>
      </c>
      <c r="G21" s="40">
        <v>2825397.3</v>
      </c>
      <c r="I21" s="34">
        <f t="shared" si="0"/>
        <v>2825397.3000000003</v>
      </c>
      <c r="J21" s="34">
        <f t="shared" si="1"/>
        <v>0</v>
      </c>
    </row>
    <row r="22" spans="2:10" ht="16" thickBot="1">
      <c r="B22" s="33">
        <v>4</v>
      </c>
      <c r="C22" s="673" t="s">
        <v>101</v>
      </c>
      <c r="D22" s="674"/>
      <c r="E22" s="674"/>
      <c r="F22" s="675"/>
      <c r="G22" s="35">
        <v>18212970.789999999</v>
      </c>
      <c r="I22" s="34"/>
      <c r="J22" s="34"/>
    </row>
    <row r="23" spans="2:10" ht="45.5" thickBot="1">
      <c r="B23" s="36">
        <v>4.0999999999999996</v>
      </c>
      <c r="C23" s="37" t="s">
        <v>102</v>
      </c>
      <c r="D23" s="38" t="s">
        <v>86</v>
      </c>
      <c r="E23" s="38">
        <v>15</v>
      </c>
      <c r="F23" s="39">
        <v>712746.9</v>
      </c>
      <c r="G23" s="40">
        <v>10691203.5</v>
      </c>
      <c r="I23" s="34">
        <f t="shared" si="0"/>
        <v>10691203.5</v>
      </c>
      <c r="J23" s="34">
        <f t="shared" si="1"/>
        <v>0</v>
      </c>
    </row>
    <row r="24" spans="2:10" ht="27.5" thickBot="1">
      <c r="B24" s="36">
        <v>4.2</v>
      </c>
      <c r="C24" s="37" t="s">
        <v>103</v>
      </c>
      <c r="D24" s="42" t="s">
        <v>96</v>
      </c>
      <c r="E24" s="38">
        <v>85</v>
      </c>
      <c r="F24" s="39">
        <v>5800.39</v>
      </c>
      <c r="G24" s="40">
        <v>493033.15</v>
      </c>
      <c r="I24" s="34">
        <f t="shared" si="0"/>
        <v>493033.15</v>
      </c>
      <c r="J24" s="34">
        <f t="shared" si="1"/>
        <v>0</v>
      </c>
    </row>
    <row r="25" spans="2:10" ht="27.5" thickBot="1">
      <c r="B25" s="36">
        <v>4.3</v>
      </c>
      <c r="C25" s="37" t="s">
        <v>104</v>
      </c>
      <c r="D25" s="42" t="s">
        <v>90</v>
      </c>
      <c r="E25" s="38">
        <v>6</v>
      </c>
      <c r="F25" s="39">
        <v>1171455.69</v>
      </c>
      <c r="G25" s="40">
        <v>7028734.1399999997</v>
      </c>
      <c r="I25" s="34">
        <f t="shared" si="0"/>
        <v>7028734.1399999997</v>
      </c>
      <c r="J25" s="34">
        <f t="shared" si="1"/>
        <v>0</v>
      </c>
    </row>
    <row r="26" spans="2:10" ht="16" thickBot="1">
      <c r="B26" s="33">
        <v>5</v>
      </c>
      <c r="C26" s="673" t="s">
        <v>105</v>
      </c>
      <c r="D26" s="674"/>
      <c r="E26" s="674"/>
      <c r="F26" s="675"/>
      <c r="G26" s="35">
        <v>2146500.2400000002</v>
      </c>
      <c r="I26" s="34"/>
      <c r="J26" s="34"/>
    </row>
    <row r="27" spans="2:10" ht="36.5" thickBot="1">
      <c r="B27" s="36">
        <v>5.0999999999999996</v>
      </c>
      <c r="C27" s="37" t="s">
        <v>106</v>
      </c>
      <c r="D27" s="42" t="s">
        <v>90</v>
      </c>
      <c r="E27" s="38">
        <v>17</v>
      </c>
      <c r="F27" s="39">
        <v>126264.72</v>
      </c>
      <c r="G27" s="40">
        <v>2146500.2400000002</v>
      </c>
      <c r="I27" s="34">
        <f t="shared" si="0"/>
        <v>2146500.2400000002</v>
      </c>
      <c r="J27" s="34">
        <f t="shared" si="1"/>
        <v>0</v>
      </c>
    </row>
    <row r="28" spans="2:10" ht="16" thickBot="1">
      <c r="B28" s="33">
        <v>6</v>
      </c>
      <c r="C28" s="673" t="s">
        <v>107</v>
      </c>
      <c r="D28" s="674"/>
      <c r="E28" s="674"/>
      <c r="F28" s="675"/>
      <c r="G28" s="35">
        <v>2154977.5</v>
      </c>
      <c r="I28" s="34"/>
      <c r="J28" s="34"/>
    </row>
    <row r="29" spans="2:10" ht="18.5" thickBot="1">
      <c r="B29" s="36">
        <v>6.1</v>
      </c>
      <c r="C29" s="37" t="s">
        <v>108</v>
      </c>
      <c r="D29" s="42" t="s">
        <v>90</v>
      </c>
      <c r="E29" s="38">
        <v>40</v>
      </c>
      <c r="F29" s="39">
        <v>40510.17</v>
      </c>
      <c r="G29" s="40">
        <v>1620406.8</v>
      </c>
      <c r="I29" s="34">
        <f t="shared" si="0"/>
        <v>1620406.7999999998</v>
      </c>
      <c r="J29" s="34">
        <f t="shared" si="1"/>
        <v>0</v>
      </c>
    </row>
    <row r="30" spans="2:10" ht="36.5" thickBot="1">
      <c r="B30" s="36">
        <v>6.2</v>
      </c>
      <c r="C30" s="37" t="s">
        <v>109</v>
      </c>
      <c r="D30" s="42" t="s">
        <v>110</v>
      </c>
      <c r="E30" s="38">
        <v>38</v>
      </c>
      <c r="F30" s="39">
        <v>14067.65</v>
      </c>
      <c r="G30" s="40">
        <v>534570.69999999995</v>
      </c>
      <c r="I30" s="34">
        <f t="shared" si="0"/>
        <v>534570.69999999995</v>
      </c>
      <c r="J30" s="34">
        <f t="shared" si="1"/>
        <v>0</v>
      </c>
    </row>
    <row r="31" spans="2:10" ht="16" thickBot="1">
      <c r="B31" s="44"/>
      <c r="C31" s="685" t="s">
        <v>111</v>
      </c>
      <c r="D31" s="686"/>
      <c r="E31" s="686"/>
      <c r="F31" s="687"/>
      <c r="G31" s="35">
        <v>51468346.600000001</v>
      </c>
      <c r="I31" s="34"/>
      <c r="J31" s="34"/>
    </row>
    <row r="32" spans="2:10" ht="16" thickBot="1">
      <c r="B32" s="682" t="s">
        <v>112</v>
      </c>
      <c r="C32" s="683"/>
      <c r="D32" s="683"/>
      <c r="E32" s="683"/>
      <c r="F32" s="683"/>
      <c r="G32" s="684"/>
      <c r="I32" s="34"/>
      <c r="J32" s="34"/>
    </row>
    <row r="33" spans="2:10" ht="16" thickBot="1">
      <c r="B33" s="45" t="s">
        <v>75</v>
      </c>
      <c r="C33" s="46" t="s">
        <v>76</v>
      </c>
      <c r="D33" s="46" t="s">
        <v>77</v>
      </c>
      <c r="E33" s="46" t="s">
        <v>78</v>
      </c>
      <c r="F33" s="47" t="s">
        <v>79</v>
      </c>
      <c r="G33" s="47" t="s">
        <v>80</v>
      </c>
      <c r="I33" s="34"/>
      <c r="J33" s="34"/>
    </row>
    <row r="34" spans="2:10" ht="16" thickBot="1">
      <c r="B34" s="48">
        <v>1</v>
      </c>
      <c r="C34" s="673" t="s">
        <v>81</v>
      </c>
      <c r="D34" s="674"/>
      <c r="E34" s="674"/>
      <c r="F34" s="675"/>
      <c r="G34" s="35">
        <v>3265292.81</v>
      </c>
      <c r="I34" s="34"/>
      <c r="J34" s="34"/>
    </row>
    <row r="35" spans="2:10" ht="18.5" thickBot="1">
      <c r="B35" s="36">
        <v>1.1000000000000001</v>
      </c>
      <c r="C35" s="37" t="s">
        <v>82</v>
      </c>
      <c r="D35" s="38" t="s">
        <v>83</v>
      </c>
      <c r="E35" s="38">
        <v>112</v>
      </c>
      <c r="F35" s="39">
        <v>7718.75</v>
      </c>
      <c r="G35" s="40">
        <v>864500</v>
      </c>
      <c r="I35" s="34">
        <f t="shared" si="0"/>
        <v>864500</v>
      </c>
      <c r="J35" s="34">
        <f t="shared" si="1"/>
        <v>0</v>
      </c>
    </row>
    <row r="36" spans="2:10" ht="27.5" thickBot="1">
      <c r="B36" s="36">
        <v>1.2</v>
      </c>
      <c r="C36" s="37" t="s">
        <v>84</v>
      </c>
      <c r="D36" s="38" t="s">
        <v>83</v>
      </c>
      <c r="E36" s="38">
        <v>223</v>
      </c>
      <c r="F36" s="39">
        <v>5504.44</v>
      </c>
      <c r="G36" s="40">
        <v>1227490.1200000001</v>
      </c>
      <c r="I36" s="34">
        <f t="shared" si="0"/>
        <v>1227490.1199999999</v>
      </c>
      <c r="J36" s="34">
        <f t="shared" si="1"/>
        <v>0</v>
      </c>
    </row>
    <row r="37" spans="2:10" ht="18.5" thickBot="1">
      <c r="B37" s="36">
        <v>1.3</v>
      </c>
      <c r="C37" s="37" t="s">
        <v>85</v>
      </c>
      <c r="D37" s="38" t="s">
        <v>86</v>
      </c>
      <c r="E37" s="38">
        <v>12</v>
      </c>
      <c r="F37" s="39">
        <v>11687.54</v>
      </c>
      <c r="G37" s="40">
        <v>140250.48000000001</v>
      </c>
      <c r="I37" s="34">
        <f t="shared" si="0"/>
        <v>140250.48000000001</v>
      </c>
      <c r="J37" s="34">
        <f t="shared" si="1"/>
        <v>0</v>
      </c>
    </row>
    <row r="38" spans="2:10" ht="16" thickBot="1">
      <c r="B38" s="36">
        <v>1.4</v>
      </c>
      <c r="C38" s="37" t="s">
        <v>87</v>
      </c>
      <c r="D38" s="38" t="s">
        <v>83</v>
      </c>
      <c r="E38" s="38">
        <v>37</v>
      </c>
      <c r="F38" s="39">
        <v>27920.33</v>
      </c>
      <c r="G38" s="40">
        <v>1033052.21</v>
      </c>
      <c r="I38" s="34">
        <f t="shared" si="0"/>
        <v>1033052.2100000001</v>
      </c>
      <c r="J38" s="34">
        <f t="shared" si="1"/>
        <v>0</v>
      </c>
    </row>
    <row r="39" spans="2:10" ht="16" thickBot="1">
      <c r="B39" s="48">
        <v>2</v>
      </c>
      <c r="C39" s="673" t="s">
        <v>88</v>
      </c>
      <c r="D39" s="674"/>
      <c r="E39" s="674"/>
      <c r="F39" s="675"/>
      <c r="G39" s="35">
        <v>36130608.780000001</v>
      </c>
      <c r="I39" s="34"/>
      <c r="J39" s="34"/>
    </row>
    <row r="40" spans="2:10" ht="45.5" thickBot="1">
      <c r="B40" s="36">
        <v>2.1</v>
      </c>
      <c r="C40" s="41" t="s">
        <v>89</v>
      </c>
      <c r="D40" s="42" t="s">
        <v>90</v>
      </c>
      <c r="E40" s="38">
        <v>301</v>
      </c>
      <c r="F40" s="39">
        <v>22296.36</v>
      </c>
      <c r="G40" s="40">
        <v>6711204.3600000003</v>
      </c>
      <c r="I40" s="34">
        <f t="shared" si="0"/>
        <v>6711204.3600000003</v>
      </c>
      <c r="J40" s="34">
        <f t="shared" si="1"/>
        <v>0</v>
      </c>
    </row>
    <row r="41" spans="2:10" ht="45.5" thickBot="1">
      <c r="B41" s="36">
        <v>2.2000000000000002</v>
      </c>
      <c r="C41" s="43" t="s">
        <v>91</v>
      </c>
      <c r="D41" s="42" t="s">
        <v>90</v>
      </c>
      <c r="E41" s="38">
        <v>116</v>
      </c>
      <c r="F41" s="39">
        <v>29562.02</v>
      </c>
      <c r="G41" s="40">
        <v>3429194.32</v>
      </c>
      <c r="I41" s="34">
        <f t="shared" si="0"/>
        <v>3429194.32</v>
      </c>
      <c r="J41" s="34">
        <f t="shared" si="1"/>
        <v>0</v>
      </c>
    </row>
    <row r="42" spans="2:10" ht="27.5" thickBot="1">
      <c r="B42" s="36">
        <v>2.2999999999999998</v>
      </c>
      <c r="C42" s="41" t="s">
        <v>92</v>
      </c>
      <c r="D42" s="42" t="s">
        <v>90</v>
      </c>
      <c r="E42" s="38">
        <v>220</v>
      </c>
      <c r="F42" s="39">
        <v>15040.33</v>
      </c>
      <c r="G42" s="40">
        <v>3308872.6</v>
      </c>
      <c r="I42" s="34">
        <f t="shared" si="0"/>
        <v>3308872.6</v>
      </c>
      <c r="J42" s="34">
        <f t="shared" si="1"/>
        <v>0</v>
      </c>
    </row>
    <row r="43" spans="2:10" ht="45.5" thickBot="1">
      <c r="B43" s="36">
        <v>2.4</v>
      </c>
      <c r="C43" s="41" t="s">
        <v>93</v>
      </c>
      <c r="D43" s="42" t="s">
        <v>90</v>
      </c>
      <c r="E43" s="38">
        <v>147</v>
      </c>
      <c r="F43" s="39">
        <v>50570.48</v>
      </c>
      <c r="G43" s="40">
        <v>7433860.5599999996</v>
      </c>
      <c r="I43" s="34">
        <f t="shared" si="0"/>
        <v>7433860.5600000005</v>
      </c>
      <c r="J43" s="34">
        <f t="shared" si="1"/>
        <v>0</v>
      </c>
    </row>
    <row r="44" spans="2:10" ht="27.5" thickBot="1">
      <c r="B44" s="36">
        <v>2.5</v>
      </c>
      <c r="C44" s="37" t="s">
        <v>94</v>
      </c>
      <c r="D44" s="42" t="s">
        <v>90</v>
      </c>
      <c r="E44" s="38">
        <v>50</v>
      </c>
      <c r="F44" s="39">
        <v>145246.84</v>
      </c>
      <c r="G44" s="40">
        <v>7262342</v>
      </c>
      <c r="I44" s="34">
        <f t="shared" si="0"/>
        <v>7262342</v>
      </c>
      <c r="J44" s="34">
        <f t="shared" si="1"/>
        <v>0</v>
      </c>
    </row>
    <row r="45" spans="2:10" ht="16" thickBot="1">
      <c r="B45" s="36">
        <v>2.6</v>
      </c>
      <c r="C45" s="41" t="s">
        <v>95</v>
      </c>
      <c r="D45" s="42" t="s">
        <v>96</v>
      </c>
      <c r="E45" s="38">
        <v>223</v>
      </c>
      <c r="F45" s="39">
        <v>35807.78</v>
      </c>
      <c r="G45" s="40">
        <v>7985134.9400000004</v>
      </c>
      <c r="I45" s="34">
        <f t="shared" si="0"/>
        <v>7985134.9399999995</v>
      </c>
      <c r="J45" s="34">
        <f t="shared" si="1"/>
        <v>0</v>
      </c>
    </row>
    <row r="46" spans="2:10" ht="16" thickBot="1">
      <c r="B46" s="48">
        <v>3</v>
      </c>
      <c r="C46" s="673" t="s">
        <v>97</v>
      </c>
      <c r="D46" s="674"/>
      <c r="E46" s="674"/>
      <c r="F46" s="675"/>
      <c r="G46" s="35">
        <v>28073147.059999999</v>
      </c>
      <c r="I46" s="34"/>
      <c r="J46" s="34"/>
    </row>
    <row r="47" spans="2:10" ht="36.5" thickBot="1">
      <c r="B47" s="36">
        <v>3.1</v>
      </c>
      <c r="C47" s="37" t="s">
        <v>98</v>
      </c>
      <c r="D47" s="38" t="s">
        <v>83</v>
      </c>
      <c r="E47" s="38">
        <v>96</v>
      </c>
      <c r="F47" s="39">
        <v>37687.58</v>
      </c>
      <c r="G47" s="40">
        <v>3618007.68</v>
      </c>
      <c r="I47" s="34">
        <f t="shared" si="0"/>
        <v>3618007.68</v>
      </c>
      <c r="J47" s="34">
        <f t="shared" si="1"/>
        <v>0</v>
      </c>
    </row>
    <row r="48" spans="2:10" ht="36.5" thickBot="1">
      <c r="B48" s="36">
        <v>3.2</v>
      </c>
      <c r="C48" s="37" t="s">
        <v>99</v>
      </c>
      <c r="D48" s="38" t="s">
        <v>83</v>
      </c>
      <c r="E48" s="38">
        <v>30</v>
      </c>
      <c r="F48" s="39">
        <v>151531.16</v>
      </c>
      <c r="G48" s="40">
        <v>4545934.8</v>
      </c>
      <c r="I48" s="34">
        <f t="shared" si="0"/>
        <v>4545934.8</v>
      </c>
      <c r="J48" s="34">
        <f t="shared" si="1"/>
        <v>0</v>
      </c>
    </row>
    <row r="49" spans="2:10" ht="36.5" thickBot="1">
      <c r="B49" s="36">
        <v>3.3</v>
      </c>
      <c r="C49" s="37" t="s">
        <v>113</v>
      </c>
      <c r="D49" s="42" t="s">
        <v>110</v>
      </c>
      <c r="E49" s="38">
        <v>74</v>
      </c>
      <c r="F49" s="39">
        <v>220758.89</v>
      </c>
      <c r="G49" s="40">
        <v>16336157.859999999</v>
      </c>
      <c r="I49" s="34">
        <f t="shared" si="0"/>
        <v>16336157.860000001</v>
      </c>
      <c r="J49" s="34">
        <f t="shared" si="1"/>
        <v>0</v>
      </c>
    </row>
    <row r="50" spans="2:10" ht="27.5" thickBot="1">
      <c r="B50" s="36">
        <v>3.4</v>
      </c>
      <c r="C50" s="37" t="s">
        <v>114</v>
      </c>
      <c r="D50" s="38" t="s">
        <v>86</v>
      </c>
      <c r="E50" s="38">
        <v>16</v>
      </c>
      <c r="F50" s="39">
        <v>223315.42</v>
      </c>
      <c r="G50" s="40">
        <v>3573046.72</v>
      </c>
      <c r="I50" s="34">
        <f t="shared" si="0"/>
        <v>3573046.72</v>
      </c>
      <c r="J50" s="34">
        <f t="shared" si="1"/>
        <v>0</v>
      </c>
    </row>
    <row r="51" spans="2:10" ht="16" thickBot="1">
      <c r="B51" s="48">
        <v>4</v>
      </c>
      <c r="C51" s="673" t="s">
        <v>101</v>
      </c>
      <c r="D51" s="674"/>
      <c r="E51" s="674"/>
      <c r="F51" s="675"/>
      <c r="G51" s="35">
        <v>19836692.68</v>
      </c>
      <c r="I51" s="34"/>
      <c r="J51" s="34"/>
    </row>
    <row r="52" spans="2:10" ht="45.5" thickBot="1">
      <c r="B52" s="36">
        <v>4.0999999999999996</v>
      </c>
      <c r="C52" s="37" t="s">
        <v>115</v>
      </c>
      <c r="D52" s="38" t="s">
        <v>83</v>
      </c>
      <c r="E52" s="38">
        <v>4</v>
      </c>
      <c r="F52" s="39">
        <v>787937.93</v>
      </c>
      <c r="G52" s="40">
        <v>3151751.72</v>
      </c>
      <c r="I52" s="34">
        <f t="shared" si="0"/>
        <v>3151751.72</v>
      </c>
      <c r="J52" s="34">
        <f t="shared" si="1"/>
        <v>0</v>
      </c>
    </row>
    <row r="53" spans="2:10" ht="45.5" thickBot="1">
      <c r="B53" s="36">
        <v>4.2</v>
      </c>
      <c r="C53" s="37" t="s">
        <v>102</v>
      </c>
      <c r="D53" s="38" t="s">
        <v>86</v>
      </c>
      <c r="E53" s="38">
        <v>16</v>
      </c>
      <c r="F53" s="39">
        <v>712746.9</v>
      </c>
      <c r="G53" s="40">
        <v>11403950.4</v>
      </c>
      <c r="I53" s="34">
        <f t="shared" si="0"/>
        <v>11403950.4</v>
      </c>
      <c r="J53" s="34">
        <f t="shared" si="1"/>
        <v>0</v>
      </c>
    </row>
    <row r="54" spans="2:10" ht="36.5" thickBot="1">
      <c r="B54" s="36">
        <v>4.3</v>
      </c>
      <c r="C54" s="37" t="s">
        <v>116</v>
      </c>
      <c r="D54" s="38" t="s">
        <v>86</v>
      </c>
      <c r="E54" s="38">
        <v>1</v>
      </c>
      <c r="F54" s="39">
        <v>1063646.75</v>
      </c>
      <c r="G54" s="40">
        <v>1063646.75</v>
      </c>
      <c r="I54" s="34">
        <f t="shared" si="0"/>
        <v>1063646.75</v>
      </c>
      <c r="J54" s="34">
        <f t="shared" si="1"/>
        <v>0</v>
      </c>
    </row>
    <row r="55" spans="2:10" ht="18.5" thickBot="1">
      <c r="B55" s="36">
        <v>4.4000000000000004</v>
      </c>
      <c r="C55" s="37" t="s">
        <v>117</v>
      </c>
      <c r="D55" s="38" t="s">
        <v>86</v>
      </c>
      <c r="E55" s="38">
        <v>1</v>
      </c>
      <c r="F55" s="39">
        <v>401677.59</v>
      </c>
      <c r="G55" s="40">
        <v>401677.59</v>
      </c>
      <c r="I55" s="34">
        <f t="shared" si="0"/>
        <v>401677.59</v>
      </c>
      <c r="J55" s="34">
        <f t="shared" si="1"/>
        <v>0</v>
      </c>
    </row>
    <row r="56" spans="2:10" ht="45.5" thickBot="1">
      <c r="B56" s="36">
        <v>4.5</v>
      </c>
      <c r="C56" s="37" t="s">
        <v>118</v>
      </c>
      <c r="D56" s="38" t="s">
        <v>86</v>
      </c>
      <c r="E56" s="38">
        <v>3</v>
      </c>
      <c r="F56" s="39">
        <v>1166841.02</v>
      </c>
      <c r="G56" s="40">
        <v>3500523.06</v>
      </c>
      <c r="I56" s="34">
        <f t="shared" si="0"/>
        <v>3500523.06</v>
      </c>
      <c r="J56" s="34">
        <f t="shared" si="1"/>
        <v>0</v>
      </c>
    </row>
    <row r="57" spans="2:10" ht="18.5" thickBot="1">
      <c r="B57" s="36">
        <v>4.5999999999999996</v>
      </c>
      <c r="C57" s="37" t="s">
        <v>119</v>
      </c>
      <c r="D57" s="38" t="s">
        <v>86</v>
      </c>
      <c r="E57" s="38">
        <v>4</v>
      </c>
      <c r="F57" s="39">
        <v>78785.789999999994</v>
      </c>
      <c r="G57" s="40">
        <v>315143.15999999997</v>
      </c>
      <c r="I57" s="34">
        <f t="shared" si="0"/>
        <v>315143.15999999997</v>
      </c>
      <c r="J57" s="34">
        <f t="shared" si="1"/>
        <v>0</v>
      </c>
    </row>
    <row r="58" spans="2:10" ht="16" thickBot="1">
      <c r="B58" s="48">
        <v>5</v>
      </c>
      <c r="C58" s="673" t="s">
        <v>105</v>
      </c>
      <c r="D58" s="674"/>
      <c r="E58" s="674"/>
      <c r="F58" s="675"/>
      <c r="G58" s="35">
        <v>3787941.6</v>
      </c>
      <c r="I58" s="34"/>
      <c r="J58" s="34"/>
    </row>
    <row r="59" spans="2:10" ht="36.5" thickBot="1">
      <c r="B59" s="36">
        <v>5.0999999999999996</v>
      </c>
      <c r="C59" s="37" t="s">
        <v>106</v>
      </c>
      <c r="D59" s="42" t="s">
        <v>90</v>
      </c>
      <c r="E59" s="38">
        <v>30</v>
      </c>
      <c r="F59" s="39">
        <v>126264.72</v>
      </c>
      <c r="G59" s="40">
        <v>3787941.6</v>
      </c>
      <c r="I59" s="34">
        <f t="shared" si="0"/>
        <v>3787941.6</v>
      </c>
      <c r="J59" s="34">
        <f t="shared" si="1"/>
        <v>0</v>
      </c>
    </row>
    <row r="60" spans="2:10" ht="16" thickBot="1">
      <c r="B60" s="48">
        <v>6</v>
      </c>
      <c r="C60" s="673" t="s">
        <v>107</v>
      </c>
      <c r="D60" s="674"/>
      <c r="E60" s="674"/>
      <c r="F60" s="675"/>
      <c r="G60" s="35">
        <v>3893545.96</v>
      </c>
      <c r="I60" s="34"/>
      <c r="J60" s="34"/>
    </row>
    <row r="61" spans="2:10" ht="18.5" thickBot="1">
      <c r="B61" s="36">
        <v>6.1</v>
      </c>
      <c r="C61" s="37" t="s">
        <v>108</v>
      </c>
      <c r="D61" s="42" t="s">
        <v>90</v>
      </c>
      <c r="E61" s="38">
        <v>60</v>
      </c>
      <c r="F61" s="39">
        <v>40510.17</v>
      </c>
      <c r="G61" s="40">
        <v>2430610.2000000002</v>
      </c>
      <c r="I61" s="34">
        <f t="shared" si="0"/>
        <v>2430610.1999999997</v>
      </c>
      <c r="J61" s="34">
        <f t="shared" si="1"/>
        <v>0</v>
      </c>
    </row>
    <row r="62" spans="2:10" ht="36.5" thickBot="1">
      <c r="B62" s="36">
        <v>6.2</v>
      </c>
      <c r="C62" s="37" t="s">
        <v>109</v>
      </c>
      <c r="D62" s="42" t="s">
        <v>120</v>
      </c>
      <c r="E62" s="38">
        <v>104</v>
      </c>
      <c r="F62" s="39">
        <v>14066.69</v>
      </c>
      <c r="G62" s="40">
        <v>1462935.76</v>
      </c>
      <c r="I62" s="34">
        <f t="shared" si="0"/>
        <v>1462935.76</v>
      </c>
      <c r="J62" s="34">
        <f t="shared" si="1"/>
        <v>0</v>
      </c>
    </row>
    <row r="63" spans="2:10" ht="16" thickBot="1">
      <c r="B63" s="44"/>
      <c r="C63" s="685" t="s">
        <v>121</v>
      </c>
      <c r="D63" s="686"/>
      <c r="E63" s="686"/>
      <c r="F63" s="687"/>
      <c r="G63" s="35">
        <v>94987228.890000001</v>
      </c>
    </row>
    <row r="64" spans="2:10" ht="16" thickBot="1">
      <c r="B64" s="44"/>
      <c r="C64" s="691" t="s">
        <v>122</v>
      </c>
      <c r="D64" s="692"/>
      <c r="E64" s="692"/>
      <c r="F64" s="693"/>
      <c r="G64" s="49">
        <v>146455575.49000001</v>
      </c>
      <c r="I64" s="34">
        <f>SUM(I7:I62)</f>
        <v>146455575.48999998</v>
      </c>
    </row>
    <row r="65" spans="2:10" ht="16" thickBot="1">
      <c r="B65" s="44"/>
      <c r="C65" s="691" t="s">
        <v>123</v>
      </c>
      <c r="D65" s="692"/>
      <c r="E65" s="693"/>
      <c r="F65" s="50">
        <v>0.32</v>
      </c>
      <c r="G65" s="49">
        <v>46865784.159999996</v>
      </c>
      <c r="I65">
        <f>+I64*F65</f>
        <v>46865784.156799994</v>
      </c>
    </row>
    <row r="66" spans="2:10" ht="16" thickBot="1">
      <c r="B66" s="44"/>
      <c r="C66" s="691" t="s">
        <v>124</v>
      </c>
      <c r="D66" s="692"/>
      <c r="E66" s="693"/>
      <c r="F66" s="50">
        <v>0.01</v>
      </c>
      <c r="G66" s="49">
        <v>1464555.75</v>
      </c>
      <c r="I66">
        <f>+I64*F66</f>
        <v>1464555.7548999998</v>
      </c>
    </row>
    <row r="67" spans="2:10" ht="16" thickBot="1">
      <c r="B67" s="694"/>
      <c r="C67" s="691" t="s">
        <v>125</v>
      </c>
      <c r="D67" s="692"/>
      <c r="E67" s="693"/>
      <c r="F67" s="50">
        <v>0.05</v>
      </c>
      <c r="G67" s="49">
        <v>7322778.7699999996</v>
      </c>
      <c r="I67">
        <f>+I64*F67</f>
        <v>7322778.7744999994</v>
      </c>
    </row>
    <row r="68" spans="2:10" ht="16" thickBot="1">
      <c r="B68" s="695"/>
      <c r="C68" s="696" t="s">
        <v>126</v>
      </c>
      <c r="D68" s="697"/>
      <c r="E68" s="697"/>
      <c r="F68" s="698"/>
      <c r="G68" s="51">
        <v>202108694.18000001</v>
      </c>
      <c r="I68" s="34">
        <f>SUM(I64:I67)</f>
        <v>202108694.1762</v>
      </c>
    </row>
    <row r="71" spans="2:10" ht="16" thickBot="1"/>
    <row r="72" spans="2:10">
      <c r="B72" s="676" t="s">
        <v>127</v>
      </c>
      <c r="C72" s="677"/>
      <c r="D72" s="677"/>
      <c r="E72" s="677"/>
      <c r="F72" s="677"/>
      <c r="G72" s="678"/>
    </row>
    <row r="73" spans="2:10" ht="16" thickBot="1">
      <c r="B73" s="699" t="s">
        <v>128</v>
      </c>
      <c r="C73" s="700"/>
      <c r="D73" s="700"/>
      <c r="E73" s="700"/>
      <c r="F73" s="700"/>
      <c r="G73" s="701"/>
    </row>
    <row r="74" spans="2:10" ht="16" thickBot="1">
      <c r="B74" s="682" t="s">
        <v>74</v>
      </c>
      <c r="C74" s="683"/>
      <c r="D74" s="683"/>
      <c r="E74" s="683"/>
      <c r="F74" s="683"/>
      <c r="G74" s="684"/>
    </row>
    <row r="75" spans="2:10" ht="16" thickBot="1">
      <c r="B75" s="52" t="s">
        <v>75</v>
      </c>
      <c r="C75" s="31" t="s">
        <v>76</v>
      </c>
      <c r="D75" s="31" t="s">
        <v>77</v>
      </c>
      <c r="E75" s="31" t="s">
        <v>78</v>
      </c>
      <c r="F75" s="32" t="s">
        <v>79</v>
      </c>
      <c r="G75" s="32" t="s">
        <v>80</v>
      </c>
    </row>
    <row r="76" spans="2:10" ht="16" thickBot="1">
      <c r="B76" s="33">
        <v>1</v>
      </c>
      <c r="C76" s="673" t="s">
        <v>81</v>
      </c>
      <c r="D76" s="674"/>
      <c r="E76" s="674"/>
      <c r="F76" s="675"/>
      <c r="G76" s="53">
        <v>1806954</v>
      </c>
    </row>
    <row r="77" spans="2:10" ht="18.5" thickBot="1">
      <c r="B77" s="36">
        <v>1.1000000000000001</v>
      </c>
      <c r="C77" s="37" t="s">
        <v>82</v>
      </c>
      <c r="D77" s="38" t="s">
        <v>83</v>
      </c>
      <c r="E77" s="38">
        <v>38</v>
      </c>
      <c r="F77" s="40">
        <v>7623</v>
      </c>
      <c r="G77" s="40">
        <v>289674</v>
      </c>
      <c r="I77" s="34">
        <f>+E77*F77</f>
        <v>289674</v>
      </c>
      <c r="J77" s="34">
        <f>+I77-G77</f>
        <v>0</v>
      </c>
    </row>
    <row r="78" spans="2:10" ht="27.5" thickBot="1">
      <c r="B78" s="36">
        <v>1.2</v>
      </c>
      <c r="C78" s="37" t="s">
        <v>84</v>
      </c>
      <c r="D78" s="38" t="s">
        <v>83</v>
      </c>
      <c r="E78" s="38">
        <v>80</v>
      </c>
      <c r="F78" s="40">
        <v>5436</v>
      </c>
      <c r="G78" s="40">
        <v>434880</v>
      </c>
      <c r="I78" s="34">
        <f>+E78*F78</f>
        <v>434880</v>
      </c>
      <c r="J78" s="34">
        <f>+I78-G78</f>
        <v>0</v>
      </c>
    </row>
    <row r="79" spans="2:10" ht="18.5" thickBot="1">
      <c r="B79" s="36">
        <v>1.3</v>
      </c>
      <c r="C79" s="37" t="s">
        <v>85</v>
      </c>
      <c r="D79" s="38" t="s">
        <v>86</v>
      </c>
      <c r="E79" s="38">
        <v>3</v>
      </c>
      <c r="F79" s="40">
        <v>11542</v>
      </c>
      <c r="G79" s="40">
        <v>34626</v>
      </c>
      <c r="I79" s="34">
        <f>+E79*F79</f>
        <v>34626</v>
      </c>
      <c r="J79" s="34">
        <f>+I79-G79</f>
        <v>0</v>
      </c>
    </row>
    <row r="80" spans="2:10" ht="16" thickBot="1">
      <c r="B80" s="36">
        <v>1.4</v>
      </c>
      <c r="C80" s="37" t="s">
        <v>87</v>
      </c>
      <c r="D80" s="38" t="s">
        <v>83</v>
      </c>
      <c r="E80" s="38">
        <v>38</v>
      </c>
      <c r="F80" s="40">
        <v>27573</v>
      </c>
      <c r="G80" s="40">
        <v>1047774</v>
      </c>
      <c r="I80" s="34">
        <f>+E80*F80</f>
        <v>1047774</v>
      </c>
      <c r="J80" s="34">
        <f>+I80-G80</f>
        <v>0</v>
      </c>
    </row>
    <row r="81" spans="2:10" ht="16" thickBot="1">
      <c r="B81" s="33">
        <v>2</v>
      </c>
      <c r="C81" s="702" t="s">
        <v>88</v>
      </c>
      <c r="D81" s="703"/>
      <c r="E81" s="704"/>
      <c r="F81" s="46"/>
      <c r="G81" s="53">
        <v>14960182</v>
      </c>
      <c r="I81" s="34"/>
      <c r="J81" s="34"/>
    </row>
    <row r="82" spans="2:10" ht="45.5" thickBot="1">
      <c r="B82" s="36">
        <v>2.1</v>
      </c>
      <c r="C82" s="41" t="s">
        <v>89</v>
      </c>
      <c r="D82" s="42" t="s">
        <v>90</v>
      </c>
      <c r="E82" s="38">
        <v>147</v>
      </c>
      <c r="F82" s="40">
        <v>22019</v>
      </c>
      <c r="G82" s="40">
        <v>3236793</v>
      </c>
      <c r="I82" s="34">
        <f t="shared" ref="I82:I87" si="2">+E82*F82</f>
        <v>3236793</v>
      </c>
      <c r="J82" s="34">
        <f t="shared" ref="J82:J87" si="3">+I82-G82</f>
        <v>0</v>
      </c>
    </row>
    <row r="83" spans="2:10" ht="45.5" thickBot="1">
      <c r="B83" s="36">
        <v>2.2000000000000002</v>
      </c>
      <c r="C83" s="41" t="s">
        <v>91</v>
      </c>
      <c r="D83" s="42" t="s">
        <v>90</v>
      </c>
      <c r="E83" s="38">
        <v>12</v>
      </c>
      <c r="F83" s="40">
        <v>29194</v>
      </c>
      <c r="G83" s="40">
        <v>350328</v>
      </c>
      <c r="I83" s="34">
        <f t="shared" si="2"/>
        <v>350328</v>
      </c>
      <c r="J83" s="34">
        <f t="shared" si="3"/>
        <v>0</v>
      </c>
    </row>
    <row r="84" spans="2:10" ht="27.5" thickBot="1">
      <c r="B84" s="36">
        <v>2.2999999999999998</v>
      </c>
      <c r="C84" s="41" t="s">
        <v>92</v>
      </c>
      <c r="D84" s="42" t="s">
        <v>90</v>
      </c>
      <c r="E84" s="38">
        <v>79</v>
      </c>
      <c r="F84" s="40">
        <v>14853</v>
      </c>
      <c r="G84" s="40">
        <v>1173387</v>
      </c>
      <c r="I84" s="34">
        <f t="shared" si="2"/>
        <v>1173387</v>
      </c>
      <c r="J84" s="34">
        <f t="shared" si="3"/>
        <v>0</v>
      </c>
    </row>
    <row r="85" spans="2:10" ht="45.5" thickBot="1">
      <c r="B85" s="36">
        <v>2.4</v>
      </c>
      <c r="C85" s="41" t="s">
        <v>93</v>
      </c>
      <c r="D85" s="42" t="s">
        <v>90</v>
      </c>
      <c r="E85" s="38">
        <v>70</v>
      </c>
      <c r="F85" s="40">
        <v>49941</v>
      </c>
      <c r="G85" s="40">
        <v>3495870</v>
      </c>
      <c r="I85" s="34">
        <f t="shared" si="2"/>
        <v>3495870</v>
      </c>
      <c r="J85" s="34">
        <f t="shared" si="3"/>
        <v>0</v>
      </c>
    </row>
    <row r="86" spans="2:10" ht="27.5" thickBot="1">
      <c r="B86" s="36">
        <v>2.5</v>
      </c>
      <c r="C86" s="37" t="s">
        <v>94</v>
      </c>
      <c r="D86" s="42" t="s">
        <v>90</v>
      </c>
      <c r="E86" s="38">
        <v>28</v>
      </c>
      <c r="F86" s="40">
        <v>143439</v>
      </c>
      <c r="G86" s="40">
        <v>4016292</v>
      </c>
      <c r="I86" s="34">
        <f t="shared" si="2"/>
        <v>4016292</v>
      </c>
      <c r="J86" s="34">
        <f t="shared" si="3"/>
        <v>0</v>
      </c>
    </row>
    <row r="87" spans="2:10" ht="16" thickBot="1">
      <c r="B87" s="36">
        <v>2.6</v>
      </c>
      <c r="C87" s="41" t="s">
        <v>95</v>
      </c>
      <c r="D87" s="42" t="s">
        <v>96</v>
      </c>
      <c r="E87" s="38">
        <v>76</v>
      </c>
      <c r="F87" s="40">
        <v>35362</v>
      </c>
      <c r="G87" s="40">
        <v>2687512</v>
      </c>
      <c r="I87" s="34">
        <f t="shared" si="2"/>
        <v>2687512</v>
      </c>
      <c r="J87" s="34">
        <f t="shared" si="3"/>
        <v>0</v>
      </c>
    </row>
    <row r="88" spans="2:10" ht="16" thickBot="1">
      <c r="B88" s="33">
        <v>3</v>
      </c>
      <c r="C88" s="688" t="s">
        <v>129</v>
      </c>
      <c r="D88" s="689"/>
      <c r="E88" s="690"/>
      <c r="F88" s="46"/>
      <c r="G88" s="53">
        <v>11826355</v>
      </c>
      <c r="I88" s="34"/>
      <c r="J88" s="34"/>
    </row>
    <row r="89" spans="2:10" ht="36.5" thickBot="1">
      <c r="B89" s="36">
        <v>3.1</v>
      </c>
      <c r="C89" s="37" t="s">
        <v>98</v>
      </c>
      <c r="D89" s="38" t="s">
        <v>83</v>
      </c>
      <c r="E89" s="38">
        <v>90</v>
      </c>
      <c r="F89" s="40">
        <v>37218</v>
      </c>
      <c r="G89" s="40">
        <v>3349620</v>
      </c>
      <c r="I89" s="34">
        <f>+E89*F89</f>
        <v>3349620</v>
      </c>
      <c r="J89" s="34">
        <f>+I89-G89</f>
        <v>0</v>
      </c>
    </row>
    <row r="90" spans="2:10" ht="36.5" thickBot="1">
      <c r="B90" s="36">
        <v>3.2</v>
      </c>
      <c r="C90" s="37" t="s">
        <v>99</v>
      </c>
      <c r="D90" s="38" t="s">
        <v>83</v>
      </c>
      <c r="E90" s="38">
        <v>38</v>
      </c>
      <c r="F90" s="40">
        <v>149645</v>
      </c>
      <c r="G90" s="40">
        <v>5686510</v>
      </c>
      <c r="I90" s="34">
        <f>+E90*F90</f>
        <v>5686510</v>
      </c>
      <c r="J90" s="34">
        <f>+I90-G90</f>
        <v>0</v>
      </c>
    </row>
    <row r="91" spans="2:10" ht="27.5" thickBot="1">
      <c r="B91" s="36">
        <v>3.3</v>
      </c>
      <c r="C91" s="37" t="s">
        <v>100</v>
      </c>
      <c r="D91" s="38" t="s">
        <v>86</v>
      </c>
      <c r="E91" s="38">
        <v>15</v>
      </c>
      <c r="F91" s="40">
        <v>186015</v>
      </c>
      <c r="G91" s="40">
        <v>2790225</v>
      </c>
      <c r="I91" s="34">
        <f>+E91*F91</f>
        <v>2790225</v>
      </c>
      <c r="J91" s="34">
        <f>+I91-G91</f>
        <v>0</v>
      </c>
    </row>
    <row r="92" spans="2:10" ht="16" thickBot="1">
      <c r="B92" s="33">
        <v>4</v>
      </c>
      <c r="C92" s="705" t="s">
        <v>101</v>
      </c>
      <c r="D92" s="706"/>
      <c r="E92" s="707"/>
      <c r="F92" s="46"/>
      <c r="G92" s="53">
        <v>17986243</v>
      </c>
      <c r="I92" s="34"/>
      <c r="J92" s="34"/>
    </row>
    <row r="93" spans="2:10" ht="45.5" thickBot="1">
      <c r="B93" s="36">
        <v>4.0999999999999996</v>
      </c>
      <c r="C93" s="37" t="s">
        <v>102</v>
      </c>
      <c r="D93" s="38" t="s">
        <v>86</v>
      </c>
      <c r="E93" s="38">
        <v>15</v>
      </c>
      <c r="F93" s="40">
        <v>703875</v>
      </c>
      <c r="G93" s="40">
        <v>10558125</v>
      </c>
      <c r="I93" s="34">
        <f>+E93*F93</f>
        <v>10558125</v>
      </c>
      <c r="J93" s="34">
        <f>+I93-G93</f>
        <v>0</v>
      </c>
    </row>
    <row r="94" spans="2:10" ht="27.5" thickBot="1">
      <c r="B94" s="36">
        <v>4.2</v>
      </c>
      <c r="C94" s="37" t="s">
        <v>103</v>
      </c>
      <c r="D94" s="42" t="s">
        <v>96</v>
      </c>
      <c r="E94" s="38">
        <v>85</v>
      </c>
      <c r="F94" s="40">
        <v>5728</v>
      </c>
      <c r="G94" s="40">
        <v>486880</v>
      </c>
      <c r="I94" s="34">
        <f>+E94*F94</f>
        <v>486880</v>
      </c>
      <c r="J94" s="34">
        <f>+I94-G94</f>
        <v>0</v>
      </c>
    </row>
    <row r="95" spans="2:10" ht="27.5" thickBot="1">
      <c r="B95" s="36">
        <v>4.3</v>
      </c>
      <c r="C95" s="37" t="s">
        <v>104</v>
      </c>
      <c r="D95" s="42" t="s">
        <v>90</v>
      </c>
      <c r="E95" s="38">
        <v>6</v>
      </c>
      <c r="F95" s="40">
        <v>1156873</v>
      </c>
      <c r="G95" s="40">
        <v>6941238</v>
      </c>
      <c r="I95" s="34">
        <f>+E95*F95</f>
        <v>6941238</v>
      </c>
      <c r="J95" s="34">
        <f>+I95-G95</f>
        <v>0</v>
      </c>
    </row>
    <row r="96" spans="2:10" ht="16" thickBot="1">
      <c r="B96" s="33">
        <v>5</v>
      </c>
      <c r="C96" s="708" t="s">
        <v>130</v>
      </c>
      <c r="D96" s="709"/>
      <c r="E96" s="710"/>
      <c r="F96" s="46"/>
      <c r="G96" s="53">
        <v>2119781</v>
      </c>
      <c r="I96" s="34"/>
      <c r="J96" s="34"/>
    </row>
    <row r="97" spans="2:10" ht="36.5" thickBot="1">
      <c r="B97" s="36">
        <v>5.0999999999999996</v>
      </c>
      <c r="C97" s="37" t="s">
        <v>106</v>
      </c>
      <c r="D97" s="42" t="s">
        <v>90</v>
      </c>
      <c r="E97" s="38">
        <v>17</v>
      </c>
      <c r="F97" s="40">
        <v>124693</v>
      </c>
      <c r="G97" s="40">
        <v>2119781</v>
      </c>
      <c r="I97" s="34">
        <f>+E97*F97</f>
        <v>2119781</v>
      </c>
      <c r="J97" s="34">
        <f>+I97-G97</f>
        <v>0</v>
      </c>
    </row>
    <row r="98" spans="2:10" ht="16" thickBot="1">
      <c r="B98" s="33">
        <v>6</v>
      </c>
      <c r="C98" s="711" t="s">
        <v>131</v>
      </c>
      <c r="D98" s="712"/>
      <c r="E98" s="713"/>
      <c r="F98" s="46"/>
      <c r="G98" s="53">
        <v>2128174</v>
      </c>
      <c r="I98" s="34"/>
      <c r="J98" s="34"/>
    </row>
    <row r="99" spans="2:10" ht="18.5" thickBot="1">
      <c r="B99" s="36">
        <v>6.1</v>
      </c>
      <c r="C99" s="37" t="s">
        <v>108</v>
      </c>
      <c r="D99" s="42" t="s">
        <v>90</v>
      </c>
      <c r="E99" s="38">
        <v>40</v>
      </c>
      <c r="F99" s="40">
        <v>40006</v>
      </c>
      <c r="G99" s="40">
        <v>1600240</v>
      </c>
      <c r="I99" s="34">
        <f>+E99*F99</f>
        <v>1600240</v>
      </c>
      <c r="J99" s="34">
        <f>+I99-G99</f>
        <v>0</v>
      </c>
    </row>
    <row r="100" spans="2:10" ht="36.5" thickBot="1">
      <c r="B100" s="36">
        <v>6.2</v>
      </c>
      <c r="C100" s="37" t="s">
        <v>109</v>
      </c>
      <c r="D100" s="42" t="s">
        <v>110</v>
      </c>
      <c r="E100" s="38">
        <v>38</v>
      </c>
      <c r="F100" s="40">
        <v>13893</v>
      </c>
      <c r="G100" s="40">
        <v>527934</v>
      </c>
      <c r="I100" s="34">
        <f>+E100*F100</f>
        <v>527934</v>
      </c>
      <c r="J100" s="34">
        <f>+I100-G100</f>
        <v>0</v>
      </c>
    </row>
    <row r="101" spans="2:10" ht="16" thickBot="1">
      <c r="B101" s="54"/>
      <c r="C101" s="685" t="s">
        <v>111</v>
      </c>
      <c r="D101" s="686"/>
      <c r="E101" s="687"/>
      <c r="F101" s="46"/>
      <c r="G101" s="35">
        <v>50827689</v>
      </c>
      <c r="I101" s="34"/>
      <c r="J101" s="34"/>
    </row>
    <row r="102" spans="2:10">
      <c r="B102" s="714" t="s">
        <v>132</v>
      </c>
      <c r="C102" s="715"/>
      <c r="D102" s="715"/>
      <c r="E102" s="716"/>
      <c r="F102" s="720"/>
      <c r="G102" s="720"/>
      <c r="I102" s="34"/>
      <c r="J102" s="34"/>
    </row>
    <row r="103" spans="2:10" ht="16" thickBot="1">
      <c r="B103" s="717" t="s">
        <v>133</v>
      </c>
      <c r="C103" s="718"/>
      <c r="D103" s="718"/>
      <c r="E103" s="719"/>
      <c r="F103" s="721"/>
      <c r="G103" s="721"/>
      <c r="I103" s="34"/>
      <c r="J103" s="34"/>
    </row>
    <row r="104" spans="2:10" ht="16" thickBot="1">
      <c r="B104" s="54" t="s">
        <v>75</v>
      </c>
      <c r="C104" s="46" t="s">
        <v>76</v>
      </c>
      <c r="D104" s="46" t="s">
        <v>77</v>
      </c>
      <c r="E104" s="46" t="s">
        <v>78</v>
      </c>
      <c r="F104" s="47" t="s">
        <v>79</v>
      </c>
      <c r="G104" s="47" t="s">
        <v>80</v>
      </c>
      <c r="I104" s="34"/>
      <c r="J104" s="34"/>
    </row>
    <row r="105" spans="2:10" ht="16" thickBot="1">
      <c r="B105" s="48">
        <v>1</v>
      </c>
      <c r="C105" s="708" t="s">
        <v>81</v>
      </c>
      <c r="D105" s="709"/>
      <c r="E105" s="710"/>
      <c r="F105" s="46"/>
      <c r="G105" s="53">
        <v>3224709</v>
      </c>
      <c r="I105" s="34"/>
      <c r="J105" s="34"/>
    </row>
    <row r="106" spans="2:10" ht="18.5" thickBot="1">
      <c r="B106" s="36">
        <v>1.1000000000000001</v>
      </c>
      <c r="C106" s="37" t="s">
        <v>82</v>
      </c>
      <c r="D106" s="38" t="s">
        <v>83</v>
      </c>
      <c r="E106" s="38">
        <v>112</v>
      </c>
      <c r="F106" s="40">
        <v>7623</v>
      </c>
      <c r="G106" s="40">
        <v>853776</v>
      </c>
      <c r="I106" s="34">
        <f>+E106*F106</f>
        <v>853776</v>
      </c>
      <c r="J106" s="34">
        <f>+I106-G106</f>
        <v>0</v>
      </c>
    </row>
    <row r="107" spans="2:10" ht="27.5" thickBot="1">
      <c r="B107" s="36">
        <v>1.2</v>
      </c>
      <c r="C107" s="37" t="s">
        <v>84</v>
      </c>
      <c r="D107" s="38" t="s">
        <v>83</v>
      </c>
      <c r="E107" s="38">
        <v>223</v>
      </c>
      <c r="F107" s="40">
        <v>5436</v>
      </c>
      <c r="G107" s="40">
        <v>1212228</v>
      </c>
      <c r="I107" s="34">
        <f>+E107*F107</f>
        <v>1212228</v>
      </c>
      <c r="J107" s="34">
        <f>+I107-G107</f>
        <v>0</v>
      </c>
    </row>
    <row r="108" spans="2:10" ht="18.5" thickBot="1">
      <c r="B108" s="36">
        <v>1.3</v>
      </c>
      <c r="C108" s="37" t="s">
        <v>85</v>
      </c>
      <c r="D108" s="38" t="s">
        <v>86</v>
      </c>
      <c r="E108" s="38">
        <v>12</v>
      </c>
      <c r="F108" s="40">
        <v>11542</v>
      </c>
      <c r="G108" s="40">
        <v>138504</v>
      </c>
      <c r="I108" s="34">
        <f>+E108*F108</f>
        <v>138504</v>
      </c>
      <c r="J108" s="34">
        <f>+I108-G108</f>
        <v>0</v>
      </c>
    </row>
    <row r="109" spans="2:10" ht="16" thickBot="1">
      <c r="B109" s="36">
        <v>1.4</v>
      </c>
      <c r="C109" s="37" t="s">
        <v>87</v>
      </c>
      <c r="D109" s="38" t="s">
        <v>83</v>
      </c>
      <c r="E109" s="38">
        <v>37</v>
      </c>
      <c r="F109" s="40">
        <v>27573</v>
      </c>
      <c r="G109" s="40">
        <v>1020201</v>
      </c>
      <c r="I109" s="34">
        <f>+E109*F109</f>
        <v>1020201</v>
      </c>
      <c r="J109" s="34">
        <f>+I109-G109</f>
        <v>0</v>
      </c>
    </row>
    <row r="110" spans="2:10" ht="16" thickBot="1">
      <c r="B110" s="48">
        <v>2</v>
      </c>
      <c r="C110" s="702" t="s">
        <v>88</v>
      </c>
      <c r="D110" s="703"/>
      <c r="E110" s="704"/>
      <c r="F110" s="46"/>
      <c r="G110" s="53">
        <v>35680886</v>
      </c>
      <c r="I110" s="34"/>
      <c r="J110" s="34"/>
    </row>
    <row r="111" spans="2:10" ht="45.5" thickBot="1">
      <c r="B111" s="36">
        <v>2.1</v>
      </c>
      <c r="C111" s="41" t="s">
        <v>89</v>
      </c>
      <c r="D111" s="42" t="s">
        <v>90</v>
      </c>
      <c r="E111" s="38">
        <v>301</v>
      </c>
      <c r="F111" s="40">
        <v>22019</v>
      </c>
      <c r="G111" s="40">
        <v>6627719</v>
      </c>
      <c r="I111" s="34">
        <f t="shared" ref="I111:I116" si="4">+E111*F111</f>
        <v>6627719</v>
      </c>
      <c r="J111" s="34">
        <f t="shared" ref="J111:J116" si="5">+I111-G111</f>
        <v>0</v>
      </c>
    </row>
    <row r="112" spans="2:10" ht="45.5" thickBot="1">
      <c r="B112" s="36">
        <v>2.2000000000000002</v>
      </c>
      <c r="C112" s="41" t="s">
        <v>91</v>
      </c>
      <c r="D112" s="42" t="s">
        <v>90</v>
      </c>
      <c r="E112" s="38">
        <v>116</v>
      </c>
      <c r="F112" s="40">
        <v>29194</v>
      </c>
      <c r="G112" s="40">
        <v>3386504</v>
      </c>
      <c r="I112" s="34">
        <f t="shared" si="4"/>
        <v>3386504</v>
      </c>
      <c r="J112" s="34">
        <f t="shared" si="5"/>
        <v>0</v>
      </c>
    </row>
    <row r="113" spans="2:10" ht="27.5" thickBot="1">
      <c r="B113" s="36">
        <v>2.2999999999999998</v>
      </c>
      <c r="C113" s="41" t="s">
        <v>92</v>
      </c>
      <c r="D113" s="42" t="s">
        <v>90</v>
      </c>
      <c r="E113" s="38">
        <v>220</v>
      </c>
      <c r="F113" s="40">
        <v>14853</v>
      </c>
      <c r="G113" s="40">
        <v>3267660</v>
      </c>
      <c r="I113" s="34">
        <f t="shared" si="4"/>
        <v>3267660</v>
      </c>
      <c r="J113" s="34">
        <f t="shared" si="5"/>
        <v>0</v>
      </c>
    </row>
    <row r="114" spans="2:10" ht="45.5" thickBot="1">
      <c r="B114" s="36">
        <v>2.4</v>
      </c>
      <c r="C114" s="41" t="s">
        <v>93</v>
      </c>
      <c r="D114" s="42" t="s">
        <v>90</v>
      </c>
      <c r="E114" s="38">
        <v>147</v>
      </c>
      <c r="F114" s="40">
        <v>49941</v>
      </c>
      <c r="G114" s="40">
        <v>7341327</v>
      </c>
      <c r="I114" s="34">
        <f t="shared" si="4"/>
        <v>7341327</v>
      </c>
      <c r="J114" s="34">
        <f t="shared" si="5"/>
        <v>0</v>
      </c>
    </row>
    <row r="115" spans="2:10" ht="27.5" thickBot="1">
      <c r="B115" s="36">
        <v>2.5</v>
      </c>
      <c r="C115" s="37" t="s">
        <v>94</v>
      </c>
      <c r="D115" s="42" t="s">
        <v>90</v>
      </c>
      <c r="E115" s="38">
        <v>50</v>
      </c>
      <c r="F115" s="40">
        <v>143439</v>
      </c>
      <c r="G115" s="40">
        <v>7171950</v>
      </c>
      <c r="I115" s="34">
        <f t="shared" si="4"/>
        <v>7171950</v>
      </c>
      <c r="J115" s="34">
        <f t="shared" si="5"/>
        <v>0</v>
      </c>
    </row>
    <row r="116" spans="2:10" ht="16" thickBot="1">
      <c r="B116" s="36">
        <v>2.6</v>
      </c>
      <c r="C116" s="41" t="s">
        <v>95</v>
      </c>
      <c r="D116" s="42" t="s">
        <v>96</v>
      </c>
      <c r="E116" s="38">
        <v>223</v>
      </c>
      <c r="F116" s="40">
        <v>35362</v>
      </c>
      <c r="G116" s="40">
        <v>7885726</v>
      </c>
      <c r="I116" s="34">
        <f t="shared" si="4"/>
        <v>7885726</v>
      </c>
      <c r="J116" s="34">
        <f t="shared" si="5"/>
        <v>0</v>
      </c>
    </row>
    <row r="117" spans="2:10" ht="16" thickBot="1">
      <c r="B117" s="48">
        <v>3</v>
      </c>
      <c r="C117" s="688" t="s">
        <v>129</v>
      </c>
      <c r="D117" s="689"/>
      <c r="E117" s="690"/>
      <c r="F117" s="46"/>
      <c r="G117" s="53">
        <v>27723668</v>
      </c>
      <c r="I117" s="34"/>
      <c r="J117" s="34"/>
    </row>
    <row r="118" spans="2:10" ht="36.5" thickBot="1">
      <c r="B118" s="36">
        <v>3.1</v>
      </c>
      <c r="C118" s="37" t="s">
        <v>98</v>
      </c>
      <c r="D118" s="38" t="s">
        <v>83</v>
      </c>
      <c r="E118" s="38">
        <v>96</v>
      </c>
      <c r="F118" s="40">
        <v>37218</v>
      </c>
      <c r="G118" s="40">
        <v>3572928</v>
      </c>
      <c r="I118" s="34">
        <f>+E118*F118</f>
        <v>3572928</v>
      </c>
      <c r="J118" s="34">
        <f>+I118-G118</f>
        <v>0</v>
      </c>
    </row>
    <row r="119" spans="2:10" ht="36.5" thickBot="1">
      <c r="B119" s="36">
        <v>3.2</v>
      </c>
      <c r="C119" s="37" t="s">
        <v>99</v>
      </c>
      <c r="D119" s="38" t="s">
        <v>83</v>
      </c>
      <c r="E119" s="38">
        <v>30</v>
      </c>
      <c r="F119" s="40">
        <v>149645</v>
      </c>
      <c r="G119" s="40">
        <v>4489350</v>
      </c>
      <c r="I119" s="34">
        <f>+E119*F119</f>
        <v>4489350</v>
      </c>
      <c r="J119" s="34">
        <f>+I119-G119</f>
        <v>0</v>
      </c>
    </row>
    <row r="120" spans="2:10" ht="36.5" thickBot="1">
      <c r="B120" s="36">
        <v>3.3</v>
      </c>
      <c r="C120" s="37" t="s">
        <v>113</v>
      </c>
      <c r="D120" s="42" t="s">
        <v>110</v>
      </c>
      <c r="E120" s="38">
        <v>74</v>
      </c>
      <c r="F120" s="40">
        <v>218011</v>
      </c>
      <c r="G120" s="40">
        <v>16132814</v>
      </c>
      <c r="I120" s="34">
        <f>+E120*F120</f>
        <v>16132814</v>
      </c>
      <c r="J120" s="34">
        <f>+I120-G120</f>
        <v>0</v>
      </c>
    </row>
    <row r="121" spans="2:10" ht="27.5" thickBot="1">
      <c r="B121" s="36">
        <v>3.4</v>
      </c>
      <c r="C121" s="37" t="s">
        <v>114</v>
      </c>
      <c r="D121" s="38" t="s">
        <v>86</v>
      </c>
      <c r="E121" s="38">
        <v>16</v>
      </c>
      <c r="F121" s="40">
        <v>220536</v>
      </c>
      <c r="G121" s="40">
        <v>3528576</v>
      </c>
      <c r="I121" s="34">
        <f>+E121*F121</f>
        <v>3528576</v>
      </c>
      <c r="J121" s="34">
        <f>+I121-G121</f>
        <v>0</v>
      </c>
    </row>
    <row r="122" spans="2:10" ht="16" thickBot="1">
      <c r="B122" s="48">
        <v>4</v>
      </c>
      <c r="C122" s="705" t="s">
        <v>101</v>
      </c>
      <c r="D122" s="706"/>
      <c r="E122" s="707"/>
      <c r="F122" s="46"/>
      <c r="G122" s="53">
        <v>19589771</v>
      </c>
      <c r="I122" s="34"/>
      <c r="J122" s="34"/>
    </row>
    <row r="123" spans="2:10" ht="45.5" thickBot="1">
      <c r="B123" s="36">
        <v>4.0999999999999996</v>
      </c>
      <c r="C123" s="37" t="s">
        <v>115</v>
      </c>
      <c r="D123" s="38" t="s">
        <v>83</v>
      </c>
      <c r="E123" s="38">
        <v>4</v>
      </c>
      <c r="F123" s="40">
        <v>778130</v>
      </c>
      <c r="G123" s="40">
        <v>3112520</v>
      </c>
      <c r="I123" s="34">
        <f t="shared" ref="I123:I128" si="6">+E123*F123</f>
        <v>3112520</v>
      </c>
      <c r="J123" s="34">
        <f t="shared" ref="J123:J128" si="7">+I123-G123</f>
        <v>0</v>
      </c>
    </row>
    <row r="124" spans="2:10" ht="45.5" thickBot="1">
      <c r="B124" s="36">
        <v>4.2</v>
      </c>
      <c r="C124" s="37" t="s">
        <v>102</v>
      </c>
      <c r="D124" s="38" t="s">
        <v>86</v>
      </c>
      <c r="E124" s="38">
        <v>16</v>
      </c>
      <c r="F124" s="40">
        <v>703875</v>
      </c>
      <c r="G124" s="40">
        <v>11262000</v>
      </c>
      <c r="I124" s="34">
        <f t="shared" si="6"/>
        <v>11262000</v>
      </c>
      <c r="J124" s="34">
        <f t="shared" si="7"/>
        <v>0</v>
      </c>
    </row>
    <row r="125" spans="2:10" ht="36.5" thickBot="1">
      <c r="B125" s="36">
        <v>4.3</v>
      </c>
      <c r="C125" s="37" t="s">
        <v>116</v>
      </c>
      <c r="D125" s="38" t="s">
        <v>86</v>
      </c>
      <c r="E125" s="38">
        <v>1</v>
      </c>
      <c r="F125" s="40">
        <v>1050406</v>
      </c>
      <c r="G125" s="40">
        <v>1050406</v>
      </c>
      <c r="I125" s="34">
        <f t="shared" si="6"/>
        <v>1050406</v>
      </c>
      <c r="J125" s="34">
        <f t="shared" si="7"/>
        <v>0</v>
      </c>
    </row>
    <row r="126" spans="2:10" ht="18.5" thickBot="1">
      <c r="B126" s="36">
        <v>4.4000000000000004</v>
      </c>
      <c r="C126" s="37" t="s">
        <v>117</v>
      </c>
      <c r="D126" s="38" t="s">
        <v>86</v>
      </c>
      <c r="E126" s="38">
        <v>1</v>
      </c>
      <c r="F126" s="40">
        <v>396677</v>
      </c>
      <c r="G126" s="40">
        <v>396677</v>
      </c>
      <c r="I126" s="34">
        <f t="shared" si="6"/>
        <v>396677</v>
      </c>
      <c r="J126" s="34">
        <f t="shared" si="7"/>
        <v>0</v>
      </c>
    </row>
    <row r="127" spans="2:10" ht="45.5" thickBot="1">
      <c r="B127" s="36">
        <v>4.5</v>
      </c>
      <c r="C127" s="37" t="s">
        <v>118</v>
      </c>
      <c r="D127" s="38" t="s">
        <v>86</v>
      </c>
      <c r="E127" s="38">
        <v>3</v>
      </c>
      <c r="F127" s="40">
        <v>1152316</v>
      </c>
      <c r="G127" s="40">
        <v>3456948</v>
      </c>
      <c r="I127" s="34">
        <f t="shared" si="6"/>
        <v>3456948</v>
      </c>
      <c r="J127" s="34">
        <f t="shared" si="7"/>
        <v>0</v>
      </c>
    </row>
    <row r="128" spans="2:10" ht="18.5" thickBot="1">
      <c r="B128" s="36">
        <v>4.5999999999999996</v>
      </c>
      <c r="C128" s="37" t="s">
        <v>119</v>
      </c>
      <c r="D128" s="38" t="s">
        <v>86</v>
      </c>
      <c r="E128" s="38">
        <v>4</v>
      </c>
      <c r="F128" s="40">
        <v>77805</v>
      </c>
      <c r="G128" s="40">
        <v>311220</v>
      </c>
      <c r="I128" s="34">
        <f t="shared" si="6"/>
        <v>311220</v>
      </c>
      <c r="J128" s="34">
        <f t="shared" si="7"/>
        <v>0</v>
      </c>
    </row>
    <row r="129" spans="2:10" ht="16" thickBot="1">
      <c r="B129" s="48">
        <v>5</v>
      </c>
      <c r="C129" s="708" t="s">
        <v>130</v>
      </c>
      <c r="D129" s="709"/>
      <c r="E129" s="710"/>
      <c r="F129" s="46"/>
      <c r="G129" s="53">
        <v>3740790</v>
      </c>
      <c r="I129" s="34"/>
      <c r="J129" s="34"/>
    </row>
    <row r="130" spans="2:10" ht="36.5" thickBot="1">
      <c r="B130" s="36">
        <v>5.0999999999999996</v>
      </c>
      <c r="C130" s="37" t="s">
        <v>106</v>
      </c>
      <c r="D130" s="42" t="s">
        <v>90</v>
      </c>
      <c r="E130" s="38">
        <v>30</v>
      </c>
      <c r="F130" s="40">
        <v>124693</v>
      </c>
      <c r="G130" s="40">
        <v>3740790</v>
      </c>
      <c r="I130" s="34">
        <f>+E130*F130</f>
        <v>3740790</v>
      </c>
      <c r="J130" s="34">
        <f>+I130-G130</f>
        <v>0</v>
      </c>
    </row>
    <row r="131" spans="2:10" ht="16" thickBot="1">
      <c r="B131" s="48">
        <v>6</v>
      </c>
      <c r="C131" s="711" t="s">
        <v>131</v>
      </c>
      <c r="D131" s="712"/>
      <c r="E131" s="713"/>
      <c r="F131" s="46"/>
      <c r="G131" s="53">
        <v>3845128</v>
      </c>
      <c r="I131" s="34"/>
      <c r="J131" s="34"/>
    </row>
    <row r="132" spans="2:10" ht="18.5" thickBot="1">
      <c r="B132" s="36">
        <v>6.1</v>
      </c>
      <c r="C132" s="37" t="s">
        <v>108</v>
      </c>
      <c r="D132" s="42" t="s">
        <v>90</v>
      </c>
      <c r="E132" s="38">
        <v>60</v>
      </c>
      <c r="F132" s="40">
        <v>40006</v>
      </c>
      <c r="G132" s="40">
        <v>2400360</v>
      </c>
      <c r="I132" s="34">
        <f>+E132*F132</f>
        <v>2400360</v>
      </c>
      <c r="J132" s="34">
        <f>+I132-G132</f>
        <v>0</v>
      </c>
    </row>
    <row r="133" spans="2:10" ht="36.5" thickBot="1">
      <c r="B133" s="36">
        <v>6.2</v>
      </c>
      <c r="C133" s="37" t="s">
        <v>109</v>
      </c>
      <c r="D133" s="42" t="s">
        <v>120</v>
      </c>
      <c r="E133" s="38">
        <v>104</v>
      </c>
      <c r="F133" s="40">
        <v>13892</v>
      </c>
      <c r="G133" s="40">
        <v>1444768</v>
      </c>
      <c r="I133" s="34">
        <f>+E133*F133</f>
        <v>1444768</v>
      </c>
      <c r="J133" s="34">
        <f>+I133-G133</f>
        <v>0</v>
      </c>
    </row>
    <row r="134" spans="2:10" ht="16" thickBot="1">
      <c r="B134" s="54"/>
      <c r="C134" s="685" t="s">
        <v>121</v>
      </c>
      <c r="D134" s="686"/>
      <c r="E134" s="686"/>
      <c r="F134" s="687"/>
      <c r="G134" s="35">
        <v>93804952</v>
      </c>
    </row>
    <row r="135" spans="2:10" ht="16" thickBot="1">
      <c r="B135" s="54"/>
      <c r="C135" s="691" t="s">
        <v>122</v>
      </c>
      <c r="D135" s="692"/>
      <c r="E135" s="692"/>
      <c r="F135" s="693"/>
      <c r="G135" s="49">
        <v>144632641</v>
      </c>
      <c r="I135" s="34">
        <f>SUM(I77:I133)</f>
        <v>144632641</v>
      </c>
    </row>
    <row r="136" spans="2:10" ht="16" thickBot="1">
      <c r="B136" s="54"/>
      <c r="C136" s="691" t="s">
        <v>123</v>
      </c>
      <c r="D136" s="692"/>
      <c r="E136" s="693"/>
      <c r="F136" s="50">
        <v>0.32</v>
      </c>
      <c r="G136" s="49">
        <v>46282445</v>
      </c>
      <c r="I136">
        <f>+I135*F136</f>
        <v>46282445.119999997</v>
      </c>
    </row>
    <row r="137" spans="2:10" ht="16" thickBot="1">
      <c r="B137" s="54"/>
      <c r="C137" s="691" t="s">
        <v>124</v>
      </c>
      <c r="D137" s="692"/>
      <c r="E137" s="693"/>
      <c r="F137" s="50">
        <v>0.01</v>
      </c>
      <c r="G137" s="49">
        <v>1446326</v>
      </c>
      <c r="I137">
        <f>+I135*F137</f>
        <v>1446326.41</v>
      </c>
    </row>
    <row r="138" spans="2:10" ht="16" thickBot="1">
      <c r="B138" s="722"/>
      <c r="C138" s="691" t="s">
        <v>125</v>
      </c>
      <c r="D138" s="692"/>
      <c r="E138" s="693"/>
      <c r="F138" s="50">
        <v>0.05</v>
      </c>
      <c r="G138" s="49">
        <v>7231632</v>
      </c>
      <c r="I138">
        <f>+I135*F138</f>
        <v>7231632.0500000007</v>
      </c>
    </row>
    <row r="139" spans="2:10" ht="16" thickBot="1">
      <c r="B139" s="723"/>
      <c r="C139" s="696" t="s">
        <v>126</v>
      </c>
      <c r="D139" s="697"/>
      <c r="E139" s="697"/>
      <c r="F139" s="698"/>
      <c r="G139" s="51">
        <v>199593044</v>
      </c>
      <c r="I139" s="34">
        <f>SUM(I135:I138)</f>
        <v>199593044.58000001</v>
      </c>
    </row>
  </sheetData>
  <mergeCells count="51">
    <mergeCell ref="B138:B139"/>
    <mergeCell ref="C138:E138"/>
    <mergeCell ref="C139:F139"/>
    <mergeCell ref="C129:E129"/>
    <mergeCell ref="C131:E131"/>
    <mergeCell ref="C134:F134"/>
    <mergeCell ref="C135:F135"/>
    <mergeCell ref="C136:E136"/>
    <mergeCell ref="C137:E137"/>
    <mergeCell ref="F102:F103"/>
    <mergeCell ref="G102:G103"/>
    <mergeCell ref="C105:E105"/>
    <mergeCell ref="C110:E110"/>
    <mergeCell ref="C117:E117"/>
    <mergeCell ref="C122:E122"/>
    <mergeCell ref="C92:E92"/>
    <mergeCell ref="C96:E96"/>
    <mergeCell ref="C98:E98"/>
    <mergeCell ref="C101:E101"/>
    <mergeCell ref="B102:E102"/>
    <mergeCell ref="B103:E103"/>
    <mergeCell ref="C88:E88"/>
    <mergeCell ref="C64:F64"/>
    <mergeCell ref="C65:E65"/>
    <mergeCell ref="C66:E66"/>
    <mergeCell ref="B67:B68"/>
    <mergeCell ref="C67:E67"/>
    <mergeCell ref="C68:F68"/>
    <mergeCell ref="B72:G72"/>
    <mergeCell ref="B73:G73"/>
    <mergeCell ref="B74:G74"/>
    <mergeCell ref="C76:F76"/>
    <mergeCell ref="C81:E81"/>
    <mergeCell ref="C63:F63"/>
    <mergeCell ref="C22:F22"/>
    <mergeCell ref="C26:F26"/>
    <mergeCell ref="C28:F28"/>
    <mergeCell ref="C31:F31"/>
    <mergeCell ref="B32:G32"/>
    <mergeCell ref="C34:F34"/>
    <mergeCell ref="C39:F39"/>
    <mergeCell ref="C46:F46"/>
    <mergeCell ref="C51:F51"/>
    <mergeCell ref="C58:F58"/>
    <mergeCell ref="C60:F60"/>
    <mergeCell ref="C18:F18"/>
    <mergeCell ref="B2:G2"/>
    <mergeCell ref="B3:G3"/>
    <mergeCell ref="B4:G4"/>
    <mergeCell ref="C6:F6"/>
    <mergeCell ref="C11:F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32</vt:i4>
      </vt:variant>
    </vt:vector>
  </HeadingPairs>
  <TitlesOfParts>
    <vt:vector size="46" baseType="lpstr">
      <vt:lpstr>CONSOLIDADO (2)</vt:lpstr>
      <vt:lpstr>CONSOLIDADO </vt:lpstr>
      <vt:lpstr>FACTORES DE PUNTUACION</vt:lpstr>
      <vt:lpstr>C. JURIDICA</vt:lpstr>
      <vt:lpstr>OFERTAS</vt:lpstr>
      <vt:lpstr> C. FINANCIERA</vt:lpstr>
      <vt:lpstr> C. RESIDUAL</vt:lpstr>
      <vt:lpstr>E. TECNICA P1</vt:lpstr>
      <vt:lpstr>P1</vt:lpstr>
      <vt:lpstr>E. TECNICA P2</vt:lpstr>
      <vt:lpstr>P2</vt:lpstr>
      <vt:lpstr>E. TECNICA P3</vt:lpstr>
      <vt:lpstr>P3</vt:lpstr>
      <vt:lpstr>Hoja2</vt:lpstr>
      <vt:lpstr>' C. FINANCIERA'!Área_de_impresión</vt:lpstr>
      <vt:lpstr>'E. TECNICA P1'!Área_de_impresión</vt:lpstr>
      <vt:lpstr>'E. TECNICA P2'!Área_de_impresión</vt:lpstr>
      <vt:lpstr>'E. TECNICA P3'!Área_de_impresión</vt:lpstr>
      <vt:lpstr>'P1'!Área_de_impresión</vt:lpstr>
      <vt:lpstr>'P2'!Área_de_impresión</vt:lpstr>
      <vt:lpstr>'P3'!Área_de_impresión</vt:lpstr>
      <vt:lpstr>'E. TECNICA P1'!CRITERIO</vt:lpstr>
      <vt:lpstr>'E. TECNICA P2'!CRITERIO</vt:lpstr>
      <vt:lpstr>'E. TECNICA P3'!CRITERIO</vt:lpstr>
      <vt:lpstr>'E. TECNICA P1'!CRITERIO2</vt:lpstr>
      <vt:lpstr>'E. TECNICA P2'!CRITERIO2</vt:lpstr>
      <vt:lpstr>'E. TECNICA P3'!CRITERIO2</vt:lpstr>
      <vt:lpstr>'E. TECNICA P1'!NOMBRE</vt:lpstr>
      <vt:lpstr>'E. TECNICA P2'!NOMBRE</vt:lpstr>
      <vt:lpstr>'E. TECNICA P3'!NOMBRE</vt:lpstr>
      <vt:lpstr>'E. TECNICA P1'!P</vt:lpstr>
      <vt:lpstr>'E. TECNICA P2'!P</vt:lpstr>
      <vt:lpstr>'E. TECNICA P3'!P</vt:lpstr>
      <vt:lpstr>'E. TECNICA P1'!PERSONA</vt:lpstr>
      <vt:lpstr>'E. TECNICA P2'!PERSONA</vt:lpstr>
      <vt:lpstr>'E. TECNICA P3'!PERSONA</vt:lpstr>
      <vt:lpstr>' C. RESIDUAL'!tdRepliesUniqueIdentifierCol_lnkRepliesUniqueIdentifierViewLink_0</vt:lpstr>
      <vt:lpstr>OFERTAS!tdRepliesUniqueIdentifierCol_lnkRepliesUniqueIdentifierViewLink_0</vt:lpstr>
      <vt:lpstr>' C. RESIDUAL'!tdRepliesUniqueIdentifierCol_lnkRepliesUniqueIdentifierViewLink_1</vt:lpstr>
      <vt:lpstr>OFERTAS!tdRepliesUniqueIdentifierCol_lnkRepliesUniqueIdentifierViewLink_1</vt:lpstr>
      <vt:lpstr>OFERTAS!tdRepliesUniqueIdentifierCol_lnkRepliesUniqueIdentifierViewLink_2</vt:lpstr>
      <vt:lpstr>OFERTAS!tdRepliesUniqueIdentifierCol_lnkRepliesUniqueIdentifierViewLink_3</vt:lpstr>
      <vt:lpstr>OFERTAS!tdRepliesUniqueIdentifierCol_lnkRepliesUniqueIdentifierViewLink_4</vt:lpstr>
      <vt:lpstr>OFERTAS!tdRepliesUniqueIdentifierCol_lnkRepliesUniqueIdentifierViewLink_5</vt:lpstr>
      <vt:lpstr>OFERTAS!tdRepliesUniqueIdentifierCol_lnkRepliesUniqueIdentifierViewLink_6</vt:lpstr>
      <vt:lpstr>' C. FINANCIERA'!Títulos_a_imprimir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Derly Joven Santanilla</cp:lastModifiedBy>
  <cp:lastPrinted>2022-09-28T18:07:53Z</cp:lastPrinted>
  <dcterms:created xsi:type="dcterms:W3CDTF">2021-10-06T05:32:03Z</dcterms:created>
  <dcterms:modified xsi:type="dcterms:W3CDTF">2024-10-31T18:04:11Z</dcterms:modified>
</cp:coreProperties>
</file>