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EsteLibro"/>
  <mc:AlternateContent xmlns:mc="http://schemas.openxmlformats.org/markup-compatibility/2006">
    <mc:Choice Requires="x15">
      <x15ac:absPath xmlns:x15ac="http://schemas.microsoft.com/office/spreadsheetml/2010/11/ac" url="https://d.docs.live.net/8d58fc81a37ba968/Escritorio/INVIAS 2024/24. SA-MC-SG-SA-029-2024/"/>
    </mc:Choice>
  </mc:AlternateContent>
  <xr:revisionPtr revIDLastSave="11" documentId="8_{2FF93F16-0409-459E-BC2E-359A0BC99532}" xr6:coauthVersionLast="47" xr6:coauthVersionMax="47" xr10:uidLastSave="{1D7C5452-B9F1-40A2-A61D-240B80DC7442}"/>
  <bookViews>
    <workbookView xWindow="-120" yWindow="-120" windowWidth="29040" windowHeight="15720" tabRatio="909" firstSheet="1" activeTab="9" xr2:uid="{00000000-000D-0000-FFFF-FFFF00000000}"/>
  </bookViews>
  <sheets>
    <sheet name="Verificaciones" sheetId="1" state="hidden" r:id="rId1"/>
    <sheet name="POA" sheetId="6" r:id="rId2"/>
    <sheet name="Puntajes" sheetId="14" state="hidden" r:id="rId3"/>
    <sheet name="Capacidad Financiera" sheetId="4" r:id="rId4"/>
    <sheet name="Puntaje Exp" sheetId="17" state="hidden" r:id="rId5"/>
    <sheet name="Puntaje CT" sheetId="16" state="hidden" r:id="rId6"/>
    <sheet name="Puntaje CF" sheetId="18" state="hidden" r:id="rId7"/>
    <sheet name="Cap Organización" sheetId="20" state="hidden" r:id="rId8"/>
    <sheet name="Saldo CtosEjecución" sheetId="19" state="hidden" r:id="rId9"/>
    <sheet name="Capacidad Residual" sheetId="5" r:id="rId10"/>
    <sheet name="Hoja1" sheetId="31" state="hidden" r:id="rId11"/>
    <sheet name="OPCIONAL" sheetId="23" state="hidden" r:id="rId12"/>
    <sheet name="PO" sheetId="7" state="hidden" r:id="rId13"/>
  </sheets>
  <definedNames>
    <definedName name="AnticipoM1">POA!$D$2</definedName>
    <definedName name="AnticipoM10">POA!#REF!</definedName>
    <definedName name="AnticipoM2">POA!#REF!</definedName>
    <definedName name="AnticipoM3">POA!#REF!</definedName>
    <definedName name="AnticipoM4">POA!#REF!</definedName>
    <definedName name="AnticipoM5">POA!#REF!</definedName>
    <definedName name="AnticipoM6">POA!#REF!</definedName>
    <definedName name="AnticipoM7">POA!#REF!</definedName>
    <definedName name="AnticipoM8">POA!#REF!</definedName>
    <definedName name="AnticipoM9">POA!#REF!</definedName>
    <definedName name="CapFinanciera1">Puntajes!$C$4</definedName>
    <definedName name="CapFinanciera2">Puntajes!$C$5</definedName>
    <definedName name="CapFinanciera3">Puntajes!$C$6</definedName>
    <definedName name="CapFinanciera4">Puntajes!$C$7</definedName>
    <definedName name="CapTecnica1">Puntajes!$K$4</definedName>
    <definedName name="CapTecnica2">Puntajes!$K$5</definedName>
    <definedName name="Experiencia1">Puntajes!$G$4</definedName>
    <definedName name="Experiencia2">Puntajes!$G$5</definedName>
    <definedName name="Experiencia3">Puntajes!$G$6</definedName>
    <definedName name="PlazoM1">POA!$C$2</definedName>
    <definedName name="PlazoM10">POA!#REF!</definedName>
    <definedName name="PlazoM2">POA!#REF!</definedName>
    <definedName name="PlazoM3">POA!#REF!</definedName>
    <definedName name="PlazoM4">POA!#REF!</definedName>
    <definedName name="PlazoM5">POA!#REF!</definedName>
    <definedName name="PlazoM6">POA!#REF!</definedName>
    <definedName name="PlazoM7">POA!#REF!</definedName>
    <definedName name="PlazoM8">POA!#REF!</definedName>
    <definedName name="PlazoM9">POA!#REF!</definedName>
    <definedName name="SALACTUAL">POA!$F$2</definedName>
    <definedName name="Z_7043DB3C_32B3_43B5_9ACE_4B1C78863594_.wvu.PrintArea" localSheetId="3" hidden="1">'Capacidad Financiera'!$B$1:$AB$12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7" i="17" l="1"/>
  <c r="B296" i="19"/>
  <c r="B295" i="20"/>
  <c r="B294" i="16"/>
  <c r="B293" i="16"/>
  <c r="B292" i="18"/>
  <c r="B291" i="18"/>
  <c r="B290" i="20"/>
  <c r="B289" i="20"/>
  <c r="B286" i="17"/>
  <c r="B284" i="17"/>
  <c r="B282" i="19"/>
  <c r="B281" i="19"/>
  <c r="B280" i="16"/>
  <c r="B278" i="19"/>
  <c r="B269" i="16"/>
  <c r="B267" i="20"/>
  <c r="B262" i="19"/>
  <c r="B261" i="19"/>
  <c r="B257" i="18"/>
  <c r="B252" i="16"/>
  <c r="B247" i="17"/>
  <c r="B246" i="20"/>
  <c r="B245" i="17"/>
  <c r="I244" i="17" s="1"/>
  <c r="B242" i="16"/>
  <c r="B239" i="16"/>
  <c r="B238" i="18"/>
  <c r="B237" i="18"/>
  <c r="B236" i="19"/>
  <c r="B235" i="19"/>
  <c r="B231" i="19"/>
  <c r="B229" i="16"/>
  <c r="B217" i="18"/>
  <c r="B216" i="20"/>
  <c r="B215" i="17"/>
  <c r="B214" i="20"/>
  <c r="B209" i="16"/>
  <c r="B206" i="17"/>
  <c r="B205" i="16"/>
  <c r="B203" i="19"/>
  <c r="B202" i="20"/>
  <c r="B201" i="17"/>
  <c r="I200" i="17" s="1"/>
  <c r="B195" i="17"/>
  <c r="B194" i="18"/>
  <c r="B193" i="18"/>
  <c r="B192" i="18"/>
  <c r="B187" i="19"/>
  <c r="B186" i="17"/>
  <c r="B180" i="17"/>
  <c r="B176" i="19"/>
  <c r="B175" i="19"/>
  <c r="B174" i="17"/>
  <c r="B173" i="18"/>
  <c r="B171" i="16"/>
  <c r="B169" i="18"/>
  <c r="B168" i="16"/>
  <c r="B160" i="17"/>
  <c r="B159" i="18"/>
  <c r="B148" i="17"/>
  <c r="B147" i="17"/>
  <c r="B146" i="17"/>
  <c r="I145" i="17" s="1"/>
  <c r="B136" i="18"/>
  <c r="B131" i="18"/>
  <c r="B128" i="17"/>
  <c r="B126" i="17"/>
  <c r="B120" i="16"/>
  <c r="B119" i="16"/>
  <c r="B118" i="20"/>
  <c r="B116" i="18"/>
  <c r="B115" i="18"/>
  <c r="B114" i="20"/>
  <c r="B108" i="17"/>
  <c r="B107" i="17"/>
  <c r="B106" i="17"/>
  <c r="B105" i="16"/>
  <c r="B104" i="16"/>
  <c r="B102" i="17"/>
  <c r="B99" i="17"/>
  <c r="B94" i="16"/>
  <c r="B93" i="16"/>
  <c r="B92" i="17"/>
  <c r="B81" i="17"/>
  <c r="B70" i="20"/>
  <c r="B69" i="20"/>
  <c r="B58" i="17"/>
  <c r="I57" i="17" s="1"/>
  <c r="B53" i="17"/>
  <c r="B49" i="16"/>
  <c r="B48" i="19"/>
  <c r="B43" i="17"/>
  <c r="B41" i="18"/>
  <c r="B40" i="17"/>
  <c r="B39" i="17"/>
  <c r="B25" i="16"/>
  <c r="D2" i="6"/>
  <c r="N735" i="31"/>
  <c r="N730" i="31"/>
  <c r="N731" i="31"/>
  <c r="N738" i="31"/>
  <c r="N737" i="31"/>
  <c r="N736" i="31"/>
  <c r="N734" i="31"/>
  <c r="N733" i="31"/>
  <c r="N751" i="31"/>
  <c r="N749" i="31"/>
  <c r="N747" i="31"/>
  <c r="N746" i="31"/>
  <c r="N758" i="31"/>
  <c r="N757" i="31"/>
  <c r="N756" i="31"/>
  <c r="N755" i="31"/>
  <c r="N754" i="31"/>
  <c r="N753" i="31"/>
  <c r="N752" i="31"/>
  <c r="N750" i="31"/>
  <c r="N748" i="31"/>
  <c r="N149" i="31"/>
  <c r="L144" i="31"/>
  <c r="N144" i="31"/>
  <c r="N143" i="31"/>
  <c r="N152" i="31"/>
  <c r="N151" i="31"/>
  <c r="N147" i="31"/>
  <c r="N150" i="31"/>
  <c r="N148" i="31"/>
  <c r="N146" i="31"/>
  <c r="N145" i="31"/>
  <c r="N153" i="31"/>
  <c r="L153" i="31"/>
  <c r="M153" i="31" s="1"/>
  <c r="L152" i="31"/>
  <c r="M152" i="31" s="1"/>
  <c r="L151" i="31"/>
  <c r="M151" i="31" s="1"/>
  <c r="L150" i="31"/>
  <c r="M150" i="31" s="1"/>
  <c r="L149" i="31"/>
  <c r="M149" i="31" s="1"/>
  <c r="L148" i="31"/>
  <c r="M148" i="31" s="1"/>
  <c r="L147" i="31"/>
  <c r="M147" i="31" s="1"/>
  <c r="L146" i="31"/>
  <c r="M146" i="31" s="1"/>
  <c r="L145" i="31"/>
  <c r="M145" i="31" s="1"/>
  <c r="M144" i="31"/>
  <c r="L143" i="31"/>
  <c r="M143" i="31" s="1"/>
  <c r="N142" i="31"/>
  <c r="L142" i="31"/>
  <c r="M142" i="31" s="1"/>
  <c r="N411" i="31"/>
  <c r="L411" i="31"/>
  <c r="M411" i="31" s="1"/>
  <c r="N405" i="31"/>
  <c r="L405" i="31"/>
  <c r="M405" i="31" s="1"/>
  <c r="N404" i="31"/>
  <c r="L404" i="31"/>
  <c r="M404" i="31" s="1"/>
  <c r="N642" i="31"/>
  <c r="N641" i="31"/>
  <c r="N645" i="31"/>
  <c r="N644" i="31"/>
  <c r="N643" i="31"/>
  <c r="N640" i="31"/>
  <c r="N639" i="31"/>
  <c r="N638" i="31"/>
  <c r="N628" i="31"/>
  <c r="N629" i="31"/>
  <c r="N631" i="31"/>
  <c r="L631" i="31"/>
  <c r="M631" i="31" s="1"/>
  <c r="N630" i="31"/>
  <c r="L630" i="31"/>
  <c r="M630" i="31" s="1"/>
  <c r="L629" i="31"/>
  <c r="M629" i="31" s="1"/>
  <c r="L628" i="31"/>
  <c r="M628" i="31" s="1"/>
  <c r="N567" i="31"/>
  <c r="N561" i="31"/>
  <c r="N21" i="31"/>
  <c r="N49" i="31"/>
  <c r="N48" i="31"/>
  <c r="N47" i="31"/>
  <c r="N32" i="31"/>
  <c r="N24" i="31"/>
  <c r="N23" i="31"/>
  <c r="N22" i="31"/>
  <c r="N20" i="31"/>
  <c r="L24" i="31"/>
  <c r="M24" i="31" s="1"/>
  <c r="L23" i="31"/>
  <c r="M23" i="31" s="1"/>
  <c r="L22" i="31"/>
  <c r="M22" i="31" s="1"/>
  <c r="L21" i="31"/>
  <c r="M21" i="31" s="1"/>
  <c r="L20" i="31"/>
  <c r="M20" i="31" s="1"/>
  <c r="N38" i="31"/>
  <c r="N36" i="31"/>
  <c r="N40" i="31"/>
  <c r="L40" i="31"/>
  <c r="M40" i="31" s="1"/>
  <c r="N39" i="31"/>
  <c r="L39" i="31"/>
  <c r="M39" i="31" s="1"/>
  <c r="L38" i="31"/>
  <c r="M38" i="31" s="1"/>
  <c r="N37" i="31"/>
  <c r="L37" i="31"/>
  <c r="M37" i="31" s="1"/>
  <c r="L36" i="31"/>
  <c r="M36" i="31" s="1"/>
  <c r="N35" i="31"/>
  <c r="L35" i="31"/>
  <c r="M35" i="31" s="1"/>
  <c r="N34" i="31"/>
  <c r="L34" i="31"/>
  <c r="M34" i="31" s="1"/>
  <c r="N33" i="31"/>
  <c r="L33" i="31"/>
  <c r="M33" i="31" s="1"/>
  <c r="N46" i="31"/>
  <c r="N4" i="31"/>
  <c r="N11" i="31"/>
  <c r="N12" i="31"/>
  <c r="N9" i="31"/>
  <c r="N8" i="31"/>
  <c r="N7" i="31"/>
  <c r="N6" i="31"/>
  <c r="N5" i="31"/>
  <c r="N545" i="31"/>
  <c r="N543" i="31"/>
  <c r="N542" i="31"/>
  <c r="L545" i="31"/>
  <c r="M545" i="31" s="1"/>
  <c r="N544" i="31"/>
  <c r="L544" i="31"/>
  <c r="M544" i="31" s="1"/>
  <c r="L543" i="31"/>
  <c r="M543" i="31" s="1"/>
  <c r="L542" i="31"/>
  <c r="M542" i="31" s="1"/>
  <c r="B273" i="17" l="1"/>
  <c r="B296" i="17"/>
  <c r="B257" i="19"/>
  <c r="B175" i="17"/>
  <c r="B239" i="17"/>
  <c r="B281" i="18"/>
  <c r="B281" i="16"/>
  <c r="B237" i="20"/>
  <c r="B245" i="20"/>
  <c r="B173" i="17"/>
  <c r="B262" i="17"/>
  <c r="B267" i="16"/>
  <c r="B267" i="18"/>
  <c r="B192" i="20"/>
  <c r="B187" i="17"/>
  <c r="B118" i="19"/>
  <c r="B242" i="20"/>
  <c r="B192" i="17"/>
  <c r="B169" i="19"/>
  <c r="B193" i="17"/>
  <c r="B282" i="16"/>
  <c r="B194" i="17"/>
  <c r="B105" i="18"/>
  <c r="B192" i="19"/>
  <c r="B214" i="17"/>
  <c r="B206" i="18"/>
  <c r="B193" i="19"/>
  <c r="B231" i="17"/>
  <c r="B193" i="16"/>
  <c r="B231" i="18"/>
  <c r="B238" i="19"/>
  <c r="B235" i="17"/>
  <c r="B194" i="16"/>
  <c r="B247" i="19"/>
  <c r="B257" i="17"/>
  <c r="B235" i="16"/>
  <c r="B247" i="18"/>
  <c r="B267" i="19"/>
  <c r="B169" i="17"/>
  <c r="B261" i="17"/>
  <c r="B84" i="19"/>
  <c r="B84" i="18"/>
  <c r="B84" i="16"/>
  <c r="B84" i="20"/>
  <c r="B84" i="17"/>
  <c r="B71" i="20"/>
  <c r="B71" i="16"/>
  <c r="B71" i="18"/>
  <c r="B71" i="17"/>
  <c r="B71" i="19"/>
  <c r="B38" i="20"/>
  <c r="B38" i="19"/>
  <c r="B38" i="18"/>
  <c r="B38" i="16"/>
  <c r="B38" i="17"/>
  <c r="B37" i="19"/>
  <c r="B37" i="17"/>
  <c r="B37" i="16"/>
  <c r="B37" i="20"/>
  <c r="B37" i="18"/>
  <c r="B88" i="19"/>
  <c r="B88" i="16"/>
  <c r="B88" i="20"/>
  <c r="B88" i="17"/>
  <c r="B88" i="18"/>
  <c r="B80" i="20"/>
  <c r="B80" i="19"/>
  <c r="B80" i="18"/>
  <c r="B80" i="16"/>
  <c r="E79" i="16" s="1"/>
  <c r="B80" i="17"/>
  <c r="I79" i="17" s="1"/>
  <c r="B82" i="20"/>
  <c r="B82" i="19"/>
  <c r="B82" i="18"/>
  <c r="B82" i="16"/>
  <c r="B82" i="17"/>
  <c r="B83" i="20"/>
  <c r="B83" i="19"/>
  <c r="B83" i="18"/>
  <c r="B83" i="16"/>
  <c r="B83" i="17"/>
  <c r="B85" i="20"/>
  <c r="B85" i="16"/>
  <c r="B85" i="18"/>
  <c r="B85" i="19"/>
  <c r="B85" i="17"/>
  <c r="B127" i="19"/>
  <c r="B127" i="18"/>
  <c r="B127" i="20"/>
  <c r="B129" i="20"/>
  <c r="B129" i="16"/>
  <c r="B129" i="18"/>
  <c r="B129" i="17"/>
  <c r="B138" i="19"/>
  <c r="B138" i="18"/>
  <c r="B138" i="20"/>
  <c r="B138" i="16"/>
  <c r="B172" i="19"/>
  <c r="B172" i="18"/>
  <c r="B172" i="16"/>
  <c r="B172" i="20"/>
  <c r="B172" i="17"/>
  <c r="B227" i="20"/>
  <c r="B227" i="16"/>
  <c r="B227" i="18"/>
  <c r="B219" i="20"/>
  <c r="B219" i="19"/>
  <c r="B219" i="16"/>
  <c r="B219" i="18"/>
  <c r="B220" i="19"/>
  <c r="B220" i="20"/>
  <c r="B220" i="18"/>
  <c r="B228" i="19"/>
  <c r="B228" i="18"/>
  <c r="B228" i="16"/>
  <c r="B228" i="20"/>
  <c r="B248" i="20"/>
  <c r="B248" i="19"/>
  <c r="B248" i="18"/>
  <c r="B251" i="20"/>
  <c r="B251" i="17"/>
  <c r="B251" i="18"/>
  <c r="B286" i="19"/>
  <c r="B286" i="18"/>
  <c r="B286" i="16"/>
  <c r="B286" i="20"/>
  <c r="B218" i="17"/>
  <c r="B213" i="18"/>
  <c r="B125" i="19"/>
  <c r="B227" i="19"/>
  <c r="B87" i="20"/>
  <c r="B87" i="19"/>
  <c r="B87" i="16"/>
  <c r="B41" i="20"/>
  <c r="B74" i="20"/>
  <c r="B74" i="18"/>
  <c r="B142" i="19"/>
  <c r="B142" i="18"/>
  <c r="B142" i="16"/>
  <c r="B142" i="20"/>
  <c r="B142" i="17"/>
  <c r="B143" i="20"/>
  <c r="B143" i="16"/>
  <c r="B143" i="19"/>
  <c r="B143" i="17"/>
  <c r="B143" i="18"/>
  <c r="B148" i="20"/>
  <c r="B148" i="18"/>
  <c r="B148" i="19"/>
  <c r="B149" i="20"/>
  <c r="B149" i="16"/>
  <c r="B149" i="17"/>
  <c r="B149" i="18"/>
  <c r="B150" i="20"/>
  <c r="B150" i="18"/>
  <c r="B150" i="16"/>
  <c r="B150" i="17"/>
  <c r="B151" i="20"/>
  <c r="B151" i="19"/>
  <c r="B151" i="18"/>
  <c r="B152" i="19"/>
  <c r="B152" i="18"/>
  <c r="B152" i="20"/>
  <c r="B153" i="20"/>
  <c r="B153" i="16"/>
  <c r="B153" i="18"/>
  <c r="B153" i="19"/>
  <c r="B154" i="20"/>
  <c r="B154" i="19"/>
  <c r="B154" i="18"/>
  <c r="B154" i="16"/>
  <c r="B170" i="19"/>
  <c r="B170" i="18"/>
  <c r="B170" i="16"/>
  <c r="B170" i="20"/>
  <c r="B170" i="17"/>
  <c r="B171" i="19"/>
  <c r="B171" i="18"/>
  <c r="B171" i="20"/>
  <c r="B171" i="17"/>
  <c r="B196" i="19"/>
  <c r="B196" i="18"/>
  <c r="B196" i="16"/>
  <c r="B196" i="17"/>
  <c r="B223" i="20"/>
  <c r="B223" i="18"/>
  <c r="B223" i="17"/>
  <c r="I222" i="17" s="1"/>
  <c r="B223" i="19"/>
  <c r="B234" i="20"/>
  <c r="B234" i="19"/>
  <c r="B234" i="16"/>
  <c r="E233" i="16" s="1"/>
  <c r="B249" i="20"/>
  <c r="B249" i="16"/>
  <c r="B249" i="18"/>
  <c r="B249" i="19"/>
  <c r="B268" i="17"/>
  <c r="B268" i="19"/>
  <c r="B268" i="20"/>
  <c r="B268" i="18"/>
  <c r="B285" i="20"/>
  <c r="B285" i="16"/>
  <c r="B285" i="17"/>
  <c r="B285" i="19"/>
  <c r="B285" i="18"/>
  <c r="B127" i="17"/>
  <c r="B151" i="17"/>
  <c r="B219" i="17"/>
  <c r="B179" i="16"/>
  <c r="B129" i="19"/>
  <c r="B81" i="20"/>
  <c r="B81" i="16"/>
  <c r="B81" i="19"/>
  <c r="B86" i="20"/>
  <c r="B86" i="16"/>
  <c r="B86" i="19"/>
  <c r="B86" i="18"/>
  <c r="B36" i="20"/>
  <c r="B36" i="19"/>
  <c r="B36" i="18"/>
  <c r="B36" i="17"/>
  <c r="I35" i="17" s="1"/>
  <c r="B36" i="16"/>
  <c r="B61" i="20"/>
  <c r="B61" i="19"/>
  <c r="B61" i="17"/>
  <c r="B61" i="16"/>
  <c r="B130" i="20"/>
  <c r="B130" i="16"/>
  <c r="B130" i="18"/>
  <c r="B130" i="17"/>
  <c r="B130" i="19"/>
  <c r="B139" i="20"/>
  <c r="B139" i="16"/>
  <c r="B139" i="19"/>
  <c r="B162" i="19"/>
  <c r="B162" i="16"/>
  <c r="B197" i="20"/>
  <c r="B197" i="16"/>
  <c r="B197" i="18"/>
  <c r="B197" i="17"/>
  <c r="B197" i="19"/>
  <c r="B60" i="20"/>
  <c r="B60" i="19"/>
  <c r="B60" i="16"/>
  <c r="B60" i="18"/>
  <c r="B135" i="20"/>
  <c r="B135" i="19"/>
  <c r="B135" i="16"/>
  <c r="B135" i="18"/>
  <c r="B140" i="19"/>
  <c r="B140" i="18"/>
  <c r="B140" i="16"/>
  <c r="B140" i="20"/>
  <c r="B163" i="17"/>
  <c r="B163" i="19"/>
  <c r="B163" i="16"/>
  <c r="B58" i="20"/>
  <c r="B58" i="16"/>
  <c r="E57" i="16" s="1"/>
  <c r="B58" i="19"/>
  <c r="B59" i="20"/>
  <c r="B59" i="16"/>
  <c r="B59" i="18"/>
  <c r="B59" i="19"/>
  <c r="B64" i="19"/>
  <c r="B64" i="18"/>
  <c r="B64" i="20"/>
  <c r="B64" i="16"/>
  <c r="B65" i="20"/>
  <c r="B65" i="19"/>
  <c r="B65" i="16"/>
  <c r="B65" i="18"/>
  <c r="B66" i="19"/>
  <c r="B66" i="18"/>
  <c r="B66" i="16"/>
  <c r="B66" i="20"/>
  <c r="B69" i="19"/>
  <c r="B69" i="18"/>
  <c r="B69" i="16"/>
  <c r="B69" i="17"/>
  <c r="I68" i="17" s="1"/>
  <c r="B115" i="20"/>
  <c r="B115" i="16"/>
  <c r="B115" i="19"/>
  <c r="B116" i="20"/>
  <c r="B116" i="16"/>
  <c r="B116" i="19"/>
  <c r="B116" i="17"/>
  <c r="B146" i="20"/>
  <c r="B146" i="16"/>
  <c r="B146" i="19"/>
  <c r="B146" i="18"/>
  <c r="B147" i="20"/>
  <c r="B147" i="19"/>
  <c r="B147" i="18"/>
  <c r="B164" i="19"/>
  <c r="B164" i="16"/>
  <c r="B164" i="20"/>
  <c r="B164" i="18"/>
  <c r="B164" i="17"/>
  <c r="B195" i="20"/>
  <c r="B195" i="19"/>
  <c r="B195" i="18"/>
  <c r="B229" i="19"/>
  <c r="B229" i="18"/>
  <c r="B229" i="20"/>
  <c r="B229" i="17"/>
  <c r="B59" i="17"/>
  <c r="B152" i="17"/>
  <c r="B220" i="17"/>
  <c r="B248" i="17"/>
  <c r="B180" i="16"/>
  <c r="B43" i="19"/>
  <c r="B149" i="19"/>
  <c r="B126" i="19"/>
  <c r="B126" i="18"/>
  <c r="B126" i="20"/>
  <c r="B126" i="16"/>
  <c r="B157" i="20"/>
  <c r="B157" i="19"/>
  <c r="B157" i="18"/>
  <c r="B157" i="17"/>
  <c r="B157" i="16"/>
  <c r="E156" i="16" s="1"/>
  <c r="B198" i="19"/>
  <c r="B198" i="18"/>
  <c r="B198" i="16"/>
  <c r="B198" i="20"/>
  <c r="B198" i="17"/>
  <c r="B212" i="19"/>
  <c r="B212" i="18"/>
  <c r="B212" i="17"/>
  <c r="I211" i="17" s="1"/>
  <c r="B212" i="16"/>
  <c r="B212" i="20"/>
  <c r="B250" i="20"/>
  <c r="B250" i="17"/>
  <c r="B250" i="18"/>
  <c r="B250" i="16"/>
  <c r="B125" i="17"/>
  <c r="B63" i="20"/>
  <c r="B63" i="19"/>
  <c r="B63" i="18"/>
  <c r="B63" i="17"/>
  <c r="B63" i="16"/>
  <c r="B70" i="19"/>
  <c r="B70" i="18"/>
  <c r="B70" i="17"/>
  <c r="B132" i="20"/>
  <c r="B132" i="18"/>
  <c r="B132" i="19"/>
  <c r="B132" i="16"/>
  <c r="B75" i="20"/>
  <c r="B75" i="16"/>
  <c r="B75" i="18"/>
  <c r="B75" i="17"/>
  <c r="B117" i="20"/>
  <c r="B117" i="19"/>
  <c r="B117" i="16"/>
  <c r="B117" i="17"/>
  <c r="B117" i="18"/>
  <c r="B165" i="20"/>
  <c r="B165" i="19"/>
  <c r="B165" i="18"/>
  <c r="B165" i="16"/>
  <c r="B168" i="19"/>
  <c r="B168" i="18"/>
  <c r="B168" i="20"/>
  <c r="B208" i="20"/>
  <c r="B208" i="19"/>
  <c r="B208" i="16"/>
  <c r="B208" i="18"/>
  <c r="B230" i="19"/>
  <c r="B230" i="18"/>
  <c r="B230" i="20"/>
  <c r="B230" i="16"/>
  <c r="B230" i="17"/>
  <c r="B258" i="20"/>
  <c r="B258" i="19"/>
  <c r="B258" i="18"/>
  <c r="B258" i="17"/>
  <c r="B258" i="16"/>
  <c r="B263" i="20"/>
  <c r="B263" i="17"/>
  <c r="B263" i="19"/>
  <c r="B263" i="16"/>
  <c r="B60" i="17"/>
  <c r="B132" i="17"/>
  <c r="B153" i="17"/>
  <c r="B179" i="17"/>
  <c r="I178" i="17" s="1"/>
  <c r="B249" i="17"/>
  <c r="B48" i="16"/>
  <c r="B248" i="16"/>
  <c r="B234" i="18"/>
  <c r="B150" i="19"/>
  <c r="B250" i="19"/>
  <c r="B128" i="19"/>
  <c r="B128" i="18"/>
  <c r="B128" i="20"/>
  <c r="B128" i="16"/>
  <c r="B136" i="17"/>
  <c r="B136" i="19"/>
  <c r="B136" i="20"/>
  <c r="B136" i="16"/>
  <c r="B137" i="20"/>
  <c r="B137" i="19"/>
  <c r="B137" i="18"/>
  <c r="B137" i="16"/>
  <c r="B137" i="17"/>
  <c r="B72" i="20"/>
  <c r="B72" i="16"/>
  <c r="B72" i="19"/>
  <c r="B72" i="18"/>
  <c r="B224" i="20"/>
  <c r="B224" i="16"/>
  <c r="B224" i="18"/>
  <c r="B224" i="17"/>
  <c r="B272" i="19"/>
  <c r="B272" i="18"/>
  <c r="B272" i="16"/>
  <c r="B272" i="20"/>
  <c r="B224" i="19"/>
  <c r="B62" i="20"/>
  <c r="B62" i="19"/>
  <c r="B62" i="17"/>
  <c r="B62" i="16"/>
  <c r="B73" i="20"/>
  <c r="B73" i="16"/>
  <c r="B73" i="18"/>
  <c r="B73" i="19"/>
  <c r="B131" i="20"/>
  <c r="B131" i="17"/>
  <c r="B131" i="19"/>
  <c r="B141" i="19"/>
  <c r="B141" i="18"/>
  <c r="B141" i="20"/>
  <c r="B141" i="16"/>
  <c r="B55" i="20"/>
  <c r="B55" i="18"/>
  <c r="B55" i="19"/>
  <c r="B55" i="17"/>
  <c r="B93" i="20"/>
  <c r="B93" i="19"/>
  <c r="B93" i="18"/>
  <c r="B47" i="16"/>
  <c r="B47" i="20"/>
  <c r="B47" i="18"/>
  <c r="B47" i="19"/>
  <c r="B48" i="20"/>
  <c r="B48" i="18"/>
  <c r="B48" i="17"/>
  <c r="B50" i="19"/>
  <c r="B50" i="18"/>
  <c r="B50" i="20"/>
  <c r="B50" i="16"/>
  <c r="B50" i="17"/>
  <c r="B51" i="20"/>
  <c r="B51" i="18"/>
  <c r="B51" i="16"/>
  <c r="B52" i="19"/>
  <c r="B52" i="18"/>
  <c r="B52" i="20"/>
  <c r="B53" i="19"/>
  <c r="B53" i="18"/>
  <c r="B53" i="16"/>
  <c r="B53" i="20"/>
  <c r="B54" i="19"/>
  <c r="B54" i="18"/>
  <c r="B54" i="20"/>
  <c r="B54" i="16"/>
  <c r="B54" i="17"/>
  <c r="B76" i="18"/>
  <c r="B76" i="17"/>
  <c r="B76" i="20"/>
  <c r="B76" i="19"/>
  <c r="B76" i="16"/>
  <c r="B94" i="19"/>
  <c r="B94" i="18"/>
  <c r="B94" i="20"/>
  <c r="B114" i="19"/>
  <c r="B114" i="18"/>
  <c r="B114" i="16"/>
  <c r="B118" i="16"/>
  <c r="B118" i="17"/>
  <c r="B118" i="18"/>
  <c r="B181" i="20"/>
  <c r="B181" i="19"/>
  <c r="B181" i="18"/>
  <c r="B181" i="16"/>
  <c r="B245" i="19"/>
  <c r="B245" i="18"/>
  <c r="B245" i="16"/>
  <c r="B259" i="20"/>
  <c r="B259" i="19"/>
  <c r="B259" i="18"/>
  <c r="B259" i="16"/>
  <c r="B259" i="17"/>
  <c r="B264" i="17"/>
  <c r="B264" i="19"/>
  <c r="B264" i="16"/>
  <c r="B264" i="20"/>
  <c r="B64" i="17"/>
  <c r="B86" i="17"/>
  <c r="B154" i="17"/>
  <c r="B202" i="17"/>
  <c r="B226" i="17"/>
  <c r="B252" i="17"/>
  <c r="B251" i="16"/>
  <c r="B139" i="18"/>
  <c r="B51" i="19"/>
  <c r="B251" i="19"/>
  <c r="B162" i="20"/>
  <c r="B44" i="16"/>
  <c r="B44" i="19"/>
  <c r="B44" i="20"/>
  <c r="B44" i="18"/>
  <c r="B96" i="19"/>
  <c r="B96" i="18"/>
  <c r="B96" i="16"/>
  <c r="B96" i="20"/>
  <c r="B96" i="17"/>
  <c r="B109" i="20"/>
  <c r="B109" i="16"/>
  <c r="B109" i="17"/>
  <c r="B109" i="19"/>
  <c r="B109" i="18"/>
  <c r="B113" i="19"/>
  <c r="B113" i="18"/>
  <c r="B113" i="16"/>
  <c r="E112" i="16" s="1"/>
  <c r="B113" i="20"/>
  <c r="B119" i="19"/>
  <c r="B119" i="18"/>
  <c r="B119" i="20"/>
  <c r="B180" i="20"/>
  <c r="B180" i="19"/>
  <c r="B182" i="20"/>
  <c r="B182" i="19"/>
  <c r="B182" i="18"/>
  <c r="B182" i="16"/>
  <c r="B207" i="20"/>
  <c r="B207" i="18"/>
  <c r="B207" i="19"/>
  <c r="B207" i="16"/>
  <c r="B241" i="20"/>
  <c r="B241" i="17"/>
  <c r="B241" i="16"/>
  <c r="B241" i="19"/>
  <c r="B241" i="18"/>
  <c r="B242" i="17"/>
  <c r="B242" i="19"/>
  <c r="B242" i="18"/>
  <c r="B291" i="20"/>
  <c r="B291" i="17"/>
  <c r="B291" i="19"/>
  <c r="B291" i="16"/>
  <c r="B292" i="20"/>
  <c r="B292" i="19"/>
  <c r="B292" i="16"/>
  <c r="B292" i="17"/>
  <c r="B294" i="17"/>
  <c r="B294" i="19"/>
  <c r="B294" i="18"/>
  <c r="B294" i="20"/>
  <c r="B65" i="17"/>
  <c r="B87" i="17"/>
  <c r="B113" i="17"/>
  <c r="I112" i="17" s="1"/>
  <c r="B135" i="17"/>
  <c r="I134" i="17" s="1"/>
  <c r="B181" i="17"/>
  <c r="B205" i="17"/>
  <c r="B227" i="17"/>
  <c r="B52" i="16"/>
  <c r="B127" i="16"/>
  <c r="B195" i="16"/>
  <c r="B58" i="18"/>
  <c r="B163" i="20"/>
  <c r="B43" i="16"/>
  <c r="B43" i="20"/>
  <c r="B43" i="18"/>
  <c r="B49" i="20"/>
  <c r="B49" i="19"/>
  <c r="B49" i="18"/>
  <c r="B49" i="17"/>
  <c r="B95" i="20"/>
  <c r="B95" i="16"/>
  <c r="B95" i="19"/>
  <c r="B95" i="17"/>
  <c r="B95" i="18"/>
  <c r="B41" i="17"/>
  <c r="B41" i="19"/>
  <c r="B41" i="16"/>
  <c r="B42" i="16"/>
  <c r="B42" i="19"/>
  <c r="B42" i="20"/>
  <c r="B42" i="18"/>
  <c r="B42" i="17"/>
  <c r="B77" i="20"/>
  <c r="B77" i="19"/>
  <c r="B77" i="18"/>
  <c r="B77" i="17"/>
  <c r="B105" i="20"/>
  <c r="B105" i="17"/>
  <c r="B105" i="19"/>
  <c r="B107" i="20"/>
  <c r="B107" i="19"/>
  <c r="B107" i="18"/>
  <c r="B107" i="16"/>
  <c r="B110" i="19"/>
  <c r="B110" i="18"/>
  <c r="B110" i="16"/>
  <c r="B110" i="20"/>
  <c r="B110" i="17"/>
  <c r="B120" i="18"/>
  <c r="B120" i="20"/>
  <c r="B120" i="19"/>
  <c r="B179" i="18"/>
  <c r="B179" i="20"/>
  <c r="B179" i="19"/>
  <c r="B183" i="20"/>
  <c r="B183" i="16"/>
  <c r="B183" i="18"/>
  <c r="B183" i="19"/>
  <c r="B183" i="17"/>
  <c r="B191" i="20"/>
  <c r="B191" i="19"/>
  <c r="B191" i="16"/>
  <c r="B191" i="17"/>
  <c r="B240" i="17"/>
  <c r="B240" i="19"/>
  <c r="B240" i="18"/>
  <c r="B240" i="16"/>
  <c r="B240" i="20"/>
  <c r="B293" i="20"/>
  <c r="B293" i="17"/>
  <c r="B293" i="19"/>
  <c r="B293" i="18"/>
  <c r="B44" i="17"/>
  <c r="B66" i="17"/>
  <c r="B114" i="17"/>
  <c r="B138" i="17"/>
  <c r="B161" i="17"/>
  <c r="B182" i="17"/>
  <c r="B228" i="17"/>
  <c r="B55" i="16"/>
  <c r="B131" i="16"/>
  <c r="B61" i="18"/>
  <c r="B162" i="18"/>
  <c r="B74" i="19"/>
  <c r="B92" i="16"/>
  <c r="B92" i="20"/>
  <c r="B92" i="18"/>
  <c r="B39" i="20"/>
  <c r="B39" i="19"/>
  <c r="B39" i="18"/>
  <c r="B39" i="16"/>
  <c r="B40" i="20"/>
  <c r="B40" i="19"/>
  <c r="B40" i="18"/>
  <c r="B40" i="16"/>
  <c r="B91" i="19"/>
  <c r="B91" i="16"/>
  <c r="B91" i="17"/>
  <c r="I90" i="17" s="1"/>
  <c r="B91" i="20"/>
  <c r="B91" i="18"/>
  <c r="B97" i="19"/>
  <c r="B97" i="18"/>
  <c r="B97" i="20"/>
  <c r="B97" i="16"/>
  <c r="B98" i="19"/>
  <c r="B98" i="18"/>
  <c r="B98" i="16"/>
  <c r="B98" i="20"/>
  <c r="B102" i="20"/>
  <c r="B102" i="16"/>
  <c r="E101" i="16" s="1"/>
  <c r="B102" i="18"/>
  <c r="B104" i="20"/>
  <c r="B104" i="18"/>
  <c r="B104" i="17"/>
  <c r="B104" i="19"/>
  <c r="B106" i="20"/>
  <c r="B106" i="18"/>
  <c r="B106" i="19"/>
  <c r="B106" i="16"/>
  <c r="B108" i="20"/>
  <c r="B108" i="19"/>
  <c r="B108" i="18"/>
  <c r="B108" i="16"/>
  <c r="B121" i="20"/>
  <c r="B121" i="19"/>
  <c r="B121" i="18"/>
  <c r="B121" i="16"/>
  <c r="B159" i="20"/>
  <c r="B159" i="16"/>
  <c r="B159" i="17"/>
  <c r="B159" i="19"/>
  <c r="B176" i="20"/>
  <c r="B176" i="17"/>
  <c r="B176" i="18"/>
  <c r="B176" i="16"/>
  <c r="B184" i="20"/>
  <c r="B184" i="19"/>
  <c r="B184" i="18"/>
  <c r="B184" i="16"/>
  <c r="B184" i="17"/>
  <c r="B190" i="20"/>
  <c r="B190" i="16"/>
  <c r="E189" i="16" s="1"/>
  <c r="B190" i="17"/>
  <c r="I189" i="17" s="1"/>
  <c r="B190" i="19"/>
  <c r="B206" i="20"/>
  <c r="B206" i="19"/>
  <c r="B93" i="17"/>
  <c r="B115" i="17"/>
  <c r="B139" i="17"/>
  <c r="B162" i="17"/>
  <c r="B207" i="17"/>
  <c r="B70" i="16"/>
  <c r="B147" i="16"/>
  <c r="B206" i="16"/>
  <c r="B268" i="16"/>
  <c r="B62" i="18"/>
  <c r="B163" i="18"/>
  <c r="B75" i="19"/>
  <c r="B196" i="20"/>
  <c r="B99" i="20"/>
  <c r="B99" i="16"/>
  <c r="B99" i="18"/>
  <c r="B99" i="19"/>
  <c r="B103" i="20"/>
  <c r="B103" i="18"/>
  <c r="B103" i="17"/>
  <c r="B103" i="16"/>
  <c r="B124" i="19"/>
  <c r="B124" i="18"/>
  <c r="B124" i="20"/>
  <c r="B124" i="16"/>
  <c r="B124" i="17"/>
  <c r="I123" i="17" s="1"/>
  <c r="B125" i="20"/>
  <c r="B125" i="16"/>
  <c r="B125" i="18"/>
  <c r="B160" i="20"/>
  <c r="B160" i="16"/>
  <c r="B160" i="18"/>
  <c r="B160" i="19"/>
  <c r="B186" i="19"/>
  <c r="B186" i="18"/>
  <c r="B186" i="16"/>
  <c r="B186" i="20"/>
  <c r="B205" i="20"/>
  <c r="B205" i="18"/>
  <c r="B205" i="19"/>
  <c r="B279" i="20"/>
  <c r="B279" i="18"/>
  <c r="B279" i="17"/>
  <c r="B280" i="17"/>
  <c r="B280" i="20"/>
  <c r="B280" i="18"/>
  <c r="B280" i="19"/>
  <c r="B47" i="17"/>
  <c r="I46" i="17" s="1"/>
  <c r="B72" i="17"/>
  <c r="B94" i="17"/>
  <c r="B119" i="17"/>
  <c r="B140" i="17"/>
  <c r="B165" i="17"/>
  <c r="B208" i="17"/>
  <c r="B74" i="16"/>
  <c r="B148" i="16"/>
  <c r="B220" i="16"/>
  <c r="B81" i="18"/>
  <c r="B180" i="18"/>
  <c r="B263" i="18"/>
  <c r="B92" i="19"/>
  <c r="B279" i="19"/>
  <c r="B158" i="20"/>
  <c r="B158" i="19"/>
  <c r="B158" i="18"/>
  <c r="B158" i="16"/>
  <c r="B158" i="17"/>
  <c r="B161" i="20"/>
  <c r="B161" i="19"/>
  <c r="B161" i="16"/>
  <c r="B161" i="18"/>
  <c r="B174" i="20"/>
  <c r="B174" i="16"/>
  <c r="B174" i="18"/>
  <c r="B174" i="19"/>
  <c r="B201" i="19"/>
  <c r="B201" i="18"/>
  <c r="B201" i="20"/>
  <c r="B201" i="16"/>
  <c r="E200" i="16" s="1"/>
  <c r="B213" i="20"/>
  <c r="B213" i="16"/>
  <c r="B213" i="19"/>
  <c r="B225" i="20"/>
  <c r="B225" i="19"/>
  <c r="B225" i="18"/>
  <c r="B225" i="17"/>
  <c r="B225" i="16"/>
  <c r="B51" i="17"/>
  <c r="B73" i="17"/>
  <c r="B97" i="17"/>
  <c r="B120" i="17"/>
  <c r="B141" i="17"/>
  <c r="B213" i="17"/>
  <c r="B234" i="17"/>
  <c r="I233" i="17" s="1"/>
  <c r="B272" i="17"/>
  <c r="B77" i="16"/>
  <c r="B151" i="16"/>
  <c r="B223" i="16"/>
  <c r="B279" i="16"/>
  <c r="B87" i="18"/>
  <c r="B190" i="18"/>
  <c r="B264" i="18"/>
  <c r="B102" i="19"/>
  <c r="B202" i="19"/>
  <c r="B202" i="18"/>
  <c r="B202" i="16"/>
  <c r="B203" i="20"/>
  <c r="B203" i="16"/>
  <c r="B203" i="17"/>
  <c r="B203" i="18"/>
  <c r="B204" i="20"/>
  <c r="B204" i="16"/>
  <c r="B204" i="18"/>
  <c r="B204" i="17"/>
  <c r="B215" i="19"/>
  <c r="B215" i="18"/>
  <c r="B215" i="16"/>
  <c r="B215" i="20"/>
  <c r="B217" i="20"/>
  <c r="B217" i="16"/>
  <c r="B217" i="19"/>
  <c r="B217" i="17"/>
  <c r="B218" i="20"/>
  <c r="B218" i="16"/>
  <c r="B218" i="19"/>
  <c r="B218" i="18"/>
  <c r="B226" i="20"/>
  <c r="B226" i="19"/>
  <c r="B226" i="18"/>
  <c r="B252" i="18"/>
  <c r="B252" i="20"/>
  <c r="B252" i="19"/>
  <c r="B253" i="20"/>
  <c r="B253" i="17"/>
  <c r="B253" i="19"/>
  <c r="B253" i="18"/>
  <c r="B253" i="16"/>
  <c r="B270" i="19"/>
  <c r="B270" i="18"/>
  <c r="B270" i="16"/>
  <c r="B270" i="17"/>
  <c r="B270" i="20"/>
  <c r="B271" i="20"/>
  <c r="B271" i="16"/>
  <c r="B271" i="19"/>
  <c r="B271" i="18"/>
  <c r="B271" i="17"/>
  <c r="B274" i="19"/>
  <c r="B274" i="18"/>
  <c r="B274" i="16"/>
  <c r="B274" i="20"/>
  <c r="B274" i="17"/>
  <c r="B275" i="20"/>
  <c r="B275" i="16"/>
  <c r="B275" i="18"/>
  <c r="B275" i="17"/>
  <c r="B275" i="19"/>
  <c r="B278" i="20"/>
  <c r="B278" i="17"/>
  <c r="I277" i="17" s="1"/>
  <c r="B278" i="18"/>
  <c r="B278" i="16"/>
  <c r="B52" i="17"/>
  <c r="B74" i="17"/>
  <c r="B98" i="17"/>
  <c r="B121" i="17"/>
  <c r="B168" i="17"/>
  <c r="I167" i="17" s="1"/>
  <c r="B152" i="16"/>
  <c r="B226" i="16"/>
  <c r="B191" i="18"/>
  <c r="B103" i="19"/>
  <c r="B204" i="19"/>
  <c r="B281" i="17"/>
  <c r="B281" i="20"/>
  <c r="B283" i="20"/>
  <c r="B283" i="19"/>
  <c r="B283" i="18"/>
  <c r="B296" i="16"/>
  <c r="B187" i="18"/>
  <c r="B236" i="18"/>
  <c r="B262" i="18"/>
  <c r="B194" i="20"/>
  <c r="B175" i="20"/>
  <c r="B185" i="19"/>
  <c r="B185" i="18"/>
  <c r="B214" i="19"/>
  <c r="B214" i="18"/>
  <c r="B214" i="16"/>
  <c r="B257" i="20"/>
  <c r="B257" i="16"/>
  <c r="B260" i="19"/>
  <c r="B260" i="18"/>
  <c r="B260" i="16"/>
  <c r="B290" i="19"/>
  <c r="B290" i="18"/>
  <c r="B290" i="16"/>
  <c r="B290" i="17"/>
  <c r="B295" i="17"/>
  <c r="B209" i="17"/>
  <c r="B236" i="17"/>
  <c r="B185" i="16"/>
  <c r="B236" i="16"/>
  <c r="B262" i="16"/>
  <c r="B283" i="16"/>
  <c r="B295" i="18"/>
  <c r="B260" i="20"/>
  <c r="B296" i="20"/>
  <c r="B231" i="20"/>
  <c r="B231" i="16"/>
  <c r="B247" i="20"/>
  <c r="B247" i="16"/>
  <c r="B261" i="20"/>
  <c r="B261" i="16"/>
  <c r="B297" i="20"/>
  <c r="B297" i="19"/>
  <c r="B297" i="18"/>
  <c r="B297" i="16"/>
  <c r="B237" i="17"/>
  <c r="B283" i="17"/>
  <c r="B237" i="16"/>
  <c r="B296" i="18"/>
  <c r="B169" i="20"/>
  <c r="B169" i="16"/>
  <c r="B173" i="20"/>
  <c r="B173" i="16"/>
  <c r="B187" i="20"/>
  <c r="B187" i="16"/>
  <c r="B209" i="20"/>
  <c r="B209" i="19"/>
  <c r="B209" i="18"/>
  <c r="B216" i="19"/>
  <c r="B216" i="18"/>
  <c r="B216" i="16"/>
  <c r="B235" i="20"/>
  <c r="B236" i="20"/>
  <c r="B239" i="20"/>
  <c r="B239" i="19"/>
  <c r="B239" i="18"/>
  <c r="B246" i="19"/>
  <c r="B246" i="18"/>
  <c r="B246" i="16"/>
  <c r="B256" i="17"/>
  <c r="I255" i="17" s="1"/>
  <c r="B256" i="20"/>
  <c r="B256" i="19"/>
  <c r="B256" i="18"/>
  <c r="B256" i="16"/>
  <c r="E255" i="16" s="1"/>
  <c r="B262" i="20"/>
  <c r="B269" i="20"/>
  <c r="B269" i="17"/>
  <c r="B269" i="19"/>
  <c r="B269" i="18"/>
  <c r="B289" i="19"/>
  <c r="B289" i="18"/>
  <c r="B289" i="16"/>
  <c r="E288" i="16" s="1"/>
  <c r="B185" i="17"/>
  <c r="B238" i="17"/>
  <c r="B260" i="17"/>
  <c r="B192" i="16"/>
  <c r="B238" i="16"/>
  <c r="B175" i="18"/>
  <c r="B237" i="19"/>
  <c r="B185" i="20"/>
  <c r="B267" i="17"/>
  <c r="I266" i="17" s="1"/>
  <c r="B273" i="19"/>
  <c r="B273" i="18"/>
  <c r="B273" i="16"/>
  <c r="B273" i="20"/>
  <c r="B282" i="17"/>
  <c r="B282" i="20"/>
  <c r="B284" i="20"/>
  <c r="B284" i="19"/>
  <c r="B284" i="18"/>
  <c r="B284" i="16"/>
  <c r="B216" i="17"/>
  <c r="B246" i="17"/>
  <c r="B289" i="17"/>
  <c r="I288" i="17" s="1"/>
  <c r="B175" i="16"/>
  <c r="B295" i="16"/>
  <c r="B235" i="18"/>
  <c r="B261" i="18"/>
  <c r="B282" i="18"/>
  <c r="B173" i="19"/>
  <c r="B194" i="19"/>
  <c r="B295" i="19"/>
  <c r="B193" i="20"/>
  <c r="B238" i="20"/>
  <c r="B31" i="17"/>
  <c r="B30" i="20"/>
  <c r="B30" i="17"/>
  <c r="B26" i="19"/>
  <c r="B29" i="20"/>
  <c r="B32" i="17"/>
  <c r="B26" i="16"/>
  <c r="B25" i="18"/>
  <c r="B28" i="19"/>
  <c r="B31" i="20"/>
  <c r="B33" i="17"/>
  <c r="B27" i="16"/>
  <c r="B26" i="18"/>
  <c r="B29" i="19"/>
  <c r="B32" i="20"/>
  <c r="B28" i="16"/>
  <c r="B27" i="18"/>
  <c r="B30" i="19"/>
  <c r="B33" i="20"/>
  <c r="B29" i="16"/>
  <c r="B28" i="18"/>
  <c r="B31" i="19"/>
  <c r="B27" i="19"/>
  <c r="B30" i="16"/>
  <c r="B29" i="18"/>
  <c r="B32" i="19"/>
  <c r="B25" i="17"/>
  <c r="I24" i="17" s="1"/>
  <c r="B31" i="16"/>
  <c r="B30" i="18"/>
  <c r="B33" i="19"/>
  <c r="B26" i="17"/>
  <c r="B32" i="16"/>
  <c r="B31" i="18"/>
  <c r="B25" i="20"/>
  <c r="B27" i="17"/>
  <c r="B33" i="16"/>
  <c r="B32" i="18"/>
  <c r="B26" i="20"/>
  <c r="B28" i="17"/>
  <c r="B33" i="18"/>
  <c r="B27" i="20"/>
  <c r="B29" i="17"/>
  <c r="B25" i="19"/>
  <c r="B28" i="20"/>
  <c r="E277" i="16"/>
  <c r="E266" i="16"/>
  <c r="E244" i="16"/>
  <c r="E222" i="16"/>
  <c r="E211" i="16"/>
  <c r="E178" i="16"/>
  <c r="E167" i="16"/>
  <c r="E145" i="16"/>
  <c r="E134" i="16"/>
  <c r="E123" i="16"/>
  <c r="E90" i="16"/>
  <c r="E68" i="16"/>
  <c r="E46" i="16"/>
  <c r="E35" i="16"/>
  <c r="E24" i="16"/>
  <c r="I156" i="17"/>
  <c r="I101" i="17"/>
  <c r="O151" i="31"/>
  <c r="O147" i="31"/>
  <c r="O143" i="31"/>
  <c r="O142" i="31"/>
  <c r="O146" i="31"/>
  <c r="O150" i="31"/>
  <c r="O145" i="31"/>
  <c r="O149" i="31"/>
  <c r="O153" i="31"/>
  <c r="O144" i="31"/>
  <c r="O148" i="31"/>
  <c r="O152" i="31"/>
  <c r="O411" i="31"/>
  <c r="O412" i="31" s="1"/>
  <c r="O404" i="31"/>
  <c r="O405" i="31"/>
  <c r="O628" i="31"/>
  <c r="O630" i="31"/>
  <c r="O631" i="31"/>
  <c r="O629" i="31"/>
  <c r="O24" i="31"/>
  <c r="O21" i="31"/>
  <c r="O23" i="31"/>
  <c r="O22" i="31"/>
  <c r="O20" i="31"/>
  <c r="O34" i="31"/>
  <c r="O33" i="31"/>
  <c r="O37" i="31"/>
  <c r="O35" i="31"/>
  <c r="O39" i="31"/>
  <c r="O38" i="31"/>
  <c r="O36" i="31"/>
  <c r="O40" i="31"/>
  <c r="O542" i="31"/>
  <c r="O543" i="31"/>
  <c r="O544" i="31"/>
  <c r="O545" i="31"/>
  <c r="N580" i="31"/>
  <c r="N579" i="31"/>
  <c r="N578" i="31"/>
  <c r="N577" i="31"/>
  <c r="N124" i="31"/>
  <c r="N122" i="31"/>
  <c r="N117" i="31"/>
  <c r="N120" i="31"/>
  <c r="N119" i="31"/>
  <c r="N118" i="31"/>
  <c r="N116" i="31"/>
  <c r="O154" i="31" l="1"/>
  <c r="O406" i="31"/>
  <c r="O632" i="31"/>
  <c r="O25" i="31"/>
  <c r="O546" i="31"/>
  <c r="N485" i="31"/>
  <c r="N484" i="31"/>
  <c r="N483" i="31"/>
  <c r="N482" i="31"/>
  <c r="N481" i="31"/>
  <c r="N480" i="31"/>
  <c r="N479" i="31"/>
  <c r="N478" i="31"/>
  <c r="N477" i="31"/>
  <c r="N476" i="31"/>
  <c r="N475" i="31"/>
  <c r="N474" i="31"/>
  <c r="N473" i="31"/>
  <c r="N472" i="31"/>
  <c r="N471" i="31"/>
  <c r="N470" i="31"/>
  <c r="N469" i="31"/>
  <c r="N468" i="31"/>
  <c r="L485" i="31"/>
  <c r="M485" i="31" s="1"/>
  <c r="L484" i="31"/>
  <c r="M484" i="31" s="1"/>
  <c r="L483" i="31"/>
  <c r="M483" i="31" s="1"/>
  <c r="L482" i="31"/>
  <c r="M482" i="31" s="1"/>
  <c r="L481" i="31"/>
  <c r="M481" i="31" s="1"/>
  <c r="L480" i="31"/>
  <c r="M480" i="31" s="1"/>
  <c r="L479" i="31"/>
  <c r="M479" i="31" s="1"/>
  <c r="L478" i="31"/>
  <c r="M478" i="31" s="1"/>
  <c r="L477" i="31"/>
  <c r="M477" i="31" s="1"/>
  <c r="L476" i="31"/>
  <c r="M476" i="31" s="1"/>
  <c r="L475" i="31"/>
  <c r="M475" i="31" s="1"/>
  <c r="L474" i="31"/>
  <c r="M474" i="31" s="1"/>
  <c r="L473" i="31"/>
  <c r="M473" i="31" s="1"/>
  <c r="L472" i="31"/>
  <c r="M472" i="31" s="1"/>
  <c r="L471" i="31"/>
  <c r="M471" i="31" s="1"/>
  <c r="L470" i="31"/>
  <c r="M470" i="31" s="1"/>
  <c r="L469" i="31"/>
  <c r="M469" i="31" s="1"/>
  <c r="L468" i="31"/>
  <c r="M468" i="31" s="1"/>
  <c r="N280" i="31"/>
  <c r="O470" i="31" l="1"/>
  <c r="O475" i="31"/>
  <c r="O479" i="31"/>
  <c r="O469" i="31"/>
  <c r="O485" i="31"/>
  <c r="O483" i="31"/>
  <c r="O482" i="31"/>
  <c r="O481" i="31"/>
  <c r="O478" i="31"/>
  <c r="O477" i="31"/>
  <c r="O480" i="31"/>
  <c r="O471" i="31"/>
  <c r="O468" i="31"/>
  <c r="O476" i="31"/>
  <c r="O484" i="31"/>
  <c r="O474" i="31"/>
  <c r="O472" i="31"/>
  <c r="O473" i="31"/>
  <c r="N691" i="31"/>
  <c r="L691" i="31"/>
  <c r="M691" i="31" s="1"/>
  <c r="N690" i="31"/>
  <c r="L690" i="31"/>
  <c r="M690" i="31" s="1"/>
  <c r="N689" i="31"/>
  <c r="L689" i="31"/>
  <c r="M689" i="31" s="1"/>
  <c r="N688" i="31"/>
  <c r="L688" i="31"/>
  <c r="M688" i="31" s="1"/>
  <c r="N668" i="31"/>
  <c r="N682" i="31"/>
  <c r="L682" i="31"/>
  <c r="M682" i="31" s="1"/>
  <c r="N681" i="31"/>
  <c r="L681" i="31"/>
  <c r="M681" i="31" s="1"/>
  <c r="N680" i="31"/>
  <c r="L680" i="31"/>
  <c r="M680" i="31" s="1"/>
  <c r="N679" i="31"/>
  <c r="L679" i="31"/>
  <c r="M679" i="31" s="1"/>
  <c r="N678" i="31"/>
  <c r="L678" i="31"/>
  <c r="M678" i="31" s="1"/>
  <c r="N677" i="31"/>
  <c r="L677" i="31"/>
  <c r="M677" i="31" s="1"/>
  <c r="N676" i="31"/>
  <c r="L676" i="31"/>
  <c r="M676" i="31" s="1"/>
  <c r="N675" i="31"/>
  <c r="L675" i="31"/>
  <c r="M675" i="31" s="1"/>
  <c r="N674" i="31"/>
  <c r="L674" i="31"/>
  <c r="M674" i="31" s="1"/>
  <c r="N673" i="31"/>
  <c r="L673" i="31"/>
  <c r="M673" i="31" s="1"/>
  <c r="N672" i="31"/>
  <c r="L672" i="31"/>
  <c r="M672" i="31" s="1"/>
  <c r="N671" i="31"/>
  <c r="L671" i="31"/>
  <c r="M671" i="31" s="1"/>
  <c r="N670" i="31"/>
  <c r="L670" i="31"/>
  <c r="M670" i="31" s="1"/>
  <c r="N669" i="31"/>
  <c r="L669" i="31"/>
  <c r="M669" i="31" s="1"/>
  <c r="L668" i="31"/>
  <c r="M668" i="31" s="1"/>
  <c r="N667" i="31"/>
  <c r="L667" i="31"/>
  <c r="M667" i="31" s="1"/>
  <c r="N666" i="31"/>
  <c r="L666" i="31"/>
  <c r="M666" i="31" s="1"/>
  <c r="N665" i="31"/>
  <c r="L665" i="31"/>
  <c r="M665" i="31" s="1"/>
  <c r="N664" i="31"/>
  <c r="L664" i="31"/>
  <c r="M664" i="31" s="1"/>
  <c r="N663" i="31"/>
  <c r="L663" i="31"/>
  <c r="M663" i="31" s="1"/>
  <c r="N662" i="31"/>
  <c r="L662" i="31"/>
  <c r="M662" i="31" s="1"/>
  <c r="N661" i="31"/>
  <c r="L661" i="31"/>
  <c r="M661" i="31" s="1"/>
  <c r="N660" i="31"/>
  <c r="L660" i="31"/>
  <c r="M660" i="31" s="1"/>
  <c r="N659" i="31"/>
  <c r="L659" i="31"/>
  <c r="M659" i="31" s="1"/>
  <c r="N658" i="31"/>
  <c r="L658" i="31"/>
  <c r="M658" i="31" s="1"/>
  <c r="N657" i="31"/>
  <c r="L657" i="31"/>
  <c r="M657" i="31" s="1"/>
  <c r="N656" i="31"/>
  <c r="L656" i="31"/>
  <c r="M656" i="31" s="1"/>
  <c r="N655" i="31"/>
  <c r="L655" i="31"/>
  <c r="M655" i="31" s="1"/>
  <c r="N654" i="31"/>
  <c r="L654" i="31"/>
  <c r="M654" i="31" s="1"/>
  <c r="N653" i="31"/>
  <c r="L653" i="31"/>
  <c r="M653" i="31" s="1"/>
  <c r="N652" i="31"/>
  <c r="L652" i="31"/>
  <c r="M652" i="31" s="1"/>
  <c r="L645" i="31"/>
  <c r="M645" i="31" s="1"/>
  <c r="L644" i="31"/>
  <c r="M644" i="31" s="1"/>
  <c r="L643" i="31"/>
  <c r="M643" i="31" s="1"/>
  <c r="L642" i="31"/>
  <c r="M642" i="31" s="1"/>
  <c r="L641" i="31"/>
  <c r="M641" i="31" s="1"/>
  <c r="L640" i="31"/>
  <c r="M640" i="31" s="1"/>
  <c r="L639" i="31"/>
  <c r="M639" i="31" s="1"/>
  <c r="L638" i="31"/>
  <c r="M638" i="31" s="1"/>
  <c r="O486" i="31" l="1"/>
  <c r="O688" i="31"/>
  <c r="O674" i="31"/>
  <c r="O678" i="31"/>
  <c r="O690" i="31"/>
  <c r="O689" i="31"/>
  <c r="O691" i="31"/>
  <c r="O675" i="31"/>
  <c r="O680" i="31"/>
  <c r="O673" i="31"/>
  <c r="O677" i="31"/>
  <c r="O681" i="31"/>
  <c r="O679" i="31"/>
  <c r="O676" i="31"/>
  <c r="O682" i="31"/>
  <c r="O670" i="31"/>
  <c r="O666" i="31"/>
  <c r="O662" i="31"/>
  <c r="O654" i="31"/>
  <c r="O658" i="31"/>
  <c r="O659" i="31"/>
  <c r="O671" i="31"/>
  <c r="O656" i="31"/>
  <c r="O660" i="31"/>
  <c r="O664" i="31"/>
  <c r="O668" i="31"/>
  <c r="O672" i="31"/>
  <c r="O655" i="31"/>
  <c r="O663" i="31"/>
  <c r="O667" i="31"/>
  <c r="O653" i="31"/>
  <c r="O657" i="31"/>
  <c r="O661" i="31"/>
  <c r="O665" i="31"/>
  <c r="O669" i="31"/>
  <c r="O652" i="31"/>
  <c r="O639" i="31"/>
  <c r="O642" i="31"/>
  <c r="O640" i="31"/>
  <c r="O644" i="31"/>
  <c r="O638" i="31"/>
  <c r="O643" i="31"/>
  <c r="O641" i="31"/>
  <c r="O645" i="31"/>
  <c r="O646" i="31" l="1"/>
  <c r="O692" i="31"/>
  <c r="O683" i="31"/>
  <c r="N813" i="31" l="1"/>
  <c r="L813" i="31"/>
  <c r="M813" i="31" s="1"/>
  <c r="N812" i="31"/>
  <c r="L812" i="31"/>
  <c r="M812" i="31" s="1"/>
  <c r="N811" i="31"/>
  <c r="L811" i="31"/>
  <c r="M811" i="31" s="1"/>
  <c r="N805" i="31"/>
  <c r="L805" i="31"/>
  <c r="M805" i="31" s="1"/>
  <c r="N804" i="31"/>
  <c r="L804" i="31"/>
  <c r="M804" i="31" s="1"/>
  <c r="N803" i="31"/>
  <c r="L803" i="31"/>
  <c r="M803" i="31" s="1"/>
  <c r="N802" i="31"/>
  <c r="L802" i="31"/>
  <c r="M802" i="31" s="1"/>
  <c r="N801" i="31"/>
  <c r="L801" i="31"/>
  <c r="M801" i="31" s="1"/>
  <c r="N800" i="31"/>
  <c r="L800" i="31"/>
  <c r="M800" i="31" s="1"/>
  <c r="N799" i="31"/>
  <c r="L799" i="31"/>
  <c r="M799" i="31" s="1"/>
  <c r="N798" i="31"/>
  <c r="L798" i="31"/>
  <c r="M798" i="31" s="1"/>
  <c r="N797" i="31"/>
  <c r="L797" i="31"/>
  <c r="M797" i="31" s="1"/>
  <c r="N796" i="31"/>
  <c r="L796" i="31"/>
  <c r="M796" i="31" s="1"/>
  <c r="N795" i="31"/>
  <c r="L795" i="31"/>
  <c r="M795" i="31" s="1"/>
  <c r="N794" i="31"/>
  <c r="L794" i="31"/>
  <c r="M794" i="31" s="1"/>
  <c r="N793" i="31"/>
  <c r="L793" i="31"/>
  <c r="M793" i="31" s="1"/>
  <c r="N792" i="31"/>
  <c r="L792" i="31"/>
  <c r="M792" i="31" s="1"/>
  <c r="N791" i="31"/>
  <c r="L791" i="31"/>
  <c r="M791" i="31" s="1"/>
  <c r="N790" i="31"/>
  <c r="L790" i="31"/>
  <c r="M790" i="31" s="1"/>
  <c r="N789" i="31"/>
  <c r="L789" i="31"/>
  <c r="M789" i="31" s="1"/>
  <c r="N788" i="31"/>
  <c r="L788" i="31"/>
  <c r="M788" i="31" s="1"/>
  <c r="N787" i="31"/>
  <c r="L787" i="31"/>
  <c r="M787" i="31" s="1"/>
  <c r="N786" i="31"/>
  <c r="L786" i="31"/>
  <c r="M786" i="31" s="1"/>
  <c r="N785" i="31"/>
  <c r="L785" i="31"/>
  <c r="M785" i="31" s="1"/>
  <c r="N784" i="31"/>
  <c r="L784" i="31"/>
  <c r="M784" i="31" s="1"/>
  <c r="N776" i="31"/>
  <c r="N775" i="31"/>
  <c r="N778" i="31"/>
  <c r="N777" i="31"/>
  <c r="N774" i="31"/>
  <c r="N772" i="31"/>
  <c r="L778" i="31"/>
  <c r="M778" i="31" s="1"/>
  <c r="L777" i="31"/>
  <c r="M777" i="31" s="1"/>
  <c r="L776" i="31"/>
  <c r="M776" i="31" s="1"/>
  <c r="L775" i="31"/>
  <c r="M775" i="31" s="1"/>
  <c r="L774" i="31"/>
  <c r="M774" i="31" s="1"/>
  <c r="N773" i="31"/>
  <c r="L773" i="31"/>
  <c r="M773" i="31" s="1"/>
  <c r="L772" i="31"/>
  <c r="M772" i="31" s="1"/>
  <c r="N765" i="31"/>
  <c r="L765" i="31"/>
  <c r="M765" i="31" s="1"/>
  <c r="L758" i="31"/>
  <c r="M758" i="31" s="1"/>
  <c r="L757" i="31"/>
  <c r="M757" i="31" s="1"/>
  <c r="L756" i="31"/>
  <c r="M756" i="31" s="1"/>
  <c r="L755" i="31"/>
  <c r="M755" i="31" s="1"/>
  <c r="L754" i="31"/>
  <c r="M754" i="31" s="1"/>
  <c r="L753" i="31"/>
  <c r="M753" i="31" s="1"/>
  <c r="L752" i="31"/>
  <c r="M752" i="31" s="1"/>
  <c r="L751" i="31"/>
  <c r="M751" i="31" s="1"/>
  <c r="L750" i="31"/>
  <c r="M750" i="31" s="1"/>
  <c r="L749" i="31"/>
  <c r="M749" i="31" s="1"/>
  <c r="L748" i="31"/>
  <c r="M748" i="31" s="1"/>
  <c r="L747" i="31"/>
  <c r="M747" i="31" s="1"/>
  <c r="L746" i="31"/>
  <c r="M746" i="31" s="1"/>
  <c r="N745" i="31"/>
  <c r="L745" i="31"/>
  <c r="M745" i="31" s="1"/>
  <c r="N732" i="31"/>
  <c r="L738" i="31"/>
  <c r="M738" i="31" s="1"/>
  <c r="L737" i="31"/>
  <c r="M737" i="31" s="1"/>
  <c r="L736" i="31"/>
  <c r="M736" i="31" s="1"/>
  <c r="L735" i="31"/>
  <c r="M735" i="31" s="1"/>
  <c r="L734" i="31"/>
  <c r="M734" i="31" s="1"/>
  <c r="L733" i="31"/>
  <c r="M733" i="31" s="1"/>
  <c r="L732" i="31"/>
  <c r="M732" i="31" s="1"/>
  <c r="L731" i="31"/>
  <c r="M731" i="31" s="1"/>
  <c r="L730" i="31"/>
  <c r="M730" i="31" s="1"/>
  <c r="N711" i="31"/>
  <c r="N720" i="31"/>
  <c r="L720" i="31"/>
  <c r="M720" i="31" s="1"/>
  <c r="N723" i="31"/>
  <c r="N722" i="31"/>
  <c r="N721" i="31"/>
  <c r="N719" i="31"/>
  <c r="N718" i="31"/>
  <c r="N717" i="31"/>
  <c r="N716" i="31"/>
  <c r="N715" i="31"/>
  <c r="N714" i="31"/>
  <c r="N713" i="31"/>
  <c r="N712" i="31"/>
  <c r="N710" i="31"/>
  <c r="N709" i="31"/>
  <c r="N708" i="31"/>
  <c r="N707" i="31"/>
  <c r="N706" i="31"/>
  <c r="N705" i="31"/>
  <c r="N704" i="31"/>
  <c r="N703" i="31"/>
  <c r="N702" i="31"/>
  <c r="L714" i="31"/>
  <c r="M714" i="31" s="1"/>
  <c r="L713" i="31"/>
  <c r="M713" i="31" s="1"/>
  <c r="L712" i="31"/>
  <c r="M712" i="31" s="1"/>
  <c r="L711" i="31"/>
  <c r="M711" i="31" s="1"/>
  <c r="L710" i="31"/>
  <c r="M710" i="31" s="1"/>
  <c r="L709" i="31"/>
  <c r="M709" i="31" s="1"/>
  <c r="L708" i="31"/>
  <c r="M708" i="31" s="1"/>
  <c r="L707" i="31"/>
  <c r="M707" i="31" s="1"/>
  <c r="L706" i="31"/>
  <c r="M706" i="31" s="1"/>
  <c r="L705" i="31"/>
  <c r="M705" i="31" s="1"/>
  <c r="L704" i="31"/>
  <c r="M704" i="31" s="1"/>
  <c r="L723" i="31"/>
  <c r="M723" i="31" s="1"/>
  <c r="L722" i="31"/>
  <c r="M722" i="31" s="1"/>
  <c r="L721" i="31"/>
  <c r="M721" i="31" s="1"/>
  <c r="L719" i="31"/>
  <c r="M719" i="31" s="1"/>
  <c r="L718" i="31"/>
  <c r="M718" i="31" s="1"/>
  <c r="L717" i="31"/>
  <c r="M717" i="31" s="1"/>
  <c r="L716" i="31"/>
  <c r="M716" i="31" s="1"/>
  <c r="L715" i="31"/>
  <c r="M715" i="31" s="1"/>
  <c r="L703" i="31"/>
  <c r="M703" i="31" s="1"/>
  <c r="L702" i="31"/>
  <c r="M702" i="31" s="1"/>
  <c r="O812" i="31" l="1"/>
  <c r="O813" i="31"/>
  <c r="O811" i="31"/>
  <c r="O750" i="31"/>
  <c r="O796" i="31"/>
  <c r="O784" i="31"/>
  <c r="O794" i="31"/>
  <c r="O791" i="31"/>
  <c r="O788" i="31"/>
  <c r="O804" i="31"/>
  <c r="O786" i="31"/>
  <c r="O802" i="31"/>
  <c r="O787" i="31"/>
  <c r="O790" i="31"/>
  <c r="O800" i="31"/>
  <c r="O798" i="31"/>
  <c r="O792" i="31"/>
  <c r="O785" i="31"/>
  <c r="O795" i="31"/>
  <c r="O805" i="31"/>
  <c r="O793" i="31"/>
  <c r="O789" i="31"/>
  <c r="O803" i="31"/>
  <c r="O801" i="31"/>
  <c r="O799" i="31"/>
  <c r="O797" i="31"/>
  <c r="O773" i="31"/>
  <c r="O774" i="31"/>
  <c r="O778" i="31"/>
  <c r="O775" i="31"/>
  <c r="O777" i="31"/>
  <c r="O776" i="31"/>
  <c r="O772" i="31"/>
  <c r="O751" i="31"/>
  <c r="O747" i="31"/>
  <c r="O755" i="31"/>
  <c r="O749" i="31"/>
  <c r="O753" i="31"/>
  <c r="O757" i="31"/>
  <c r="O765" i="31"/>
  <c r="O766" i="31" s="1"/>
  <c r="O748" i="31"/>
  <c r="O758" i="31"/>
  <c r="O752" i="31"/>
  <c r="O754" i="31"/>
  <c r="O746" i="31"/>
  <c r="O756" i="31"/>
  <c r="O745" i="31"/>
  <c r="O730" i="31"/>
  <c r="O734" i="31"/>
  <c r="O738" i="31"/>
  <c r="O731" i="31"/>
  <c r="O735" i="31"/>
  <c r="O732" i="31"/>
  <c r="O736" i="31"/>
  <c r="O733" i="31"/>
  <c r="O737" i="31"/>
  <c r="O720" i="31"/>
  <c r="O714" i="31"/>
  <c r="O712" i="31"/>
  <c r="O710" i="31"/>
  <c r="O708" i="31"/>
  <c r="O706" i="31"/>
  <c r="O704" i="31"/>
  <c r="O705" i="31"/>
  <c r="O713" i="31"/>
  <c r="O707" i="31"/>
  <c r="O711" i="31"/>
  <c r="O709" i="31"/>
  <c r="O718" i="31"/>
  <c r="O719" i="31"/>
  <c r="O717" i="31"/>
  <c r="O715" i="31"/>
  <c r="O702" i="31"/>
  <c r="O722" i="31"/>
  <c r="O716" i="31"/>
  <c r="O721" i="31"/>
  <c r="O703" i="31"/>
  <c r="O723" i="31"/>
  <c r="O814" i="31" l="1"/>
  <c r="O806" i="31"/>
  <c r="O779" i="31"/>
  <c r="O759" i="31"/>
  <c r="O739" i="31"/>
  <c r="O724" i="31"/>
  <c r="N622" i="31" l="1"/>
  <c r="N620" i="31"/>
  <c r="N619" i="31"/>
  <c r="L622" i="31"/>
  <c r="M622" i="31" s="1"/>
  <c r="N621" i="31"/>
  <c r="L621" i="31"/>
  <c r="M621" i="31" s="1"/>
  <c r="L620" i="31"/>
  <c r="M620" i="31" s="1"/>
  <c r="L619" i="31"/>
  <c r="M619" i="31" s="1"/>
  <c r="N612" i="31"/>
  <c r="N611" i="31"/>
  <c r="N613" i="31"/>
  <c r="L613" i="31"/>
  <c r="M613" i="31" s="1"/>
  <c r="L612" i="31"/>
  <c r="M612" i="31" s="1"/>
  <c r="L611" i="31"/>
  <c r="M611" i="31" s="1"/>
  <c r="O620" i="31" l="1"/>
  <c r="O621" i="31"/>
  <c r="O622" i="31"/>
  <c r="O619" i="31"/>
  <c r="O611" i="31"/>
  <c r="O612" i="31"/>
  <c r="O613" i="31"/>
  <c r="N588" i="31"/>
  <c r="L588" i="31"/>
  <c r="M588" i="31" s="1"/>
  <c r="N604" i="31"/>
  <c r="L604" i="31"/>
  <c r="M604" i="31" s="1"/>
  <c r="N603" i="31"/>
  <c r="L603" i="31"/>
  <c r="M603" i="31" s="1"/>
  <c r="N602" i="31"/>
  <c r="L602" i="31"/>
  <c r="M602" i="31" s="1"/>
  <c r="N601" i="31"/>
  <c r="L601" i="31"/>
  <c r="M601" i="31" s="1"/>
  <c r="N600" i="31"/>
  <c r="L600" i="31"/>
  <c r="M600" i="31" s="1"/>
  <c r="N599" i="31"/>
  <c r="L599" i="31"/>
  <c r="M599" i="31" s="1"/>
  <c r="N598" i="31"/>
  <c r="L598" i="31"/>
  <c r="M598" i="31" s="1"/>
  <c r="O600" i="31" l="1"/>
  <c r="O604" i="31"/>
  <c r="O623" i="31"/>
  <c r="O598" i="31"/>
  <c r="O602" i="31"/>
  <c r="O614" i="31"/>
  <c r="O588" i="31"/>
  <c r="O589" i="31" s="1"/>
  <c r="O599" i="31"/>
  <c r="O601" i="31"/>
  <c r="O603" i="31"/>
  <c r="O605" i="31" l="1"/>
  <c r="N581" i="31"/>
  <c r="L581" i="31"/>
  <c r="M581" i="31" s="1"/>
  <c r="L580" i="31"/>
  <c r="M580" i="31" s="1"/>
  <c r="L579" i="31"/>
  <c r="M579" i="31" s="1"/>
  <c r="L578" i="31"/>
  <c r="M578" i="31" s="1"/>
  <c r="L577" i="31"/>
  <c r="M577" i="31" s="1"/>
  <c r="N576" i="31"/>
  <c r="L576" i="31"/>
  <c r="M576" i="31" s="1"/>
  <c r="N568" i="31"/>
  <c r="L568" i="31"/>
  <c r="M568" i="31" s="1"/>
  <c r="L567" i="31"/>
  <c r="M567" i="31" s="1"/>
  <c r="L561" i="31"/>
  <c r="M561" i="31" s="1"/>
  <c r="N532" i="31"/>
  <c r="N537" i="31"/>
  <c r="N536" i="31"/>
  <c r="N535" i="31"/>
  <c r="N534" i="31"/>
  <c r="N533" i="31"/>
  <c r="L537" i="31"/>
  <c r="M537" i="31" s="1"/>
  <c r="L536" i="31"/>
  <c r="M536" i="31" s="1"/>
  <c r="L535" i="31"/>
  <c r="M535" i="31" s="1"/>
  <c r="L534" i="31"/>
  <c r="M534" i="31" s="1"/>
  <c r="L533" i="31"/>
  <c r="M533" i="31" s="1"/>
  <c r="L532" i="31"/>
  <c r="M532" i="31" s="1"/>
  <c r="N526" i="31"/>
  <c r="L526" i="31"/>
  <c r="M526" i="31" s="1"/>
  <c r="N520" i="31"/>
  <c r="N519" i="31"/>
  <c r="L520" i="31"/>
  <c r="M520" i="31" s="1"/>
  <c r="L519" i="31"/>
  <c r="M519" i="31" s="1"/>
  <c r="N518" i="31"/>
  <c r="L518" i="31"/>
  <c r="M518" i="31" s="1"/>
  <c r="N510" i="31"/>
  <c r="N509" i="31"/>
  <c r="N512" i="31"/>
  <c r="L512" i="31"/>
  <c r="M512" i="31" s="1"/>
  <c r="N511" i="31"/>
  <c r="L511" i="31"/>
  <c r="M511" i="31" s="1"/>
  <c r="L510" i="31"/>
  <c r="M510" i="31" s="1"/>
  <c r="L509" i="31"/>
  <c r="M509" i="31" s="1"/>
  <c r="N508" i="31"/>
  <c r="L508" i="31"/>
  <c r="M508" i="31" s="1"/>
  <c r="N462" i="31"/>
  <c r="N461" i="31"/>
  <c r="N460" i="31"/>
  <c r="N459" i="31"/>
  <c r="N458" i="31"/>
  <c r="L462" i="31"/>
  <c r="M462" i="31" s="1"/>
  <c r="L461" i="31"/>
  <c r="M461" i="31" s="1"/>
  <c r="L460" i="31"/>
  <c r="M460" i="31" s="1"/>
  <c r="L459" i="31"/>
  <c r="M459" i="31" s="1"/>
  <c r="L458" i="31"/>
  <c r="M458" i="31" s="1"/>
  <c r="N444" i="31"/>
  <c r="N443" i="31"/>
  <c r="N441" i="31"/>
  <c r="N440" i="31"/>
  <c r="N451" i="31"/>
  <c r="N450" i="31"/>
  <c r="N449" i="31"/>
  <c r="N448" i="31"/>
  <c r="N447" i="31"/>
  <c r="N445" i="31"/>
  <c r="N442" i="31"/>
  <c r="N446" i="31"/>
  <c r="L451" i="31"/>
  <c r="M451" i="31" s="1"/>
  <c r="L450" i="31"/>
  <c r="M450" i="31" s="1"/>
  <c r="L449" i="31"/>
  <c r="M449" i="31" s="1"/>
  <c r="L448" i="31"/>
  <c r="M448" i="31" s="1"/>
  <c r="O448" i="31" s="1"/>
  <c r="L447" i="31"/>
  <c r="M447" i="31" s="1"/>
  <c r="O447" i="31" s="1"/>
  <c r="L446" i="31"/>
  <c r="M446" i="31" s="1"/>
  <c r="L445" i="31"/>
  <c r="M445" i="31" s="1"/>
  <c r="L444" i="31"/>
  <c r="M444" i="31" s="1"/>
  <c r="L443" i="31"/>
  <c r="M443" i="31" s="1"/>
  <c r="L442" i="31"/>
  <c r="M442" i="31" s="1"/>
  <c r="L441" i="31"/>
  <c r="M441" i="31" s="1"/>
  <c r="L440" i="31"/>
  <c r="M440" i="31" s="1"/>
  <c r="N433" i="31"/>
  <c r="N434" i="31"/>
  <c r="N432" i="31"/>
  <c r="L434" i="31"/>
  <c r="M434" i="31" s="1"/>
  <c r="L433" i="31"/>
  <c r="M433" i="31" s="1"/>
  <c r="L432" i="31"/>
  <c r="M432" i="31" s="1"/>
  <c r="N431" i="31"/>
  <c r="L431" i="31"/>
  <c r="M431" i="31" s="1"/>
  <c r="N500" i="31"/>
  <c r="N501" i="31"/>
  <c r="L501" i="31"/>
  <c r="M501" i="31" s="1"/>
  <c r="L500" i="31"/>
  <c r="M500" i="31" s="1"/>
  <c r="N334" i="31"/>
  <c r="N333" i="31"/>
  <c r="N332" i="31"/>
  <c r="L334" i="31"/>
  <c r="M334" i="31" s="1"/>
  <c r="L333" i="31"/>
  <c r="M333" i="31" s="1"/>
  <c r="L332" i="31"/>
  <c r="M332" i="31" s="1"/>
  <c r="O577" i="31" l="1"/>
  <c r="O581" i="31"/>
  <c r="O578" i="31"/>
  <c r="O579" i="31"/>
  <c r="O580" i="31"/>
  <c r="O576" i="31"/>
  <c r="O567" i="31"/>
  <c r="O568" i="31"/>
  <c r="O561" i="31"/>
  <c r="O562" i="31" s="1"/>
  <c r="O534" i="31"/>
  <c r="O532" i="31"/>
  <c r="O536" i="31"/>
  <c r="O535" i="31"/>
  <c r="O537" i="31"/>
  <c r="O533" i="31"/>
  <c r="O526" i="31"/>
  <c r="O527" i="31" s="1"/>
  <c r="O519" i="31"/>
  <c r="O518" i="31"/>
  <c r="O520" i="31"/>
  <c r="O510" i="31"/>
  <c r="O508" i="31"/>
  <c r="O512" i="31"/>
  <c r="O509" i="31"/>
  <c r="O511" i="31"/>
  <c r="O460" i="31"/>
  <c r="O458" i="31"/>
  <c r="O459" i="31"/>
  <c r="O462" i="31"/>
  <c r="O461" i="31"/>
  <c r="O449" i="31"/>
  <c r="O451" i="31"/>
  <c r="O441" i="31"/>
  <c r="O445" i="31"/>
  <c r="O443" i="31"/>
  <c r="O446" i="31"/>
  <c r="O450" i="31"/>
  <c r="O432" i="31"/>
  <c r="O442" i="31"/>
  <c r="O444" i="31"/>
  <c r="O440" i="31"/>
  <c r="O434" i="31"/>
  <c r="O433" i="31"/>
  <c r="O431" i="31"/>
  <c r="O501" i="31"/>
  <c r="O500" i="31"/>
  <c r="O334" i="31"/>
  <c r="O332" i="31"/>
  <c r="O333" i="31"/>
  <c r="O569" i="31" l="1"/>
  <c r="O582" i="31"/>
  <c r="O538" i="31"/>
  <c r="O521" i="31"/>
  <c r="O513" i="31"/>
  <c r="O463" i="31"/>
  <c r="O452" i="31"/>
  <c r="O435" i="31"/>
  <c r="O502" i="31"/>
  <c r="O335" i="31"/>
  <c r="N325" i="31" l="1"/>
  <c r="N324" i="31"/>
  <c r="N323" i="31"/>
  <c r="N322" i="31"/>
  <c r="L325" i="31"/>
  <c r="M325" i="31" s="1"/>
  <c r="L324" i="31"/>
  <c r="M324" i="31" s="1"/>
  <c r="L323" i="31"/>
  <c r="M323" i="31" s="1"/>
  <c r="L322" i="31"/>
  <c r="M322" i="31" s="1"/>
  <c r="L349" i="31"/>
  <c r="M349" i="31" s="1"/>
  <c r="N349" i="31"/>
  <c r="L350" i="31"/>
  <c r="M350" i="31" s="1"/>
  <c r="N350" i="31"/>
  <c r="N315" i="31"/>
  <c r="N316" i="31"/>
  <c r="L316" i="31"/>
  <c r="M316" i="31" s="1"/>
  <c r="L315" i="31"/>
  <c r="M315" i="31" s="1"/>
  <c r="N314" i="31"/>
  <c r="L314" i="31"/>
  <c r="M314" i="31" s="1"/>
  <c r="N307" i="31"/>
  <c r="N308" i="31"/>
  <c r="L308" i="31"/>
  <c r="M308" i="31" s="1"/>
  <c r="L307" i="31"/>
  <c r="M307" i="31" s="1"/>
  <c r="N306" i="31"/>
  <c r="L306" i="31"/>
  <c r="M306" i="31" s="1"/>
  <c r="N298" i="31"/>
  <c r="N296" i="31"/>
  <c r="N300" i="31"/>
  <c r="L300" i="31"/>
  <c r="M300" i="31" s="1"/>
  <c r="N299" i="31"/>
  <c r="L299" i="31"/>
  <c r="M299" i="31" s="1"/>
  <c r="L298" i="31"/>
  <c r="M298" i="31" s="1"/>
  <c r="N297" i="31"/>
  <c r="L297" i="31"/>
  <c r="M297" i="31" s="1"/>
  <c r="L296" i="31"/>
  <c r="M296" i="31" s="1"/>
  <c r="N295" i="31"/>
  <c r="L295" i="31"/>
  <c r="M295" i="31" s="1"/>
  <c r="N234" i="31"/>
  <c r="N225" i="31"/>
  <c r="N240" i="31"/>
  <c r="N239" i="31"/>
  <c r="N238" i="31"/>
  <c r="N237" i="31"/>
  <c r="N236" i="31"/>
  <c r="N235" i="31"/>
  <c r="N233" i="31"/>
  <c r="N232" i="31"/>
  <c r="N231" i="31"/>
  <c r="N230" i="31"/>
  <c r="N229" i="31"/>
  <c r="N228" i="31"/>
  <c r="N227" i="31"/>
  <c r="N226" i="31"/>
  <c r="L240" i="31"/>
  <c r="M240" i="31" s="1"/>
  <c r="L239" i="31"/>
  <c r="M239" i="31" s="1"/>
  <c r="L238" i="31"/>
  <c r="M238" i="31" s="1"/>
  <c r="L237" i="31"/>
  <c r="M237" i="31" s="1"/>
  <c r="L236" i="31"/>
  <c r="M236" i="31" s="1"/>
  <c r="L235" i="31"/>
  <c r="M235" i="31" s="1"/>
  <c r="L234" i="31"/>
  <c r="M234" i="31" s="1"/>
  <c r="L233" i="31"/>
  <c r="M233" i="31" s="1"/>
  <c r="L232" i="31"/>
  <c r="M232" i="31" s="1"/>
  <c r="L231" i="31"/>
  <c r="M231" i="31" s="1"/>
  <c r="L230" i="31"/>
  <c r="M230" i="31" s="1"/>
  <c r="L229" i="31"/>
  <c r="M229" i="31" s="1"/>
  <c r="L228" i="31"/>
  <c r="M228" i="31" s="1"/>
  <c r="L227" i="31"/>
  <c r="M227" i="31" s="1"/>
  <c r="L226" i="31"/>
  <c r="M226" i="31" s="1"/>
  <c r="L225" i="31"/>
  <c r="M225" i="31" s="1"/>
  <c r="N170" i="31"/>
  <c r="N169" i="31"/>
  <c r="N168" i="31"/>
  <c r="N167" i="31"/>
  <c r="N166" i="31"/>
  <c r="N165" i="31"/>
  <c r="N164" i="31"/>
  <c r="N163" i="31"/>
  <c r="N162" i="31"/>
  <c r="L170" i="31"/>
  <c r="M170" i="31" s="1"/>
  <c r="L169" i="31"/>
  <c r="M169" i="31" s="1"/>
  <c r="L168" i="31"/>
  <c r="M168" i="31" s="1"/>
  <c r="L167" i="31"/>
  <c r="M167" i="31" s="1"/>
  <c r="L166" i="31"/>
  <c r="M166" i="31" s="1"/>
  <c r="L165" i="31"/>
  <c r="M165" i="31" s="1"/>
  <c r="L164" i="31"/>
  <c r="M164" i="31" s="1"/>
  <c r="L163" i="31"/>
  <c r="M163" i="31" s="1"/>
  <c r="L162" i="31"/>
  <c r="M162" i="31" s="1"/>
  <c r="O295" i="31" l="1"/>
  <c r="O349" i="31"/>
  <c r="O324" i="31"/>
  <c r="O322" i="31"/>
  <c r="O325" i="31"/>
  <c r="O323" i="31"/>
  <c r="O350" i="31"/>
  <c r="O316" i="31"/>
  <c r="O314" i="31"/>
  <c r="O315" i="31"/>
  <c r="O308" i="31"/>
  <c r="O306" i="31"/>
  <c r="O307" i="31"/>
  <c r="O300" i="31"/>
  <c r="O299" i="31"/>
  <c r="O297" i="31"/>
  <c r="O298" i="31"/>
  <c r="O296" i="31"/>
  <c r="O229" i="31"/>
  <c r="O236" i="31"/>
  <c r="O239" i="31"/>
  <c r="O227" i="31"/>
  <c r="O240" i="31"/>
  <c r="O237" i="31"/>
  <c r="O233" i="31"/>
  <c r="O225" i="31"/>
  <c r="O231" i="31"/>
  <c r="O235" i="31"/>
  <c r="O228" i="31"/>
  <c r="O238" i="31"/>
  <c r="O232" i="31"/>
  <c r="O226" i="31"/>
  <c r="O230" i="31"/>
  <c r="O234" i="31"/>
  <c r="O169" i="31"/>
  <c r="O165" i="31"/>
  <c r="O163" i="31"/>
  <c r="O164" i="31"/>
  <c r="O166" i="31"/>
  <c r="O170" i="31"/>
  <c r="O168" i="31"/>
  <c r="O167" i="31"/>
  <c r="O162" i="31"/>
  <c r="N218" i="31"/>
  <c r="N217" i="31"/>
  <c r="L218" i="31"/>
  <c r="M218" i="31" s="1"/>
  <c r="L217" i="31"/>
  <c r="M217" i="31" s="1"/>
  <c r="N209" i="31"/>
  <c r="N211" i="31"/>
  <c r="N210" i="31"/>
  <c r="N208" i="31"/>
  <c r="L211" i="31"/>
  <c r="M211" i="31" s="1"/>
  <c r="L210" i="31"/>
  <c r="M210" i="31" s="1"/>
  <c r="L209" i="31"/>
  <c r="M209" i="31" s="1"/>
  <c r="L208" i="31"/>
  <c r="M208" i="31" s="1"/>
  <c r="O326" i="31" l="1"/>
  <c r="O317" i="31"/>
  <c r="O309" i="31"/>
  <c r="O301" i="31"/>
  <c r="O241" i="31"/>
  <c r="O171" i="31"/>
  <c r="O218" i="31"/>
  <c r="O217" i="31"/>
  <c r="O210" i="31"/>
  <c r="O209" i="31"/>
  <c r="O208" i="31"/>
  <c r="O211" i="31"/>
  <c r="O219" i="31" l="1"/>
  <c r="O212" i="31"/>
  <c r="N256" i="31" l="1"/>
  <c r="N253" i="31"/>
  <c r="N272" i="31"/>
  <c r="N271" i="31"/>
  <c r="N270" i="31"/>
  <c r="N269" i="31"/>
  <c r="N268" i="31"/>
  <c r="N267" i="31"/>
  <c r="N266" i="31"/>
  <c r="N265" i="31"/>
  <c r="N264" i="31"/>
  <c r="N263" i="31"/>
  <c r="N262" i="31"/>
  <c r="N261" i="31"/>
  <c r="N260" i="31"/>
  <c r="N259" i="31"/>
  <c r="N258" i="31"/>
  <c r="N257" i="31"/>
  <c r="N255" i="31"/>
  <c r="N254" i="31"/>
  <c r="N252" i="31"/>
  <c r="N251" i="31"/>
  <c r="N250" i="31"/>
  <c r="N249" i="31"/>
  <c r="N248" i="31"/>
  <c r="N247" i="31"/>
  <c r="L268" i="31"/>
  <c r="M268" i="31" s="1"/>
  <c r="L267" i="31"/>
  <c r="M267" i="31" s="1"/>
  <c r="L266" i="31"/>
  <c r="M266" i="31" s="1"/>
  <c r="L265" i="31"/>
  <c r="M265" i="31" s="1"/>
  <c r="L264" i="31"/>
  <c r="M264" i="31" s="1"/>
  <c r="L263" i="31"/>
  <c r="M263" i="31" s="1"/>
  <c r="L262" i="31"/>
  <c r="M262" i="31" s="1"/>
  <c r="L261" i="31"/>
  <c r="M261" i="31" s="1"/>
  <c r="L260" i="31"/>
  <c r="M260" i="31" s="1"/>
  <c r="L259" i="31"/>
  <c r="M259" i="31" s="1"/>
  <c r="L258" i="31"/>
  <c r="M258" i="31" s="1"/>
  <c r="L257" i="31"/>
  <c r="M257" i="31" s="1"/>
  <c r="L256" i="31"/>
  <c r="M256" i="31" s="1"/>
  <c r="L255" i="31"/>
  <c r="M255" i="31" s="1"/>
  <c r="L254" i="31"/>
  <c r="M254" i="31" s="1"/>
  <c r="L253" i="31"/>
  <c r="M253" i="31" s="1"/>
  <c r="L252" i="31"/>
  <c r="M252" i="31" s="1"/>
  <c r="L251" i="31"/>
  <c r="M251" i="31" s="1"/>
  <c r="L272" i="31"/>
  <c r="M272" i="31" s="1"/>
  <c r="L271" i="31"/>
  <c r="M271" i="31" s="1"/>
  <c r="L270" i="31"/>
  <c r="M270" i="31" s="1"/>
  <c r="L269" i="31"/>
  <c r="M269" i="31" s="1"/>
  <c r="L250" i="31"/>
  <c r="M250" i="31" s="1"/>
  <c r="L249" i="31"/>
  <c r="M249" i="31" s="1"/>
  <c r="L248" i="31"/>
  <c r="M248" i="31" s="1"/>
  <c r="L247" i="31"/>
  <c r="M247" i="31" s="1"/>
  <c r="N821" i="31"/>
  <c r="L821" i="31"/>
  <c r="M821" i="31" s="1"/>
  <c r="N820" i="31"/>
  <c r="L820" i="31"/>
  <c r="M820" i="31" s="1"/>
  <c r="N830" i="31"/>
  <c r="N829" i="31"/>
  <c r="L830" i="31"/>
  <c r="M830" i="31" s="1"/>
  <c r="L829" i="31"/>
  <c r="M829" i="31" s="1"/>
  <c r="N828" i="31"/>
  <c r="L828" i="31"/>
  <c r="M828" i="31" s="1"/>
  <c r="N858" i="31"/>
  <c r="N857" i="31"/>
  <c r="N854" i="31"/>
  <c r="N850" i="31"/>
  <c r="N861" i="31"/>
  <c r="N860" i="31"/>
  <c r="N859" i="31"/>
  <c r="N856" i="31"/>
  <c r="N855" i="31"/>
  <c r="N853" i="31"/>
  <c r="N852" i="31"/>
  <c r="N851" i="31"/>
  <c r="L861" i="31"/>
  <c r="M861" i="31" s="1"/>
  <c r="L860" i="31"/>
  <c r="M860" i="31" s="1"/>
  <c r="L859" i="31"/>
  <c r="M859" i="31" s="1"/>
  <c r="L858" i="31"/>
  <c r="M858" i="31" s="1"/>
  <c r="L857" i="31"/>
  <c r="M857" i="31" s="1"/>
  <c r="L856" i="31"/>
  <c r="M856" i="31" s="1"/>
  <c r="L855" i="31"/>
  <c r="M855" i="31" s="1"/>
  <c r="L854" i="31"/>
  <c r="M854" i="31" s="1"/>
  <c r="L853" i="31"/>
  <c r="M853" i="31" s="1"/>
  <c r="L852" i="31"/>
  <c r="M852" i="31" s="1"/>
  <c r="L851" i="31"/>
  <c r="M851" i="31" s="1"/>
  <c r="L850" i="31"/>
  <c r="M850" i="31" s="1"/>
  <c r="N844" i="31"/>
  <c r="L844" i="31"/>
  <c r="M844" i="31" s="1"/>
  <c r="N838" i="31"/>
  <c r="N837" i="31"/>
  <c r="L838" i="31"/>
  <c r="M838" i="31" s="1"/>
  <c r="L837" i="31"/>
  <c r="M837" i="31" s="1"/>
  <c r="O269" i="31" l="1"/>
  <c r="O270" i="31"/>
  <c r="O264" i="31"/>
  <c r="O267" i="31"/>
  <c r="O263" i="31"/>
  <c r="O260" i="31"/>
  <c r="O259" i="31"/>
  <c r="O256" i="31"/>
  <c r="O255" i="31"/>
  <c r="O251" i="31"/>
  <c r="O249" i="31"/>
  <c r="O271" i="31"/>
  <c r="O268" i="31"/>
  <c r="O252" i="31"/>
  <c r="O272" i="31"/>
  <c r="O257" i="31"/>
  <c r="O265" i="31"/>
  <c r="O254" i="31"/>
  <c r="O258" i="31"/>
  <c r="O262" i="31"/>
  <c r="O266" i="31"/>
  <c r="O253" i="31"/>
  <c r="O261" i="31"/>
  <c r="O247" i="31"/>
  <c r="O250" i="31"/>
  <c r="O248" i="31"/>
  <c r="O821" i="31"/>
  <c r="O820" i="31"/>
  <c r="O828" i="31"/>
  <c r="O830" i="31"/>
  <c r="O829" i="31"/>
  <c r="O852" i="31"/>
  <c r="O859" i="31"/>
  <c r="O860" i="31"/>
  <c r="O853" i="31"/>
  <c r="O857" i="31"/>
  <c r="O861" i="31"/>
  <c r="O851" i="31"/>
  <c r="O855" i="31"/>
  <c r="O856" i="31"/>
  <c r="O854" i="31"/>
  <c r="O858" i="31"/>
  <c r="O850" i="31"/>
  <c r="O844" i="31"/>
  <c r="O838" i="31"/>
  <c r="O837" i="31"/>
  <c r="O273" i="31" l="1"/>
  <c r="O822" i="31"/>
  <c r="O831" i="31"/>
  <c r="O862" i="31"/>
  <c r="O845" i="31"/>
  <c r="O839" i="31"/>
  <c r="N193" i="31" l="1"/>
  <c r="N188" i="31"/>
  <c r="N185" i="31"/>
  <c r="N184" i="31"/>
  <c r="N202" i="31"/>
  <c r="N201" i="31"/>
  <c r="N200" i="31"/>
  <c r="N199" i="31"/>
  <c r="N198" i="31"/>
  <c r="N197" i="31"/>
  <c r="N196" i="31"/>
  <c r="N195" i="31"/>
  <c r="N194" i="31"/>
  <c r="N192" i="31"/>
  <c r="N191" i="31"/>
  <c r="N190" i="31"/>
  <c r="N189" i="31"/>
  <c r="N187" i="31"/>
  <c r="N186" i="31"/>
  <c r="N183" i="31"/>
  <c r="N182" i="31"/>
  <c r="N181" i="31"/>
  <c r="N180" i="31"/>
  <c r="N179" i="31"/>
  <c r="L202" i="31"/>
  <c r="M202" i="31" s="1"/>
  <c r="L201" i="31"/>
  <c r="M201" i="31" s="1"/>
  <c r="L200" i="31"/>
  <c r="M200" i="31" s="1"/>
  <c r="L199" i="31"/>
  <c r="M199" i="31" s="1"/>
  <c r="L198" i="31"/>
  <c r="M198" i="31" s="1"/>
  <c r="L197" i="31"/>
  <c r="M197" i="31" s="1"/>
  <c r="L196" i="31"/>
  <c r="M196" i="31" s="1"/>
  <c r="L195" i="31"/>
  <c r="M195" i="31" s="1"/>
  <c r="L194" i="31"/>
  <c r="M194" i="31" s="1"/>
  <c r="L193" i="31"/>
  <c r="M193" i="31" s="1"/>
  <c r="L192" i="31"/>
  <c r="M192" i="31" s="1"/>
  <c r="L191" i="31"/>
  <c r="M191" i="31" s="1"/>
  <c r="L190" i="31"/>
  <c r="M190" i="31" s="1"/>
  <c r="L189" i="31"/>
  <c r="M189" i="31" s="1"/>
  <c r="L188" i="31"/>
  <c r="M188" i="31" s="1"/>
  <c r="L187" i="31"/>
  <c r="M187" i="31" s="1"/>
  <c r="L186" i="31"/>
  <c r="M186" i="31" s="1"/>
  <c r="L185" i="31"/>
  <c r="M185" i="31" s="1"/>
  <c r="L184" i="31"/>
  <c r="M184" i="31" s="1"/>
  <c r="L183" i="31"/>
  <c r="M183" i="31" s="1"/>
  <c r="L182" i="31"/>
  <c r="M182" i="31" s="1"/>
  <c r="L181" i="31"/>
  <c r="M181" i="31" s="1"/>
  <c r="L180" i="31"/>
  <c r="M180" i="31" s="1"/>
  <c r="L179" i="31"/>
  <c r="M179" i="31" s="1"/>
  <c r="N121" i="31"/>
  <c r="N136" i="31"/>
  <c r="N135" i="31"/>
  <c r="N134" i="31"/>
  <c r="N133" i="31"/>
  <c r="N132" i="31"/>
  <c r="N131" i="31"/>
  <c r="N130" i="31"/>
  <c r="N129" i="31"/>
  <c r="N128" i="31"/>
  <c r="N127" i="31"/>
  <c r="N126" i="31"/>
  <c r="N125" i="31"/>
  <c r="N123" i="31"/>
  <c r="L130" i="31"/>
  <c r="M130" i="31" s="1"/>
  <c r="L129" i="31"/>
  <c r="M129" i="31" s="1"/>
  <c r="L128" i="31"/>
  <c r="M128" i="31" s="1"/>
  <c r="L127" i="31"/>
  <c r="M127" i="31" s="1"/>
  <c r="L126" i="31"/>
  <c r="M126" i="31" s="1"/>
  <c r="L125" i="31"/>
  <c r="M125" i="31" s="1"/>
  <c r="L124" i="31"/>
  <c r="M124" i="31" s="1"/>
  <c r="L123" i="31"/>
  <c r="M123" i="31" s="1"/>
  <c r="L122" i="31"/>
  <c r="M122" i="31" s="1"/>
  <c r="L121" i="31"/>
  <c r="M121" i="31" s="1"/>
  <c r="L120" i="31"/>
  <c r="M120" i="31" s="1"/>
  <c r="L119" i="31"/>
  <c r="M119" i="31" s="1"/>
  <c r="L118" i="31"/>
  <c r="M118" i="31" s="1"/>
  <c r="L117" i="31"/>
  <c r="M117" i="31" s="1"/>
  <c r="L136" i="31"/>
  <c r="M136" i="31" s="1"/>
  <c r="L135" i="31"/>
  <c r="M135" i="31" s="1"/>
  <c r="L134" i="31"/>
  <c r="M134" i="31" s="1"/>
  <c r="L133" i="31"/>
  <c r="M133" i="31" s="1"/>
  <c r="L132" i="31"/>
  <c r="M132" i="31" s="1"/>
  <c r="L131" i="31"/>
  <c r="M131" i="31" s="1"/>
  <c r="L116" i="31"/>
  <c r="M116" i="31" s="1"/>
  <c r="O181" i="31" l="1"/>
  <c r="O179" i="31"/>
  <c r="O198" i="31"/>
  <c r="O202" i="31"/>
  <c r="O200" i="31"/>
  <c r="O196" i="31"/>
  <c r="O194" i="31"/>
  <c r="O193" i="31"/>
  <c r="O192" i="31"/>
  <c r="O190" i="31"/>
  <c r="O188" i="31"/>
  <c r="O186" i="31"/>
  <c r="O184" i="31"/>
  <c r="O182" i="31"/>
  <c r="O183" i="31"/>
  <c r="O187" i="31"/>
  <c r="O185" i="31"/>
  <c r="O201" i="31"/>
  <c r="O191" i="31"/>
  <c r="O195" i="31"/>
  <c r="O189" i="31"/>
  <c r="O197" i="31"/>
  <c r="O199" i="31"/>
  <c r="O180" i="31"/>
  <c r="O136" i="31"/>
  <c r="O132" i="31"/>
  <c r="O116" i="31"/>
  <c r="O127" i="31"/>
  <c r="O120" i="31"/>
  <c r="O124" i="31"/>
  <c r="O128" i="31"/>
  <c r="O123" i="31"/>
  <c r="O119" i="31"/>
  <c r="O117" i="31"/>
  <c r="O121" i="31"/>
  <c r="O125" i="31"/>
  <c r="O129" i="31"/>
  <c r="O118" i="31"/>
  <c r="O122" i="31"/>
  <c r="O126" i="31"/>
  <c r="O130" i="31"/>
  <c r="O134" i="31"/>
  <c r="O135" i="31"/>
  <c r="O133" i="31"/>
  <c r="O131" i="31"/>
  <c r="O137" i="31" l="1"/>
  <c r="O203" i="31"/>
  <c r="N102" i="31" l="1"/>
  <c r="N109" i="31"/>
  <c r="L109" i="31"/>
  <c r="M109" i="31" s="1"/>
  <c r="N108" i="31"/>
  <c r="L108" i="31"/>
  <c r="M108" i="31" s="1"/>
  <c r="N107" i="31"/>
  <c r="L107" i="31"/>
  <c r="M107" i="31" s="1"/>
  <c r="N106" i="31"/>
  <c r="L106" i="31"/>
  <c r="M106" i="31" s="1"/>
  <c r="N105" i="31"/>
  <c r="L105" i="31"/>
  <c r="M105" i="31" s="1"/>
  <c r="N104" i="31"/>
  <c r="L104" i="31"/>
  <c r="M104" i="31" s="1"/>
  <c r="N103" i="31"/>
  <c r="L103" i="31"/>
  <c r="M103" i="31" s="1"/>
  <c r="L102" i="31"/>
  <c r="M102" i="31" s="1"/>
  <c r="N101" i="31"/>
  <c r="L101" i="31"/>
  <c r="M101" i="31" s="1"/>
  <c r="N91" i="31"/>
  <c r="N95" i="31"/>
  <c r="L95" i="31"/>
  <c r="M95" i="31" s="1"/>
  <c r="N94" i="31"/>
  <c r="L94" i="31"/>
  <c r="M94" i="31" s="1"/>
  <c r="N93" i="31"/>
  <c r="L93" i="31"/>
  <c r="M93" i="31" s="1"/>
  <c r="N92" i="31"/>
  <c r="L92" i="31"/>
  <c r="M92" i="31" s="1"/>
  <c r="L91" i="31"/>
  <c r="M91" i="31" s="1"/>
  <c r="N84" i="31"/>
  <c r="L84" i="31"/>
  <c r="M84" i="31" s="1"/>
  <c r="N83" i="31"/>
  <c r="L83" i="31"/>
  <c r="M83" i="31" s="1"/>
  <c r="N82" i="31"/>
  <c r="L82" i="31"/>
  <c r="M82" i="31" s="1"/>
  <c r="N76" i="31"/>
  <c r="L76" i="31"/>
  <c r="M76" i="31" s="1"/>
  <c r="N69" i="31"/>
  <c r="L69" i="31"/>
  <c r="M69" i="31" s="1"/>
  <c r="N62" i="31"/>
  <c r="N63" i="31"/>
  <c r="L63" i="31"/>
  <c r="M63" i="31" s="1"/>
  <c r="L62" i="31"/>
  <c r="M62" i="31" s="1"/>
  <c r="O82" i="31" l="1"/>
  <c r="O106" i="31"/>
  <c r="O109" i="31"/>
  <c r="O103" i="31"/>
  <c r="O101" i="31"/>
  <c r="O105" i="31"/>
  <c r="O107" i="31"/>
  <c r="O108" i="31"/>
  <c r="O104" i="31"/>
  <c r="O102" i="31"/>
  <c r="O93" i="31"/>
  <c r="O94" i="31"/>
  <c r="O91" i="31"/>
  <c r="O95" i="31"/>
  <c r="O92" i="31"/>
  <c r="O83" i="31"/>
  <c r="O84" i="31"/>
  <c r="O69" i="31"/>
  <c r="O70" i="31" s="1"/>
  <c r="O76" i="31"/>
  <c r="O77" i="31" s="1"/>
  <c r="O62" i="31"/>
  <c r="O63" i="31"/>
  <c r="N555" i="31"/>
  <c r="N554" i="31"/>
  <c r="N553" i="31"/>
  <c r="L555" i="31"/>
  <c r="M555" i="31" s="1"/>
  <c r="L554" i="31"/>
  <c r="M554" i="31" s="1"/>
  <c r="L553" i="31"/>
  <c r="M553" i="31" s="1"/>
  <c r="N552" i="31"/>
  <c r="L552" i="31"/>
  <c r="M552" i="31" s="1"/>
  <c r="N551" i="31"/>
  <c r="L551" i="31"/>
  <c r="M551" i="31" s="1"/>
  <c r="O551" i="31" l="1"/>
  <c r="O110" i="31"/>
  <c r="O96" i="31"/>
  <c r="O64" i="31"/>
  <c r="O85" i="31"/>
  <c r="O555" i="31"/>
  <c r="O554" i="31"/>
  <c r="O553" i="31"/>
  <c r="O552" i="31"/>
  <c r="O556" i="31" l="1"/>
  <c r="N422" i="31" l="1"/>
  <c r="N420" i="31"/>
  <c r="N425" i="31"/>
  <c r="N424" i="31"/>
  <c r="N423" i="31"/>
  <c r="N421" i="31"/>
  <c r="N419" i="31"/>
  <c r="L425" i="31"/>
  <c r="M425" i="31" s="1"/>
  <c r="L424" i="31"/>
  <c r="M424" i="31" s="1"/>
  <c r="L423" i="31"/>
  <c r="M423" i="31" s="1"/>
  <c r="L422" i="31"/>
  <c r="M422" i="31" s="1"/>
  <c r="L421" i="31"/>
  <c r="M421" i="31" s="1"/>
  <c r="L420" i="31"/>
  <c r="M420" i="31" s="1"/>
  <c r="L419" i="31"/>
  <c r="M419" i="31" s="1"/>
  <c r="N390" i="31"/>
  <c r="N389" i="31"/>
  <c r="N386" i="31"/>
  <c r="N385" i="31"/>
  <c r="N382" i="31"/>
  <c r="N380" i="31"/>
  <c r="N379" i="31"/>
  <c r="N398" i="31"/>
  <c r="N397" i="31"/>
  <c r="N396" i="31"/>
  <c r="N395" i="31"/>
  <c r="N394" i="31"/>
  <c r="N393" i="31"/>
  <c r="N392" i="31"/>
  <c r="N391" i="31"/>
  <c r="N388" i="31"/>
  <c r="N387" i="31"/>
  <c r="N384" i="31"/>
  <c r="N383" i="31"/>
  <c r="N381" i="31"/>
  <c r="N378" i="31"/>
  <c r="L398" i="31"/>
  <c r="M398" i="31" s="1"/>
  <c r="L397" i="31"/>
  <c r="M397" i="31" s="1"/>
  <c r="L396" i="31"/>
  <c r="M396" i="31" s="1"/>
  <c r="L395" i="31"/>
  <c r="M395" i="31" s="1"/>
  <c r="L394" i="31"/>
  <c r="M394" i="31" s="1"/>
  <c r="L393" i="31"/>
  <c r="M393" i="31" s="1"/>
  <c r="L392" i="31"/>
  <c r="M392" i="31" s="1"/>
  <c r="L391" i="31"/>
  <c r="M391" i="31" s="1"/>
  <c r="L390" i="31"/>
  <c r="M390" i="31" s="1"/>
  <c r="L389" i="31"/>
  <c r="M389" i="31" s="1"/>
  <c r="L388" i="31"/>
  <c r="M388" i="31" s="1"/>
  <c r="L387" i="31"/>
  <c r="M387" i="31" s="1"/>
  <c r="L386" i="31"/>
  <c r="M386" i="31" s="1"/>
  <c r="L385" i="31"/>
  <c r="M385" i="31" s="1"/>
  <c r="L384" i="31"/>
  <c r="M384" i="31" s="1"/>
  <c r="L383" i="31"/>
  <c r="M383" i="31" s="1"/>
  <c r="L382" i="31"/>
  <c r="M382" i="31" s="1"/>
  <c r="L381" i="31"/>
  <c r="M381" i="31" s="1"/>
  <c r="L380" i="31"/>
  <c r="M380" i="31" s="1"/>
  <c r="L379" i="31"/>
  <c r="M379" i="31" s="1"/>
  <c r="L378" i="31"/>
  <c r="M378" i="31" s="1"/>
  <c r="N351" i="31"/>
  <c r="N362" i="31"/>
  <c r="N359" i="31"/>
  <c r="N358" i="31"/>
  <c r="N357" i="31"/>
  <c r="N355" i="31"/>
  <c r="N352" i="31"/>
  <c r="N364" i="31"/>
  <c r="L364" i="31"/>
  <c r="M364" i="31" s="1"/>
  <c r="N363" i="31"/>
  <c r="L363" i="31"/>
  <c r="M363" i="31" s="1"/>
  <c r="L362" i="31"/>
  <c r="M362" i="31" s="1"/>
  <c r="N361" i="31"/>
  <c r="L361" i="31"/>
  <c r="M361" i="31" s="1"/>
  <c r="N360" i="31"/>
  <c r="L360" i="31"/>
  <c r="M360" i="31" s="1"/>
  <c r="L359" i="31"/>
  <c r="M359" i="31" s="1"/>
  <c r="L358" i="31"/>
  <c r="M358" i="31" s="1"/>
  <c r="L357" i="31"/>
  <c r="M357" i="31" s="1"/>
  <c r="N356" i="31"/>
  <c r="L356" i="31"/>
  <c r="M356" i="31" s="1"/>
  <c r="L355" i="31"/>
  <c r="M355" i="31" s="1"/>
  <c r="N354" i="31"/>
  <c r="L354" i="31"/>
  <c r="M354" i="31" s="1"/>
  <c r="N353" i="31"/>
  <c r="L353" i="31"/>
  <c r="M353" i="31" s="1"/>
  <c r="L352" i="31"/>
  <c r="M352" i="31" s="1"/>
  <c r="L351" i="31"/>
  <c r="M351" i="31" s="1"/>
  <c r="N371" i="31"/>
  <c r="L371" i="31"/>
  <c r="M371" i="31" s="1"/>
  <c r="N370" i="31"/>
  <c r="L370" i="31"/>
  <c r="M370" i="31" s="1"/>
  <c r="N369" i="31"/>
  <c r="L369" i="31"/>
  <c r="M369" i="31" s="1"/>
  <c r="N368" i="31"/>
  <c r="L368" i="31"/>
  <c r="M368" i="31" s="1"/>
  <c r="N367" i="31"/>
  <c r="L367" i="31"/>
  <c r="M367" i="31" s="1"/>
  <c r="N366" i="31"/>
  <c r="L366" i="31"/>
  <c r="M366" i="31" s="1"/>
  <c r="N365" i="31"/>
  <c r="L365" i="31"/>
  <c r="M365" i="31" s="1"/>
  <c r="O384" i="31" l="1"/>
  <c r="O425" i="31"/>
  <c r="O424" i="31"/>
  <c r="O423" i="31"/>
  <c r="O422" i="31"/>
  <c r="O421" i="31"/>
  <c r="O420" i="31"/>
  <c r="O419" i="31"/>
  <c r="O378" i="31"/>
  <c r="O386" i="31"/>
  <c r="O398" i="31"/>
  <c r="O396" i="31"/>
  <c r="O394" i="31"/>
  <c r="O392" i="31"/>
  <c r="O390" i="31"/>
  <c r="O388" i="31"/>
  <c r="O380" i="31"/>
  <c r="O382" i="31"/>
  <c r="O381" i="31"/>
  <c r="O385" i="31"/>
  <c r="O389" i="31"/>
  <c r="O393" i="31"/>
  <c r="O397" i="31"/>
  <c r="O379" i="31"/>
  <c r="O383" i="31"/>
  <c r="O387" i="31"/>
  <c r="O391" i="31"/>
  <c r="O395" i="31"/>
  <c r="O354" i="31"/>
  <c r="O353" i="31"/>
  <c r="O352" i="31"/>
  <c r="O355" i="31"/>
  <c r="O356" i="31"/>
  <c r="O357" i="31"/>
  <c r="O358" i="31"/>
  <c r="O359" i="31"/>
  <c r="O360" i="31"/>
  <c r="O361" i="31"/>
  <c r="O362" i="31"/>
  <c r="O363" i="31"/>
  <c r="O364" i="31"/>
  <c r="O351" i="31"/>
  <c r="O368" i="31"/>
  <c r="O366" i="31"/>
  <c r="O370" i="31"/>
  <c r="O369" i="31"/>
  <c r="O365" i="31"/>
  <c r="O367" i="31"/>
  <c r="O371" i="31"/>
  <c r="O426" i="31" l="1"/>
  <c r="O372" i="31"/>
  <c r="O399" i="31"/>
  <c r="N289" i="31" l="1"/>
  <c r="N288" i="31"/>
  <c r="N287" i="31"/>
  <c r="N286" i="31"/>
  <c r="N285" i="31"/>
  <c r="N284" i="31"/>
  <c r="N283" i="31"/>
  <c r="N282" i="31"/>
  <c r="N281" i="31"/>
  <c r="L289" i="31"/>
  <c r="M289" i="31" s="1"/>
  <c r="L288" i="31"/>
  <c r="M288" i="31" s="1"/>
  <c r="L287" i="31"/>
  <c r="M287" i="31" s="1"/>
  <c r="L286" i="31"/>
  <c r="M286" i="31" s="1"/>
  <c r="L285" i="31"/>
  <c r="M285" i="31" s="1"/>
  <c r="L284" i="31"/>
  <c r="M284" i="31" s="1"/>
  <c r="L283" i="31"/>
  <c r="M283" i="31" s="1"/>
  <c r="L282" i="31"/>
  <c r="M282" i="31" s="1"/>
  <c r="L281" i="31"/>
  <c r="M281" i="31" s="1"/>
  <c r="L280" i="31"/>
  <c r="M280" i="31" s="1"/>
  <c r="N56" i="31"/>
  <c r="L56" i="31"/>
  <c r="M56" i="31" s="1"/>
  <c r="O280" i="31" l="1"/>
  <c r="O284" i="31"/>
  <c r="O288" i="31"/>
  <c r="O281" i="31"/>
  <c r="O285" i="31"/>
  <c r="O289" i="31"/>
  <c r="O282" i="31"/>
  <c r="O286" i="31"/>
  <c r="O283" i="31"/>
  <c r="O287" i="31"/>
  <c r="O56" i="31"/>
  <c r="O290" i="31" l="1"/>
  <c r="O57" i="31"/>
  <c r="L48" i="31" l="1"/>
  <c r="M48" i="31" s="1"/>
  <c r="N50" i="31"/>
  <c r="L50" i="31"/>
  <c r="M50" i="31" s="1"/>
  <c r="L49" i="31"/>
  <c r="M49" i="31" s="1"/>
  <c r="L47" i="31"/>
  <c r="M47" i="31" s="1"/>
  <c r="L46" i="31"/>
  <c r="M46" i="31" s="1"/>
  <c r="L32" i="31"/>
  <c r="M32" i="31" s="1"/>
  <c r="L5" i="31"/>
  <c r="M5" i="31" s="1"/>
  <c r="L6" i="31"/>
  <c r="M6" i="31" s="1"/>
  <c r="L7" i="31"/>
  <c r="M7" i="31" s="1"/>
  <c r="L8" i="31"/>
  <c r="M8" i="31" s="1"/>
  <c r="L9" i="31"/>
  <c r="M9" i="31" s="1"/>
  <c r="L10" i="31"/>
  <c r="M10" i="31" s="1"/>
  <c r="N10" i="31"/>
  <c r="L11" i="31"/>
  <c r="M11" i="31" s="1"/>
  <c r="L12" i="31"/>
  <c r="M12" i="31" s="1"/>
  <c r="L13" i="31"/>
  <c r="M13" i="31" s="1"/>
  <c r="N13" i="31"/>
  <c r="L14" i="31"/>
  <c r="M14" i="31" s="1"/>
  <c r="N14" i="31"/>
  <c r="L15" i="31"/>
  <c r="M15" i="31" s="1"/>
  <c r="N15" i="31"/>
  <c r="O46" i="31" l="1"/>
  <c r="O15" i="31"/>
  <c r="O50" i="31"/>
  <c r="O48" i="31"/>
  <c r="O13" i="31"/>
  <c r="O47" i="31"/>
  <c r="O49" i="31"/>
  <c r="O8" i="31"/>
  <c r="O32" i="31"/>
  <c r="O41" i="31" s="1"/>
  <c r="O12" i="31"/>
  <c r="O14" i="31"/>
  <c r="O10" i="31"/>
  <c r="O6" i="31"/>
  <c r="O11" i="31"/>
  <c r="O7" i="31"/>
  <c r="O9" i="31"/>
  <c r="O5" i="31"/>
  <c r="O51" i="31" l="1"/>
  <c r="L4" i="31" l="1"/>
  <c r="M4" i="31" s="1"/>
  <c r="O4" i="31" l="1"/>
  <c r="O16" i="31" l="1"/>
  <c r="B1" i="23" l="1"/>
  <c r="C157" i="18" l="1"/>
  <c r="E157" i="18" s="1"/>
  <c r="C85" i="17"/>
  <c r="C58" i="18"/>
  <c r="E58" i="18" s="1"/>
  <c r="C95" i="18"/>
  <c r="D95" i="18" s="1"/>
  <c r="D230" i="17"/>
  <c r="C51" i="17"/>
  <c r="C201" i="18"/>
  <c r="D201" i="18" s="1"/>
  <c r="C238" i="17"/>
  <c r="C206" i="17"/>
  <c r="C86" i="17"/>
  <c r="D296" i="17"/>
  <c r="C165" i="18"/>
  <c r="D165" i="18" s="1"/>
  <c r="C140" i="17"/>
  <c r="C42" i="17"/>
  <c r="D219" i="17"/>
  <c r="D153" i="17"/>
  <c r="C179" i="17"/>
  <c r="C172" i="18"/>
  <c r="E172" i="18" s="1"/>
  <c r="C48" i="17"/>
  <c r="C52" i="17"/>
  <c r="C280" i="17"/>
  <c r="C246" i="17"/>
  <c r="C212" i="18"/>
  <c r="E212" i="18" s="1"/>
  <c r="C102" i="17"/>
  <c r="C124" i="17"/>
  <c r="C49" i="18"/>
  <c r="D49" i="18" s="1"/>
  <c r="C165" i="17"/>
  <c r="C272" i="18"/>
  <c r="E272" i="18" s="1"/>
  <c r="D76" i="17"/>
  <c r="D241" i="17"/>
  <c r="C99" i="18"/>
  <c r="E99" i="18" s="1"/>
  <c r="C205" i="17"/>
  <c r="C81" i="17"/>
  <c r="C47" i="18"/>
  <c r="D47" i="18" s="1"/>
  <c r="C218" i="17"/>
  <c r="C262" i="17"/>
  <c r="C228" i="17"/>
  <c r="C273" i="17"/>
  <c r="C129" i="17"/>
  <c r="C191" i="17"/>
  <c r="C174" i="17"/>
  <c r="C36" i="17"/>
  <c r="C51" i="18"/>
  <c r="E51" i="18" s="1"/>
  <c r="C93" i="18"/>
  <c r="D93" i="18" s="1"/>
  <c r="C271" i="18"/>
  <c r="E271" i="18" s="1"/>
  <c r="C103" i="17"/>
  <c r="C108" i="17"/>
  <c r="C130" i="18"/>
  <c r="D274" i="17"/>
  <c r="C173" i="17"/>
  <c r="C60" i="18"/>
  <c r="C73" i="20"/>
  <c r="C256" i="19"/>
  <c r="C148" i="18"/>
  <c r="C146" i="18"/>
  <c r="C64" i="18"/>
  <c r="C195" i="17"/>
  <c r="C207" i="18"/>
  <c r="C291" i="19"/>
  <c r="C86" i="19"/>
  <c r="C293" i="18"/>
  <c r="C284" i="17"/>
  <c r="C202" i="20"/>
  <c r="C225" i="20"/>
  <c r="C286" i="19"/>
  <c r="C253" i="17"/>
  <c r="C289" i="17"/>
  <c r="C251" i="17"/>
  <c r="C130" i="17"/>
  <c r="C290" i="17"/>
  <c r="C170" i="20"/>
  <c r="D212" i="17"/>
  <c r="C118" i="20"/>
  <c r="C278" i="20"/>
  <c r="D96" i="17"/>
  <c r="C114" i="17"/>
  <c r="C257" i="17"/>
  <c r="C55" i="17"/>
  <c r="C39" i="17"/>
  <c r="C147" i="18"/>
  <c r="C44" i="18"/>
  <c r="C196" i="17"/>
  <c r="C42" i="18"/>
  <c r="C141" i="17"/>
  <c r="C170" i="17"/>
  <c r="C62" i="18"/>
  <c r="C191" i="19"/>
  <c r="C203" i="18"/>
  <c r="C271" i="20"/>
  <c r="C52" i="19"/>
  <c r="C126" i="18"/>
  <c r="D235" i="17"/>
  <c r="C283" i="17"/>
  <c r="C268" i="18"/>
  <c r="C30" i="17"/>
  <c r="D197" i="17"/>
  <c r="C125" i="17"/>
  <c r="C278" i="17"/>
  <c r="C84" i="17"/>
  <c r="C187" i="17"/>
  <c r="C164" i="18"/>
  <c r="C97" i="18"/>
  <c r="C91" i="18"/>
  <c r="C124" i="18"/>
  <c r="C135" i="18"/>
  <c r="C201" i="20"/>
  <c r="C202" i="17"/>
  <c r="C242" i="17"/>
  <c r="C168" i="18"/>
  <c r="C280" i="18"/>
  <c r="C63" i="17"/>
  <c r="D207" i="17"/>
  <c r="C249" i="17"/>
  <c r="C218" i="18"/>
  <c r="C152" i="18"/>
  <c r="C217" i="17"/>
  <c r="C151" i="17"/>
  <c r="D65" i="17"/>
  <c r="C202" i="19"/>
  <c r="C81" i="19"/>
  <c r="D99" i="18"/>
  <c r="C40" i="17"/>
  <c r="C294" i="17"/>
  <c r="C73" i="17"/>
  <c r="C97" i="17"/>
  <c r="C169" i="17"/>
  <c r="C258" i="17"/>
  <c r="C31" i="17"/>
  <c r="C190" i="18"/>
  <c r="C224" i="17"/>
  <c r="D164" i="17"/>
  <c r="C77" i="17"/>
  <c r="C168" i="19"/>
  <c r="C194" i="18"/>
  <c r="C136" i="17"/>
  <c r="C158" i="17"/>
  <c r="C58" i="17"/>
  <c r="C88" i="17"/>
  <c r="C157" i="17"/>
  <c r="C154" i="17"/>
  <c r="D186" i="17"/>
  <c r="C91" i="17"/>
  <c r="C40" i="18"/>
  <c r="C268" i="17"/>
  <c r="D54" i="17"/>
  <c r="C271" i="17"/>
  <c r="C190" i="17"/>
  <c r="D109" i="17"/>
  <c r="C47" i="17"/>
  <c r="C154" i="19"/>
  <c r="C192" i="20"/>
  <c r="C180" i="20"/>
  <c r="C128" i="20"/>
  <c r="C83" i="20"/>
  <c r="C292" i="19"/>
  <c r="C116" i="20"/>
  <c r="C257" i="18"/>
  <c r="C215" i="16"/>
  <c r="E215" i="16" s="1"/>
  <c r="C290" i="19"/>
  <c r="C120" i="18"/>
  <c r="C27" i="20"/>
  <c r="C106" i="18"/>
  <c r="C206" i="18"/>
  <c r="C263" i="16"/>
  <c r="E263" i="16" s="1"/>
  <c r="C171" i="20"/>
  <c r="C234" i="18"/>
  <c r="C180" i="16"/>
  <c r="E180" i="16" s="1"/>
  <c r="D209" i="17"/>
  <c r="C171" i="19"/>
  <c r="C180" i="18"/>
  <c r="C129" i="16"/>
  <c r="E129" i="16" s="1"/>
  <c r="C204" i="18"/>
  <c r="C41" i="16"/>
  <c r="E41" i="16" s="1"/>
  <c r="C248" i="19"/>
  <c r="C125" i="18"/>
  <c r="C42" i="19"/>
  <c r="C103" i="18"/>
  <c r="C236" i="19"/>
  <c r="C116" i="18"/>
  <c r="C124" i="19"/>
  <c r="C59" i="18"/>
  <c r="C87" i="16"/>
  <c r="E87" i="16" s="1"/>
  <c r="D256" i="17"/>
  <c r="C173" i="16"/>
  <c r="E173" i="16" s="1"/>
  <c r="D83" i="17"/>
  <c r="D74" i="17"/>
  <c r="D203" i="17"/>
  <c r="D139" i="17"/>
  <c r="C193" i="17"/>
  <c r="D192" i="17"/>
  <c r="C37" i="16"/>
  <c r="E37" i="16" s="1"/>
  <c r="C38" i="17"/>
  <c r="C70" i="17"/>
  <c r="C62" i="17"/>
  <c r="D94" i="17"/>
  <c r="C62" i="16"/>
  <c r="E62" i="16" s="1"/>
  <c r="D205" i="17"/>
  <c r="D113" i="17"/>
  <c r="C246" i="16"/>
  <c r="E246" i="16" s="1"/>
  <c r="C248" i="17"/>
  <c r="C217" i="19"/>
  <c r="C195" i="20"/>
  <c r="C76" i="17"/>
  <c r="D242" i="17"/>
  <c r="C43" i="19"/>
  <c r="C172" i="16"/>
  <c r="E172" i="16" s="1"/>
  <c r="C283" i="20"/>
  <c r="D152" i="17"/>
  <c r="D52" i="17"/>
  <c r="C93" i="19"/>
  <c r="C159" i="20"/>
  <c r="C50" i="20"/>
  <c r="C226" i="19"/>
  <c r="C187" i="19"/>
  <c r="C140" i="18"/>
  <c r="C72" i="20"/>
  <c r="C242" i="18"/>
  <c r="C125" i="16"/>
  <c r="E125" i="16" s="1"/>
  <c r="C114" i="18"/>
  <c r="C98" i="18"/>
  <c r="C187" i="18"/>
  <c r="C215" i="18"/>
  <c r="C171" i="16"/>
  <c r="E171" i="16" s="1"/>
  <c r="D168" i="17"/>
  <c r="C160" i="19"/>
  <c r="C171" i="18"/>
  <c r="C92" i="16"/>
  <c r="E92" i="16" s="1"/>
  <c r="C110" i="20"/>
  <c r="C110" i="18"/>
  <c r="C282" i="17"/>
  <c r="C237" i="19"/>
  <c r="C117" i="18"/>
  <c r="C32" i="19"/>
  <c r="C94" i="18"/>
  <c r="C224" i="19"/>
  <c r="C85" i="18"/>
  <c r="C296" i="18"/>
  <c r="C32" i="18"/>
  <c r="C28" i="16"/>
  <c r="E28" i="16" s="1"/>
  <c r="D213" i="17"/>
  <c r="C127" i="16"/>
  <c r="E127" i="16" s="1"/>
  <c r="C61" i="17"/>
  <c r="C194" i="17"/>
  <c r="D182" i="17"/>
  <c r="D172" i="17"/>
  <c r="C26" i="16"/>
  <c r="E26" i="16" s="1"/>
  <c r="D62" i="17"/>
  <c r="D44" i="17"/>
  <c r="D69" i="17"/>
  <c r="D146" i="17"/>
  <c r="C247" i="16"/>
  <c r="E247" i="16" s="1"/>
  <c r="C36" i="16"/>
  <c r="E36" i="16" s="1"/>
  <c r="D234" i="17"/>
  <c r="C170" i="16"/>
  <c r="E170" i="16" s="1"/>
  <c r="C108" i="19"/>
  <c r="C268" i="20"/>
  <c r="C47" i="16"/>
  <c r="E47" i="16" s="1"/>
  <c r="C93" i="17"/>
  <c r="C65" i="20"/>
  <c r="C230" i="19"/>
  <c r="C285" i="20"/>
  <c r="D80" i="17"/>
  <c r="C174" i="16"/>
  <c r="E174" i="16" s="1"/>
  <c r="C168" i="17"/>
  <c r="D279" i="17"/>
  <c r="D150" i="17"/>
  <c r="C149" i="20"/>
  <c r="C240" i="19"/>
  <c r="C227" i="20"/>
  <c r="C163" i="19"/>
  <c r="C121" i="18"/>
  <c r="C236" i="18"/>
  <c r="C59" i="16"/>
  <c r="E59" i="16" s="1"/>
  <c r="C242" i="19"/>
  <c r="C83" i="18"/>
  <c r="C28" i="19"/>
  <c r="C181" i="18"/>
  <c r="C213" i="16"/>
  <c r="E213" i="16" s="1"/>
  <c r="C127" i="18"/>
  <c r="C162" i="16"/>
  <c r="E162" i="16" s="1"/>
  <c r="C149" i="19"/>
  <c r="C136" i="18"/>
  <c r="C63" i="16"/>
  <c r="E63" i="16" s="1"/>
  <c r="C102" i="20"/>
  <c r="C104" i="18"/>
  <c r="D264" i="17"/>
  <c r="C203" i="19"/>
  <c r="C86" i="18"/>
  <c r="C70" i="18"/>
  <c r="C157" i="19"/>
  <c r="C26" i="18"/>
  <c r="D293" i="17"/>
  <c r="D43" i="17"/>
  <c r="D50" i="17"/>
  <c r="C116" i="17"/>
  <c r="C146" i="17"/>
  <c r="D138" i="17"/>
  <c r="C162" i="17"/>
  <c r="D269" i="17"/>
  <c r="C118" i="16"/>
  <c r="E118" i="16" s="1"/>
  <c r="D37" i="17"/>
  <c r="C44" i="17"/>
  <c r="D72" i="17"/>
  <c r="C179" i="19"/>
  <c r="D227" i="17"/>
  <c r="D110" i="17"/>
  <c r="C44" i="19"/>
  <c r="C71" i="19"/>
  <c r="C118" i="19"/>
  <c r="D119" i="17"/>
  <c r="C284" i="16"/>
  <c r="E284" i="16" s="1"/>
  <c r="D257" i="17"/>
  <c r="C120" i="19"/>
  <c r="C297" i="20"/>
  <c r="C281" i="20"/>
  <c r="C209" i="19"/>
  <c r="C215" i="20"/>
  <c r="C142" i="19"/>
  <c r="C165" i="19"/>
  <c r="C115" i="18"/>
  <c r="C208" i="18"/>
  <c r="C285" i="17"/>
  <c r="C207" i="19"/>
  <c r="C65" i="18"/>
  <c r="C262" i="18"/>
  <c r="C74" i="18"/>
  <c r="C119" i="18"/>
  <c r="C130" i="16"/>
  <c r="E130" i="16" s="1"/>
  <c r="C216" i="19"/>
  <c r="C105" i="18"/>
  <c r="C121" i="16"/>
  <c r="E121" i="16" s="1"/>
  <c r="C127" i="19"/>
  <c r="C118" i="18"/>
  <c r="D297" i="17"/>
  <c r="C52" i="18"/>
  <c r="C223" i="17"/>
  <c r="C181" i="19"/>
  <c r="C80" i="18"/>
  <c r="C259" i="18"/>
  <c r="C33" i="18"/>
  <c r="C50" i="18"/>
  <c r="C264" i="18"/>
  <c r="C268" i="16"/>
  <c r="E268" i="16" s="1"/>
  <c r="D286" i="17"/>
  <c r="C142" i="17"/>
  <c r="D27" i="17"/>
  <c r="C147" i="17"/>
  <c r="C107" i="17"/>
  <c r="D121" i="17"/>
  <c r="C121" i="17"/>
  <c r="C138" i="17"/>
  <c r="D259" i="17"/>
  <c r="D237" i="17"/>
  <c r="D28" i="17"/>
  <c r="C28" i="17"/>
  <c r="D251" i="17"/>
  <c r="C53" i="19"/>
  <c r="D88" i="17"/>
  <c r="C248" i="16"/>
  <c r="E248" i="16" s="1"/>
  <c r="C92" i="20"/>
  <c r="C278" i="19"/>
  <c r="C280" i="20"/>
  <c r="C201" i="19"/>
  <c r="C92" i="18"/>
  <c r="C234" i="19"/>
  <c r="D260" i="17"/>
  <c r="C130" i="19"/>
  <c r="C256" i="18"/>
  <c r="C30" i="18"/>
  <c r="C113" i="18"/>
  <c r="C94" i="19"/>
  <c r="C63" i="18"/>
  <c r="C113" i="16"/>
  <c r="E113" i="16" s="1"/>
  <c r="C66" i="19"/>
  <c r="D282" i="17"/>
  <c r="C215" i="19"/>
  <c r="C28" i="18"/>
  <c r="D214" i="17"/>
  <c r="C136" i="19"/>
  <c r="C61" i="18"/>
  <c r="C238" i="18"/>
  <c r="C27" i="18"/>
  <c r="C41" i="18"/>
  <c r="C258" i="18"/>
  <c r="C235" i="16"/>
  <c r="E235" i="16" s="1"/>
  <c r="D117" i="17"/>
  <c r="C234" i="17"/>
  <c r="C195" i="16"/>
  <c r="E195" i="16" s="1"/>
  <c r="C259" i="16"/>
  <c r="E259" i="16" s="1"/>
  <c r="D116" i="17"/>
  <c r="D66" i="17"/>
  <c r="C32" i="17"/>
  <c r="D115" i="17"/>
  <c r="C115" i="17"/>
  <c r="D198" i="17"/>
  <c r="D75" i="17"/>
  <c r="C286" i="16"/>
  <c r="E286" i="16" s="1"/>
  <c r="D64" i="17"/>
  <c r="C91" i="16"/>
  <c r="E91" i="16" s="1"/>
  <c r="C73" i="16"/>
  <c r="E73" i="16" s="1"/>
  <c r="C252" i="17"/>
  <c r="C279" i="20"/>
  <c r="D280" i="17"/>
  <c r="D125" i="17"/>
  <c r="C80" i="19"/>
  <c r="C47" i="20"/>
  <c r="C31" i="20"/>
  <c r="C98" i="17"/>
  <c r="C257" i="19"/>
  <c r="C147" i="20"/>
  <c r="C270" i="20"/>
  <c r="C106" i="19"/>
  <c r="C275" i="20"/>
  <c r="C247" i="20"/>
  <c r="C84" i="18"/>
  <c r="C107" i="18"/>
  <c r="D226" i="17"/>
  <c r="C96" i="19"/>
  <c r="C39" i="18"/>
  <c r="C241" i="18"/>
  <c r="C88" i="18"/>
  <c r="C103" i="16"/>
  <c r="E103" i="16" s="1"/>
  <c r="C37" i="18"/>
  <c r="C83" i="16"/>
  <c r="E83" i="16" s="1"/>
  <c r="C96" i="18"/>
  <c r="C116" i="19"/>
  <c r="C279" i="16"/>
  <c r="E279" i="16" s="1"/>
  <c r="C208" i="17"/>
  <c r="C126" i="19"/>
  <c r="C230" i="18"/>
  <c r="C294" i="16"/>
  <c r="E294" i="16" s="1"/>
  <c r="C279" i="18"/>
  <c r="C237" i="18"/>
  <c r="C226" i="16"/>
  <c r="E226" i="16" s="1"/>
  <c r="C245" i="17"/>
  <c r="C213" i="17"/>
  <c r="C114" i="16"/>
  <c r="E114" i="16" s="1"/>
  <c r="D99" i="17"/>
  <c r="D49" i="17"/>
  <c r="C80" i="17"/>
  <c r="D105" i="17"/>
  <c r="D181" i="17"/>
  <c r="D171" i="17"/>
  <c r="C175" i="16"/>
  <c r="E175" i="16" s="1"/>
  <c r="C37" i="17"/>
  <c r="D175" i="17"/>
  <c r="C132" i="20"/>
  <c r="C108" i="16"/>
  <c r="E108" i="16" s="1"/>
  <c r="D228" i="17"/>
  <c r="C105" i="19"/>
  <c r="C83" i="19"/>
  <c r="C267" i="20"/>
  <c r="C193" i="20"/>
  <c r="C250" i="18"/>
  <c r="C76" i="18"/>
  <c r="C50" i="19"/>
  <c r="C204" i="17"/>
  <c r="C60" i="19"/>
  <c r="C235" i="18"/>
  <c r="C137" i="20"/>
  <c r="C82" i="18"/>
  <c r="C93" i="16"/>
  <c r="E93" i="16" s="1"/>
  <c r="C58" i="19"/>
  <c r="C29" i="18"/>
  <c r="C42" i="20"/>
  <c r="C26" i="19"/>
  <c r="C87" i="18"/>
  <c r="D248" i="17"/>
  <c r="C270" i="16"/>
  <c r="E270" i="16" s="1"/>
  <c r="C290" i="18"/>
  <c r="C251" i="18"/>
  <c r="C165" i="20"/>
  <c r="C219" i="18"/>
  <c r="C206" i="16"/>
  <c r="E206" i="16" s="1"/>
  <c r="D236" i="17"/>
  <c r="C94" i="17"/>
  <c r="D204" i="17"/>
  <c r="C65" i="16"/>
  <c r="E65" i="16" s="1"/>
  <c r="D82" i="17"/>
  <c r="C292" i="16"/>
  <c r="E292" i="16" s="1"/>
  <c r="C96" i="16"/>
  <c r="E96" i="16" s="1"/>
  <c r="D71" i="17"/>
  <c r="D161" i="17"/>
  <c r="C267" i="17"/>
  <c r="C247" i="17"/>
  <c r="C50" i="17"/>
  <c r="D154" i="17"/>
  <c r="C275" i="16"/>
  <c r="E275" i="16" s="1"/>
  <c r="C124" i="20"/>
  <c r="C131" i="19"/>
  <c r="C32" i="20"/>
  <c r="C71" i="17"/>
  <c r="C128" i="16"/>
  <c r="E128" i="16" s="1"/>
  <c r="C102" i="16"/>
  <c r="E102" i="16" s="1"/>
  <c r="C165" i="16"/>
  <c r="E165" i="16" s="1"/>
  <c r="C41" i="20"/>
  <c r="C182" i="20"/>
  <c r="C61" i="19"/>
  <c r="C257" i="20"/>
  <c r="C163" i="20"/>
  <c r="C39" i="19"/>
  <c r="C48" i="18"/>
  <c r="C171" i="17"/>
  <c r="C294" i="18"/>
  <c r="C226" i="18"/>
  <c r="C104" i="20"/>
  <c r="C54" i="18"/>
  <c r="C74" i="16"/>
  <c r="E74" i="16" s="1"/>
  <c r="C36" i="19"/>
  <c r="C296" i="16"/>
  <c r="E296" i="16" s="1"/>
  <c r="C32" i="16"/>
  <c r="E32" i="16" s="1"/>
  <c r="C33" i="20"/>
  <c r="C253" i="18"/>
  <c r="C81" i="18"/>
  <c r="D239" i="17"/>
  <c r="C261" i="16"/>
  <c r="E261" i="16" s="1"/>
  <c r="C252" i="18"/>
  <c r="C193" i="18"/>
  <c r="C245" i="18"/>
  <c r="C141" i="20"/>
  <c r="C158" i="16"/>
  <c r="E158" i="16" s="1"/>
  <c r="C69" i="17"/>
  <c r="D194" i="17"/>
  <c r="C30" i="16"/>
  <c r="E30" i="16" s="1"/>
  <c r="C217" i="16"/>
  <c r="E217" i="16" s="1"/>
  <c r="C292" i="17"/>
  <c r="D38" i="17"/>
  <c r="D127" i="17"/>
  <c r="D225" i="17"/>
  <c r="C104" i="17"/>
  <c r="C183" i="16"/>
  <c r="E183" i="16" s="1"/>
  <c r="C296" i="19"/>
  <c r="D81" i="17"/>
  <c r="C212" i="19"/>
  <c r="C152" i="16"/>
  <c r="E152" i="16" s="1"/>
  <c r="C152" i="20"/>
  <c r="C229" i="20"/>
  <c r="C292" i="20"/>
  <c r="C198" i="20"/>
  <c r="C250" i="20"/>
  <c r="C159" i="19"/>
  <c r="C269" i="20"/>
  <c r="C51" i="19"/>
  <c r="C248" i="20"/>
  <c r="C143" i="20"/>
  <c r="C228" i="18"/>
  <c r="C29" i="19"/>
  <c r="C31" i="18"/>
  <c r="C249" i="18"/>
  <c r="C224" i="16"/>
  <c r="E224" i="16" s="1"/>
  <c r="C197" i="18"/>
  <c r="C94" i="20"/>
  <c r="C292" i="18"/>
  <c r="C230" i="16"/>
  <c r="E230" i="16" s="1"/>
  <c r="C249" i="19"/>
  <c r="C247" i="18"/>
  <c r="C72" i="18"/>
  <c r="C231" i="17"/>
  <c r="C281" i="18"/>
  <c r="C219" i="16"/>
  <c r="E219" i="16" s="1"/>
  <c r="C157" i="20"/>
  <c r="C246" i="18"/>
  <c r="C169" i="18"/>
  <c r="C202" i="18"/>
  <c r="C131" i="18"/>
  <c r="C147" i="16"/>
  <c r="E147" i="16" s="1"/>
  <c r="C274" i="16"/>
  <c r="E274" i="16" s="1"/>
  <c r="D61" i="17"/>
  <c r="D159" i="17"/>
  <c r="D176" i="17"/>
  <c r="C293" i="17"/>
  <c r="D60" i="17"/>
  <c r="C204" i="16"/>
  <c r="E204" i="16" s="1"/>
  <c r="D281" i="17"/>
  <c r="C228" i="16"/>
  <c r="E228" i="16" s="1"/>
  <c r="D120" i="17"/>
  <c r="C127" i="17"/>
  <c r="C81" i="16"/>
  <c r="E81" i="16" s="1"/>
  <c r="D160" i="17"/>
  <c r="D289" i="17"/>
  <c r="D223" i="17"/>
  <c r="C239" i="17"/>
  <c r="D271" i="17"/>
  <c r="C75" i="19"/>
  <c r="C194" i="19"/>
  <c r="C223" i="19"/>
  <c r="C282" i="20"/>
  <c r="C263" i="20"/>
  <c r="C191" i="20"/>
  <c r="C206" i="20"/>
  <c r="C138" i="19"/>
  <c r="C259" i="20"/>
  <c r="C286" i="20"/>
  <c r="C237" i="20"/>
  <c r="C135" i="20"/>
  <c r="C61" i="20"/>
  <c r="C191" i="18"/>
  <c r="C285" i="18"/>
  <c r="C127" i="20"/>
  <c r="C217" i="18"/>
  <c r="C139" i="19"/>
  <c r="C290" i="16"/>
  <c r="E290" i="16" s="1"/>
  <c r="C259" i="17"/>
  <c r="C261" i="18"/>
  <c r="D291" i="17"/>
  <c r="C204" i="19"/>
  <c r="C224" i="18"/>
  <c r="C43" i="18"/>
  <c r="D201" i="17"/>
  <c r="C260" i="18"/>
  <c r="C213" i="18"/>
  <c r="C282" i="19"/>
  <c r="C142" i="18"/>
  <c r="C108" i="20"/>
  <c r="C184" i="18"/>
  <c r="C126" i="16"/>
  <c r="E126" i="16" s="1"/>
  <c r="C164" i="16"/>
  <c r="E164" i="16" s="1"/>
  <c r="D148" i="17"/>
  <c r="C263" i="17"/>
  <c r="D33" i="17"/>
  <c r="C160" i="16"/>
  <c r="E160" i="16" s="1"/>
  <c r="D270" i="17"/>
  <c r="C169" i="16"/>
  <c r="E169" i="16" s="1"/>
  <c r="D95" i="17"/>
  <c r="D104" i="17"/>
  <c r="C70" i="16"/>
  <c r="E70" i="16" s="1"/>
  <c r="D149" i="17"/>
  <c r="D208" i="17"/>
  <c r="C75" i="17"/>
  <c r="C161" i="16"/>
  <c r="E161" i="16" s="1"/>
  <c r="C33" i="17"/>
  <c r="C54" i="19"/>
  <c r="D216" i="17"/>
  <c r="C273" i="20"/>
  <c r="C253" i="20"/>
  <c r="C160" i="20"/>
  <c r="C197" i="20"/>
  <c r="C72" i="19"/>
  <c r="C228" i="20"/>
  <c r="C249" i="20"/>
  <c r="C204" i="20"/>
  <c r="C38" i="20"/>
  <c r="C183" i="18"/>
  <c r="C283" i="16"/>
  <c r="E283" i="16" s="1"/>
  <c r="C105" i="20"/>
  <c r="C182" i="18"/>
  <c r="C44" i="20"/>
  <c r="C173" i="18"/>
  <c r="C283" i="18"/>
  <c r="C281" i="16"/>
  <c r="E281" i="16" s="1"/>
  <c r="C225" i="17"/>
  <c r="C202" i="16"/>
  <c r="E202" i="16" s="1"/>
  <c r="C193" i="19"/>
  <c r="C195" i="18"/>
  <c r="C239" i="16"/>
  <c r="E239" i="16" s="1"/>
  <c r="D193" i="17"/>
  <c r="C239" i="18"/>
  <c r="C185" i="18"/>
  <c r="C270" i="19"/>
  <c r="C39" i="20"/>
  <c r="C108" i="18"/>
  <c r="C117" i="16"/>
  <c r="E117" i="16" s="1"/>
  <c r="C285" i="16"/>
  <c r="E285" i="16" s="1"/>
  <c r="C117" i="17"/>
  <c r="C97" i="16"/>
  <c r="E97" i="16" s="1"/>
  <c r="C85" i="16"/>
  <c r="E85" i="16" s="1"/>
  <c r="D250" i="17"/>
  <c r="C281" i="17"/>
  <c r="C131" i="16"/>
  <c r="E131" i="16" s="1"/>
  <c r="D70" i="17"/>
  <c r="C95" i="17"/>
  <c r="D247" i="17"/>
  <c r="D135" i="17"/>
  <c r="D63" i="17"/>
  <c r="C208" i="16"/>
  <c r="E208" i="16" s="1"/>
  <c r="D53" i="17"/>
  <c r="C150" i="20"/>
  <c r="C190" i="20"/>
  <c r="C138" i="20"/>
  <c r="C205" i="20"/>
  <c r="C186" i="20"/>
  <c r="C28" i="20"/>
  <c r="C29" i="20"/>
  <c r="C175" i="18"/>
  <c r="C263" i="18"/>
  <c r="C257" i="16"/>
  <c r="E257" i="16" s="1"/>
  <c r="C95" i="20"/>
  <c r="C129" i="18"/>
  <c r="C36" i="20"/>
  <c r="C138" i="18"/>
  <c r="C248" i="18"/>
  <c r="C272" i="16"/>
  <c r="E272" i="16" s="1"/>
  <c r="C196" i="20"/>
  <c r="C240" i="18"/>
  <c r="C191" i="16"/>
  <c r="E191" i="16" s="1"/>
  <c r="D215" i="17"/>
  <c r="C182" i="19"/>
  <c r="C186" i="18"/>
  <c r="C151" i="16"/>
  <c r="E151" i="16" s="1"/>
  <c r="C175" i="17"/>
  <c r="C259" i="19"/>
  <c r="C179" i="18"/>
  <c r="C64" i="19"/>
  <c r="C109" i="18"/>
  <c r="C30" i="20"/>
  <c r="C132" i="19"/>
  <c r="C102" i="18"/>
  <c r="C107" i="16"/>
  <c r="E107" i="16" s="1"/>
  <c r="C184" i="16"/>
  <c r="E184" i="16" s="1"/>
  <c r="D93" i="17"/>
  <c r="C212" i="17"/>
  <c r="D292" i="17"/>
  <c r="C229" i="17"/>
  <c r="C61" i="16"/>
  <c r="E61" i="16" s="1"/>
  <c r="D143" i="17"/>
  <c r="D126" i="17"/>
  <c r="D47" i="17"/>
  <c r="C80" i="16"/>
  <c r="E80" i="16" s="1"/>
  <c r="D278" i="17"/>
  <c r="C203" i="17"/>
  <c r="C290" i="20"/>
  <c r="D36" i="17"/>
  <c r="G36" i="17" s="1"/>
  <c r="C241" i="17"/>
  <c r="G241" i="17" s="1"/>
  <c r="C245" i="20"/>
  <c r="D261" i="17"/>
  <c r="C71" i="18"/>
  <c r="C140" i="19"/>
  <c r="D103" i="17"/>
  <c r="D132" i="17"/>
  <c r="C91" i="20"/>
  <c r="C37" i="19"/>
  <c r="D39" i="17"/>
  <c r="C50" i="16"/>
  <c r="E50" i="16" s="1"/>
  <c r="C261" i="19"/>
  <c r="C48" i="16"/>
  <c r="E48" i="16" s="1"/>
  <c r="C139" i="17"/>
  <c r="C293" i="19"/>
  <c r="D185" i="17"/>
  <c r="C245" i="16"/>
  <c r="E245" i="16" s="1"/>
  <c r="C236" i="16"/>
  <c r="E236" i="16" s="1"/>
  <c r="D253" i="17"/>
  <c r="C295" i="20"/>
  <c r="C69" i="19"/>
  <c r="C131" i="17"/>
  <c r="C223" i="18"/>
  <c r="C151" i="19"/>
  <c r="D229" i="17"/>
  <c r="C181" i="17"/>
  <c r="D249" i="17"/>
  <c r="C85" i="20"/>
  <c r="C238" i="16"/>
  <c r="E238" i="16" s="1"/>
  <c r="C58" i="16"/>
  <c r="E58" i="16" s="1"/>
  <c r="C289" i="16"/>
  <c r="E289" i="16" s="1"/>
  <c r="D151" i="17"/>
  <c r="D51" i="17"/>
  <c r="C42" i="16"/>
  <c r="E42" i="16" s="1"/>
  <c r="C97" i="19"/>
  <c r="C70" i="19"/>
  <c r="C264" i="19"/>
  <c r="C275" i="18"/>
  <c r="C183" i="20"/>
  <c r="C115" i="20"/>
  <c r="C174" i="18"/>
  <c r="C183" i="19"/>
  <c r="C208" i="19"/>
  <c r="C291" i="20"/>
  <c r="C169" i="20"/>
  <c r="C256" i="20"/>
  <c r="C212" i="20"/>
  <c r="C295" i="18"/>
  <c r="C227" i="17"/>
  <c r="D87" i="17"/>
  <c r="C137" i="18"/>
  <c r="C106" i="17"/>
  <c r="D131" i="17"/>
  <c r="C143" i="18"/>
  <c r="C275" i="17"/>
  <c r="C154" i="18"/>
  <c r="D98" i="17"/>
  <c r="C163" i="18"/>
  <c r="C53" i="17"/>
  <c r="C74" i="17"/>
  <c r="C109" i="20"/>
  <c r="D262" i="17"/>
  <c r="C85" i="19"/>
  <c r="C246" i="20"/>
  <c r="C40" i="16"/>
  <c r="E40" i="16" s="1"/>
  <c r="C55" i="19"/>
  <c r="C109" i="19"/>
  <c r="C154" i="16"/>
  <c r="E154" i="16" s="1"/>
  <c r="C43" i="17"/>
  <c r="D290" i="17"/>
  <c r="C114" i="20"/>
  <c r="C52" i="16"/>
  <c r="E52" i="16" s="1"/>
  <c r="C229" i="18"/>
  <c r="C176" i="17"/>
  <c r="C234" i="16"/>
  <c r="E234" i="16" s="1"/>
  <c r="C110" i="16"/>
  <c r="E110" i="16" s="1"/>
  <c r="C88" i="20"/>
  <c r="C27" i="19"/>
  <c r="C279" i="19"/>
  <c r="D190" i="17"/>
  <c r="D124" i="17"/>
  <c r="C54" i="16"/>
  <c r="E54" i="16" s="1"/>
  <c r="C197" i="17"/>
  <c r="C182" i="16"/>
  <c r="E182" i="16" s="1"/>
  <c r="C170" i="19"/>
  <c r="C264" i="16"/>
  <c r="E264" i="16" s="1"/>
  <c r="D97" i="17"/>
  <c r="C168" i="16"/>
  <c r="E168" i="16" s="1"/>
  <c r="C150" i="19"/>
  <c r="C73" i="19"/>
  <c r="D29" i="17"/>
  <c r="D246" i="17"/>
  <c r="C80" i="20"/>
  <c r="D30" i="17"/>
  <c r="C115" i="16"/>
  <c r="E115" i="16" s="1"/>
  <c r="C160" i="18"/>
  <c r="C106" i="20"/>
  <c r="C116" i="16"/>
  <c r="E116" i="16" s="1"/>
  <c r="C146" i="16"/>
  <c r="E146" i="16" s="1"/>
  <c r="C192" i="18"/>
  <c r="C264" i="20"/>
  <c r="C216" i="20"/>
  <c r="C153" i="18"/>
  <c r="C197" i="19"/>
  <c r="C49" i="20"/>
  <c r="C272" i="20"/>
  <c r="C184" i="20"/>
  <c r="C258" i="20"/>
  <c r="C278" i="18"/>
  <c r="C269" i="18"/>
  <c r="C220" i="17"/>
  <c r="C41" i="17"/>
  <c r="C128" i="18"/>
  <c r="C72" i="17"/>
  <c r="C132" i="18"/>
  <c r="C184" i="17"/>
  <c r="C38" i="18"/>
  <c r="C33" i="19"/>
  <c r="C209" i="20"/>
  <c r="C293" i="16"/>
  <c r="E293" i="16" s="1"/>
  <c r="C269" i="17"/>
  <c r="C293" i="20"/>
  <c r="C60" i="17"/>
  <c r="C77" i="20"/>
  <c r="C60" i="20"/>
  <c r="C237" i="16"/>
  <c r="E237" i="16" s="1"/>
  <c r="D294" i="17"/>
  <c r="C201" i="16"/>
  <c r="E201" i="16" s="1"/>
  <c r="C152" i="19"/>
  <c r="D130" i="17"/>
  <c r="C281" i="19"/>
  <c r="C225" i="18"/>
  <c r="C267" i="19"/>
  <c r="D92" i="17"/>
  <c r="C214" i="19"/>
  <c r="C69" i="20"/>
  <c r="C280" i="19"/>
  <c r="C87" i="17"/>
  <c r="C138" i="16"/>
  <c r="E138" i="16" s="1"/>
  <c r="C295" i="16"/>
  <c r="E295" i="16" s="1"/>
  <c r="C250" i="16"/>
  <c r="E250" i="16" s="1"/>
  <c r="D284" i="17"/>
  <c r="C72" i="16"/>
  <c r="E72" i="16" s="1"/>
  <c r="C59" i="20"/>
  <c r="C49" i="17"/>
  <c r="C88" i="19"/>
  <c r="C226" i="20"/>
  <c r="C153" i="20"/>
  <c r="C260" i="17"/>
  <c r="D191" i="17"/>
  <c r="D275" i="17"/>
  <c r="D31" i="17"/>
  <c r="C296" i="17"/>
  <c r="C93" i="20"/>
  <c r="C98" i="19"/>
  <c r="C174" i="19"/>
  <c r="C30" i="19"/>
  <c r="C170" i="18"/>
  <c r="C262" i="19"/>
  <c r="C103" i="20"/>
  <c r="C110" i="19"/>
  <c r="C270" i="18"/>
  <c r="C185" i="20"/>
  <c r="C291" i="18"/>
  <c r="C95" i="19"/>
  <c r="C53" i="20"/>
  <c r="C234" i="20"/>
  <c r="C246" i="19"/>
  <c r="C176" i="19"/>
  <c r="D263" i="17"/>
  <c r="D273" i="17"/>
  <c r="C205" i="16"/>
  <c r="E205" i="16" s="1"/>
  <c r="C71" i="16"/>
  <c r="E71" i="16" s="1"/>
  <c r="D187" i="17"/>
  <c r="C104" i="19"/>
  <c r="C121" i="19"/>
  <c r="C75" i="16"/>
  <c r="E75" i="16" s="1"/>
  <c r="C294" i="19"/>
  <c r="C43" i="20"/>
  <c r="C143" i="17"/>
  <c r="C136" i="16"/>
  <c r="E136" i="16" s="1"/>
  <c r="C158" i="18"/>
  <c r="C185" i="19"/>
  <c r="C176" i="16"/>
  <c r="E176" i="16" s="1"/>
  <c r="C256" i="17"/>
  <c r="C238" i="19"/>
  <c r="C207" i="17"/>
  <c r="D141" i="17"/>
  <c r="C260" i="19"/>
  <c r="C175" i="19"/>
  <c r="D183" i="17"/>
  <c r="C142" i="20"/>
  <c r="C64" i="16"/>
  <c r="E64" i="16" s="1"/>
  <c r="C247" i="19"/>
  <c r="D106" i="17"/>
  <c r="C185" i="16"/>
  <c r="E185" i="16" s="1"/>
  <c r="C161" i="19"/>
  <c r="C51" i="16"/>
  <c r="E51" i="16" s="1"/>
  <c r="C198" i="17"/>
  <c r="C43" i="16"/>
  <c r="E43" i="16" s="1"/>
  <c r="C37" i="20"/>
  <c r="C180" i="19"/>
  <c r="C196" i="19"/>
  <c r="C55" i="16"/>
  <c r="E55" i="16" s="1"/>
  <c r="C63" i="20"/>
  <c r="C143" i="19"/>
  <c r="C268" i="19"/>
  <c r="C216" i="18"/>
  <c r="C74" i="20"/>
  <c r="C289" i="18"/>
  <c r="C267" i="18"/>
  <c r="C168" i="20"/>
  <c r="C256" i="16"/>
  <c r="E256" i="16" s="1"/>
  <c r="C209" i="18"/>
  <c r="C176" i="18"/>
  <c r="C273" i="18"/>
  <c r="D252" i="17"/>
  <c r="C128" i="17"/>
  <c r="C139" i="18"/>
  <c r="C163" i="16"/>
  <c r="E163" i="16" s="1"/>
  <c r="C105" i="16"/>
  <c r="E105" i="16" s="1"/>
  <c r="C135" i="19"/>
  <c r="C164" i="20"/>
  <c r="D108" i="17"/>
  <c r="C190" i="16"/>
  <c r="E190" i="16" s="1"/>
  <c r="C198" i="19"/>
  <c r="D162" i="17"/>
  <c r="D84" i="17"/>
  <c r="D184" i="17"/>
  <c r="C84" i="20"/>
  <c r="C82" i="17"/>
  <c r="C158" i="19"/>
  <c r="D283" i="17"/>
  <c r="C198" i="16"/>
  <c r="E198" i="16" s="1"/>
  <c r="D158" i="17"/>
  <c r="C92" i="19"/>
  <c r="C223" i="16"/>
  <c r="E223" i="16" s="1"/>
  <c r="C174" i="20"/>
  <c r="D238" i="17"/>
  <c r="C135" i="17"/>
  <c r="D224" i="17"/>
  <c r="D114" i="17"/>
  <c r="C207" i="16"/>
  <c r="E207" i="16" s="1"/>
  <c r="D258" i="17"/>
  <c r="D179" i="17"/>
  <c r="C193" i="16"/>
  <c r="E193" i="16" s="1"/>
  <c r="C52" i="20"/>
  <c r="C297" i="16"/>
  <c r="E297" i="16" s="1"/>
  <c r="C213" i="20"/>
  <c r="D59" i="17"/>
  <c r="C99" i="19"/>
  <c r="C284" i="20"/>
  <c r="D129" i="17"/>
  <c r="C196" i="16"/>
  <c r="E196" i="16" s="1"/>
  <c r="C172" i="19"/>
  <c r="C236" i="20"/>
  <c r="C251" i="19"/>
  <c r="C220" i="19"/>
  <c r="C214" i="20"/>
  <c r="C251" i="20"/>
  <c r="C58" i="20"/>
  <c r="C141" i="16"/>
  <c r="E141" i="16" s="1"/>
  <c r="C154" i="20"/>
  <c r="C161" i="18"/>
  <c r="C107" i="19"/>
  <c r="C274" i="18"/>
  <c r="C205" i="18"/>
  <c r="C162" i="18"/>
  <c r="C105" i="17"/>
  <c r="C76" i="19"/>
  <c r="C235" i="19"/>
  <c r="C27" i="17"/>
  <c r="C140" i="16"/>
  <c r="E140" i="16" s="1"/>
  <c r="C175" i="20"/>
  <c r="C96" i="17"/>
  <c r="C197" i="16"/>
  <c r="E197" i="16" s="1"/>
  <c r="C212" i="16"/>
  <c r="E212" i="16" s="1"/>
  <c r="C27" i="16"/>
  <c r="E27" i="16" s="1"/>
  <c r="C76" i="16"/>
  <c r="E76" i="16" s="1"/>
  <c r="C77" i="19"/>
  <c r="C203" i="16"/>
  <c r="E203" i="16" s="1"/>
  <c r="D180" i="17"/>
  <c r="C109" i="17"/>
  <c r="C194" i="20"/>
  <c r="C59" i="19"/>
  <c r="C190" i="19"/>
  <c r="C182" i="17"/>
  <c r="D163" i="17"/>
  <c r="C262" i="16"/>
  <c r="E262" i="16" s="1"/>
  <c r="C214" i="16"/>
  <c r="E214" i="16" s="1"/>
  <c r="C286" i="17"/>
  <c r="C271" i="16"/>
  <c r="E271" i="16" s="1"/>
  <c r="C86" i="16"/>
  <c r="E86" i="16" s="1"/>
  <c r="D147" i="17"/>
  <c r="C231" i="18"/>
  <c r="C162" i="19"/>
  <c r="C250" i="19"/>
  <c r="D220" i="17"/>
  <c r="C179" i="20"/>
  <c r="C84" i="16"/>
  <c r="E84" i="16" s="1"/>
  <c r="C66" i="17"/>
  <c r="C113" i="19"/>
  <c r="C142" i="16"/>
  <c r="E142" i="16" s="1"/>
  <c r="C146" i="20"/>
  <c r="C289" i="20"/>
  <c r="C275" i="19"/>
  <c r="C225" i="16"/>
  <c r="E225" i="16" s="1"/>
  <c r="C284" i="18"/>
  <c r="C208" i="20"/>
  <c r="C176" i="20"/>
  <c r="C164" i="19"/>
  <c r="C62" i="20"/>
  <c r="C150" i="18"/>
  <c r="C129" i="20"/>
  <c r="C153" i="16"/>
  <c r="E153" i="16" s="1"/>
  <c r="C220" i="18"/>
  <c r="C141" i="18"/>
  <c r="C218" i="20"/>
  <c r="C140" i="20"/>
  <c r="C53" i="18"/>
  <c r="C149" i="18"/>
  <c r="C137" i="17"/>
  <c r="C64" i="17"/>
  <c r="C261" i="17"/>
  <c r="C66" i="18"/>
  <c r="C297" i="18"/>
  <c r="C157" i="16"/>
  <c r="E157" i="16" s="1"/>
  <c r="C159" i="16"/>
  <c r="E159" i="16" s="1"/>
  <c r="C179" i="16"/>
  <c r="E179" i="16" s="1"/>
  <c r="C114" i="19"/>
  <c r="D85" i="17"/>
  <c r="F85" i="17" s="1"/>
  <c r="H85" i="17" s="1"/>
  <c r="D285" i="17"/>
  <c r="C228" i="19"/>
  <c r="C245" i="19"/>
  <c r="D32" i="17"/>
  <c r="C38" i="16"/>
  <c r="E38" i="16" s="1"/>
  <c r="C239" i="19"/>
  <c r="D118" i="17"/>
  <c r="D140" i="17"/>
  <c r="G140" i="17" s="1"/>
  <c r="C121" i="20"/>
  <c r="C48" i="19"/>
  <c r="D55" i="17"/>
  <c r="C99" i="16"/>
  <c r="E99" i="16" s="1"/>
  <c r="C31" i="16"/>
  <c r="E31" i="16" s="1"/>
  <c r="C161" i="20"/>
  <c r="C86" i="20"/>
  <c r="D58" i="17"/>
  <c r="C69" i="16"/>
  <c r="E69" i="16" s="1"/>
  <c r="C285" i="19"/>
  <c r="C95" i="16"/>
  <c r="E95" i="16" s="1"/>
  <c r="C149" i="17"/>
  <c r="D206" i="17"/>
  <c r="F206" i="17" s="1"/>
  <c r="C194" i="16"/>
  <c r="E194" i="16" s="1"/>
  <c r="C192" i="19"/>
  <c r="C282" i="16"/>
  <c r="E282" i="16" s="1"/>
  <c r="C117" i="20"/>
  <c r="C242" i="16"/>
  <c r="E242" i="16" s="1"/>
  <c r="C64" i="20"/>
  <c r="C173" i="19"/>
  <c r="C230" i="17"/>
  <c r="I230" i="17" s="1"/>
  <c r="C278" i="16"/>
  <c r="E278" i="16" s="1"/>
  <c r="C184" i="19"/>
  <c r="C238" i="20"/>
  <c r="C219" i="20"/>
  <c r="C230" i="20"/>
  <c r="C40" i="19"/>
  <c r="C102" i="19"/>
  <c r="D173" i="17"/>
  <c r="C158" i="20"/>
  <c r="C82" i="20"/>
  <c r="C104" i="16"/>
  <c r="E104" i="16" s="1"/>
  <c r="D142" i="17"/>
  <c r="C253" i="16"/>
  <c r="E253" i="16" s="1"/>
  <c r="C125" i="19"/>
  <c r="C39" i="16"/>
  <c r="E39" i="16" s="1"/>
  <c r="C77" i="18"/>
  <c r="C160" i="17"/>
  <c r="C186" i="16"/>
  <c r="E186" i="16" s="1"/>
  <c r="C83" i="17"/>
  <c r="C297" i="17"/>
  <c r="C126" i="20"/>
  <c r="C143" i="16"/>
  <c r="E143" i="16" s="1"/>
  <c r="D245" i="17"/>
  <c r="C251" i="16"/>
  <c r="E251" i="16" s="1"/>
  <c r="C252" i="19"/>
  <c r="C169" i="19"/>
  <c r="C269" i="16"/>
  <c r="E269" i="16" s="1"/>
  <c r="C63" i="19"/>
  <c r="D202" i="17"/>
  <c r="D218" i="17"/>
  <c r="G218" i="17" s="1"/>
  <c r="C172" i="17"/>
  <c r="D240" i="17"/>
  <c r="C54" i="17"/>
  <c r="C98" i="16"/>
  <c r="E98" i="16" s="1"/>
  <c r="C82" i="16"/>
  <c r="E82" i="16" s="1"/>
  <c r="C71" i="20"/>
  <c r="C241" i="19"/>
  <c r="D157" i="17"/>
  <c r="C271" i="19"/>
  <c r="C38" i="19"/>
  <c r="C258" i="16"/>
  <c r="E258" i="16" s="1"/>
  <c r="C76" i="20"/>
  <c r="C49" i="19"/>
  <c r="C239" i="20"/>
  <c r="C224" i="20"/>
  <c r="C172" i="20"/>
  <c r="C206" i="19"/>
  <c r="C70" i="20"/>
  <c r="D91" i="17"/>
  <c r="C117" i="19"/>
  <c r="C128" i="19"/>
  <c r="D136" i="17"/>
  <c r="C270" i="17"/>
  <c r="C229" i="19"/>
  <c r="C113" i="20"/>
  <c r="D107" i="17"/>
  <c r="C269" i="19"/>
  <c r="C73" i="18"/>
  <c r="C161" i="17"/>
  <c r="C88" i="16"/>
  <c r="E88" i="16" s="1"/>
  <c r="C229" i="16"/>
  <c r="E229" i="16" s="1"/>
  <c r="C218" i="19"/>
  <c r="D217" i="17"/>
  <c r="C126" i="17"/>
  <c r="C227" i="19"/>
  <c r="C291" i="16"/>
  <c r="E291" i="16" s="1"/>
  <c r="C87" i="20"/>
  <c r="C164" i="17"/>
  <c r="C130" i="20"/>
  <c r="C47" i="19"/>
  <c r="C65" i="17"/>
  <c r="C135" i="16"/>
  <c r="E135" i="16" s="1"/>
  <c r="C82" i="19"/>
  <c r="C226" i="17"/>
  <c r="C148" i="17"/>
  <c r="C272" i="19"/>
  <c r="C227" i="18"/>
  <c r="C214" i="17"/>
  <c r="C218" i="16"/>
  <c r="E218" i="16" s="1"/>
  <c r="C201" i="17"/>
  <c r="C162" i="20"/>
  <c r="D165" i="17"/>
  <c r="C283" i="19"/>
  <c r="C173" i="20"/>
  <c r="C41" i="19"/>
  <c r="C235" i="20"/>
  <c r="C231" i="19"/>
  <c r="C75" i="18"/>
  <c r="C75" i="20"/>
  <c r="C125" i="20"/>
  <c r="C262" i="20"/>
  <c r="C203" i="20"/>
  <c r="C48" i="20"/>
  <c r="C195" i="19"/>
  <c r="C240" i="20"/>
  <c r="C55" i="18"/>
  <c r="C92" i="17"/>
  <c r="C185" i="17"/>
  <c r="C235" i="17"/>
  <c r="C36" i="18"/>
  <c r="C59" i="17"/>
  <c r="C163" i="17"/>
  <c r="C110" i="17"/>
  <c r="C119" i="17"/>
  <c r="C274" i="20"/>
  <c r="C29" i="16"/>
  <c r="E29" i="16" s="1"/>
  <c r="C136" i="20"/>
  <c r="C84" i="19"/>
  <c r="C187" i="16"/>
  <c r="E187" i="16" s="1"/>
  <c r="C69" i="18"/>
  <c r="C250" i="17"/>
  <c r="C294" i="20"/>
  <c r="C53" i="16"/>
  <c r="E53" i="16" s="1"/>
  <c r="C213" i="19"/>
  <c r="C26" i="20"/>
  <c r="C94" i="16"/>
  <c r="E94" i="16" s="1"/>
  <c r="D195" i="17"/>
  <c r="C137" i="19"/>
  <c r="C273" i="16"/>
  <c r="E273" i="16" s="1"/>
  <c r="C153" i="17"/>
  <c r="C249" i="16"/>
  <c r="E249" i="16" s="1"/>
  <c r="C215" i="17"/>
  <c r="C153" i="19"/>
  <c r="C181" i="20"/>
  <c r="C124" i="16"/>
  <c r="E124" i="16" s="1"/>
  <c r="C99" i="20"/>
  <c r="C81" i="20"/>
  <c r="D40" i="17"/>
  <c r="C74" i="19"/>
  <c r="C148" i="20"/>
  <c r="C120" i="17"/>
  <c r="C260" i="16"/>
  <c r="E260" i="16" s="1"/>
  <c r="C274" i="17"/>
  <c r="C186" i="19"/>
  <c r="D77" i="17"/>
  <c r="C137" i="16"/>
  <c r="E137" i="16" s="1"/>
  <c r="C120" i="16"/>
  <c r="E120" i="16" s="1"/>
  <c r="C236" i="17"/>
  <c r="D26" i="17"/>
  <c r="D231" i="17"/>
  <c r="C219" i="19"/>
  <c r="C274" i="19"/>
  <c r="C51" i="20"/>
  <c r="C267" i="16"/>
  <c r="E267" i="16" s="1"/>
  <c r="C261" i="20"/>
  <c r="C297" i="19"/>
  <c r="D41" i="17"/>
  <c r="C240" i="16"/>
  <c r="E240" i="16" s="1"/>
  <c r="C241" i="20"/>
  <c r="C49" i="16"/>
  <c r="E49" i="16" s="1"/>
  <c r="C146" i="19"/>
  <c r="C181" i="16"/>
  <c r="E181" i="16" s="1"/>
  <c r="C296" i="20"/>
  <c r="D73" i="17"/>
  <c r="C147" i="19"/>
  <c r="D267" i="17"/>
  <c r="C192" i="17"/>
  <c r="D102" i="17"/>
  <c r="F102" i="17" s="1"/>
  <c r="C209" i="17"/>
  <c r="C141" i="19"/>
  <c r="D48" i="17"/>
  <c r="I48" i="17" s="1"/>
  <c r="C60" i="16"/>
  <c r="E60" i="16" s="1"/>
  <c r="C252" i="16"/>
  <c r="E252" i="16" s="1"/>
  <c r="C187" i="20"/>
  <c r="C231" i="20"/>
  <c r="C99" i="17"/>
  <c r="C225" i="19"/>
  <c r="C33" i="16"/>
  <c r="E33" i="16" s="1"/>
  <c r="D174" i="17"/>
  <c r="I174" i="17" s="1"/>
  <c r="C119" i="20"/>
  <c r="C44" i="16"/>
  <c r="E44" i="16" s="1"/>
  <c r="C227" i="16"/>
  <c r="E227" i="16" s="1"/>
  <c r="D295" i="17"/>
  <c r="C280" i="16"/>
  <c r="E280" i="16" s="1"/>
  <c r="D196" i="17"/>
  <c r="C237" i="17"/>
  <c r="C159" i="17"/>
  <c r="C284" i="19"/>
  <c r="D86" i="17"/>
  <c r="F86" i="17" s="1"/>
  <c r="H86" i="17" s="1"/>
  <c r="C150" i="16"/>
  <c r="E150" i="16" s="1"/>
  <c r="C139" i="16"/>
  <c r="E139" i="16" s="1"/>
  <c r="C219" i="17"/>
  <c r="C217" i="20"/>
  <c r="C242" i="20"/>
  <c r="C87" i="19"/>
  <c r="C286" i="18"/>
  <c r="C220" i="20"/>
  <c r="C98" i="20"/>
  <c r="C214" i="18"/>
  <c r="C272" i="17"/>
  <c r="C119" i="19"/>
  <c r="C107" i="20"/>
  <c r="C96" i="20"/>
  <c r="C260" i="20"/>
  <c r="C62" i="19"/>
  <c r="C264" i="17"/>
  <c r="C205" i="19"/>
  <c r="C120" i="20"/>
  <c r="C216" i="16"/>
  <c r="E216" i="16" s="1"/>
  <c r="C115" i="19"/>
  <c r="C289" i="19"/>
  <c r="C148" i="19"/>
  <c r="D272" i="17"/>
  <c r="C65" i="19"/>
  <c r="C192" i="16"/>
  <c r="E192" i="16" s="1"/>
  <c r="D128" i="17"/>
  <c r="C209" i="16"/>
  <c r="E209" i="16" s="1"/>
  <c r="C220" i="16"/>
  <c r="E220" i="16" s="1"/>
  <c r="C151" i="20"/>
  <c r="C109" i="16"/>
  <c r="E109" i="16" s="1"/>
  <c r="C31" i="19"/>
  <c r="C273" i="19"/>
  <c r="C66" i="16"/>
  <c r="E66" i="16" s="1"/>
  <c r="D170" i="17"/>
  <c r="C149" i="16"/>
  <c r="E149" i="16" s="1"/>
  <c r="C103" i="19"/>
  <c r="C231" i="16"/>
  <c r="E231" i="16" s="1"/>
  <c r="C148" i="16"/>
  <c r="E148" i="16" s="1"/>
  <c r="C295" i="19"/>
  <c r="C241" i="16"/>
  <c r="E241" i="16" s="1"/>
  <c r="C119" i="16"/>
  <c r="E119" i="16" s="1"/>
  <c r="D169" i="17"/>
  <c r="C55" i="20"/>
  <c r="C106" i="16"/>
  <c r="E106" i="16" s="1"/>
  <c r="D137" i="17"/>
  <c r="D42" i="17"/>
  <c r="F42" i="17" s="1"/>
  <c r="H42" i="17" s="1"/>
  <c r="C291" i="17"/>
  <c r="D268" i="17"/>
  <c r="C186" i="17"/>
  <c r="C54" i="20"/>
  <c r="C132" i="16"/>
  <c r="E132" i="16" s="1"/>
  <c r="C263" i="19"/>
  <c r="C66" i="20"/>
  <c r="C282" i="18"/>
  <c r="C131" i="20"/>
  <c r="C258" i="19"/>
  <c r="C196" i="18"/>
  <c r="C223" i="20"/>
  <c r="C252" i="20"/>
  <c r="C159" i="18"/>
  <c r="C253" i="19"/>
  <c r="C139" i="20"/>
  <c r="C129" i="19"/>
  <c r="C91" i="19"/>
  <c r="C207" i="20"/>
  <c r="C29" i="17"/>
  <c r="C151" i="18"/>
  <c r="C113" i="17"/>
  <c r="C180" i="17"/>
  <c r="C152" i="17"/>
  <c r="C150" i="17"/>
  <c r="C183" i="17"/>
  <c r="C216" i="17"/>
  <c r="C132" i="17"/>
  <c r="C26" i="17"/>
  <c r="C198" i="18"/>
  <c r="C279" i="17"/>
  <c r="C240" i="17"/>
  <c r="C118" i="17"/>
  <c r="C295" i="17"/>
  <c r="C77" i="16"/>
  <c r="E77" i="16" s="1"/>
  <c r="C97" i="20"/>
  <c r="C40" i="20"/>
  <c r="E165" i="18" l="1"/>
  <c r="E95" i="18"/>
  <c r="F95" i="18" s="1"/>
  <c r="G124" i="17"/>
  <c r="E47" i="18"/>
  <c r="F47" i="18" s="1"/>
  <c r="G47" i="18" s="1"/>
  <c r="I205" i="17"/>
  <c r="G280" i="17"/>
  <c r="D271" i="18"/>
  <c r="F271" i="18" s="1"/>
  <c r="D157" i="18"/>
  <c r="F157" i="18" s="1"/>
  <c r="I262" i="17"/>
  <c r="I52" i="17"/>
  <c r="D58" i="18"/>
  <c r="F58" i="18" s="1"/>
  <c r="D212" i="18"/>
  <c r="F212" i="18" s="1"/>
  <c r="G212" i="18" s="1"/>
  <c r="E93" i="18"/>
  <c r="F93" i="18" s="1"/>
  <c r="I191" i="17"/>
  <c r="F238" i="17"/>
  <c r="H238" i="17" s="1"/>
  <c r="G252" i="17"/>
  <c r="I131" i="17"/>
  <c r="I98" i="17"/>
  <c r="F99" i="18"/>
  <c r="E49" i="18"/>
  <c r="F49" i="18" s="1"/>
  <c r="I165" i="17"/>
  <c r="F165" i="18"/>
  <c r="F228" i="17"/>
  <c r="H228" i="17" s="1"/>
  <c r="G95" i="18"/>
  <c r="D51" i="18"/>
  <c r="F51" i="18" s="1"/>
  <c r="I129" i="17"/>
  <c r="F32" i="17"/>
  <c r="H32" i="17" s="1"/>
  <c r="G99" i="18"/>
  <c r="I62" i="17"/>
  <c r="I280" i="17"/>
  <c r="I273" i="17"/>
  <c r="G223" i="17"/>
  <c r="E201" i="18"/>
  <c r="F76" i="17"/>
  <c r="H76" i="17" s="1"/>
  <c r="G87" i="17"/>
  <c r="D172" i="18"/>
  <c r="F172" i="18" s="1"/>
  <c r="F231" i="17"/>
  <c r="H231" i="17" s="1"/>
  <c r="F51" i="17"/>
  <c r="H51" i="17" s="1"/>
  <c r="D272" i="18"/>
  <c r="F272" i="18" s="1"/>
  <c r="G147" i="17"/>
  <c r="F295" i="17"/>
  <c r="H295" i="17" s="1"/>
  <c r="I295" i="17"/>
  <c r="G295" i="17"/>
  <c r="G118" i="17"/>
  <c r="F118" i="17"/>
  <c r="H118" i="17" s="1"/>
  <c r="I118" i="17"/>
  <c r="I216" i="17"/>
  <c r="G216" i="17"/>
  <c r="F216" i="17"/>
  <c r="H216" i="17" s="1"/>
  <c r="I291" i="17"/>
  <c r="F291" i="17"/>
  <c r="H291" i="17" s="1"/>
  <c r="G291" i="17"/>
  <c r="F153" i="17"/>
  <c r="H153" i="17" s="1"/>
  <c r="I153" i="17"/>
  <c r="G153" i="17"/>
  <c r="G235" i="17"/>
  <c r="F235" i="17"/>
  <c r="I148" i="17"/>
  <c r="G148" i="17"/>
  <c r="F148" i="17"/>
  <c r="H148" i="17" s="1"/>
  <c r="F261" i="17"/>
  <c r="H261" i="17" s="1"/>
  <c r="I261" i="17"/>
  <c r="G261" i="17"/>
  <c r="G105" i="17"/>
  <c r="F105" i="17"/>
  <c r="H105" i="17" s="1"/>
  <c r="I105" i="17"/>
  <c r="D273" i="18"/>
  <c r="E273" i="18"/>
  <c r="D291" i="18"/>
  <c r="E291" i="18"/>
  <c r="F49" i="17"/>
  <c r="H49" i="17" s="1"/>
  <c r="I49" i="17"/>
  <c r="G49" i="17"/>
  <c r="G269" i="17"/>
  <c r="I269" i="17"/>
  <c r="F269" i="17"/>
  <c r="H269" i="17" s="1"/>
  <c r="F41" i="17"/>
  <c r="H41" i="17" s="1"/>
  <c r="I41" i="17"/>
  <c r="G41" i="17"/>
  <c r="D153" i="18"/>
  <c r="E153" i="18"/>
  <c r="D160" i="18"/>
  <c r="E160" i="18"/>
  <c r="F74" i="17"/>
  <c r="H74" i="17" s="1"/>
  <c r="I74" i="17"/>
  <c r="G74" i="17"/>
  <c r="E137" i="18"/>
  <c r="D137" i="18"/>
  <c r="E223" i="18"/>
  <c r="D223" i="18"/>
  <c r="E109" i="18"/>
  <c r="D109" i="18"/>
  <c r="D240" i="18"/>
  <c r="E240" i="18"/>
  <c r="D283" i="18"/>
  <c r="E283" i="18"/>
  <c r="I75" i="17"/>
  <c r="G75" i="17"/>
  <c r="F75" i="17"/>
  <c r="H75" i="17" s="1"/>
  <c r="I239" i="17"/>
  <c r="F239" i="17"/>
  <c r="H239" i="17" s="1"/>
  <c r="G239" i="17"/>
  <c r="I293" i="17"/>
  <c r="G293" i="17"/>
  <c r="F293" i="17"/>
  <c r="H293" i="17" s="1"/>
  <c r="D246" i="18"/>
  <c r="E246" i="18"/>
  <c r="E193" i="18"/>
  <c r="D193" i="18"/>
  <c r="I247" i="17"/>
  <c r="G247" i="17"/>
  <c r="F247" i="17"/>
  <c r="H247" i="17" s="1"/>
  <c r="E235" i="18"/>
  <c r="D235" i="18"/>
  <c r="G37" i="17"/>
  <c r="F37" i="17"/>
  <c r="I213" i="17"/>
  <c r="F213" i="17"/>
  <c r="H213" i="17" s="1"/>
  <c r="D241" i="18"/>
  <c r="E241" i="18"/>
  <c r="I117" i="17"/>
  <c r="F28" i="17"/>
  <c r="H28" i="17" s="1"/>
  <c r="I28" i="17"/>
  <c r="G28" i="17"/>
  <c r="E52" i="18"/>
  <c r="D52" i="18"/>
  <c r="D262" i="18"/>
  <c r="E262" i="18"/>
  <c r="G162" i="17"/>
  <c r="I162" i="17"/>
  <c r="F162" i="17"/>
  <c r="H162" i="17" s="1"/>
  <c r="E296" i="18"/>
  <c r="D296" i="18"/>
  <c r="D242" i="18"/>
  <c r="E242" i="18"/>
  <c r="D116" i="18"/>
  <c r="E116" i="18"/>
  <c r="G190" i="17"/>
  <c r="F190" i="17"/>
  <c r="G154" i="17"/>
  <c r="I154" i="17"/>
  <c r="F154" i="17"/>
  <c r="H154" i="17" s="1"/>
  <c r="I224" i="17"/>
  <c r="G224" i="17"/>
  <c r="F224" i="17"/>
  <c r="H224" i="17" s="1"/>
  <c r="F40" i="17"/>
  <c r="H40" i="17" s="1"/>
  <c r="I40" i="17"/>
  <c r="G40" i="17"/>
  <c r="I42" i="17"/>
  <c r="G278" i="17"/>
  <c r="F278" i="17"/>
  <c r="D126" i="18"/>
  <c r="E126" i="18"/>
  <c r="E62" i="18"/>
  <c r="D62" i="18"/>
  <c r="G238" i="17"/>
  <c r="E146" i="18"/>
  <c r="D146" i="18"/>
  <c r="G29" i="17"/>
  <c r="F29" i="17"/>
  <c r="H29" i="17" s="1"/>
  <c r="I29" i="17"/>
  <c r="I240" i="17"/>
  <c r="G240" i="17"/>
  <c r="F240" i="17"/>
  <c r="H240" i="17" s="1"/>
  <c r="F183" i="17"/>
  <c r="H183" i="17" s="1"/>
  <c r="I183" i="17"/>
  <c r="G183" i="17"/>
  <c r="G209" i="17"/>
  <c r="I209" i="17"/>
  <c r="F209" i="17"/>
  <c r="H209" i="17" s="1"/>
  <c r="I120" i="17"/>
  <c r="G120" i="17"/>
  <c r="F120" i="17"/>
  <c r="H120" i="17" s="1"/>
  <c r="F226" i="17"/>
  <c r="H226" i="17" s="1"/>
  <c r="G226" i="17"/>
  <c r="I226" i="17"/>
  <c r="G160" i="17"/>
  <c r="F160" i="17"/>
  <c r="H160" i="17" s="1"/>
  <c r="I160" i="17"/>
  <c r="I64" i="17"/>
  <c r="G64" i="17"/>
  <c r="F64" i="17"/>
  <c r="H64" i="17" s="1"/>
  <c r="E220" i="18"/>
  <c r="D220" i="18"/>
  <c r="I286" i="17"/>
  <c r="G286" i="17"/>
  <c r="F286" i="17"/>
  <c r="H286" i="17" s="1"/>
  <c r="E162" i="18"/>
  <c r="D162" i="18"/>
  <c r="D176" i="18"/>
  <c r="E176" i="18"/>
  <c r="F256" i="17"/>
  <c r="G256" i="17"/>
  <c r="E225" i="18"/>
  <c r="D225" i="18"/>
  <c r="I220" i="17"/>
  <c r="G220" i="17"/>
  <c r="F220" i="17"/>
  <c r="H220" i="17" s="1"/>
  <c r="G197" i="17"/>
  <c r="F197" i="17"/>
  <c r="H197" i="17" s="1"/>
  <c r="G53" i="17"/>
  <c r="I53" i="17"/>
  <c r="F53" i="17"/>
  <c r="H53" i="17" s="1"/>
  <c r="E174" i="18"/>
  <c r="D174" i="18"/>
  <c r="F131" i="17"/>
  <c r="H131" i="17" s="1"/>
  <c r="G131" i="17"/>
  <c r="G203" i="17"/>
  <c r="F203" i="17"/>
  <c r="H203" i="17" s="1"/>
  <c r="I203" i="17"/>
  <c r="F117" i="17"/>
  <c r="H117" i="17" s="1"/>
  <c r="G117" i="17"/>
  <c r="E173" i="18"/>
  <c r="D173" i="18"/>
  <c r="G267" i="17"/>
  <c r="F267" i="17"/>
  <c r="G94" i="17"/>
  <c r="I94" i="17"/>
  <c r="F94" i="17"/>
  <c r="H94" i="17" s="1"/>
  <c r="E39" i="18"/>
  <c r="D39" i="18"/>
  <c r="G142" i="17"/>
  <c r="F142" i="17"/>
  <c r="H142" i="17" s="1"/>
  <c r="I142" i="17"/>
  <c r="D65" i="18"/>
  <c r="E65" i="18"/>
  <c r="D121" i="18"/>
  <c r="E121" i="18"/>
  <c r="D85" i="18"/>
  <c r="E85" i="18"/>
  <c r="F140" i="17"/>
  <c r="H140" i="17" s="1"/>
  <c r="I271" i="17"/>
  <c r="G271" i="17"/>
  <c r="F271" i="17"/>
  <c r="H271" i="17" s="1"/>
  <c r="G157" i="17"/>
  <c r="F157" i="17"/>
  <c r="H157" i="17" s="1"/>
  <c r="I157" i="17"/>
  <c r="F124" i="17"/>
  <c r="H124" i="17" s="1"/>
  <c r="D190" i="18"/>
  <c r="E190" i="18"/>
  <c r="I65" i="17"/>
  <c r="G242" i="17"/>
  <c r="F242" i="17"/>
  <c r="H242" i="17" s="1"/>
  <c r="I242" i="17"/>
  <c r="F174" i="17"/>
  <c r="H174" i="17" s="1"/>
  <c r="I125" i="17"/>
  <c r="G125" i="17"/>
  <c r="F125" i="17"/>
  <c r="H125" i="17" s="1"/>
  <c r="D147" i="18"/>
  <c r="E147" i="18"/>
  <c r="I238" i="17"/>
  <c r="F36" i="17"/>
  <c r="H36" i="17" s="1"/>
  <c r="I36" i="17" s="1"/>
  <c r="E148" i="18"/>
  <c r="D148" i="18"/>
  <c r="I185" i="17"/>
  <c r="G185" i="17"/>
  <c r="F185" i="17"/>
  <c r="H185" i="17" s="1"/>
  <c r="E77" i="18"/>
  <c r="D77" i="18"/>
  <c r="F137" i="17"/>
  <c r="H137" i="17" s="1"/>
  <c r="I137" i="17"/>
  <c r="G137" i="17"/>
  <c r="D205" i="18"/>
  <c r="E205" i="18"/>
  <c r="E209" i="18"/>
  <c r="D209" i="18"/>
  <c r="E163" i="18"/>
  <c r="D163" i="18"/>
  <c r="G227" i="17"/>
  <c r="F227" i="17"/>
  <c r="H227" i="17" s="1"/>
  <c r="I227" i="17"/>
  <c r="G212" i="17"/>
  <c r="F212" i="17"/>
  <c r="D179" i="18"/>
  <c r="E179" i="18"/>
  <c r="D239" i="18"/>
  <c r="E239" i="18"/>
  <c r="D260" i="18"/>
  <c r="E260" i="18"/>
  <c r="D197" i="18"/>
  <c r="E197" i="18"/>
  <c r="E252" i="18"/>
  <c r="D252" i="18"/>
  <c r="E54" i="18"/>
  <c r="D54" i="18"/>
  <c r="G245" i="17"/>
  <c r="F245" i="17"/>
  <c r="G146" i="17"/>
  <c r="F146" i="17"/>
  <c r="D70" i="18"/>
  <c r="E70" i="18"/>
  <c r="E127" i="18"/>
  <c r="D127" i="18"/>
  <c r="E140" i="18"/>
  <c r="D140" i="18"/>
  <c r="G248" i="17"/>
  <c r="F248" i="17"/>
  <c r="H248" i="17" s="1"/>
  <c r="I248" i="17"/>
  <c r="G193" i="17"/>
  <c r="I193" i="17"/>
  <c r="F193" i="17"/>
  <c r="H193" i="17" s="1"/>
  <c r="D103" i="18"/>
  <c r="E103" i="18"/>
  <c r="D234" i="18"/>
  <c r="E234" i="18"/>
  <c r="I140" i="17"/>
  <c r="I88" i="17"/>
  <c r="G88" i="17"/>
  <c r="F88" i="17"/>
  <c r="H88" i="17" s="1"/>
  <c r="I124" i="17"/>
  <c r="D194" i="18"/>
  <c r="E194" i="18"/>
  <c r="I31" i="17"/>
  <c r="G31" i="17"/>
  <c r="F31" i="17"/>
  <c r="H31" i="17" s="1"/>
  <c r="F262" i="17"/>
  <c r="H262" i="17" s="1"/>
  <c r="F151" i="17"/>
  <c r="H151" i="17" s="1"/>
  <c r="I151" i="17"/>
  <c r="G151" i="17"/>
  <c r="I202" i="17"/>
  <c r="G202" i="17"/>
  <c r="F202" i="17"/>
  <c r="H202" i="17" s="1"/>
  <c r="G174" i="17"/>
  <c r="I197" i="17"/>
  <c r="G85" i="17"/>
  <c r="G39" i="17"/>
  <c r="F39" i="17"/>
  <c r="H39" i="17" s="1"/>
  <c r="I39" i="17"/>
  <c r="G51" i="17"/>
  <c r="D282" i="18"/>
  <c r="E282" i="18"/>
  <c r="E286" i="18"/>
  <c r="D286" i="18"/>
  <c r="F192" i="17"/>
  <c r="H192" i="17" s="1"/>
  <c r="I192" i="17"/>
  <c r="G192" i="17"/>
  <c r="E149" i="18"/>
  <c r="D149" i="18"/>
  <c r="I66" i="17"/>
  <c r="G66" i="17"/>
  <c r="F66" i="17"/>
  <c r="H66" i="17" s="1"/>
  <c r="D216" i="18"/>
  <c r="E216" i="18"/>
  <c r="D269" i="18"/>
  <c r="E269" i="18"/>
  <c r="I43" i="17"/>
  <c r="G43" i="17"/>
  <c r="F43" i="17"/>
  <c r="H43" i="17" s="1"/>
  <c r="D248" i="18"/>
  <c r="E248" i="18"/>
  <c r="D182" i="18"/>
  <c r="E182" i="18"/>
  <c r="D217" i="18"/>
  <c r="E217" i="18"/>
  <c r="E281" i="18"/>
  <c r="D281" i="18"/>
  <c r="E87" i="18"/>
  <c r="D87" i="18"/>
  <c r="G204" i="17"/>
  <c r="I204" i="17"/>
  <c r="F204" i="17"/>
  <c r="H204" i="17" s="1"/>
  <c r="E96" i="18"/>
  <c r="D96" i="18"/>
  <c r="D258" i="18"/>
  <c r="E258" i="18"/>
  <c r="E118" i="18"/>
  <c r="D118" i="18"/>
  <c r="I285" i="17"/>
  <c r="G285" i="17"/>
  <c r="F285" i="17"/>
  <c r="H285" i="17" s="1"/>
  <c r="F116" i="17"/>
  <c r="H116" i="17" s="1"/>
  <c r="G116" i="17"/>
  <c r="I116" i="17"/>
  <c r="D94" i="18"/>
  <c r="E94" i="18"/>
  <c r="E215" i="18"/>
  <c r="D215" i="18"/>
  <c r="G258" i="17"/>
  <c r="F258" i="17"/>
  <c r="H258" i="17" s="1"/>
  <c r="I258" i="17"/>
  <c r="G262" i="17"/>
  <c r="F217" i="17"/>
  <c r="H217" i="17" s="1"/>
  <c r="I217" i="17"/>
  <c r="G217" i="17"/>
  <c r="F191" i="17"/>
  <c r="H191" i="17" s="1"/>
  <c r="D91" i="18"/>
  <c r="E91" i="18"/>
  <c r="I85" i="17"/>
  <c r="I55" i="17"/>
  <c r="G55" i="17"/>
  <c r="F55" i="17"/>
  <c r="H55" i="17" s="1"/>
  <c r="G130" i="17"/>
  <c r="I130" i="17"/>
  <c r="F130" i="17"/>
  <c r="H130" i="17" s="1"/>
  <c r="I51" i="17"/>
  <c r="I119" i="17"/>
  <c r="G119" i="17"/>
  <c r="F119" i="17"/>
  <c r="H119" i="17" s="1"/>
  <c r="G92" i="17"/>
  <c r="F92" i="17"/>
  <c r="H92" i="17" s="1"/>
  <c r="I92" i="17"/>
  <c r="F65" i="17"/>
  <c r="H65" i="17" s="1"/>
  <c r="G65" i="17"/>
  <c r="I161" i="17"/>
  <c r="F161" i="17"/>
  <c r="H161" i="17" s="1"/>
  <c r="G161" i="17"/>
  <c r="E53" i="18"/>
  <c r="D53" i="18"/>
  <c r="E284" i="18"/>
  <c r="D284" i="18"/>
  <c r="F296" i="17"/>
  <c r="H296" i="17" s="1"/>
  <c r="G296" i="17"/>
  <c r="E38" i="18"/>
  <c r="D38" i="18"/>
  <c r="E278" i="18"/>
  <c r="D278" i="18"/>
  <c r="E138" i="18"/>
  <c r="D138" i="18"/>
  <c r="I95" i="17"/>
  <c r="G95" i="17"/>
  <c r="F95" i="17"/>
  <c r="H95" i="17" s="1"/>
  <c r="E43" i="18"/>
  <c r="D43" i="18"/>
  <c r="G231" i="17"/>
  <c r="I231" i="17"/>
  <c r="E249" i="18"/>
  <c r="D249" i="18"/>
  <c r="I104" i="17"/>
  <c r="G104" i="17"/>
  <c r="F104" i="17"/>
  <c r="H104" i="17" s="1"/>
  <c r="D226" i="18"/>
  <c r="E226" i="18"/>
  <c r="G71" i="17"/>
  <c r="F71" i="17"/>
  <c r="H71" i="17" s="1"/>
  <c r="I71" i="17"/>
  <c r="E219" i="18"/>
  <c r="D219" i="18"/>
  <c r="D237" i="18"/>
  <c r="E237" i="18"/>
  <c r="E107" i="18"/>
  <c r="D107" i="18"/>
  <c r="I115" i="17"/>
  <c r="F115" i="17"/>
  <c r="H115" i="17" s="1"/>
  <c r="G115" i="17"/>
  <c r="E41" i="18"/>
  <c r="D41" i="18"/>
  <c r="D264" i="18"/>
  <c r="E264" i="18"/>
  <c r="E208" i="18"/>
  <c r="D208" i="18"/>
  <c r="E86" i="18"/>
  <c r="D86" i="18"/>
  <c r="F168" i="17"/>
  <c r="G168" i="17"/>
  <c r="G234" i="17"/>
  <c r="D125" i="18"/>
  <c r="E125" i="18"/>
  <c r="I268" i="17"/>
  <c r="G268" i="17"/>
  <c r="F268" i="17"/>
  <c r="H268" i="17" s="1"/>
  <c r="G52" i="17"/>
  <c r="D152" i="18"/>
  <c r="E152" i="18"/>
  <c r="G191" i="17"/>
  <c r="F273" i="17"/>
  <c r="H273" i="17" s="1"/>
  <c r="F170" i="17"/>
  <c r="H170" i="17" s="1"/>
  <c r="I170" i="17"/>
  <c r="G170" i="17"/>
  <c r="I257" i="17"/>
  <c r="G257" i="17"/>
  <c r="F257" i="17"/>
  <c r="H257" i="17" s="1"/>
  <c r="I284" i="17"/>
  <c r="F284" i="17"/>
  <c r="H284" i="17" s="1"/>
  <c r="G284" i="17"/>
  <c r="G86" i="17"/>
  <c r="E55" i="18"/>
  <c r="D55" i="18"/>
  <c r="E73" i="18"/>
  <c r="D73" i="18"/>
  <c r="G182" i="17"/>
  <c r="F182" i="17"/>
  <c r="H182" i="17" s="1"/>
  <c r="I182" i="17"/>
  <c r="I96" i="17"/>
  <c r="G96" i="17"/>
  <c r="D274" i="18"/>
  <c r="E274" i="18"/>
  <c r="I82" i="17"/>
  <c r="G82" i="17"/>
  <c r="F82" i="17"/>
  <c r="H82" i="17" s="1"/>
  <c r="D158" i="18"/>
  <c r="E158" i="18"/>
  <c r="D154" i="18"/>
  <c r="E154" i="18"/>
  <c r="E295" i="18"/>
  <c r="D295" i="18"/>
  <c r="E108" i="18"/>
  <c r="D108" i="18"/>
  <c r="D195" i="18"/>
  <c r="E195" i="18"/>
  <c r="D224" i="18"/>
  <c r="E224" i="18"/>
  <c r="I127" i="17"/>
  <c r="G127" i="17"/>
  <c r="F127" i="17"/>
  <c r="H127" i="17" s="1"/>
  <c r="D72" i="18"/>
  <c r="E72" i="18"/>
  <c r="F225" i="17"/>
  <c r="H225" i="17" s="1"/>
  <c r="F69" i="17"/>
  <c r="I252" i="17"/>
  <c r="F252" i="17"/>
  <c r="H252" i="17" s="1"/>
  <c r="D92" i="18"/>
  <c r="E92" i="18"/>
  <c r="I138" i="17"/>
  <c r="F138" i="17"/>
  <c r="H138" i="17" s="1"/>
  <c r="G138" i="17"/>
  <c r="E50" i="18"/>
  <c r="D50" i="18"/>
  <c r="D181" i="18"/>
  <c r="E181" i="18"/>
  <c r="I194" i="17"/>
  <c r="F194" i="17"/>
  <c r="H194" i="17" s="1"/>
  <c r="G194" i="17"/>
  <c r="D117" i="18"/>
  <c r="E117" i="18"/>
  <c r="D206" i="18"/>
  <c r="E206" i="18"/>
  <c r="D40" i="18"/>
  <c r="E40" i="18"/>
  <c r="G58" i="17"/>
  <c r="F58" i="17"/>
  <c r="F52" i="17"/>
  <c r="H52" i="17" s="1"/>
  <c r="G102" i="17"/>
  <c r="H102" i="17" s="1"/>
  <c r="I102" i="17" s="1"/>
  <c r="E218" i="18"/>
  <c r="D218" i="18"/>
  <c r="E97" i="18"/>
  <c r="D97" i="18"/>
  <c r="F30" i="17"/>
  <c r="H30" i="17" s="1"/>
  <c r="I30" i="17"/>
  <c r="G30" i="17"/>
  <c r="G273" i="17"/>
  <c r="G114" i="17"/>
  <c r="F114" i="17"/>
  <c r="H114" i="17" s="1"/>
  <c r="I114" i="17"/>
  <c r="F251" i="17"/>
  <c r="H251" i="17" s="1"/>
  <c r="I251" i="17"/>
  <c r="G251" i="17"/>
  <c r="G206" i="17"/>
  <c r="I86" i="17"/>
  <c r="E60" i="18"/>
  <c r="D60" i="18"/>
  <c r="F165" i="17"/>
  <c r="H165" i="17" s="1"/>
  <c r="F279" i="17"/>
  <c r="G279" i="17"/>
  <c r="I152" i="17"/>
  <c r="G152" i="17"/>
  <c r="F152" i="17"/>
  <c r="H152" i="17" s="1"/>
  <c r="E198" i="18"/>
  <c r="D198" i="18"/>
  <c r="I26" i="17"/>
  <c r="G26" i="17"/>
  <c r="F26" i="17"/>
  <c r="H26" i="17" s="1"/>
  <c r="G236" i="17"/>
  <c r="F236" i="17"/>
  <c r="H236" i="17" s="1"/>
  <c r="I236" i="17"/>
  <c r="I110" i="17"/>
  <c r="G110" i="17"/>
  <c r="F110" i="17"/>
  <c r="H110" i="17" s="1"/>
  <c r="E75" i="18"/>
  <c r="D75" i="18"/>
  <c r="E150" i="18"/>
  <c r="D150" i="18"/>
  <c r="F184" i="17"/>
  <c r="H184" i="17" s="1"/>
  <c r="I184" i="17"/>
  <c r="G184" i="17"/>
  <c r="D192" i="18"/>
  <c r="E192" i="18"/>
  <c r="I275" i="17"/>
  <c r="G275" i="17"/>
  <c r="F275" i="17"/>
  <c r="H275" i="17" s="1"/>
  <c r="I175" i="17"/>
  <c r="F175" i="17"/>
  <c r="H175" i="17" s="1"/>
  <c r="G175" i="17"/>
  <c r="D129" i="18"/>
  <c r="E129" i="18"/>
  <c r="E285" i="18"/>
  <c r="D285" i="18"/>
  <c r="D131" i="18"/>
  <c r="E131" i="18"/>
  <c r="E247" i="18"/>
  <c r="D247" i="18"/>
  <c r="E31" i="18"/>
  <c r="D31" i="18"/>
  <c r="D294" i="18"/>
  <c r="E294" i="18"/>
  <c r="E251" i="18"/>
  <c r="D251" i="18"/>
  <c r="D76" i="18"/>
  <c r="E76" i="18"/>
  <c r="F80" i="17"/>
  <c r="E279" i="18"/>
  <c r="D279" i="18"/>
  <c r="E84" i="18"/>
  <c r="D84" i="18"/>
  <c r="G32" i="17"/>
  <c r="I32" i="17"/>
  <c r="E27" i="18"/>
  <c r="D27" i="18"/>
  <c r="D63" i="18"/>
  <c r="E63" i="18"/>
  <c r="I121" i="17"/>
  <c r="F121" i="17"/>
  <c r="H121" i="17" s="1"/>
  <c r="E115" i="18"/>
  <c r="D115" i="18"/>
  <c r="G80" i="17"/>
  <c r="E187" i="18"/>
  <c r="D187" i="18"/>
  <c r="E106" i="18"/>
  <c r="D106" i="18"/>
  <c r="F48" i="17"/>
  <c r="H48" i="17" s="1"/>
  <c r="I249" i="17"/>
  <c r="G249" i="17"/>
  <c r="F249" i="17"/>
  <c r="H249" i="17" s="1"/>
  <c r="D135" i="18"/>
  <c r="E135" i="18"/>
  <c r="D268" i="18"/>
  <c r="E268" i="18"/>
  <c r="I141" i="17"/>
  <c r="G141" i="17"/>
  <c r="F141" i="17"/>
  <c r="H141" i="17" s="1"/>
  <c r="F96" i="17"/>
  <c r="H96" i="17" s="1"/>
  <c r="H206" i="17"/>
  <c r="I173" i="17"/>
  <c r="G173" i="17"/>
  <c r="F173" i="17"/>
  <c r="H173" i="17" s="1"/>
  <c r="G165" i="17"/>
  <c r="E159" i="18"/>
  <c r="D159" i="18"/>
  <c r="G113" i="17"/>
  <c r="F113" i="17"/>
  <c r="I264" i="17"/>
  <c r="G264" i="17"/>
  <c r="F264" i="17"/>
  <c r="H264" i="17" s="1"/>
  <c r="F272" i="17"/>
  <c r="H272" i="17" s="1"/>
  <c r="I272" i="17"/>
  <c r="G272" i="17"/>
  <c r="G159" i="17"/>
  <c r="I159" i="17"/>
  <c r="F159" i="17"/>
  <c r="H159" i="17" s="1"/>
  <c r="I163" i="17"/>
  <c r="G163" i="17"/>
  <c r="F163" i="17"/>
  <c r="H163" i="17" s="1"/>
  <c r="G201" i="17"/>
  <c r="F201" i="17"/>
  <c r="G164" i="17"/>
  <c r="F164" i="17"/>
  <c r="H164" i="17" s="1"/>
  <c r="G149" i="17"/>
  <c r="F149" i="17"/>
  <c r="H149" i="17" s="1"/>
  <c r="I149" i="17"/>
  <c r="D139" i="18"/>
  <c r="E139" i="18"/>
  <c r="E267" i="18"/>
  <c r="D267" i="18"/>
  <c r="F143" i="17"/>
  <c r="H143" i="17" s="1"/>
  <c r="G143" i="17"/>
  <c r="I143" i="17"/>
  <c r="I87" i="17"/>
  <c r="F87" i="17"/>
  <c r="H87" i="17" s="1"/>
  <c r="D132" i="18"/>
  <c r="E132" i="18"/>
  <c r="D275" i="18"/>
  <c r="E275" i="18"/>
  <c r="E71" i="18"/>
  <c r="D71" i="18"/>
  <c r="G281" i="17"/>
  <c r="F281" i="17"/>
  <c r="H281" i="17" s="1"/>
  <c r="I281" i="17"/>
  <c r="E184" i="18"/>
  <c r="D184" i="18"/>
  <c r="E81" i="18"/>
  <c r="D81" i="18"/>
  <c r="G171" i="17"/>
  <c r="I171" i="17"/>
  <c r="F171" i="17"/>
  <c r="H171" i="17" s="1"/>
  <c r="E29" i="18"/>
  <c r="D29" i="18"/>
  <c r="D250" i="18"/>
  <c r="E250" i="18"/>
  <c r="E37" i="18"/>
  <c r="D37" i="18"/>
  <c r="D238" i="18"/>
  <c r="E238" i="18"/>
  <c r="G121" i="17"/>
  <c r="E33" i="18"/>
  <c r="D33" i="18"/>
  <c r="D105" i="18"/>
  <c r="E105" i="18"/>
  <c r="I44" i="17"/>
  <c r="F44" i="17"/>
  <c r="H44" i="17" s="1"/>
  <c r="G44" i="17"/>
  <c r="E104" i="18"/>
  <c r="D104" i="18"/>
  <c r="I61" i="17"/>
  <c r="F61" i="17"/>
  <c r="H61" i="17" s="1"/>
  <c r="G61" i="17"/>
  <c r="I282" i="17"/>
  <c r="G282" i="17"/>
  <c r="F282" i="17"/>
  <c r="H282" i="17" s="1"/>
  <c r="D98" i="18"/>
  <c r="E98" i="18"/>
  <c r="E204" i="18"/>
  <c r="D204" i="18"/>
  <c r="G48" i="17"/>
  <c r="F91" i="17"/>
  <c r="H91" i="17" s="1"/>
  <c r="I91" i="17"/>
  <c r="G91" i="17"/>
  <c r="F246" i="17"/>
  <c r="I169" i="17"/>
  <c r="G169" i="17"/>
  <c r="F169" i="17"/>
  <c r="H169" i="17" s="1"/>
  <c r="I207" i="17"/>
  <c r="F179" i="17"/>
  <c r="F283" i="17"/>
  <c r="H283" i="17" s="1"/>
  <c r="I283" i="17"/>
  <c r="G283" i="17"/>
  <c r="G81" i="17"/>
  <c r="G228" i="17"/>
  <c r="G289" i="17"/>
  <c r="F289" i="17"/>
  <c r="I206" i="17"/>
  <c r="D293" i="18"/>
  <c r="E293" i="18"/>
  <c r="I296" i="17"/>
  <c r="F274" i="17"/>
  <c r="H274" i="17" s="1"/>
  <c r="I180" i="17"/>
  <c r="G180" i="17"/>
  <c r="F180" i="17"/>
  <c r="H180" i="17" s="1"/>
  <c r="F99" i="17"/>
  <c r="H99" i="17" s="1"/>
  <c r="G99" i="17"/>
  <c r="I99" i="17"/>
  <c r="I132" i="17"/>
  <c r="G132" i="17"/>
  <c r="F132" i="17"/>
  <c r="H132" i="17" s="1"/>
  <c r="D151" i="18"/>
  <c r="E151" i="18"/>
  <c r="G237" i="17"/>
  <c r="F237" i="17"/>
  <c r="H237" i="17" s="1"/>
  <c r="I237" i="17"/>
  <c r="E297" i="18"/>
  <c r="D297" i="18"/>
  <c r="I27" i="17"/>
  <c r="G27" i="17"/>
  <c r="F27" i="17"/>
  <c r="H27" i="17" s="1"/>
  <c r="G135" i="17"/>
  <c r="F135" i="17"/>
  <c r="I128" i="17"/>
  <c r="G128" i="17"/>
  <c r="F128" i="17"/>
  <c r="H128" i="17" s="1"/>
  <c r="E270" i="18"/>
  <c r="D270" i="18"/>
  <c r="I260" i="17"/>
  <c r="G260" i="17"/>
  <c r="F260" i="17"/>
  <c r="H260" i="17" s="1"/>
  <c r="F72" i="17"/>
  <c r="H72" i="17" s="1"/>
  <c r="G72" i="17"/>
  <c r="I72" i="17"/>
  <c r="E143" i="18"/>
  <c r="D143" i="18"/>
  <c r="E102" i="18"/>
  <c r="D102" i="18"/>
  <c r="D186" i="18"/>
  <c r="E186" i="18"/>
  <c r="E183" i="18"/>
  <c r="D183" i="18"/>
  <c r="D191" i="18"/>
  <c r="E191" i="18"/>
  <c r="E202" i="18"/>
  <c r="D202" i="18"/>
  <c r="E253" i="18"/>
  <c r="D253" i="18"/>
  <c r="E48" i="18"/>
  <c r="D48" i="18"/>
  <c r="E230" i="18"/>
  <c r="D230" i="18"/>
  <c r="D61" i="18"/>
  <c r="E61" i="18"/>
  <c r="I107" i="17"/>
  <c r="G107" i="17"/>
  <c r="F107" i="17"/>
  <c r="H107" i="17" s="1"/>
  <c r="D259" i="18"/>
  <c r="E259" i="18"/>
  <c r="D83" i="18"/>
  <c r="E83" i="18"/>
  <c r="G69" i="17"/>
  <c r="E110" i="18"/>
  <c r="D110" i="18"/>
  <c r="F62" i="17"/>
  <c r="H62" i="17" s="1"/>
  <c r="G62" i="17"/>
  <c r="E120" i="18"/>
  <c r="D120" i="18"/>
  <c r="I158" i="17"/>
  <c r="G158" i="17"/>
  <c r="F158" i="17"/>
  <c r="H158" i="17" s="1"/>
  <c r="G246" i="17"/>
  <c r="I97" i="17"/>
  <c r="G97" i="17"/>
  <c r="F97" i="17"/>
  <c r="H97" i="17" s="1"/>
  <c r="G129" i="17"/>
  <c r="G179" i="17"/>
  <c r="D124" i="18"/>
  <c r="E124" i="18"/>
  <c r="D164" i="18"/>
  <c r="E164" i="18"/>
  <c r="F81" i="17"/>
  <c r="E203" i="18"/>
  <c r="D203" i="18"/>
  <c r="D42" i="18"/>
  <c r="E42" i="18"/>
  <c r="I253" i="17"/>
  <c r="G253" i="17"/>
  <c r="F253" i="17"/>
  <c r="H253" i="17" s="1"/>
  <c r="G157" i="18"/>
  <c r="G205" i="17"/>
  <c r="E130" i="18"/>
  <c r="D130" i="18"/>
  <c r="E196" i="18"/>
  <c r="D196" i="18"/>
  <c r="I59" i="17"/>
  <c r="G59" i="17"/>
  <c r="F59" i="17"/>
  <c r="H59" i="17" s="1"/>
  <c r="G214" i="17"/>
  <c r="F214" i="17"/>
  <c r="H214" i="17" s="1"/>
  <c r="I214" i="17"/>
  <c r="F54" i="17"/>
  <c r="H54" i="17" s="1"/>
  <c r="G54" i="17"/>
  <c r="I54" i="17"/>
  <c r="G230" i="17"/>
  <c r="F230" i="17"/>
  <c r="H230" i="17" s="1"/>
  <c r="D231" i="18"/>
  <c r="E231" i="18"/>
  <c r="F109" i="17"/>
  <c r="H109" i="17" s="1"/>
  <c r="I109" i="17"/>
  <c r="D170" i="18"/>
  <c r="E170" i="18"/>
  <c r="I181" i="17"/>
  <c r="G181" i="17"/>
  <c r="F181" i="17"/>
  <c r="H181" i="17" s="1"/>
  <c r="I139" i="17"/>
  <c r="G139" i="17"/>
  <c r="F139" i="17"/>
  <c r="H139" i="17" s="1"/>
  <c r="D263" i="18"/>
  <c r="E263" i="18"/>
  <c r="E142" i="18"/>
  <c r="D142" i="18"/>
  <c r="D261" i="18"/>
  <c r="E261" i="18"/>
  <c r="D228" i="18"/>
  <c r="E228" i="18"/>
  <c r="F98" i="17"/>
  <c r="H98" i="17" s="1"/>
  <c r="G98" i="17"/>
  <c r="D113" i="18"/>
  <c r="E113" i="18"/>
  <c r="F147" i="17"/>
  <c r="H147" i="17" s="1"/>
  <c r="I147" i="17"/>
  <c r="E80" i="18"/>
  <c r="D80" i="18"/>
  <c r="G213" i="17"/>
  <c r="D114" i="18"/>
  <c r="E114" i="18"/>
  <c r="I70" i="17"/>
  <c r="G70" i="17"/>
  <c r="F70" i="17"/>
  <c r="H70" i="17" s="1"/>
  <c r="I136" i="17"/>
  <c r="G136" i="17"/>
  <c r="F136" i="17"/>
  <c r="H136" i="17" s="1"/>
  <c r="G73" i="17"/>
  <c r="I73" i="17"/>
  <c r="F73" i="17"/>
  <c r="H73" i="17" s="1"/>
  <c r="F129" i="17"/>
  <c r="H129" i="17" s="1"/>
  <c r="G63" i="17"/>
  <c r="F63" i="17"/>
  <c r="H63" i="17" s="1"/>
  <c r="I63" i="17"/>
  <c r="G187" i="17"/>
  <c r="I187" i="17"/>
  <c r="F187" i="17"/>
  <c r="H187" i="17" s="1"/>
  <c r="I196" i="17"/>
  <c r="G196" i="17"/>
  <c r="F196" i="17"/>
  <c r="H196" i="17" s="1"/>
  <c r="I228" i="17"/>
  <c r="F290" i="17"/>
  <c r="G290" i="17"/>
  <c r="E207" i="18"/>
  <c r="D207" i="18"/>
  <c r="F205" i="17"/>
  <c r="H205" i="17" s="1"/>
  <c r="I108" i="17"/>
  <c r="G108" i="17"/>
  <c r="F108" i="17"/>
  <c r="H108" i="17" s="1"/>
  <c r="I218" i="17"/>
  <c r="I150" i="17"/>
  <c r="G150" i="17"/>
  <c r="F150" i="17"/>
  <c r="H150" i="17" s="1"/>
  <c r="G219" i="17"/>
  <c r="I219" i="17"/>
  <c r="F219" i="17"/>
  <c r="H219" i="17" s="1"/>
  <c r="F215" i="17"/>
  <c r="H215" i="17" s="1"/>
  <c r="G215" i="17"/>
  <c r="I215" i="17"/>
  <c r="E69" i="18"/>
  <c r="D69" i="18"/>
  <c r="E36" i="18"/>
  <c r="D36" i="18"/>
  <c r="D227" i="18"/>
  <c r="E227" i="18"/>
  <c r="G270" i="17"/>
  <c r="F270" i="17"/>
  <c r="H270" i="17" s="1"/>
  <c r="I270" i="17"/>
  <c r="G297" i="17"/>
  <c r="I297" i="17"/>
  <c r="F297" i="17"/>
  <c r="H297" i="17" s="1"/>
  <c r="E66" i="18"/>
  <c r="D66" i="18"/>
  <c r="D141" i="18"/>
  <c r="E141" i="18"/>
  <c r="E161" i="18"/>
  <c r="D161" i="18"/>
  <c r="D289" i="18"/>
  <c r="E289" i="18"/>
  <c r="I60" i="17"/>
  <c r="F60" i="17"/>
  <c r="H60" i="17" s="1"/>
  <c r="G60" i="17"/>
  <c r="I176" i="17"/>
  <c r="G176" i="17"/>
  <c r="F176" i="17"/>
  <c r="H176" i="17" s="1"/>
  <c r="F241" i="17"/>
  <c r="H241" i="17" s="1"/>
  <c r="I241" i="17"/>
  <c r="I225" i="17"/>
  <c r="G225" i="17"/>
  <c r="F33" i="17"/>
  <c r="H33" i="17" s="1"/>
  <c r="G33" i="17"/>
  <c r="I33" i="17"/>
  <c r="F259" i="17"/>
  <c r="H259" i="17" s="1"/>
  <c r="G259" i="17"/>
  <c r="I259" i="17"/>
  <c r="E169" i="18"/>
  <c r="D169" i="18"/>
  <c r="E292" i="18"/>
  <c r="D292" i="18"/>
  <c r="D245" i="18"/>
  <c r="E245" i="18"/>
  <c r="E290" i="18"/>
  <c r="D290" i="18"/>
  <c r="E82" i="18"/>
  <c r="D82" i="18"/>
  <c r="D88" i="18"/>
  <c r="E88" i="18"/>
  <c r="E30" i="18"/>
  <c r="D30" i="18"/>
  <c r="D119" i="18"/>
  <c r="E119" i="18"/>
  <c r="E26" i="18"/>
  <c r="D26" i="18"/>
  <c r="E136" i="18"/>
  <c r="D136" i="18"/>
  <c r="I38" i="17"/>
  <c r="F38" i="17"/>
  <c r="H38" i="17" s="1"/>
  <c r="G38" i="17"/>
  <c r="D59" i="18"/>
  <c r="E59" i="18"/>
  <c r="E180" i="18"/>
  <c r="D180" i="18"/>
  <c r="F280" i="17"/>
  <c r="H280" i="17" s="1"/>
  <c r="G47" i="17"/>
  <c r="F47" i="17"/>
  <c r="G77" i="17"/>
  <c r="I77" i="17"/>
  <c r="F77" i="17"/>
  <c r="H77" i="17" s="1"/>
  <c r="D280" i="18"/>
  <c r="E280" i="18"/>
  <c r="G42" i="17"/>
  <c r="I84" i="17"/>
  <c r="F84" i="17"/>
  <c r="H84" i="17" s="1"/>
  <c r="G84" i="17"/>
  <c r="D44" i="18"/>
  <c r="E44" i="18"/>
  <c r="I195" i="17"/>
  <c r="G195" i="17"/>
  <c r="F195" i="17"/>
  <c r="H195" i="17" s="1"/>
  <c r="G103" i="17"/>
  <c r="I103" i="17"/>
  <c r="F103" i="17"/>
  <c r="H103" i="17" s="1"/>
  <c r="F218" i="17"/>
  <c r="H218" i="17" s="1"/>
  <c r="F250" i="17"/>
  <c r="H250" i="17" s="1"/>
  <c r="I250" i="17"/>
  <c r="G250" i="17"/>
  <c r="F186" i="17"/>
  <c r="H186" i="17" s="1"/>
  <c r="G186" i="17"/>
  <c r="E214" i="18"/>
  <c r="D214" i="18"/>
  <c r="G274" i="17"/>
  <c r="I274" i="17"/>
  <c r="F126" i="17"/>
  <c r="H126" i="17" s="1"/>
  <c r="I126" i="17"/>
  <c r="G126" i="17"/>
  <c r="I172" i="17"/>
  <c r="G172" i="17"/>
  <c r="F172" i="17"/>
  <c r="H172" i="17" s="1"/>
  <c r="G83" i="17"/>
  <c r="F83" i="17"/>
  <c r="H83" i="17" s="1"/>
  <c r="I83" i="17"/>
  <c r="G198" i="17"/>
  <c r="F198" i="17"/>
  <c r="H198" i="17" s="1"/>
  <c r="I198" i="17"/>
  <c r="G207" i="17"/>
  <c r="F207" i="17"/>
  <c r="H207" i="17" s="1"/>
  <c r="E128" i="18"/>
  <c r="D128" i="18"/>
  <c r="E229" i="18"/>
  <c r="D229" i="18"/>
  <c r="G106" i="17"/>
  <c r="F106" i="17"/>
  <c r="H106" i="17" s="1"/>
  <c r="I106" i="17"/>
  <c r="I229" i="17"/>
  <c r="F229" i="17"/>
  <c r="H229" i="17" s="1"/>
  <c r="G229" i="17"/>
  <c r="E175" i="18"/>
  <c r="D175" i="18"/>
  <c r="D185" i="18"/>
  <c r="E185" i="18"/>
  <c r="I263" i="17"/>
  <c r="F263" i="17"/>
  <c r="H263" i="17" s="1"/>
  <c r="G263" i="17"/>
  <c r="E213" i="18"/>
  <c r="D213" i="18"/>
  <c r="I292" i="17"/>
  <c r="F292" i="17"/>
  <c r="H292" i="17" s="1"/>
  <c r="G292" i="17"/>
  <c r="G50" i="17"/>
  <c r="F50" i="17"/>
  <c r="H50" i="17" s="1"/>
  <c r="I50" i="17"/>
  <c r="G208" i="17"/>
  <c r="F208" i="17"/>
  <c r="H208" i="17" s="1"/>
  <c r="I208" i="17"/>
  <c r="F234" i="17"/>
  <c r="D28" i="18"/>
  <c r="E28" i="18"/>
  <c r="D256" i="18"/>
  <c r="E256" i="18"/>
  <c r="I223" i="17"/>
  <c r="F223" i="17"/>
  <c r="H223" i="17" s="1"/>
  <c r="D74" i="18"/>
  <c r="E74" i="18"/>
  <c r="E236" i="18"/>
  <c r="D236" i="18"/>
  <c r="I93" i="17"/>
  <c r="G93" i="17"/>
  <c r="F93" i="17"/>
  <c r="H93" i="17" s="1"/>
  <c r="D32" i="18"/>
  <c r="E32" i="18"/>
  <c r="E171" i="18"/>
  <c r="D171" i="18"/>
  <c r="G76" i="17"/>
  <c r="I76" i="17"/>
  <c r="D257" i="18"/>
  <c r="E257" i="18"/>
  <c r="G109" i="17"/>
  <c r="I186" i="17"/>
  <c r="G165" i="18"/>
  <c r="I164" i="17"/>
  <c r="F294" i="17"/>
  <c r="H294" i="17" s="1"/>
  <c r="I294" i="17"/>
  <c r="G294" i="17"/>
  <c r="E168" i="18"/>
  <c r="D168" i="18"/>
  <c r="E64" i="18"/>
  <c r="D64" i="18"/>
  <c r="H290" i="17" l="1"/>
  <c r="I290" i="17" s="1"/>
  <c r="H289" i="17"/>
  <c r="I289" i="17" s="1"/>
  <c r="H279" i="17"/>
  <c r="I279" i="17" s="1"/>
  <c r="H278" i="17"/>
  <c r="I278" i="17" s="1"/>
  <c r="H267" i="17"/>
  <c r="I267" i="17" s="1"/>
  <c r="H256" i="17"/>
  <c r="I256" i="17" s="1"/>
  <c r="H246" i="17"/>
  <c r="I246" i="17" s="1"/>
  <c r="H245" i="17"/>
  <c r="I245" i="17" s="1"/>
  <c r="G271" i="18"/>
  <c r="H235" i="17"/>
  <c r="I235" i="17" s="1"/>
  <c r="H234" i="17"/>
  <c r="I234" i="17" s="1"/>
  <c r="H135" i="17"/>
  <c r="I135" i="17" s="1"/>
  <c r="H212" i="17"/>
  <c r="I212" i="17" s="1"/>
  <c r="H201" i="17"/>
  <c r="I201" i="17" s="1"/>
  <c r="H190" i="17"/>
  <c r="I190" i="17" s="1"/>
  <c r="H179" i="17"/>
  <c r="I179" i="17" s="1"/>
  <c r="H168" i="17"/>
  <c r="I168" i="17" s="1"/>
  <c r="H146" i="17"/>
  <c r="I146" i="17" s="1"/>
  <c r="H113" i="17"/>
  <c r="I113" i="17" s="1"/>
  <c r="H81" i="17"/>
  <c r="I81" i="17" s="1"/>
  <c r="H80" i="17"/>
  <c r="I80" i="17" s="1"/>
  <c r="H69" i="17"/>
  <c r="I69" i="17" s="1"/>
  <c r="H58" i="17"/>
  <c r="I58" i="17" s="1"/>
  <c r="H47" i="17"/>
  <c r="I47" i="17" s="1"/>
  <c r="H37" i="17"/>
  <c r="I37" i="17" s="1"/>
  <c r="G58" i="18"/>
  <c r="G93" i="18"/>
  <c r="G49" i="18"/>
  <c r="F291" i="18"/>
  <c r="F126" i="18"/>
  <c r="G241" i="18"/>
  <c r="G137" i="18"/>
  <c r="F182" i="18"/>
  <c r="F94" i="18"/>
  <c r="F108" i="18"/>
  <c r="F289" i="18"/>
  <c r="G289" i="18" s="1"/>
  <c r="F184" i="18"/>
  <c r="G173" i="18"/>
  <c r="G239" i="18"/>
  <c r="G292" i="18"/>
  <c r="G106" i="18"/>
  <c r="F60" i="18"/>
  <c r="G196" i="18"/>
  <c r="F198" i="18"/>
  <c r="F235" i="18"/>
  <c r="G235" i="18" s="1"/>
  <c r="F159" i="18"/>
  <c r="G86" i="18"/>
  <c r="F285" i="18"/>
  <c r="F194" i="18"/>
  <c r="F217" i="18"/>
  <c r="G216" i="18"/>
  <c r="G282" i="18"/>
  <c r="F64" i="18"/>
  <c r="F192" i="18"/>
  <c r="F297" i="18"/>
  <c r="F236" i="18"/>
  <c r="F229" i="18"/>
  <c r="F80" i="18"/>
  <c r="G80" i="18" s="1"/>
  <c r="G263" i="18"/>
  <c r="F231" i="18"/>
  <c r="F201" i="18"/>
  <c r="G201" i="18" s="1"/>
  <c r="F280" i="18"/>
  <c r="G75" i="18"/>
  <c r="F154" i="18"/>
  <c r="G275" i="18"/>
  <c r="F54" i="18"/>
  <c r="F262" i="18"/>
  <c r="F213" i="18"/>
  <c r="F124" i="18"/>
  <c r="G124" i="18" s="1"/>
  <c r="F61" i="18"/>
  <c r="F81" i="18"/>
  <c r="G81" i="18" s="1"/>
  <c r="G174" i="18"/>
  <c r="F245" i="18"/>
  <c r="G245" i="18" s="1"/>
  <c r="F110" i="18"/>
  <c r="G230" i="18"/>
  <c r="F37" i="18"/>
  <c r="G37" i="18" s="1"/>
  <c r="F147" i="18"/>
  <c r="F252" i="18"/>
  <c r="G42" i="18"/>
  <c r="F250" i="18"/>
  <c r="G293" i="18"/>
  <c r="F219" i="18"/>
  <c r="G118" i="18"/>
  <c r="G82" i="18"/>
  <c r="G26" i="18"/>
  <c r="G183" i="18"/>
  <c r="G220" i="18"/>
  <c r="F119" i="18"/>
  <c r="F292" i="18"/>
  <c r="F141" i="18"/>
  <c r="G186" i="18"/>
  <c r="G63" i="18"/>
  <c r="G224" i="18"/>
  <c r="F226" i="18"/>
  <c r="F248" i="18"/>
  <c r="F76" i="18"/>
  <c r="F234" i="18"/>
  <c r="G234" i="18" s="1"/>
  <c r="G59" i="18"/>
  <c r="F173" i="18"/>
  <c r="F175" i="18"/>
  <c r="F88" i="18"/>
  <c r="F113" i="18"/>
  <c r="G113" i="18" s="1"/>
  <c r="G71" i="18"/>
  <c r="F40" i="18"/>
  <c r="F70" i="18"/>
  <c r="F162" i="18"/>
  <c r="G139" i="18"/>
  <c r="G242" i="18"/>
  <c r="F214" i="18"/>
  <c r="G136" i="18"/>
  <c r="G164" i="18"/>
  <c r="F31" i="18"/>
  <c r="F75" i="18"/>
  <c r="G198" i="18"/>
  <c r="G97" i="18"/>
  <c r="F264" i="18"/>
  <c r="F296" i="18"/>
  <c r="G51" i="18"/>
  <c r="G172" i="18"/>
  <c r="G228" i="18"/>
  <c r="G191" i="18"/>
  <c r="G215" i="18"/>
  <c r="F32" i="18"/>
  <c r="G115" i="18"/>
  <c r="G60" i="18"/>
  <c r="G50" i="18"/>
  <c r="G55" i="18"/>
  <c r="F91" i="18"/>
  <c r="G91" i="18" s="1"/>
  <c r="F96" i="18"/>
  <c r="G225" i="18"/>
  <c r="G205" i="18"/>
  <c r="G44" i="18"/>
  <c r="F290" i="18"/>
  <c r="G290" i="18" s="1"/>
  <c r="G259" i="18"/>
  <c r="G143" i="18"/>
  <c r="F204" i="18"/>
  <c r="F140" i="18"/>
  <c r="G65" i="18"/>
  <c r="F72" i="18"/>
  <c r="G272" i="18"/>
  <c r="F26" i="18"/>
  <c r="F130" i="18"/>
  <c r="F151" i="18"/>
  <c r="G247" i="18"/>
  <c r="G295" i="18"/>
  <c r="F146" i="18"/>
  <c r="G146" i="18" s="1"/>
  <c r="G160" i="18"/>
  <c r="F83" i="18"/>
  <c r="F293" i="18"/>
  <c r="F87" i="18"/>
  <c r="G161" i="18"/>
  <c r="F120" i="18"/>
  <c r="G98" i="18"/>
  <c r="F105" i="18"/>
  <c r="F27" i="18"/>
  <c r="F218" i="18"/>
  <c r="G117" i="18"/>
  <c r="F237" i="18"/>
  <c r="F197" i="18"/>
  <c r="F77" i="18"/>
  <c r="F176" i="18"/>
  <c r="F179" i="18"/>
  <c r="G179" i="18" s="1"/>
  <c r="G185" i="18"/>
  <c r="F170" i="18"/>
  <c r="G154" i="18"/>
  <c r="F281" i="18"/>
  <c r="G269" i="18"/>
  <c r="G162" i="18"/>
  <c r="F62" i="18"/>
  <c r="G226" i="18"/>
  <c r="F190" i="18"/>
  <c r="G190" i="18" s="1"/>
  <c r="F168" i="18"/>
  <c r="G168" i="18" s="1"/>
  <c r="F187" i="18"/>
  <c r="F73" i="18"/>
  <c r="F125" i="18"/>
  <c r="F163" i="18"/>
  <c r="F74" i="18"/>
  <c r="F238" i="18"/>
  <c r="F84" i="18"/>
  <c r="G294" i="18"/>
  <c r="G181" i="18"/>
  <c r="F195" i="18"/>
  <c r="F55" i="18"/>
  <c r="G43" i="18"/>
  <c r="G258" i="18"/>
  <c r="F239" i="18"/>
  <c r="F148" i="18"/>
  <c r="F171" i="18"/>
  <c r="G128" i="18"/>
  <c r="G142" i="18"/>
  <c r="G170" i="18"/>
  <c r="F230" i="18"/>
  <c r="F71" i="18"/>
  <c r="G150" i="18"/>
  <c r="F92" i="18"/>
  <c r="F295" i="18"/>
  <c r="F225" i="18"/>
  <c r="G273" i="18"/>
  <c r="G32" i="18"/>
  <c r="G180" i="18"/>
  <c r="G120" i="18"/>
  <c r="F259" i="18"/>
  <c r="G270" i="18"/>
  <c r="G297" i="18"/>
  <c r="F63" i="18"/>
  <c r="G31" i="18"/>
  <c r="F152" i="18"/>
  <c r="G107" i="18"/>
  <c r="G284" i="18"/>
  <c r="F215" i="18"/>
  <c r="F118" i="18"/>
  <c r="G87" i="18"/>
  <c r="G248" i="18"/>
  <c r="G163" i="18"/>
  <c r="G296" i="18"/>
  <c r="F30" i="18"/>
  <c r="F42" i="18"/>
  <c r="G48" i="18"/>
  <c r="F104" i="18"/>
  <c r="G238" i="18"/>
  <c r="F275" i="18"/>
  <c r="F224" i="18"/>
  <c r="F208" i="18"/>
  <c r="G53" i="18"/>
  <c r="G54" i="18"/>
  <c r="F196" i="18"/>
  <c r="F253" i="18"/>
  <c r="F137" i="18"/>
  <c r="G268" i="18"/>
  <c r="F158" i="18"/>
  <c r="G158" i="18" s="1"/>
  <c r="F138" i="18"/>
  <c r="F258" i="18"/>
  <c r="G281" i="18"/>
  <c r="F127" i="18"/>
  <c r="G209" i="18"/>
  <c r="F39" i="18"/>
  <c r="G204" i="18"/>
  <c r="G132" i="18"/>
  <c r="F135" i="18"/>
  <c r="G135" i="18" s="1"/>
  <c r="F131" i="18"/>
  <c r="F205" i="18"/>
  <c r="F241" i="18"/>
  <c r="G193" i="18"/>
  <c r="F283" i="18"/>
  <c r="F28" i="18"/>
  <c r="F257" i="18"/>
  <c r="G236" i="18"/>
  <c r="G88" i="18"/>
  <c r="F227" i="18"/>
  <c r="G114" i="18"/>
  <c r="G130" i="18"/>
  <c r="F203" i="18"/>
  <c r="G151" i="18"/>
  <c r="F98" i="18"/>
  <c r="G251" i="18"/>
  <c r="G192" i="18"/>
  <c r="F206" i="18"/>
  <c r="G72" i="18"/>
  <c r="F249" i="18"/>
  <c r="F103" i="18"/>
  <c r="F246" i="18"/>
  <c r="G246" i="18" s="1"/>
  <c r="F36" i="18"/>
  <c r="G36" i="18" s="1"/>
  <c r="G262" i="18"/>
  <c r="F240" i="18"/>
  <c r="F44" i="18"/>
  <c r="F169" i="18"/>
  <c r="G141" i="18"/>
  <c r="G83" i="18"/>
  <c r="G105" i="18"/>
  <c r="G29" i="18"/>
  <c r="G84" i="18"/>
  <c r="G285" i="18"/>
  <c r="G41" i="18"/>
  <c r="F38" i="18"/>
  <c r="G96" i="18"/>
  <c r="G217" i="18"/>
  <c r="F282" i="18"/>
  <c r="F85" i="18"/>
  <c r="G66" i="18"/>
  <c r="F261" i="18"/>
  <c r="G33" i="18"/>
  <c r="F279" i="18"/>
  <c r="G279" i="18" s="1"/>
  <c r="F294" i="18"/>
  <c r="G129" i="18"/>
  <c r="F117" i="18"/>
  <c r="F274" i="18"/>
  <c r="F260" i="18"/>
  <c r="F121" i="18"/>
  <c r="F116" i="18"/>
  <c r="G52" i="18"/>
  <c r="G109" i="18"/>
  <c r="G153" i="18"/>
  <c r="G207" i="18"/>
  <c r="G261" i="18"/>
  <c r="G202" i="18"/>
  <c r="F102" i="18"/>
  <c r="G102" i="18" s="1"/>
  <c r="F106" i="18"/>
  <c r="F251" i="18"/>
  <c r="G131" i="18"/>
  <c r="G274" i="18"/>
  <c r="F107" i="18"/>
  <c r="F278" i="18"/>
  <c r="G278" i="18" s="1"/>
  <c r="F53" i="18"/>
  <c r="G286" i="18"/>
  <c r="G260" i="18"/>
  <c r="F65" i="18"/>
  <c r="G126" i="18"/>
  <c r="F52" i="18"/>
  <c r="F223" i="18"/>
  <c r="G223" i="18" s="1"/>
  <c r="F185" i="18"/>
  <c r="F270" i="18"/>
  <c r="G125" i="18"/>
  <c r="G194" i="18"/>
  <c r="G127" i="18"/>
  <c r="G148" i="18"/>
  <c r="F174" i="18"/>
  <c r="G291" i="18"/>
  <c r="G257" i="18"/>
  <c r="G229" i="18"/>
  <c r="G280" i="18"/>
  <c r="F180" i="18"/>
  <c r="F82" i="18"/>
  <c r="F142" i="18"/>
  <c r="F191" i="18"/>
  <c r="F143" i="18"/>
  <c r="G264" i="18"/>
  <c r="G237" i="18"/>
  <c r="F43" i="18"/>
  <c r="G38" i="18"/>
  <c r="F153" i="18"/>
  <c r="F66" i="18"/>
  <c r="F256" i="18"/>
  <c r="G256" i="18" s="1"/>
  <c r="G214" i="18"/>
  <c r="F59" i="18"/>
  <c r="F69" i="18"/>
  <c r="G69" i="18" s="1"/>
  <c r="G103" i="18"/>
  <c r="G283" i="18"/>
  <c r="G119" i="18"/>
  <c r="F161" i="18"/>
  <c r="F114" i="18"/>
  <c r="G250" i="18"/>
  <c r="G187" i="18"/>
  <c r="G27" i="18"/>
  <c r="F97" i="18"/>
  <c r="G92" i="18"/>
  <c r="G149" i="18"/>
  <c r="G240" i="18"/>
  <c r="F273" i="18"/>
  <c r="G175" i="18"/>
  <c r="G169" i="18"/>
  <c r="F263" i="18"/>
  <c r="G203" i="18"/>
  <c r="F48" i="18"/>
  <c r="F183" i="18"/>
  <c r="F267" i="18"/>
  <c r="G267" i="18" s="1"/>
  <c r="G195" i="18"/>
  <c r="G152" i="18"/>
  <c r="F41" i="18"/>
  <c r="G94" i="18"/>
  <c r="F149" i="18"/>
  <c r="G70" i="18"/>
  <c r="G39" i="18"/>
  <c r="F181" i="18"/>
  <c r="F247" i="18"/>
  <c r="G28" i="18"/>
  <c r="F128" i="18"/>
  <c r="F228" i="18"/>
  <c r="F186" i="18"/>
  <c r="F33" i="18"/>
  <c r="G184" i="18"/>
  <c r="F132" i="18"/>
  <c r="F139" i="18"/>
  <c r="F115" i="18"/>
  <c r="G76" i="18"/>
  <c r="F129" i="18"/>
  <c r="G40" i="18"/>
  <c r="G108" i="18"/>
  <c r="F86" i="18"/>
  <c r="G219" i="18"/>
  <c r="G249" i="18"/>
  <c r="F269" i="18"/>
  <c r="G252" i="18"/>
  <c r="G147" i="18"/>
  <c r="G85" i="18"/>
  <c r="F220" i="18"/>
  <c r="G62" i="18"/>
  <c r="G116" i="18"/>
  <c r="F109" i="18"/>
  <c r="G171" i="18"/>
  <c r="G213" i="18"/>
  <c r="G30" i="18"/>
  <c r="F164" i="18"/>
  <c r="G110" i="18"/>
  <c r="G253" i="18"/>
  <c r="G104" i="18"/>
  <c r="F29" i="18"/>
  <c r="F150" i="18"/>
  <c r="G138" i="18"/>
  <c r="F284" i="18"/>
  <c r="G77" i="18"/>
  <c r="G121" i="18"/>
  <c r="G208" i="18"/>
  <c r="F242" i="18"/>
  <c r="F160" i="18"/>
  <c r="G64" i="18"/>
  <c r="G74" i="18"/>
  <c r="F136" i="18"/>
  <c r="G227" i="18"/>
  <c r="F207" i="18"/>
  <c r="G231" i="18"/>
  <c r="G61" i="18"/>
  <c r="F202" i="18"/>
  <c r="G159" i="18"/>
  <c r="F268" i="18"/>
  <c r="G218" i="18"/>
  <c r="G206" i="18"/>
  <c r="F50" i="18"/>
  <c r="G73" i="18"/>
  <c r="G182" i="18"/>
  <c r="F216" i="18"/>
  <c r="F286" i="18"/>
  <c r="G140" i="18"/>
  <c r="G197" i="18"/>
  <c r="F209" i="18"/>
  <c r="G176" i="18"/>
  <c r="F193" i="18"/>
  <c r="J2" i="6"/>
  <c r="H2" i="6" l="1"/>
  <c r="C25" i="16" l="1"/>
  <c r="E25" i="16" s="1"/>
  <c r="C25" i="19"/>
  <c r="C25" i="20"/>
  <c r="D25" i="17"/>
  <c r="C25" i="18"/>
  <c r="E25" i="18" s="1"/>
  <c r="C25" i="17"/>
  <c r="C211" i="16"/>
  <c r="C233" i="20"/>
  <c r="D266" i="17"/>
  <c r="C222" i="20"/>
  <c r="D145" i="17"/>
  <c r="C189" i="17"/>
  <c r="C134" i="16"/>
  <c r="C244" i="19"/>
  <c r="C233" i="18"/>
  <c r="D200" i="17"/>
  <c r="D79" i="17"/>
  <c r="C288" i="18"/>
  <c r="C57" i="18"/>
  <c r="C68" i="17"/>
  <c r="D211" i="17"/>
  <c r="C277" i="16"/>
  <c r="C200" i="18"/>
  <c r="C57" i="16"/>
  <c r="C134" i="19"/>
  <c r="C68" i="19"/>
  <c r="C156" i="20"/>
  <c r="C189" i="20"/>
  <c r="C46" i="20"/>
  <c r="C178" i="17"/>
  <c r="C189" i="16"/>
  <c r="C79" i="20"/>
  <c r="C156" i="16"/>
  <c r="C112" i="19"/>
  <c r="C68" i="16"/>
  <c r="C112" i="20"/>
  <c r="C156" i="19"/>
  <c r="C79" i="18"/>
  <c r="C211" i="19"/>
  <c r="D167" i="17"/>
  <c r="C244" i="16"/>
  <c r="C101" i="19"/>
  <c r="D233" i="17"/>
  <c r="C123" i="16"/>
  <c r="C222" i="19"/>
  <c r="D24" i="17"/>
  <c r="D244" i="17"/>
  <c r="C101" i="18"/>
  <c r="C123" i="18"/>
  <c r="C79" i="19"/>
  <c r="C255" i="19"/>
  <c r="C200" i="19"/>
  <c r="C244" i="20"/>
  <c r="D288" i="17"/>
  <c r="C90" i="18"/>
  <c r="C178" i="16"/>
  <c r="C266" i="20"/>
  <c r="C68" i="18"/>
  <c r="C90" i="20"/>
  <c r="C255" i="16"/>
  <c r="C156" i="17"/>
  <c r="C24" i="19"/>
  <c r="D101" i="17"/>
  <c r="C266" i="16"/>
  <c r="C35" i="20"/>
  <c r="D123" i="17"/>
  <c r="D90" i="17"/>
  <c r="C145" i="19"/>
  <c r="D68" i="17"/>
  <c r="C189" i="19"/>
  <c r="C24" i="17"/>
  <c r="C288" i="19"/>
  <c r="C233" i="19"/>
  <c r="C277" i="17"/>
  <c r="C255" i="17"/>
  <c r="C46" i="19"/>
  <c r="C222" i="18"/>
  <c r="C101" i="20"/>
  <c r="C123" i="17"/>
  <c r="D156" i="17"/>
  <c r="C57" i="20"/>
  <c r="C277" i="18"/>
  <c r="C266" i="17"/>
  <c r="C288" i="17"/>
  <c r="D189" i="17"/>
  <c r="C24" i="20"/>
  <c r="C233" i="16"/>
  <c r="C167" i="20"/>
  <c r="C200" i="17"/>
  <c r="C156" i="18"/>
  <c r="C35" i="19"/>
  <c r="C178" i="20"/>
  <c r="C145" i="18"/>
  <c r="C35" i="18"/>
  <c r="C101" i="17"/>
  <c r="C68" i="20"/>
  <c r="C145" i="16"/>
  <c r="C167" i="17"/>
  <c r="C145" i="17"/>
  <c r="D57" i="17"/>
  <c r="C277" i="19"/>
  <c r="D46" i="17"/>
  <c r="C244" i="18"/>
  <c r="C46" i="17"/>
  <c r="D222" i="17"/>
  <c r="C255" i="18"/>
  <c r="C167" i="18"/>
  <c r="C90" i="16"/>
  <c r="C134" i="20"/>
  <c r="C35" i="16"/>
  <c r="D134" i="17"/>
  <c r="D112" i="17"/>
  <c r="C145" i="20"/>
  <c r="C222" i="17"/>
  <c r="C200" i="16"/>
  <c r="C167" i="16"/>
  <c r="C46" i="16"/>
  <c r="C101" i="16"/>
  <c r="C266" i="18"/>
  <c r="C123" i="19"/>
  <c r="C167" i="19"/>
  <c r="C211" i="20"/>
  <c r="C123" i="20"/>
  <c r="D35" i="17"/>
  <c r="C288" i="20"/>
  <c r="C35" i="17"/>
  <c r="C189" i="18"/>
  <c r="C288" i="16"/>
  <c r="C112" i="18"/>
  <c r="C233" i="17"/>
  <c r="C178" i="19"/>
  <c r="C178" i="18"/>
  <c r="C57" i="19"/>
  <c r="C46" i="18"/>
  <c r="C112" i="16"/>
  <c r="D255" i="17"/>
  <c r="C200" i="20"/>
  <c r="D178" i="17"/>
  <c r="C244" i="17"/>
  <c r="C90" i="19"/>
  <c r="C79" i="17"/>
  <c r="C222" i="16"/>
  <c r="D277" i="17"/>
  <c r="C277" i="20"/>
  <c r="C79" i="16"/>
  <c r="C112" i="17"/>
  <c r="C24" i="16"/>
  <c r="C255" i="20"/>
  <c r="C57" i="17"/>
  <c r="C266" i="19"/>
  <c r="C24" i="18"/>
  <c r="C134" i="17"/>
  <c r="C211" i="18"/>
  <c r="C134" i="18"/>
  <c r="C211" i="17"/>
  <c r="C90" i="17"/>
  <c r="G189" i="17" l="1"/>
  <c r="H200" i="17"/>
  <c r="D25" i="18"/>
  <c r="F25" i="18" s="1"/>
  <c r="G25" i="18" s="1"/>
  <c r="H189" i="17"/>
  <c r="H277" i="17"/>
  <c r="F25" i="17"/>
  <c r="G25" i="17"/>
  <c r="H178" i="17"/>
  <c r="G178" i="17"/>
  <c r="H79" i="17"/>
  <c r="G79" i="17"/>
  <c r="D178" i="18"/>
  <c r="E178" i="18"/>
  <c r="E244" i="18"/>
  <c r="D244" i="18"/>
  <c r="E35" i="18"/>
  <c r="D35" i="18"/>
  <c r="G90" i="17"/>
  <c r="H90" i="17"/>
  <c r="H233" i="17"/>
  <c r="G233" i="17"/>
  <c r="D277" i="18"/>
  <c r="E277" i="18"/>
  <c r="D200" i="18"/>
  <c r="E200" i="18"/>
  <c r="H266" i="17"/>
  <c r="G266" i="17"/>
  <c r="H24" i="17"/>
  <c r="G24" i="17"/>
  <c r="D156" i="18"/>
  <c r="E156" i="18"/>
  <c r="H156" i="17"/>
  <c r="G156" i="17"/>
  <c r="D79" i="18"/>
  <c r="E79" i="18"/>
  <c r="E90" i="18"/>
  <c r="D90" i="18"/>
  <c r="H112" i="17"/>
  <c r="G112" i="17"/>
  <c r="D266" i="18"/>
  <c r="E266" i="18"/>
  <c r="H145" i="17"/>
  <c r="G145" i="17"/>
  <c r="G123" i="17"/>
  <c r="H123" i="17"/>
  <c r="H68" i="17"/>
  <c r="G68" i="17"/>
  <c r="D145" i="18"/>
  <c r="E145" i="18"/>
  <c r="H244" i="17"/>
  <c r="G244" i="17"/>
  <c r="E134" i="18"/>
  <c r="D134" i="18"/>
  <c r="D189" i="18"/>
  <c r="E189" i="18"/>
  <c r="D167" i="18"/>
  <c r="E167" i="18"/>
  <c r="H167" i="17"/>
  <c r="G167" i="17"/>
  <c r="D57" i="18"/>
  <c r="E57" i="18"/>
  <c r="H35" i="17"/>
  <c r="G35" i="17"/>
  <c r="D255" i="18"/>
  <c r="E255" i="18"/>
  <c r="E288" i="18"/>
  <c r="D288" i="18"/>
  <c r="E112" i="18"/>
  <c r="D112" i="18"/>
  <c r="E211" i="18"/>
  <c r="D211" i="18"/>
  <c r="H134" i="17"/>
  <c r="G134" i="17"/>
  <c r="E222" i="18"/>
  <c r="D222" i="18"/>
  <c r="E68" i="18"/>
  <c r="D68" i="18"/>
  <c r="H211" i="17"/>
  <c r="G211" i="17"/>
  <c r="E24" i="18"/>
  <c r="D24" i="18"/>
  <c r="D46" i="18"/>
  <c r="E46" i="18"/>
  <c r="G200" i="17"/>
  <c r="G222" i="17"/>
  <c r="H222" i="17"/>
  <c r="G101" i="17"/>
  <c r="H101" i="17"/>
  <c r="H255" i="17"/>
  <c r="G255" i="17"/>
  <c r="D123" i="18"/>
  <c r="E123" i="18"/>
  <c r="D233" i="18"/>
  <c r="E233" i="18"/>
  <c r="G57" i="17"/>
  <c r="H57" i="17"/>
  <c r="H46" i="17"/>
  <c r="G46" i="17"/>
  <c r="G288" i="17"/>
  <c r="H288" i="17"/>
  <c r="G277" i="17"/>
  <c r="D101" i="18"/>
  <c r="E101" i="18"/>
  <c r="H25" i="17" l="1"/>
  <c r="I25" i="17" s="1"/>
  <c r="F123" i="18"/>
  <c r="G222" i="18"/>
  <c r="G189" i="18"/>
  <c r="G211" i="18"/>
  <c r="G145" i="18"/>
  <c r="G266" i="18"/>
  <c r="F244" i="18"/>
  <c r="F68" i="18"/>
  <c r="G90" i="18"/>
  <c r="G79" i="18"/>
  <c r="F255" i="18"/>
  <c r="G233" i="18"/>
  <c r="F134" i="18"/>
  <c r="F211" i="18"/>
  <c r="F57" i="18"/>
  <c r="G200" i="18"/>
  <c r="G178" i="18"/>
  <c r="F266" i="18"/>
  <c r="G277" i="18"/>
  <c r="F288" i="18"/>
  <c r="G167" i="18"/>
  <c r="G101" i="18"/>
  <c r="F222" i="18"/>
  <c r="F90" i="18"/>
  <c r="F35" i="18"/>
  <c r="G35" i="18"/>
  <c r="F233" i="18"/>
  <c r="F189" i="18"/>
  <c r="F200" i="18"/>
  <c r="G255" i="18"/>
  <c r="F79" i="18"/>
  <c r="G244" i="18"/>
  <c r="F24" i="18"/>
  <c r="G24" i="18"/>
  <c r="F277" i="18"/>
  <c r="F178" i="18"/>
  <c r="G134" i="18"/>
  <c r="G57" i="18"/>
  <c r="F156" i="18"/>
  <c r="G156" i="18"/>
  <c r="F46" i="18"/>
  <c r="G46" i="18"/>
  <c r="G123" i="18"/>
  <c r="F112" i="18"/>
  <c r="G112" i="18"/>
  <c r="G68" i="18"/>
  <c r="F145" i="18"/>
  <c r="F101" i="18"/>
  <c r="G288" i="18"/>
  <c r="F167" i="18"/>
  <c r="B13" i="20"/>
  <c r="C13" i="20" s="1"/>
  <c r="B7" i="20"/>
  <c r="B13" i="19" l="1"/>
  <c r="C13" i="19" s="1"/>
  <c r="B7" i="19"/>
  <c r="B13" i="18" l="1"/>
  <c r="C13" i="18" s="1"/>
  <c r="B4" i="18"/>
  <c r="B13" i="17" l="1"/>
  <c r="C13" i="17" s="1"/>
  <c r="B6" i="17"/>
  <c r="D13" i="17" l="1"/>
  <c r="B7" i="16"/>
  <c r="H13" i="17" l="1"/>
  <c r="B13" i="16"/>
  <c r="C13" i="16" s="1"/>
  <c r="B14" i="20" l="1"/>
  <c r="B14" i="18"/>
  <c r="B14" i="19"/>
  <c r="B14" i="16"/>
  <c r="B14" i="17"/>
  <c r="C14" i="19" l="1"/>
  <c r="C14" i="17"/>
  <c r="C14" i="20"/>
  <c r="E13" i="18"/>
  <c r="C14" i="18"/>
  <c r="D14" i="18" s="1"/>
  <c r="E13" i="16"/>
  <c r="C14" i="16"/>
  <c r="E14" i="16" s="1"/>
  <c r="D13" i="18"/>
  <c r="D14" i="17"/>
  <c r="I13" i="17"/>
  <c r="F14" i="17" l="1"/>
  <c r="G14" i="17"/>
  <c r="E14" i="18"/>
  <c r="F14" i="18" s="1"/>
  <c r="G14" i="18" s="1"/>
  <c r="F13" i="18"/>
  <c r="G13" i="18" s="1"/>
  <c r="H14" i="17" l="1"/>
  <c r="I14" i="17" s="1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9" i="1"/>
  <c r="U11" i="1" l="1"/>
  <c r="U19" i="1"/>
  <c r="U12" i="1"/>
  <c r="U21" i="1"/>
  <c r="U16" i="1"/>
  <c r="U20" i="1"/>
  <c r="U25" i="1"/>
  <c r="U31" i="1"/>
  <c r="U18" i="1"/>
  <c r="U10" i="1"/>
  <c r="L8" i="1"/>
  <c r="U24" i="1"/>
  <c r="M17" i="1"/>
  <c r="M14" i="1"/>
  <c r="U23" i="1"/>
  <c r="M30" i="1"/>
  <c r="T8" i="1"/>
  <c r="B22" i="19"/>
  <c r="C22" i="19" s="1"/>
  <c r="B22" i="20"/>
  <c r="C22" i="20" s="1"/>
  <c r="B19" i="19"/>
  <c r="C19" i="19" s="1"/>
  <c r="B19" i="20"/>
  <c r="C19" i="20" s="1"/>
  <c r="B17" i="19"/>
  <c r="C17" i="19" s="1"/>
  <c r="B17" i="20"/>
  <c r="C17" i="20" s="1"/>
  <c r="B16" i="19"/>
  <c r="C16" i="19" s="1"/>
  <c r="B16" i="20"/>
  <c r="C16" i="20" s="1"/>
  <c r="B20" i="19"/>
  <c r="C20" i="19" s="1"/>
  <c r="B20" i="20"/>
  <c r="C20" i="20" s="1"/>
  <c r="B18" i="19"/>
  <c r="C18" i="19" s="1"/>
  <c r="B18" i="20"/>
  <c r="C18" i="20" s="1"/>
  <c r="B15" i="19"/>
  <c r="B15" i="20"/>
  <c r="B21" i="19"/>
  <c r="C21" i="19" s="1"/>
  <c r="B21" i="20"/>
  <c r="C21" i="20" s="1"/>
  <c r="B17" i="17"/>
  <c r="C17" i="17" s="1"/>
  <c r="B17" i="18"/>
  <c r="C17" i="18" s="1"/>
  <c r="B21" i="17"/>
  <c r="C21" i="17" s="1"/>
  <c r="B21" i="18"/>
  <c r="C21" i="18" s="1"/>
  <c r="B20" i="17"/>
  <c r="B20" i="18"/>
  <c r="C20" i="18" s="1"/>
  <c r="B18" i="17"/>
  <c r="B18" i="18"/>
  <c r="C18" i="18" s="1"/>
  <c r="B15" i="17"/>
  <c r="B15" i="18"/>
  <c r="B22" i="17"/>
  <c r="C22" i="17" s="1"/>
  <c r="B22" i="18"/>
  <c r="C22" i="18" s="1"/>
  <c r="B19" i="17"/>
  <c r="B19" i="18"/>
  <c r="C19" i="18" s="1"/>
  <c r="B16" i="18"/>
  <c r="C16" i="18" s="1"/>
  <c r="B21" i="16"/>
  <c r="B20" i="16"/>
  <c r="B16" i="16"/>
  <c r="B18" i="16"/>
  <c r="B15" i="16"/>
  <c r="B22" i="16"/>
  <c r="B19" i="16"/>
  <c r="B17" i="16"/>
  <c r="V8" i="1"/>
  <c r="M8" i="1"/>
  <c r="U29" i="1"/>
  <c r="M28" i="1"/>
  <c r="U13" i="1"/>
  <c r="U26" i="1"/>
  <c r="C15" i="16" l="1"/>
  <c r="E15" i="16" s="1"/>
  <c r="C15" i="17"/>
  <c r="C15" i="19"/>
  <c r="C15" i="18"/>
  <c r="D15" i="18" s="1"/>
  <c r="C15" i="20"/>
  <c r="C19" i="16"/>
  <c r="E19" i="16" s="1"/>
  <c r="C16" i="16"/>
  <c r="E16" i="16" s="1"/>
  <c r="C21" i="16"/>
  <c r="E21" i="16" s="1"/>
  <c r="D18" i="17"/>
  <c r="C18" i="17"/>
  <c r="C17" i="16"/>
  <c r="E17" i="16" s="1"/>
  <c r="C22" i="16"/>
  <c r="E22" i="16" s="1"/>
  <c r="C18" i="16"/>
  <c r="E18" i="16" s="1"/>
  <c r="C20" i="16"/>
  <c r="E20" i="16" s="1"/>
  <c r="D19" i="17"/>
  <c r="C19" i="17"/>
  <c r="D20" i="17"/>
  <c r="C20" i="17"/>
  <c r="B16" i="17"/>
  <c r="D15" i="17"/>
  <c r="D17" i="17"/>
  <c r="F17" i="17" s="1"/>
  <c r="E16" i="18"/>
  <c r="D16" i="18"/>
  <c r="E19" i="18"/>
  <c r="D19" i="18"/>
  <c r="E20" i="18"/>
  <c r="D20" i="18"/>
  <c r="D17" i="18"/>
  <c r="E17" i="18"/>
  <c r="E22" i="18"/>
  <c r="D22" i="18"/>
  <c r="E18" i="18"/>
  <c r="D18" i="18"/>
  <c r="D21" i="18"/>
  <c r="E21" i="18"/>
  <c r="D21" i="17"/>
  <c r="D22" i="17"/>
  <c r="I22" i="17" s="1"/>
  <c r="F18" i="17" l="1"/>
  <c r="H18" i="17" s="1"/>
  <c r="F20" i="17"/>
  <c r="H20" i="17" s="1"/>
  <c r="F19" i="17"/>
  <c r="H19" i="17" s="1"/>
  <c r="D16" i="17"/>
  <c r="C16" i="17"/>
  <c r="F15" i="17"/>
  <c r="E15" i="18"/>
  <c r="F15" i="18" s="1"/>
  <c r="G15" i="18" s="1"/>
  <c r="I19" i="17"/>
  <c r="I17" i="17"/>
  <c r="I20" i="17"/>
  <c r="F21" i="17"/>
  <c r="H21" i="17" s="1"/>
  <c r="H17" i="17"/>
  <c r="F22" i="17"/>
  <c r="H22" i="17" s="1"/>
  <c r="G18" i="17"/>
  <c r="G21" i="17"/>
  <c r="G19" i="17"/>
  <c r="G17" i="17"/>
  <c r="G22" i="17"/>
  <c r="G15" i="17"/>
  <c r="G20" i="17"/>
  <c r="G21" i="18"/>
  <c r="F16" i="18"/>
  <c r="G16" i="18" s="1"/>
  <c r="F18" i="18"/>
  <c r="G18" i="18" s="1"/>
  <c r="F19" i="18"/>
  <c r="G19" i="18" s="1"/>
  <c r="F20" i="18"/>
  <c r="G20" i="18" s="1"/>
  <c r="F22" i="18"/>
  <c r="F21" i="18"/>
  <c r="F17" i="18"/>
  <c r="G17" i="18" s="1"/>
  <c r="G22" i="18"/>
  <c r="I18" i="17"/>
  <c r="I21" i="17"/>
  <c r="G13" i="17"/>
  <c r="F16" i="17" l="1"/>
  <c r="G16" i="17"/>
  <c r="H15" i="17"/>
  <c r="I15" i="17" s="1"/>
  <c r="H16" i="17" l="1"/>
  <c r="I16" i="17" s="1"/>
</calcChain>
</file>

<file path=xl/sharedStrings.xml><?xml version="1.0" encoding="utf-8"?>
<sst xmlns="http://schemas.openxmlformats.org/spreadsheetml/2006/main" count="8295" uniqueCount="400">
  <si>
    <t>N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</si>
  <si>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</si>
  <si>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</si>
  <si>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</si>
  <si>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</si>
  <si>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</si>
  <si>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</si>
  <si>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</si>
  <si>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</si>
  <si>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</si>
  <si>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</si>
  <si>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</si>
  <si>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</si>
  <si>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</si>
  <si>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</si>
  <si>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</si>
  <si>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</si>
  <si>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</si>
  <si>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</si>
  <si>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</si>
  <si>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</si>
  <si>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</si>
  <si>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</si>
  <si>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</si>
  <si>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</si>
  <si>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</si>
  <si>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</si>
  <si>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</si>
  <si>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</si>
  <si>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</si>
  <si>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</si>
  <si>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</si>
  <si>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</si>
  <si>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</si>
  <si>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</si>
  <si>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</si>
  <si>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</si>
  <si>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</si>
  <si>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</si>
  <si>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</si>
  <si>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</si>
  <si>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</si>
  <si>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</si>
  <si>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</si>
  <si>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</si>
  <si>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</si>
  <si>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</si>
  <si>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</si>
  <si>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</si>
  <si>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</si>
  <si>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</si>
  <si>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</si>
  <si>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</si>
  <si>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</si>
  <si>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</si>
  <si>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</si>
  <si>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</si>
  <si>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</si>
  <si>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</si>
  <si>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</si>
  <si>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</si>
  <si>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</si>
  <si>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</si>
  <si>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</si>
  <si>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</si>
  <si>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</si>
  <si>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</si>
  <si>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</si>
  <si>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</si>
  <si>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</si>
  <si>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</si>
  <si>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</si>
  <si>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</si>
  <si>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</si>
  <si>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</si>
  <si>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</si>
  <si>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</si>
  <si>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</si>
  <si>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</si>
  <si>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</si>
  <si>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</si>
  <si>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</si>
  <si>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</si>
  <si>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</si>
  <si>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</si>
  <si>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</si>
  <si>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</si>
  <si>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</si>
  <si>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</si>
  <si>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</si>
  <si>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</si>
  <si>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</si>
  <si>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</si>
  <si>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</si>
  <si>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</si>
  <si>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</si>
  <si>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</si>
  <si>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</si>
  <si>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</si>
  <si>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</si>
  <si>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</si>
  <si>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</si>
  <si>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</si>
  <si>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</si>
  <si>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</si>
  <si>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</si>
  <si>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</si>
  <si>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</si>
  <si>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</si>
  <si>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</si>
  <si>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</si>
  <si>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</si>
  <si>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</si>
  <si>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</si>
  <si>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</si>
  <si>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</si>
  <si>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</si>
  <si>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</si>
  <si>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</si>
  <si>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</si>
  <si>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</si>
  <si>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</si>
  <si>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</si>
  <si>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</si>
  <si>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</si>
  <si>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</si>
  <si>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</si>
  <si>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</si>
  <si>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</si>
  <si>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</si>
  <si>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</si>
  <si>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</si>
  <si>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</si>
  <si>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</si>
  <si>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</si>
  <si>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</si>
  <si>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</si>
  <si>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</si>
  <si>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</si>
  <si>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</si>
  <si>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</si>
  <si>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</si>
  <si>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</si>
  <si>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</si>
  <si>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</si>
  <si>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</si>
  <si>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</si>
  <si>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</si>
  <si>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</si>
  <si>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</si>
  <si>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</si>
  <si>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</si>
  <si>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</si>
  <si>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</si>
  <si>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</si>
  <si>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</si>
  <si>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</si>
  <si>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</si>
  <si>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</si>
  <si>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</si>
  <si>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INFORMACIÓN  FINANCIERA - RUP</t>
  </si>
  <si>
    <t>MÓDULO</t>
  </si>
  <si>
    <t>INDICE-LIQUIDEZ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</si>
  <si>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</si>
  <si>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</si>
  <si>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</si>
  <si>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</si>
  <si>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</si>
  <si>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CALIDAD DE MIPYME EN SMMLV</t>
  </si>
  <si>
    <t>HABIL  / NO HABIL</t>
  </si>
  <si>
    <t>UTILIDAD OPERACIONAL</t>
  </si>
  <si>
    <t>GASTOS DE INTERESES</t>
  </si>
  <si>
    <t>RAZON DE COBERTURA DE INTERESES</t>
  </si>
  <si>
    <t>EVALUACIÓN CAPACIDAD FINANCIERA</t>
  </si>
  <si>
    <t>EVALUACIÓN CAPACIDAD ORGANIZACIÓN</t>
  </si>
  <si>
    <t>RENTABILIDAD DEL PATRIMONIO (ROE)</t>
  </si>
  <si>
    <t>RENTABILIDAD DEL ACTIVO (ROA)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</si>
  <si>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</si>
  <si>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</si>
  <si>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</si>
  <si>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</si>
  <si>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</si>
  <si>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</si>
  <si>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</si>
  <si>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</si>
  <si>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</si>
  <si>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</si>
  <si>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</si>
  <si>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</si>
  <si>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</si>
  <si>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</si>
  <si>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</si>
  <si>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</si>
  <si>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</si>
  <si>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</si>
  <si>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</si>
  <si>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</si>
  <si>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</si>
  <si>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</si>
  <si>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</si>
  <si>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</si>
  <si>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</si>
  <si>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</si>
  <si>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Porcentaje de Participación para este Proceso
(A)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</si>
  <si>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</si>
  <si>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</si>
  <si>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</si>
  <si>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</si>
  <si>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</si>
  <si>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</si>
  <si>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</si>
  <si>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</si>
  <si>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</si>
  <si>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</si>
  <si>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</si>
  <si>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</si>
  <si>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>En Pesos</t>
  </si>
  <si>
    <t>SALDOS CONTRATOS EN EJECUCIÓN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</si>
  <si>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</si>
  <si>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 xml:space="preserve">VALOR TOTAL DE LOS CONTRATOS EJECUTADOS
</t>
  </si>
  <si>
    <t>VALOR TOTAL DE LOS CONTRATOS EJECUTADOS EN SMMLV
(B)</t>
  </si>
  <si>
    <t>PRESUPUESTO OFICIAL ESTIMADO (POE) EN SMMLV
(C)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</si>
  <si>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</si>
  <si>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</si>
  <si>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</si>
  <si>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</si>
  <si>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</si>
  <si>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</si>
  <si>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</si>
  <si>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% Requerido de Capital de Trabajo Demandado</t>
  </si>
  <si>
    <t>VALOR PRESUPUESTO OFICIAL (PO)</t>
  </si>
  <si>
    <t>CAPACIDAD RESIDUAL DE CONTRATACIÓN (POR MÓDULO)</t>
  </si>
  <si>
    <t>PLAZO MOD</t>
  </si>
  <si>
    <t>MIPYME
→Req. Min. Solvencia: &gt; =</t>
  </si>
  <si>
    <t>OTRO
→Req. Min. Solvencia: &gt; =</t>
  </si>
  <si>
    <t>MIPYME
→Req. Min.  Endeudamiento: &lt; =</t>
  </si>
  <si>
    <t>OTRO
→Req. Min. Endeudamiento: &lt; =</t>
  </si>
  <si>
    <t>CORRESPONDE A UNA MIPYME</t>
  </si>
  <si>
    <t>MIPYME
→Req.Min.Cobertura
Interes: &gt; =</t>
  </si>
  <si>
    <t>OTRO
→Req. Min. Cobertura
 Intereses: &gt; =</t>
  </si>
  <si>
    <t>Fórmula: Razón Cobertura Intereses = UO/GI &gt;=X</t>
  </si>
  <si>
    <t>MIPYME
Req. Min. ROE: &gt; =</t>
  </si>
  <si>
    <t>OTRO
Req. Min. ROE: &gt; =</t>
  </si>
  <si>
    <t>Fórmula:                        ROE=UO/Act.Tot.&gt;=X</t>
  </si>
  <si>
    <t>Fórmula: Liquidez=AC/PC&gt;=X</t>
  </si>
  <si>
    <t>Fórmula: Endeudamiento = Pas.T/Act.Tot. &lt;= X%</t>
  </si>
  <si>
    <t>MIPYME
Req. Min. ROA: &gt; =</t>
  </si>
  <si>
    <t>OTRO
Req. Min. ROA: &gt; =</t>
  </si>
  <si>
    <t>Fórmula:                        ROE=UO/Pat.ROE&gt;=X%</t>
  </si>
  <si>
    <t xml:space="preserve"> </t>
  </si>
  <si>
    <t>500&lt;=ACTIVOS&lt;=30000</t>
  </si>
  <si>
    <t>No.</t>
  </si>
  <si>
    <t>AÑO DE EVALUACION DE LOS ACTIVOS</t>
  </si>
  <si>
    <t>CUMPLE / NO CUMPLE</t>
  </si>
  <si>
    <t>NOMBRE DEL PROPONENTE</t>
  </si>
  <si>
    <t>CAP. FINANCIERA</t>
  </si>
  <si>
    <t>CAP. ORGANIZACIÓN</t>
  </si>
  <si>
    <t>CAP. RESIDUAL</t>
  </si>
  <si>
    <t>SMMLV 2023</t>
  </si>
  <si>
    <t>SI</t>
  </si>
  <si>
    <t>items</t>
  </si>
  <si>
    <t>Contrato  No.</t>
  </si>
  <si>
    <t>Objeto del contrato</t>
  </si>
  <si>
    <t>Entidad con quien suscribió el contrato</t>
  </si>
  <si>
    <t>Plazo total del Contrato en Meses               (1)</t>
  </si>
  <si>
    <t>Valor total del  Contrato (incluido IVA y adiciones)                  (2)</t>
  </si>
  <si>
    <t xml:space="preserve">Si el Contrato està o estuvo Suspendido registrar Saldo Pendiente por Ejecutar             (3)      </t>
  </si>
  <si>
    <t>Fecha de Inicio o Reinicio del Contrato (dd/mm/aa)     (4)</t>
  </si>
  <si>
    <t>Porcentaje de participación 
(5)</t>
  </si>
  <si>
    <t>Fecha de Cierre de Presentacion de la Oferta Objeto del Presente Proceso de Contrataciòn (dd/mm/aa)  (6)</t>
  </si>
  <si>
    <t xml:space="preserve">Dìas Ejecutados del Contrato (7)                (7)=(6)-(4)       </t>
  </si>
  <si>
    <t>Dias por Ejecutar del Contrato a Partir de la Fecha de Presentaciòn de la Oferta Objeto del Proceso de Contrataciòn                (8)</t>
  </si>
  <si>
    <t>Saldo Diario del Contrato en Ejecuciòn                     (9)                    (9)=(2)/((1)*30)</t>
  </si>
  <si>
    <t>Saldo del Contrato en Ejecuciòn                     (10)</t>
  </si>
  <si>
    <t>(Pesos $)</t>
  </si>
  <si>
    <t>SUMATORIA COLUMNA (F)</t>
  </si>
  <si>
    <t>38- ENDD</t>
  </si>
  <si>
    <t xml:space="preserve">48- SOSDOM </t>
  </si>
  <si>
    <t>INFRAESTRUCTURAS DE COLOMBIA S.A.S.</t>
  </si>
  <si>
    <t xml:space="preserve">52- MAZ </t>
  </si>
  <si>
    <t>53- proyectos</t>
  </si>
  <si>
    <t>55- CONSTRUCCIONES Y TRACTORES S.A.S.</t>
  </si>
  <si>
    <t>61-</t>
  </si>
  <si>
    <t>EE INGENIERIA S.A.S</t>
  </si>
  <si>
    <t>J&amp;G INGENIERIA Y EQUIPOS S.A.S.</t>
  </si>
  <si>
    <t>39- JAAP</t>
  </si>
  <si>
    <t>39- INDESCOM</t>
  </si>
  <si>
    <t>39- INDERSOL</t>
  </si>
  <si>
    <t xml:space="preserve">40- LUIS ALFONSO </t>
  </si>
  <si>
    <t>41- BAJO</t>
  </si>
  <si>
    <t xml:space="preserve">41- REORGANIZACION </t>
  </si>
  <si>
    <t>EL DEPARTAMENTO DE VAUPES.</t>
  </si>
  <si>
    <t>AMPLIACION Y DOTACION DE LA SEDE
EDUCATIVA DE LA COMUNIDAD
INDÍGENA DE PUEBLO NUEVO DEL
DEPARTAMENTO DE VAUPÉS.</t>
  </si>
  <si>
    <t>711 de 16 DIC 2021</t>
  </si>
  <si>
    <t>44-</t>
  </si>
  <si>
    <t>73- PY P</t>
  </si>
  <si>
    <t>73-DUO</t>
  </si>
  <si>
    <t>72-rsm</t>
  </si>
  <si>
    <t>47- meyan</t>
  </si>
  <si>
    <t xml:space="preserve">MUN URIBE META </t>
  </si>
  <si>
    <t xml:space="preserve">45- señales </t>
  </si>
  <si>
    <t>SEÑALES</t>
  </si>
  <si>
    <t>INFRAESTRUCTURA CAR Y CIA SAS</t>
  </si>
  <si>
    <t>45-INFRAESTRUCTURA CAR Y CIA SAS</t>
  </si>
  <si>
    <t>43- CONSTRUCCION Y CONSULTORIAS DE OBRAS DE INGENIERIA URBANISMO Y ARQUITECTURA - CONTINUAR S.A.S.</t>
  </si>
  <si>
    <t>46- CONSTRU</t>
  </si>
  <si>
    <t xml:space="preserve">49- mega </t>
  </si>
  <si>
    <t>49castellon-</t>
  </si>
  <si>
    <t>50-PAVIMENTOS</t>
  </si>
  <si>
    <t>50- EDIVIAL</t>
  </si>
  <si>
    <t>51- INFR COLOMBIA</t>
  </si>
  <si>
    <t xml:space="preserve">58- AZUL CONS </t>
  </si>
  <si>
    <t xml:space="preserve">56- jms </t>
  </si>
  <si>
    <t>56- CIMILEC</t>
  </si>
  <si>
    <t>57-JAVO</t>
  </si>
  <si>
    <t>59- PAVIMENTAR</t>
  </si>
  <si>
    <t xml:space="preserve">59- CONSULTORIA </t>
  </si>
  <si>
    <t>60- CARMELO</t>
  </si>
  <si>
    <t xml:space="preserve">60- PM </t>
  </si>
  <si>
    <t xml:space="preserve">62- EE ONG </t>
  </si>
  <si>
    <t>CONSTRUCCION DE AULAS EN LA UNIVERSIDAD
NACIONAL ABIERTA Y A DISTANCIA "UNAD" SEDE
CURUMANI, DEPARTAMENTO DEL CESAR.</t>
  </si>
  <si>
    <t xml:space="preserve">62- MEG </t>
  </si>
  <si>
    <t>MEG OBRAS SAS.</t>
  </si>
  <si>
    <t>63-GRUPO J8</t>
  </si>
  <si>
    <t>64-MT</t>
  </si>
  <si>
    <t xml:space="preserve">66 OFI </t>
  </si>
  <si>
    <t>66- FEXXA</t>
  </si>
  <si>
    <t>68- minci</t>
  </si>
  <si>
    <t>MINCIVIL S.A.</t>
  </si>
  <si>
    <t xml:space="preserve">69-JYG INGENIERIA </t>
  </si>
  <si>
    <t>MARJAL SAS</t>
  </si>
  <si>
    <t>69- MARJAL</t>
  </si>
  <si>
    <t>70 VCA</t>
  </si>
  <si>
    <t>70-LIBARDO</t>
  </si>
  <si>
    <t>71- RE-</t>
  </si>
  <si>
    <t>71 MA</t>
  </si>
  <si>
    <t>8,910,546,698.00</t>
  </si>
  <si>
    <t>83,611,009,207.00</t>
  </si>
  <si>
    <t>1,634,942,741.00</t>
  </si>
  <si>
    <t>SUBDIRECCION DE PROCESOS DE SELECCIÓN CONTRACTUAL</t>
  </si>
  <si>
    <t>57- vigavi</t>
  </si>
  <si>
    <t>60-</t>
  </si>
  <si>
    <t>promotora</t>
  </si>
  <si>
    <t xml:space="preserve">contraing </t>
  </si>
  <si>
    <t>ET PROYECTOS SAS</t>
  </si>
  <si>
    <t>67- gesch</t>
  </si>
  <si>
    <t>67- cotes</t>
  </si>
  <si>
    <t xml:space="preserve">67- GESCH </t>
  </si>
  <si>
    <t>54- mantenimiento</t>
  </si>
  <si>
    <t>54- fidel</t>
  </si>
  <si>
    <t>Fórmula: CT=AC-PC&gt;=(%10*PO)</t>
  </si>
  <si>
    <t>%10*PO</t>
  </si>
  <si>
    <t>PROCESO No SA-MC-SG-SA-029-2024</t>
  </si>
  <si>
    <t>GRUPO INARCO S.A.S</t>
  </si>
  <si>
    <t>PM &amp; A CONSTRUCCIONES S.A.S</t>
  </si>
  <si>
    <t>CONSORCIO MANTENIMIENTO OC-2025</t>
  </si>
  <si>
    <t>OPAYOME ACEVEDO INGRID PAOLA</t>
  </si>
  <si>
    <t>COCK BAUTISTA ESTIVEN</t>
  </si>
  <si>
    <t>GAYRA CONSTRUCCIONES SAS</t>
  </si>
  <si>
    <t>INGENIEROS CONSTRUCTORES AMBIENTALES Y SANITARIOS - INGECOAS S.A.S.</t>
  </si>
  <si>
    <t>CONSTRUCCIONES ARES S.A.S.</t>
  </si>
  <si>
    <t>CONSORCIO OEYA</t>
  </si>
  <si>
    <t>MUÑOZ OROZCO YURI ANDREA</t>
  </si>
  <si>
    <t>RUIZ VIDAL OSCAR EDUARDO</t>
  </si>
  <si>
    <t xml:space="preserve"> CONSTRUCCIONES DEL ESTADO INGENIERIA S.A.S. </t>
  </si>
  <si>
    <t>SOLTEC PROYECTOS DE INGENIERIA S A S</t>
  </si>
  <si>
    <t>FUNDACION  ESPELETIA  CENTRO  DE  DESARROLLO TECNOLOGICO PARA LA
 AGROFORESTERIA   Y  PUEDE  TAMBIEN  ACTUAR  BAJO  LA  SIGLA  FUNDACION
 ESPELETIA</t>
  </si>
  <si>
    <t>VEGA INGENIERIA Y CONSTRUCCION SAS</t>
  </si>
  <si>
    <t>MATMAR CONSTRUCCIONES S.A.S.</t>
  </si>
  <si>
    <t>VISUAR S A S</t>
  </si>
  <si>
    <t xml:space="preserve"> CONSORCIO OSIN24</t>
  </si>
  <si>
    <t>FIGUEROA URRIAGO OSCAR</t>
  </si>
  <si>
    <t>INGENIEROS Y PROYECTOS SAS INPRO SAS</t>
  </si>
  <si>
    <t>EUROAMERICAN INGENIERIA Y CONSTRUCCIONES SAS</t>
  </si>
  <si>
    <t>INGENIERIA Y OBRAS CIVILES FR SAS</t>
  </si>
  <si>
    <t>CONSTRUCCIONES Y VALORES CONSTRUVALORES SAS</t>
  </si>
  <si>
    <t xml:space="preserve"> SERVICIOS INTEGRALES DE ARQUITECTURA Y CONSTRUCCION SERARCO SAS</t>
  </si>
  <si>
    <t>GHS INGENIERIA SAS</t>
  </si>
  <si>
    <t xml:space="preserve"> LOGIA 3 ASOCIADOS S.A.S - BIC</t>
  </si>
  <si>
    <t>UNION TEMPORAL MANTENIMIENTO</t>
  </si>
  <si>
    <t xml:space="preserve"> EQUIPOS Y CONSTRUCCIONES VAREGO S A S</t>
  </si>
  <si>
    <t>VAREGO SOCIEDAD POR ACCIONES SIMPLIFICADA O VAREGO S A S</t>
  </si>
  <si>
    <t xml:space="preserve"> CONSORCIO MANTENIMIENTO M&amp;X </t>
  </si>
  <si>
    <t xml:space="preserve"> M&amp;G INGENIERÍA Y CONSTRUCCIONES S.A.S</t>
  </si>
  <si>
    <t xml:space="preserve"> ANX INGENIERIA Y SOLUCIONES SAS</t>
  </si>
  <si>
    <t>CONSORCIO KARSOL</t>
  </si>
  <si>
    <t>HERBERT JOSEFF KARPF RIVERA</t>
  </si>
  <si>
    <t>GIJON SAS</t>
  </si>
  <si>
    <t xml:space="preserve"> CONSORCIO RAI-CO 2024</t>
  </si>
  <si>
    <t>AGUIRRE ZAPATA RAIMUR</t>
  </si>
  <si>
    <t>COASH S.A.S</t>
  </si>
  <si>
    <t>UNION TEMPORAL INCA 2024</t>
  </si>
  <si>
    <t>JAIRO ORLANDO CASTILLO CARDOZO</t>
  </si>
  <si>
    <t>INPAME SAS</t>
  </si>
  <si>
    <t>NO HABIL</t>
  </si>
  <si>
    <t>CUMPLE</t>
  </si>
  <si>
    <t xml:space="preserve"> CUMPLE</t>
  </si>
  <si>
    <t>MIPYME</t>
  </si>
  <si>
    <t>NO CUMPLE</t>
  </si>
  <si>
    <t>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</si>
</sst>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&quot;(SMMLV)  &quot;0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 Narrow"/>
      <family val="2"/>
    </font>
    <font>
      <sz val="8"/>
      <name val="Tahoma"/>
      <family val="2"/>
    </font>
    <font>
      <b/>
      <sz val="9"/>
      <color theme="0"/>
      <name val="Arial"/>
      <family val="2"/>
    </font>
    <font>
      <b/>
      <u val="double"/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0"/>
      <color rgb="FFFF0000"/>
      <name val="Arial"/>
      <family val="2"/>
    </font>
    <font>
      <sz val="10"/>
      <color theme="4"/>
      <name val="Arial"/>
      <family val="2"/>
    </font>
    <font>
      <sz val="10"/>
      <color rgb="FFFF0000"/>
      <name val="Arial"/>
      <family val="2"/>
    </font>
    <font>
      <b/>
      <sz val="9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866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7FFF1"/>
        <bgColor indexed="64"/>
      </patternFill>
    </fill>
    <fill>
      <patternFill patternType="solid">
        <fgColor rgb="FF50B4C8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rgb="FF50822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8FF"/>
        <bgColor indexed="64"/>
      </patternFill>
    </fill>
    <fill>
      <patternFill patternType="solid">
        <fgColor theme="4" tint="0.59999389629810485"/>
        <bgColor indexed="64"/>
      </patternFill>
    </fill>
  </fills>
  <borders count="6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4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47" fillId="0" borderId="0" applyFont="0" applyFill="0" applyBorder="0" applyAlignment="0" applyProtection="0"/>
  </cellStyleXfs>
  <cellXfs count="526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Fill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169" fontId="24" fillId="0" borderId="6" xfId="1" applyFont="1" applyFill="1" applyBorder="1" applyAlignment="1">
      <alignment horizontal="center" vertical="center" wrapText="1"/>
    </xf>
    <xf numFmtId="0" fontId="23" fillId="5" borderId="21" xfId="4" applyFont="1" applyFill="1" applyBorder="1" applyAlignment="1">
      <alignment horizontal="center" vertical="center" wrapText="1"/>
    </xf>
    <xf numFmtId="169" fontId="23" fillId="5" borderId="15" xfId="1" applyFont="1" applyFill="1" applyBorder="1" applyAlignment="1">
      <alignment horizontal="center" vertical="center" wrapText="1"/>
    </xf>
    <xf numFmtId="10" fontId="23" fillId="5" borderId="15" xfId="3" applyNumberFormat="1" applyFont="1" applyFill="1" applyBorder="1" applyAlignment="1">
      <alignment horizontal="center" vertical="center" wrapText="1"/>
    </xf>
    <xf numFmtId="169" fontId="23" fillId="5" borderId="15" xfId="3" applyNumberFormat="1" applyFont="1" applyFill="1" applyBorder="1" applyAlignment="1">
      <alignment horizontal="center" vertical="center" wrapText="1"/>
    </xf>
    <xf numFmtId="171" fontId="23" fillId="5" borderId="15" xfId="1" applyNumberFormat="1" applyFont="1" applyFill="1" applyBorder="1" applyAlignment="1">
      <alignment horizontal="center" vertical="center" wrapText="1"/>
    </xf>
    <xf numFmtId="0" fontId="24" fillId="4" borderId="14" xfId="4" applyFont="1" applyFill="1" applyBorder="1" applyAlignment="1">
      <alignment horizontal="center" vertical="center" wrapText="1"/>
    </xf>
    <xf numFmtId="169" fontId="23" fillId="5" borderId="41" xfId="1" applyFont="1" applyFill="1" applyBorder="1" applyAlignment="1">
      <alignment horizontal="center" vertical="center" wrapText="1"/>
    </xf>
    <xf numFmtId="169" fontId="24" fillId="0" borderId="44" xfId="1" applyFont="1" applyFill="1" applyBorder="1" applyAlignment="1">
      <alignment horizontal="center" vertical="center" wrapText="1"/>
    </xf>
    <xf numFmtId="0" fontId="5" fillId="7" borderId="0" xfId="0" applyFont="1" applyFill="1"/>
    <xf numFmtId="0" fontId="4" fillId="7" borderId="0" xfId="0" applyFont="1" applyFill="1"/>
    <xf numFmtId="0" fontId="5" fillId="7" borderId="0" xfId="0" applyFont="1" applyFill="1" applyAlignment="1">
      <alignment horizontal="center"/>
    </xf>
    <xf numFmtId="169" fontId="5" fillId="7" borderId="0" xfId="1" applyFont="1" applyFill="1" applyAlignment="1">
      <alignment horizontal="center"/>
    </xf>
    <xf numFmtId="167" fontId="5" fillId="7" borderId="0" xfId="0" applyNumberFormat="1" applyFont="1" applyFill="1" applyAlignment="1">
      <alignment horizontal="center"/>
    </xf>
    <xf numFmtId="172" fontId="5" fillId="7" borderId="0" xfId="6" applyNumberFormat="1" applyFont="1" applyFill="1"/>
    <xf numFmtId="0" fontId="7" fillId="4" borderId="4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4" fillId="7" borderId="0" xfId="0" applyFont="1" applyFill="1" applyAlignment="1">
      <alignment horizontal="center" vertical="center"/>
    </xf>
    <xf numFmtId="0" fontId="24" fillId="7" borderId="0" xfId="0" applyFont="1" applyFill="1"/>
    <xf numFmtId="169" fontId="24" fillId="7" borderId="0" xfId="1" applyFont="1" applyFill="1" applyBorder="1"/>
    <xf numFmtId="9" fontId="24" fillId="7" borderId="0" xfId="6" applyFont="1" applyFill="1" applyBorder="1"/>
    <xf numFmtId="0" fontId="24" fillId="7" borderId="0" xfId="0" applyFont="1" applyFill="1" applyAlignment="1">
      <alignment horizontal="center" vertical="center" wrapText="1"/>
    </xf>
    <xf numFmtId="10" fontId="23" fillId="7" borderId="0" xfId="3" applyNumberFormat="1" applyFont="1" applyFill="1" applyAlignment="1">
      <alignment horizontal="center" vertical="center" wrapText="1"/>
    </xf>
    <xf numFmtId="169" fontId="23" fillId="7" borderId="0" xfId="3" applyNumberFormat="1" applyFont="1" applyFill="1" applyAlignment="1">
      <alignment horizontal="center" vertical="center" wrapText="1"/>
    </xf>
    <xf numFmtId="4" fontId="23" fillId="7" borderId="0" xfId="3" applyNumberFormat="1" applyFont="1" applyFill="1" applyAlignment="1">
      <alignment horizontal="center" vertical="center" wrapText="1"/>
    </xf>
    <xf numFmtId="171" fontId="20" fillId="7" borderId="0" xfId="1" applyNumberFormat="1" applyFont="1" applyFill="1" applyBorder="1" applyAlignment="1">
      <alignment horizontal="center" vertical="center"/>
    </xf>
    <xf numFmtId="173" fontId="23" fillId="7" borderId="0" xfId="3" applyNumberFormat="1" applyFont="1" applyFill="1" applyAlignment="1">
      <alignment horizontal="center" vertical="center" wrapText="1"/>
    </xf>
    <xf numFmtId="169" fontId="0" fillId="7" borderId="0" xfId="1" applyFont="1" applyFill="1"/>
    <xf numFmtId="9" fontId="0" fillId="7" borderId="0" xfId="6" applyFont="1" applyFill="1"/>
    <xf numFmtId="169" fontId="4" fillId="7" borderId="0" xfId="1" applyFont="1" applyFill="1" applyAlignment="1">
      <alignment horizontal="center" vertical="center"/>
    </xf>
    <xf numFmtId="9" fontId="4" fillId="7" borderId="0" xfId="6" applyFont="1" applyFill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0" fillId="7" borderId="46" xfId="0" applyFill="1" applyBorder="1" applyAlignment="1">
      <alignment horizontal="center" vertical="center"/>
    </xf>
    <xf numFmtId="0" fontId="0" fillId="7" borderId="47" xfId="0" applyFill="1" applyBorder="1" applyAlignment="1">
      <alignment horizontal="center" vertical="center"/>
    </xf>
    <xf numFmtId="0" fontId="3" fillId="7" borderId="47" xfId="0" applyFont="1" applyFill="1" applyBorder="1" applyAlignment="1">
      <alignment horizontal="center" vertical="center"/>
    </xf>
    <xf numFmtId="0" fontId="0" fillId="7" borderId="48" xfId="0" applyFill="1" applyBorder="1" applyAlignment="1">
      <alignment horizontal="center" vertical="center"/>
    </xf>
    <xf numFmtId="0" fontId="3" fillId="7" borderId="48" xfId="0" applyFont="1" applyFill="1" applyBorder="1" applyAlignment="1">
      <alignment horizontal="center" vertical="center"/>
    </xf>
    <xf numFmtId="2" fontId="0" fillId="7" borderId="48" xfId="0" applyNumberFormat="1" applyFill="1" applyBorder="1" applyAlignment="1">
      <alignment horizontal="center" vertical="center"/>
    </xf>
    <xf numFmtId="2" fontId="0" fillId="7" borderId="46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67" fontId="5" fillId="7" borderId="0" xfId="0" applyNumberFormat="1" applyFont="1" applyFill="1" applyAlignment="1">
      <alignment horizontal="center" vertical="center"/>
    </xf>
    <xf numFmtId="3" fontId="23" fillId="5" borderId="15" xfId="1" applyNumberFormat="1" applyFont="1" applyFill="1" applyBorder="1" applyAlignment="1">
      <alignment horizontal="center" vertical="center" wrapText="1"/>
    </xf>
    <xf numFmtId="3" fontId="23" fillId="5" borderId="16" xfId="1" applyNumberFormat="1" applyFont="1" applyFill="1" applyBorder="1" applyAlignment="1">
      <alignment horizontal="center" vertical="center" wrapText="1"/>
    </xf>
    <xf numFmtId="169" fontId="23" fillId="5" borderId="16" xfId="1" applyFont="1" applyFill="1" applyBorder="1" applyAlignment="1">
      <alignment horizontal="center" vertical="center" wrapText="1"/>
    </xf>
    <xf numFmtId="169" fontId="23" fillId="4" borderId="17" xfId="1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/>
    </xf>
    <xf numFmtId="4" fontId="33" fillId="5" borderId="41" xfId="1" applyNumberFormat="1" applyFont="1" applyFill="1" applyBorder="1" applyAlignment="1">
      <alignment horizontal="center" vertical="center" wrapText="1"/>
    </xf>
    <xf numFmtId="4" fontId="23" fillId="5" borderId="15" xfId="1" applyNumberFormat="1" applyFont="1" applyFill="1" applyBorder="1" applyAlignment="1">
      <alignment horizontal="center" vertical="center" wrapText="1"/>
    </xf>
    <xf numFmtId="4" fontId="23" fillId="4" borderId="44" xfId="1" applyNumberFormat="1" applyFont="1" applyFill="1" applyBorder="1" applyAlignment="1">
      <alignment horizontal="center" vertical="center" wrapText="1"/>
    </xf>
    <xf numFmtId="4" fontId="23" fillId="4" borderId="7" xfId="1" applyNumberFormat="1" applyFont="1" applyFill="1" applyBorder="1" applyAlignment="1">
      <alignment horizontal="center" vertical="center" wrapText="1"/>
    </xf>
    <xf numFmtId="4" fontId="23" fillId="4" borderId="17" xfId="1" applyNumberFormat="1" applyFont="1" applyFill="1" applyBorder="1" applyAlignment="1">
      <alignment horizontal="center" vertical="center" wrapText="1"/>
    </xf>
    <xf numFmtId="168" fontId="23" fillId="4" borderId="17" xfId="2" applyFont="1" applyFill="1" applyBorder="1" applyAlignment="1">
      <alignment horizontal="center" vertical="center" wrapText="1"/>
    </xf>
    <xf numFmtId="0" fontId="21" fillId="6" borderId="39" xfId="0" applyFont="1" applyFill="1" applyBorder="1" applyAlignment="1">
      <alignment horizontal="center" vertical="center" wrapText="1"/>
    </xf>
    <xf numFmtId="0" fontId="3" fillId="0" borderId="0" xfId="0" applyFont="1"/>
    <xf numFmtId="0" fontId="4" fillId="7" borderId="0" xfId="0" applyFont="1" applyFill="1" applyAlignment="1">
      <alignment horizontal="center" vertical="center" wrapText="1"/>
    </xf>
    <xf numFmtId="0" fontId="0" fillId="7" borderId="0" xfId="0" applyFill="1" applyAlignment="1">
      <alignment wrapText="1"/>
    </xf>
    <xf numFmtId="168" fontId="0" fillId="7" borderId="0" xfId="2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69" fontId="0" fillId="7" borderId="0" xfId="1" applyFont="1" applyFill="1" applyAlignment="1">
      <alignment wrapText="1"/>
    </xf>
    <xf numFmtId="0" fontId="0" fillId="0" borderId="0" xfId="0" applyAlignment="1">
      <alignment horizontal="center"/>
    </xf>
    <xf numFmtId="9" fontId="17" fillId="7" borderId="33" xfId="0" applyNumberFormat="1" applyFont="1" applyFill="1" applyBorder="1" applyAlignment="1">
      <alignment vertical="center"/>
    </xf>
    <xf numFmtId="9" fontId="17" fillId="7" borderId="20" xfId="0" applyNumberFormat="1" applyFont="1" applyFill="1" applyBorder="1" applyAlignment="1">
      <alignment vertical="center"/>
    </xf>
    <xf numFmtId="9" fontId="17" fillId="7" borderId="20" xfId="0" applyNumberFormat="1" applyFont="1" applyFill="1" applyBorder="1" applyAlignment="1">
      <alignment horizontal="center" vertical="center"/>
    </xf>
    <xf numFmtId="0" fontId="5" fillId="7" borderId="20" xfId="0" applyFont="1" applyFill="1" applyBorder="1"/>
    <xf numFmtId="0" fontId="5" fillId="7" borderId="34" xfId="0" applyFont="1" applyFill="1" applyBorder="1"/>
    <xf numFmtId="172" fontId="5" fillId="7" borderId="20" xfId="6" applyNumberFormat="1" applyFont="1" applyFill="1" applyBorder="1"/>
    <xf numFmtId="0" fontId="22" fillId="0" borderId="0" xfId="0" applyFont="1" applyAlignment="1">
      <alignment horizontal="center" vertical="center" wrapText="1"/>
    </xf>
    <xf numFmtId="168" fontId="17" fillId="11" borderId="15" xfId="2" applyFont="1" applyFill="1" applyBorder="1" applyAlignment="1">
      <alignment vertical="center" wrapText="1"/>
    </xf>
    <xf numFmtId="168" fontId="17" fillId="11" borderId="44" xfId="2" applyFont="1" applyFill="1" applyBorder="1" applyAlignment="1">
      <alignment vertical="center" wrapText="1"/>
    </xf>
    <xf numFmtId="168" fontId="17" fillId="11" borderId="12" xfId="2" applyFont="1" applyFill="1" applyBorder="1" applyAlignment="1">
      <alignment vertical="center" wrapText="1"/>
    </xf>
    <xf numFmtId="168" fontId="17" fillId="11" borderId="43" xfId="2" applyFont="1" applyFill="1" applyBorder="1" applyAlignment="1">
      <alignment vertical="center" wrapText="1"/>
    </xf>
    <xf numFmtId="174" fontId="17" fillId="11" borderId="38" xfId="0" applyNumberFormat="1" applyFont="1" applyFill="1" applyBorder="1" applyAlignment="1">
      <alignment horizontal="center" vertical="center" wrapText="1"/>
    </xf>
    <xf numFmtId="174" fontId="17" fillId="11" borderId="37" xfId="0" applyNumberFormat="1" applyFont="1" applyFill="1" applyBorder="1" applyAlignment="1">
      <alignment horizontal="center" vertical="center" wrapText="1"/>
    </xf>
    <xf numFmtId="174" fontId="17" fillId="11" borderId="52" xfId="0" applyNumberFormat="1" applyFont="1" applyFill="1" applyBorder="1" applyAlignment="1">
      <alignment horizontal="center" vertical="center" wrapText="1"/>
    </xf>
    <xf numFmtId="0" fontId="17" fillId="11" borderId="53" xfId="0" applyFont="1" applyFill="1" applyBorder="1" applyAlignment="1">
      <alignment vertical="center" wrapText="1"/>
    </xf>
    <xf numFmtId="0" fontId="7" fillId="13" borderId="4" xfId="0" applyFont="1" applyFill="1" applyBorder="1" applyAlignment="1">
      <alignment horizontal="center" vertical="center"/>
    </xf>
    <xf numFmtId="9" fontId="35" fillId="7" borderId="20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169" fontId="25" fillId="7" borderId="23" xfId="1" applyFont="1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168" fontId="0" fillId="7" borderId="23" xfId="2" applyFont="1" applyFill="1" applyBorder="1" applyAlignment="1">
      <alignment horizontal="center" vertical="center" wrapText="1"/>
    </xf>
    <xf numFmtId="169" fontId="0" fillId="7" borderId="23" xfId="1" applyFont="1" applyFill="1" applyBorder="1" applyAlignment="1">
      <alignment horizontal="center" vertical="center" wrapText="1"/>
    </xf>
    <xf numFmtId="10" fontId="0" fillId="7" borderId="23" xfId="6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8" fillId="7" borderId="0" xfId="0" applyFont="1" applyFill="1" applyAlignment="1">
      <alignment horizontal="center" vertical="center" wrapText="1"/>
    </xf>
    <xf numFmtId="0" fontId="24" fillId="4" borderId="26" xfId="4" applyFont="1" applyFill="1" applyBorder="1" applyAlignment="1">
      <alignment horizontal="center" vertical="center" wrapText="1"/>
    </xf>
    <xf numFmtId="169" fontId="24" fillId="0" borderId="24" xfId="1" applyFont="1" applyFill="1" applyBorder="1" applyAlignment="1">
      <alignment horizontal="center" vertical="center" wrapText="1"/>
    </xf>
    <xf numFmtId="4" fontId="23" fillId="4" borderId="24" xfId="1" applyNumberFormat="1" applyFont="1" applyFill="1" applyBorder="1" applyAlignment="1">
      <alignment horizontal="center" vertical="center" wrapText="1"/>
    </xf>
    <xf numFmtId="4" fontId="23" fillId="4" borderId="59" xfId="1" applyNumberFormat="1" applyFont="1" applyFill="1" applyBorder="1" applyAlignment="1">
      <alignment horizontal="center" vertical="center" wrapText="1"/>
    </xf>
    <xf numFmtId="4" fontId="23" fillId="4" borderId="27" xfId="1" applyNumberFormat="1" applyFont="1" applyFill="1" applyBorder="1" applyAlignment="1">
      <alignment horizontal="center" vertical="center" wrapText="1"/>
    </xf>
    <xf numFmtId="169" fontId="23" fillId="4" borderId="27" xfId="1" applyFont="1" applyFill="1" applyBorder="1" applyAlignment="1">
      <alignment horizontal="center" vertical="center" wrapText="1"/>
    </xf>
    <xf numFmtId="168" fontId="23" fillId="4" borderId="27" xfId="2" applyFont="1" applyFill="1" applyBorder="1" applyAlignment="1">
      <alignment horizontal="center" vertical="center" wrapText="1"/>
    </xf>
    <xf numFmtId="169" fontId="24" fillId="0" borderId="33" xfId="1" applyFont="1" applyFill="1" applyBorder="1" applyAlignment="1">
      <alignment vertical="center" wrapText="1"/>
    </xf>
    <xf numFmtId="0" fontId="24" fillId="4" borderId="33" xfId="4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15" borderId="49" xfId="0" applyFont="1" applyFill="1" applyBorder="1" applyAlignment="1">
      <alignment horizontal="center" vertical="center" wrapText="1"/>
    </xf>
    <xf numFmtId="0" fontId="4" fillId="15" borderId="50" xfId="0" applyFont="1" applyFill="1" applyBorder="1" applyAlignment="1">
      <alignment horizontal="center" vertical="center" wrapText="1"/>
    </xf>
    <xf numFmtId="0" fontId="4" fillId="15" borderId="51" xfId="0" applyFont="1" applyFill="1" applyBorder="1" applyAlignment="1">
      <alignment horizontal="center" vertical="center" wrapText="1"/>
    </xf>
    <xf numFmtId="0" fontId="4" fillId="15" borderId="18" xfId="0" applyFont="1" applyFill="1" applyBorder="1" applyAlignment="1">
      <alignment horizontal="center" vertical="center" wrapText="1"/>
    </xf>
    <xf numFmtId="0" fontId="4" fillId="15" borderId="33" xfId="0" applyFont="1" applyFill="1" applyBorder="1" applyAlignment="1">
      <alignment horizontal="center" vertical="center"/>
    </xf>
    <xf numFmtId="0" fontId="4" fillId="15" borderId="18" xfId="0" applyFont="1" applyFill="1" applyBorder="1" applyAlignment="1">
      <alignment horizontal="center" vertical="center"/>
    </xf>
    <xf numFmtId="0" fontId="4" fillId="15" borderId="34" xfId="0" applyFont="1" applyFill="1" applyBorder="1" applyAlignment="1">
      <alignment horizontal="center" vertical="center"/>
    </xf>
    <xf numFmtId="0" fontId="17" fillId="15" borderId="20" xfId="0" applyFont="1" applyFill="1" applyBorder="1" applyAlignment="1">
      <alignment horizontal="center" vertical="center"/>
    </xf>
    <xf numFmtId="0" fontId="17" fillId="15" borderId="20" xfId="0" quotePrefix="1" applyFont="1" applyFill="1" applyBorder="1" applyAlignment="1">
      <alignment horizontal="center" vertical="center"/>
    </xf>
    <xf numFmtId="167" fontId="17" fillId="15" borderId="20" xfId="0" applyNumberFormat="1" applyFont="1" applyFill="1" applyBorder="1" applyAlignment="1">
      <alignment horizontal="center" vertical="center" wrapText="1"/>
    </xf>
    <xf numFmtId="2" fontId="19" fillId="15" borderId="55" xfId="1" applyNumberFormat="1" applyFont="1" applyFill="1" applyBorder="1" applyAlignment="1">
      <alignment horizontal="center" vertical="center" wrapText="1"/>
    </xf>
    <xf numFmtId="2" fontId="19" fillId="15" borderId="57" xfId="1" applyNumberFormat="1" applyFont="1" applyFill="1" applyBorder="1" applyAlignment="1">
      <alignment horizontal="center" vertical="center" wrapText="1"/>
    </xf>
    <xf numFmtId="9" fontId="19" fillId="15" borderId="55" xfId="6" applyFont="1" applyFill="1" applyBorder="1" applyAlignment="1">
      <alignment horizontal="center" vertical="center"/>
    </xf>
    <xf numFmtId="9" fontId="19" fillId="15" borderId="57" xfId="6" applyFont="1" applyFill="1" applyBorder="1" applyAlignment="1">
      <alignment horizontal="center" vertical="center"/>
    </xf>
    <xf numFmtId="170" fontId="19" fillId="15" borderId="55" xfId="1" applyNumberFormat="1" applyFont="1" applyFill="1" applyBorder="1" applyAlignment="1">
      <alignment horizontal="center" vertical="center"/>
    </xf>
    <xf numFmtId="170" fontId="19" fillId="15" borderId="57" xfId="1" applyNumberFormat="1" applyFont="1" applyFill="1" applyBorder="1" applyAlignment="1">
      <alignment horizontal="center" vertical="center"/>
    </xf>
    <xf numFmtId="9" fontId="19" fillId="15" borderId="17" xfId="6" applyFont="1" applyFill="1" applyBorder="1" applyAlignment="1">
      <alignment horizontal="center" vertical="center"/>
    </xf>
    <xf numFmtId="9" fontId="19" fillId="15" borderId="13" xfId="6" applyFont="1" applyFill="1" applyBorder="1" applyAlignment="1">
      <alignment horizontal="center" vertical="center"/>
    </xf>
    <xf numFmtId="172" fontId="17" fillId="16" borderId="44" xfId="6" quotePrefix="1" applyNumberFormat="1" applyFont="1" applyFill="1" applyBorder="1" applyAlignment="1">
      <alignment horizontal="center" vertical="center" wrapText="1"/>
    </xf>
    <xf numFmtId="172" fontId="17" fillId="16" borderId="12" xfId="6" quotePrefix="1" applyNumberFormat="1" applyFont="1" applyFill="1" applyBorder="1" applyAlignment="1">
      <alignment horizontal="center" vertical="center" wrapText="1"/>
    </xf>
    <xf numFmtId="172" fontId="17" fillId="16" borderId="43" xfId="6" applyNumberFormat="1" applyFont="1" applyFill="1" applyBorder="1" applyAlignment="1">
      <alignment horizontal="center" vertical="center"/>
    </xf>
    <xf numFmtId="172" fontId="17" fillId="16" borderId="37" xfId="6" quotePrefix="1" applyNumberFormat="1" applyFont="1" applyFill="1" applyBorder="1" applyAlignment="1">
      <alignment horizontal="center" vertical="center" wrapText="1"/>
    </xf>
    <xf numFmtId="172" fontId="17" fillId="16" borderId="52" xfId="6" quotePrefix="1" applyNumberFormat="1" applyFont="1" applyFill="1" applyBorder="1" applyAlignment="1">
      <alignment horizontal="center" vertical="center" wrapText="1"/>
    </xf>
    <xf numFmtId="172" fontId="17" fillId="16" borderId="18" xfId="6" applyNumberFormat="1" applyFont="1" applyFill="1" applyBorder="1" applyAlignment="1">
      <alignment horizontal="center" vertical="center"/>
    </xf>
    <xf numFmtId="0" fontId="17" fillId="16" borderId="40" xfId="0" applyFont="1" applyFill="1" applyBorder="1" applyAlignment="1">
      <alignment horizontal="center" vertical="center"/>
    </xf>
    <xf numFmtId="0" fontId="17" fillId="16" borderId="34" xfId="0" applyFont="1" applyFill="1" applyBorder="1" applyAlignment="1">
      <alignment horizontal="center" vertical="center"/>
    </xf>
    <xf numFmtId="0" fontId="17" fillId="16" borderId="8" xfId="0" applyFont="1" applyFill="1" applyBorder="1" applyAlignment="1">
      <alignment horizontal="center" vertical="center"/>
    </xf>
    <xf numFmtId="0" fontId="17" fillId="16" borderId="19" xfId="0" applyFont="1" applyFill="1" applyBorder="1" applyAlignment="1">
      <alignment horizontal="center" vertical="center"/>
    </xf>
    <xf numFmtId="0" fontId="19" fillId="16" borderId="56" xfId="0" quotePrefix="1" applyFont="1" applyFill="1" applyBorder="1" applyAlignment="1">
      <alignment horizontal="center" vertical="center" wrapText="1"/>
    </xf>
    <xf numFmtId="0" fontId="19" fillId="16" borderId="54" xfId="0" quotePrefix="1" applyFont="1" applyFill="1" applyBorder="1" applyAlignment="1">
      <alignment horizontal="center" vertical="center" wrapText="1"/>
    </xf>
    <xf numFmtId="0" fontId="17" fillId="16" borderId="54" xfId="0" quotePrefix="1" applyFont="1" applyFill="1" applyBorder="1" applyAlignment="1">
      <alignment horizontal="center" vertical="center" wrapText="1"/>
    </xf>
    <xf numFmtId="0" fontId="17" fillId="16" borderId="56" xfId="0" quotePrefix="1" applyFont="1" applyFill="1" applyBorder="1" applyAlignment="1">
      <alignment horizontal="center" vertical="center" wrapText="1"/>
    </xf>
    <xf numFmtId="169" fontId="17" fillId="16" borderId="10" xfId="1" applyFont="1" applyFill="1" applyBorder="1" applyAlignment="1">
      <alignment horizontal="center" vertical="center" wrapText="1"/>
    </xf>
    <xf numFmtId="0" fontId="19" fillId="15" borderId="43" xfId="3" applyFont="1" applyFill="1" applyBorder="1" applyAlignment="1">
      <alignment horizontal="center" vertical="center" wrapText="1"/>
    </xf>
    <xf numFmtId="0" fontId="19" fillId="15" borderId="40" xfId="3" applyFont="1" applyFill="1" applyBorder="1" applyAlignment="1">
      <alignment horizontal="center" vertical="center" wrapText="1"/>
    </xf>
    <xf numFmtId="10" fontId="23" fillId="0" borderId="44" xfId="3" applyNumberFormat="1" applyFont="1" applyBorder="1" applyAlignment="1">
      <alignment horizontal="center" vertical="center" wrapText="1"/>
    </xf>
    <xf numFmtId="169" fontId="23" fillId="0" borderId="44" xfId="3" applyNumberFormat="1" applyFont="1" applyBorder="1" applyAlignment="1">
      <alignment horizontal="center" vertical="center" wrapText="1"/>
    </xf>
    <xf numFmtId="4" fontId="23" fillId="0" borderId="7" xfId="1" applyNumberFormat="1" applyFont="1" applyFill="1" applyBorder="1" applyAlignment="1">
      <alignment horizontal="center" vertical="center" wrapText="1"/>
    </xf>
    <xf numFmtId="4" fontId="23" fillId="0" borderId="17" xfId="1" applyNumberFormat="1" applyFont="1" applyFill="1" applyBorder="1" applyAlignment="1">
      <alignment horizontal="center" vertical="center" wrapText="1"/>
    </xf>
    <xf numFmtId="10" fontId="23" fillId="0" borderId="24" xfId="3" applyNumberFormat="1" applyFont="1" applyBorder="1" applyAlignment="1">
      <alignment horizontal="center" vertical="center" wrapText="1"/>
    </xf>
    <xf numFmtId="169" fontId="23" fillId="0" borderId="24" xfId="3" applyNumberFormat="1" applyFont="1" applyBorder="1" applyAlignment="1">
      <alignment horizontal="center" vertical="center" wrapText="1"/>
    </xf>
    <xf numFmtId="4" fontId="23" fillId="0" borderId="59" xfId="1" applyNumberFormat="1" applyFont="1" applyFill="1" applyBorder="1" applyAlignment="1">
      <alignment horizontal="center" vertical="center" wrapText="1"/>
    </xf>
    <xf numFmtId="4" fontId="23" fillId="0" borderId="27" xfId="1" applyNumberFormat="1" applyFont="1" applyFill="1" applyBorder="1" applyAlignment="1">
      <alignment horizontal="center" vertical="center" wrapText="1"/>
    </xf>
    <xf numFmtId="0" fontId="19" fillId="15" borderId="15" xfId="3" applyFont="1" applyFill="1" applyBorder="1" applyAlignment="1">
      <alignment horizontal="center" vertical="center" wrapText="1"/>
    </xf>
    <xf numFmtId="0" fontId="19" fillId="15" borderId="16" xfId="3" applyFont="1" applyFill="1" applyBorder="1" applyAlignment="1">
      <alignment horizontal="center" vertical="center" wrapText="1"/>
    </xf>
    <xf numFmtId="0" fontId="24" fillId="0" borderId="14" xfId="4" applyFont="1" applyBorder="1" applyAlignment="1">
      <alignment horizontal="center" vertical="center" wrapText="1"/>
    </xf>
    <xf numFmtId="3" fontId="23" fillId="0" borderId="44" xfId="1" applyNumberFormat="1" applyFont="1" applyFill="1" applyBorder="1" applyAlignment="1">
      <alignment horizontal="center" vertical="center" wrapText="1"/>
    </xf>
    <xf numFmtId="0" fontId="24" fillId="0" borderId="26" xfId="4" applyFont="1" applyBorder="1" applyAlignment="1">
      <alignment horizontal="center" vertical="center" wrapText="1"/>
    </xf>
    <xf numFmtId="3" fontId="23" fillId="0" borderId="24" xfId="1" applyNumberFormat="1" applyFont="1" applyFill="1" applyBorder="1" applyAlignment="1">
      <alignment horizontal="center" vertical="center" wrapText="1"/>
    </xf>
    <xf numFmtId="4" fontId="19" fillId="15" borderId="15" xfId="3" applyNumberFormat="1" applyFont="1" applyFill="1" applyBorder="1" applyAlignment="1">
      <alignment horizontal="center" vertical="center" wrapText="1"/>
    </xf>
    <xf numFmtId="0" fontId="19" fillId="15" borderId="41" xfId="3" applyFont="1" applyFill="1" applyBorder="1" applyAlignment="1">
      <alignment horizontal="center" vertical="center" wrapText="1"/>
    </xf>
    <xf numFmtId="0" fontId="4" fillId="15" borderId="16" xfId="3" applyFont="1" applyFill="1" applyBorder="1" applyAlignment="1">
      <alignment horizontal="center" vertical="center" wrapText="1"/>
    </xf>
    <xf numFmtId="10" fontId="23" fillId="0" borderId="6" xfId="3" applyNumberFormat="1" applyFont="1" applyBorder="1" applyAlignment="1">
      <alignment horizontal="center" vertical="center" wrapText="1"/>
    </xf>
    <xf numFmtId="171" fontId="23" fillId="0" borderId="44" xfId="1" applyNumberFormat="1" applyFont="1" applyFill="1" applyBorder="1" applyAlignment="1">
      <alignment horizontal="center" vertical="center" wrapText="1"/>
    </xf>
    <xf numFmtId="169" fontId="23" fillId="0" borderId="44" xfId="1" applyFont="1" applyFill="1" applyBorder="1" applyAlignment="1">
      <alignment horizontal="center" vertical="center" wrapText="1"/>
    </xf>
    <xf numFmtId="168" fontId="23" fillId="0" borderId="6" xfId="2" applyFont="1" applyFill="1" applyBorder="1" applyAlignment="1">
      <alignment horizontal="center" vertical="center" wrapText="1"/>
    </xf>
    <xf numFmtId="4" fontId="23" fillId="0" borderId="6" xfId="1" applyNumberFormat="1" applyFont="1" applyFill="1" applyBorder="1" applyAlignment="1">
      <alignment horizontal="center" vertical="center" wrapText="1"/>
    </xf>
    <xf numFmtId="168" fontId="23" fillId="0" borderId="44" xfId="2" applyFont="1" applyFill="1" applyBorder="1" applyAlignment="1">
      <alignment horizontal="center" vertical="center" wrapText="1"/>
    </xf>
    <xf numFmtId="169" fontId="23" fillId="0" borderId="7" xfId="1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3" fontId="23" fillId="0" borderId="6" xfId="1" applyNumberFormat="1" applyFont="1" applyFill="1" applyBorder="1" applyAlignment="1">
      <alignment horizontal="center" vertical="center" wrapText="1"/>
    </xf>
    <xf numFmtId="171" fontId="23" fillId="0" borderId="24" xfId="1" applyNumberFormat="1" applyFont="1" applyFill="1" applyBorder="1" applyAlignment="1">
      <alignment horizontal="center" vertical="center" wrapText="1"/>
    </xf>
    <xf numFmtId="169" fontId="23" fillId="0" borderId="24" xfId="1" applyFont="1" applyFill="1" applyBorder="1" applyAlignment="1">
      <alignment horizontal="center" vertical="center" wrapText="1"/>
    </xf>
    <xf numFmtId="168" fontId="23" fillId="0" borderId="24" xfId="2" applyFont="1" applyFill="1" applyBorder="1" applyAlignment="1">
      <alignment horizontal="center" vertical="center" wrapText="1"/>
    </xf>
    <xf numFmtId="4" fontId="23" fillId="0" borderId="24" xfId="1" applyNumberFormat="1" applyFont="1" applyFill="1" applyBorder="1" applyAlignment="1">
      <alignment horizontal="center" vertical="center" wrapText="1"/>
    </xf>
    <xf numFmtId="169" fontId="23" fillId="0" borderId="59" xfId="1" applyFont="1" applyFill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4" fillId="15" borderId="0" xfId="0" applyFont="1" applyFill="1" applyAlignment="1">
      <alignment horizontal="center"/>
    </xf>
    <xf numFmtId="0" fontId="4" fillId="15" borderId="0" xfId="0" applyFont="1" applyFill="1" applyAlignment="1">
      <alignment horizontal="center" vertical="center"/>
    </xf>
    <xf numFmtId="0" fontId="19" fillId="17" borderId="15" xfId="3" applyFont="1" applyFill="1" applyBorder="1" applyAlignment="1">
      <alignment horizontal="center" vertical="center" wrapText="1"/>
    </xf>
    <xf numFmtId="0" fontId="19" fillId="17" borderId="41" xfId="3" applyFont="1" applyFill="1" applyBorder="1" applyAlignment="1">
      <alignment horizontal="center" vertical="center" wrapText="1"/>
    </xf>
    <xf numFmtId="0" fontId="35" fillId="17" borderId="18" xfId="0" applyFont="1" applyFill="1" applyBorder="1" applyAlignment="1">
      <alignment horizontal="center" vertical="center" wrapText="1"/>
    </xf>
    <xf numFmtId="9" fontId="17" fillId="0" borderId="20" xfId="0" applyNumberFormat="1" applyFont="1" applyBorder="1" applyAlignment="1">
      <alignment vertical="center"/>
    </xf>
    <xf numFmtId="0" fontId="39" fillId="5" borderId="35" xfId="0" applyFont="1" applyFill="1" applyBorder="1" applyAlignment="1">
      <alignment horizontal="center" vertical="center" wrapText="1"/>
    </xf>
    <xf numFmtId="0" fontId="40" fillId="5" borderId="22" xfId="0" applyFont="1" applyFill="1" applyBorder="1" applyAlignment="1">
      <alignment horizontal="center" vertical="center" wrapText="1"/>
    </xf>
    <xf numFmtId="9" fontId="40" fillId="5" borderId="22" xfId="6" applyFont="1" applyFill="1" applyBorder="1" applyAlignment="1">
      <alignment horizontal="center" vertical="center" wrapText="1"/>
    </xf>
    <xf numFmtId="169" fontId="39" fillId="5" borderId="22" xfId="1" applyFont="1" applyFill="1" applyBorder="1" applyAlignment="1">
      <alignment horizontal="center" vertical="center" wrapText="1"/>
    </xf>
    <xf numFmtId="173" fontId="39" fillId="5" borderId="22" xfId="1" applyNumberFormat="1" applyFont="1" applyFill="1" applyBorder="1" applyAlignment="1">
      <alignment horizontal="center" vertical="center" wrapText="1"/>
    </xf>
    <xf numFmtId="1" fontId="41" fillId="16" borderId="22" xfId="1" applyNumberFormat="1" applyFont="1" applyFill="1" applyBorder="1" applyAlignment="1">
      <alignment horizontal="center" vertical="center"/>
    </xf>
    <xf numFmtId="170" fontId="41" fillId="0" borderId="22" xfId="1" applyNumberFormat="1" applyFont="1" applyFill="1" applyBorder="1" applyAlignment="1">
      <alignment horizontal="center" vertical="center"/>
    </xf>
    <xf numFmtId="171" fontId="41" fillId="8" borderId="22" xfId="1" applyNumberFormat="1" applyFont="1" applyFill="1" applyBorder="1" applyAlignment="1">
      <alignment horizontal="center" vertical="center"/>
    </xf>
    <xf numFmtId="171" fontId="41" fillId="5" borderId="22" xfId="1" applyNumberFormat="1" applyFont="1" applyFill="1" applyBorder="1" applyAlignment="1">
      <alignment horizontal="center" vertical="center"/>
    </xf>
    <xf numFmtId="169" fontId="38" fillId="5" borderId="22" xfId="1" applyFont="1" applyFill="1" applyBorder="1" applyAlignment="1">
      <alignment horizontal="center" vertical="center"/>
    </xf>
    <xf numFmtId="0" fontId="39" fillId="12" borderId="22" xfId="0" applyFont="1" applyFill="1" applyBorder="1" applyAlignment="1">
      <alignment horizontal="center" vertical="center" wrapText="1"/>
    </xf>
    <xf numFmtId="0" fontId="42" fillId="12" borderId="22" xfId="0" applyFont="1" applyFill="1" applyBorder="1" applyAlignment="1">
      <alignment horizontal="center" vertical="center" wrapText="1"/>
    </xf>
    <xf numFmtId="172" fontId="39" fillId="5" borderId="22" xfId="6" applyNumberFormat="1" applyFont="1" applyFill="1" applyBorder="1" applyAlignment="1">
      <alignment horizontal="center" vertical="center" wrapText="1"/>
    </xf>
    <xf numFmtId="169" fontId="39" fillId="9" borderId="22" xfId="1" applyFont="1" applyFill="1" applyBorder="1" applyAlignment="1">
      <alignment horizontal="center" vertical="center" wrapText="1"/>
    </xf>
    <xf numFmtId="0" fontId="39" fillId="17" borderId="22" xfId="0" applyFont="1" applyFill="1" applyBorder="1" applyAlignment="1">
      <alignment horizontal="center" vertical="center" wrapText="1"/>
    </xf>
    <xf numFmtId="171" fontId="38" fillId="9" borderId="58" xfId="1" applyNumberFormat="1" applyFont="1" applyFill="1" applyBorder="1" applyAlignment="1">
      <alignment horizontal="center"/>
    </xf>
    <xf numFmtId="4" fontId="38" fillId="9" borderId="58" xfId="0" applyNumberFormat="1" applyFont="1" applyFill="1" applyBorder="1"/>
    <xf numFmtId="0" fontId="43" fillId="9" borderId="39" xfId="0" applyFont="1" applyFill="1" applyBorder="1" applyAlignment="1">
      <alignment horizontal="center" vertical="center"/>
    </xf>
    <xf numFmtId="9" fontId="39" fillId="5" borderId="35" xfId="6" applyFont="1" applyFill="1" applyBorder="1" applyAlignment="1">
      <alignment horizontal="center" vertical="center" wrapText="1"/>
    </xf>
    <xf numFmtId="9" fontId="39" fillId="5" borderId="22" xfId="6" applyFont="1" applyFill="1" applyBorder="1" applyAlignment="1">
      <alignment horizontal="center" vertical="center" wrapText="1"/>
    </xf>
    <xf numFmtId="0" fontId="39" fillId="17" borderId="39" xfId="0" applyFont="1" applyFill="1" applyBorder="1" applyAlignment="1">
      <alignment horizontal="center" vertical="center" wrapText="1"/>
    </xf>
    <xf numFmtId="0" fontId="44" fillId="4" borderId="14" xfId="0" applyFont="1" applyFill="1" applyBorder="1" applyAlignment="1">
      <alignment horizontal="center" vertical="center" wrapText="1"/>
    </xf>
    <xf numFmtId="0" fontId="45" fillId="4" borderId="44" xfId="0" applyFont="1" applyFill="1" applyBorder="1" applyAlignment="1">
      <alignment horizontal="center" vertical="center" wrapText="1"/>
    </xf>
    <xf numFmtId="9" fontId="45" fillId="4" borderId="44" xfId="6" applyFont="1" applyFill="1" applyBorder="1" applyAlignment="1">
      <alignment horizontal="center" vertical="center" wrapText="1"/>
    </xf>
    <xf numFmtId="169" fontId="44" fillId="4" borderId="44" xfId="1" applyFont="1" applyFill="1" applyBorder="1" applyAlignment="1">
      <alignment horizontal="center" vertical="center" wrapText="1"/>
    </xf>
    <xf numFmtId="1" fontId="41" fillId="16" borderId="44" xfId="1" applyNumberFormat="1" applyFont="1" applyFill="1" applyBorder="1" applyAlignment="1">
      <alignment horizontal="center" vertical="center"/>
    </xf>
    <xf numFmtId="170" fontId="41" fillId="0" borderId="44" xfId="1" applyNumberFormat="1" applyFont="1" applyFill="1" applyBorder="1" applyAlignment="1">
      <alignment horizontal="center" vertical="center"/>
    </xf>
    <xf numFmtId="167" fontId="41" fillId="0" borderId="44" xfId="1" applyNumberFormat="1" applyFont="1" applyFill="1" applyBorder="1" applyAlignment="1">
      <alignment horizontal="center" vertical="center" wrapText="1"/>
    </xf>
    <xf numFmtId="169" fontId="38" fillId="0" borderId="44" xfId="1" applyFont="1" applyFill="1" applyBorder="1" applyAlignment="1">
      <alignment horizontal="center" vertical="center"/>
    </xf>
    <xf numFmtId="169" fontId="39" fillId="0" borderId="44" xfId="1" applyFont="1" applyFill="1" applyBorder="1" applyAlignment="1">
      <alignment horizontal="center" vertical="center" wrapText="1"/>
    </xf>
    <xf numFmtId="0" fontId="39" fillId="12" borderId="44" xfId="0" applyFont="1" applyFill="1" applyBorder="1" applyAlignment="1">
      <alignment horizontal="center" vertical="center" wrapText="1"/>
    </xf>
    <xf numFmtId="0" fontId="42" fillId="12" borderId="44" xfId="0" applyFont="1" applyFill="1" applyBorder="1" applyAlignment="1">
      <alignment horizontal="center" vertical="center" wrapText="1"/>
    </xf>
    <xf numFmtId="172" fontId="39" fillId="0" borderId="44" xfId="6" applyNumberFormat="1" applyFont="1" applyFill="1" applyBorder="1" applyAlignment="1">
      <alignment horizontal="center" vertical="center" wrapText="1"/>
    </xf>
    <xf numFmtId="167" fontId="41" fillId="4" borderId="44" xfId="1" applyNumberFormat="1" applyFont="1" applyFill="1" applyBorder="1" applyAlignment="1">
      <alignment horizontal="center" vertical="center" wrapText="1"/>
    </xf>
    <xf numFmtId="0" fontId="39" fillId="17" borderId="44" xfId="0" applyFont="1" applyFill="1" applyBorder="1" applyAlignment="1">
      <alignment horizontal="center" vertical="center" wrapText="1"/>
    </xf>
    <xf numFmtId="171" fontId="38" fillId="14" borderId="44" xfId="1" applyNumberFormat="1" applyFont="1" applyFill="1" applyBorder="1" applyAlignment="1">
      <alignment horizontal="center"/>
    </xf>
    <xf numFmtId="169" fontId="38" fillId="14" borderId="44" xfId="1" applyFont="1" applyFill="1" applyBorder="1" applyAlignment="1">
      <alignment horizontal="center" vertical="center"/>
    </xf>
    <xf numFmtId="0" fontId="43" fillId="9" borderId="44" xfId="0" applyFont="1" applyFill="1" applyBorder="1" applyAlignment="1">
      <alignment horizontal="center" vertical="center"/>
    </xf>
    <xf numFmtId="9" fontId="39" fillId="0" borderId="44" xfId="6" applyFont="1" applyFill="1" applyBorder="1" applyAlignment="1">
      <alignment horizontal="center" vertical="center" wrapText="1"/>
    </xf>
    <xf numFmtId="0" fontId="39" fillId="17" borderId="17" xfId="0" applyFont="1" applyFill="1" applyBorder="1" applyAlignment="1">
      <alignment horizontal="center" vertical="center" wrapText="1"/>
    </xf>
    <xf numFmtId="0" fontId="45" fillId="4" borderId="44" xfId="6" applyNumberFormat="1" applyFont="1" applyFill="1" applyBorder="1" applyAlignment="1">
      <alignment horizontal="center" vertical="center" wrapText="1"/>
    </xf>
    <xf numFmtId="170" fontId="44" fillId="4" borderId="44" xfId="1" applyNumberFormat="1" applyFont="1" applyFill="1" applyBorder="1" applyAlignment="1">
      <alignment horizontal="center" vertical="center" wrapText="1"/>
    </xf>
    <xf numFmtId="9" fontId="39" fillId="7" borderId="14" xfId="0" applyNumberFormat="1" applyFont="1" applyFill="1" applyBorder="1" applyAlignment="1">
      <alignment vertical="center"/>
    </xf>
    <xf numFmtId="9" fontId="39" fillId="7" borderId="44" xfId="0" applyNumberFormat="1" applyFont="1" applyFill="1" applyBorder="1" applyAlignment="1">
      <alignment vertical="center"/>
    </xf>
    <xf numFmtId="9" fontId="39" fillId="7" borderId="44" xfId="0" applyNumberFormat="1" applyFont="1" applyFill="1" applyBorder="1" applyAlignment="1">
      <alignment horizontal="center" vertical="center"/>
    </xf>
    <xf numFmtId="0" fontId="37" fillId="7" borderId="44" xfId="0" applyFont="1" applyFill="1" applyBorder="1"/>
    <xf numFmtId="172" fontId="37" fillId="7" borderId="44" xfId="6" applyNumberFormat="1" applyFont="1" applyFill="1" applyBorder="1"/>
    <xf numFmtId="0" fontId="37" fillId="7" borderId="17" xfId="0" applyFont="1" applyFill="1" applyBorder="1"/>
    <xf numFmtId="168" fontId="46" fillId="4" borderId="17" xfId="2" applyFont="1" applyFill="1" applyBorder="1" applyAlignment="1">
      <alignment horizontal="center" vertical="center" wrapText="1"/>
    </xf>
    <xf numFmtId="169" fontId="46" fillId="0" borderId="44" xfId="3" applyNumberFormat="1" applyFont="1" applyBorder="1" applyAlignment="1">
      <alignment horizontal="center" vertical="center" wrapText="1"/>
    </xf>
    <xf numFmtId="3" fontId="46" fillId="0" borderId="44" xfId="1" applyNumberFormat="1" applyFont="1" applyFill="1" applyBorder="1" applyAlignment="1">
      <alignment horizontal="center" vertical="center" wrapText="1"/>
    </xf>
    <xf numFmtId="169" fontId="46" fillId="4" borderId="17" xfId="1" applyFont="1" applyFill="1" applyBorder="1" applyAlignment="1">
      <alignment horizontal="center" vertical="center" wrapText="1"/>
    </xf>
    <xf numFmtId="169" fontId="0" fillId="7" borderId="0" xfId="1" applyFont="1" applyFill="1" applyAlignment="1">
      <alignment horizontal="center" vertical="center" wrapText="1"/>
    </xf>
    <xf numFmtId="169" fontId="0" fillId="7" borderId="0" xfId="0" applyNumberFormat="1" applyFill="1" applyAlignment="1">
      <alignment horizontal="center" vertical="center" wrapText="1"/>
    </xf>
    <xf numFmtId="0" fontId="48" fillId="6" borderId="21" xfId="7" applyFont="1" applyFill="1" applyBorder="1" applyAlignment="1">
      <alignment horizontal="center"/>
    </xf>
    <xf numFmtId="0" fontId="48" fillId="6" borderId="15" xfId="7" applyFont="1" applyFill="1" applyBorder="1" applyAlignment="1">
      <alignment horizontal="center"/>
    </xf>
    <xf numFmtId="166" fontId="48" fillId="6" borderId="15" xfId="11" applyNumberFormat="1" applyFont="1" applyFill="1" applyBorder="1" applyAlignment="1">
      <alignment horizontal="center"/>
    </xf>
    <xf numFmtId="14" fontId="48" fillId="6" borderId="15" xfId="7" applyNumberFormat="1" applyFont="1" applyFill="1" applyBorder="1" applyAlignment="1">
      <alignment horizontal="center"/>
    </xf>
    <xf numFmtId="9" fontId="48" fillId="6" borderId="15" xfId="19" applyFont="1" applyFill="1" applyBorder="1" applyAlignment="1">
      <alignment horizontal="center"/>
    </xf>
    <xf numFmtId="170" fontId="48" fillId="7" borderId="15" xfId="7" applyNumberFormat="1" applyFont="1" applyFill="1" applyBorder="1" applyAlignment="1">
      <alignment horizontal="center"/>
    </xf>
    <xf numFmtId="0" fontId="48" fillId="7" borderId="15" xfId="11" applyNumberFormat="1" applyFont="1" applyFill="1" applyBorder="1" applyAlignment="1">
      <alignment horizontal="center"/>
    </xf>
    <xf numFmtId="0" fontId="48" fillId="6" borderId="14" xfId="7" applyFont="1" applyFill="1" applyBorder="1" applyAlignment="1">
      <alignment horizontal="center"/>
    </xf>
    <xf numFmtId="14" fontId="48" fillId="6" borderId="44" xfId="7" applyNumberFormat="1" applyFont="1" applyFill="1" applyBorder="1" applyAlignment="1">
      <alignment horizontal="center"/>
    </xf>
    <xf numFmtId="0" fontId="3" fillId="0" borderId="11" xfId="7" applyBorder="1"/>
    <xf numFmtId="169" fontId="49" fillId="0" borderId="13" xfId="11" applyFont="1" applyBorder="1"/>
    <xf numFmtId="0" fontId="48" fillId="6" borderId="60" xfId="7" applyFont="1" applyFill="1" applyBorder="1" applyAlignment="1">
      <alignment horizontal="center"/>
    </xf>
    <xf numFmtId="0" fontId="48" fillId="6" borderId="23" xfId="7" applyFont="1" applyFill="1" applyBorder="1" applyAlignment="1">
      <alignment horizontal="center"/>
    </xf>
    <xf numFmtId="166" fontId="48" fillId="6" borderId="23" xfId="11" applyNumberFormat="1" applyFont="1" applyFill="1" applyBorder="1" applyAlignment="1">
      <alignment horizontal="center"/>
    </xf>
    <xf numFmtId="14" fontId="48" fillId="6" borderId="23" xfId="7" applyNumberFormat="1" applyFont="1" applyFill="1" applyBorder="1" applyAlignment="1">
      <alignment horizontal="center"/>
    </xf>
    <xf numFmtId="9" fontId="48" fillId="6" borderId="23" xfId="19" applyFont="1" applyFill="1" applyBorder="1" applyAlignment="1">
      <alignment horizontal="center"/>
    </xf>
    <xf numFmtId="0" fontId="48" fillId="6" borderId="15" xfId="7" applyFont="1" applyFill="1" applyBorder="1" applyAlignment="1">
      <alignment horizontal="center" wrapText="1"/>
    </xf>
    <xf numFmtId="0" fontId="48" fillId="6" borderId="23" xfId="7" applyFont="1" applyFill="1" applyBorder="1" applyAlignment="1">
      <alignment horizontal="center" wrapText="1"/>
    </xf>
    <xf numFmtId="43" fontId="48" fillId="7" borderId="15" xfId="11" applyNumberFormat="1" applyFont="1" applyFill="1" applyBorder="1" applyAlignment="1">
      <alignment horizontal="center"/>
    </xf>
    <xf numFmtId="0" fontId="48" fillId="6" borderId="44" xfId="7" applyFont="1" applyFill="1" applyBorder="1" applyAlignment="1">
      <alignment horizontal="center"/>
    </xf>
    <xf numFmtId="169" fontId="48" fillId="7" borderId="15" xfId="1" applyFont="1" applyFill="1" applyBorder="1" applyAlignment="1">
      <alignment horizontal="center"/>
    </xf>
    <xf numFmtId="0" fontId="51" fillId="19" borderId="0" xfId="0" applyFont="1" applyFill="1"/>
    <xf numFmtId="0" fontId="52" fillId="20" borderId="0" xfId="0" applyFont="1" applyFill="1"/>
    <xf numFmtId="0" fontId="3" fillId="20" borderId="0" xfId="0" applyFont="1" applyFill="1"/>
    <xf numFmtId="169" fontId="48" fillId="6" borderId="15" xfId="1" applyFont="1" applyFill="1" applyBorder="1" applyAlignment="1">
      <alignment horizontal="center" vertical="center"/>
    </xf>
    <xf numFmtId="169" fontId="48" fillId="6" borderId="44" xfId="1" applyFont="1" applyFill="1" applyBorder="1" applyAlignment="1">
      <alignment horizontal="center" vertical="center"/>
    </xf>
    <xf numFmtId="169" fontId="48" fillId="6" borderId="23" xfId="1" applyFont="1" applyFill="1" applyBorder="1" applyAlignment="1">
      <alignment horizontal="center" vertical="center"/>
    </xf>
    <xf numFmtId="14" fontId="48" fillId="20" borderId="23" xfId="7" applyNumberFormat="1" applyFont="1" applyFill="1" applyBorder="1" applyAlignment="1">
      <alignment horizontal="center"/>
    </xf>
    <xf numFmtId="169" fontId="48" fillId="6" borderId="44" xfId="1" applyFont="1" applyFill="1" applyBorder="1" applyAlignment="1">
      <alignment horizontal="center"/>
    </xf>
    <xf numFmtId="169" fontId="48" fillId="6" borderId="23" xfId="1" applyFont="1" applyFill="1" applyBorder="1" applyAlignment="1">
      <alignment horizontal="center"/>
    </xf>
    <xf numFmtId="0" fontId="48" fillId="20" borderId="23" xfId="7" applyFont="1" applyFill="1" applyBorder="1" applyAlignment="1">
      <alignment horizontal="center"/>
    </xf>
    <xf numFmtId="166" fontId="48" fillId="20" borderId="23" xfId="11" applyNumberFormat="1" applyFont="1" applyFill="1" applyBorder="1" applyAlignment="1">
      <alignment horizontal="center"/>
    </xf>
    <xf numFmtId="0" fontId="48" fillId="6" borderId="23" xfId="7" applyFont="1" applyFill="1" applyBorder="1" applyAlignment="1">
      <alignment horizontal="center" vertical="center"/>
    </xf>
    <xf numFmtId="0" fontId="48" fillId="6" borderId="23" xfId="7" applyFont="1" applyFill="1" applyBorder="1" applyAlignment="1">
      <alignment horizontal="center" vertical="center" wrapText="1"/>
    </xf>
    <xf numFmtId="166" fontId="48" fillId="6" borderId="23" xfId="11" applyNumberFormat="1" applyFont="1" applyFill="1" applyBorder="1" applyAlignment="1">
      <alignment horizontal="center" vertical="center"/>
    </xf>
    <xf numFmtId="14" fontId="48" fillId="6" borderId="23" xfId="7" applyNumberFormat="1" applyFont="1" applyFill="1" applyBorder="1" applyAlignment="1">
      <alignment horizontal="center" vertical="center"/>
    </xf>
    <xf numFmtId="9" fontId="48" fillId="6" borderId="23" xfId="19" applyFont="1" applyFill="1" applyBorder="1" applyAlignment="1">
      <alignment horizontal="center" vertical="center"/>
    </xf>
    <xf numFmtId="14" fontId="48" fillId="6" borderId="44" xfId="7" applyNumberFormat="1" applyFont="1" applyFill="1" applyBorder="1" applyAlignment="1">
      <alignment horizontal="center" vertical="center"/>
    </xf>
    <xf numFmtId="170" fontId="48" fillId="7" borderId="15" xfId="7" applyNumberFormat="1" applyFont="1" applyFill="1" applyBorder="1" applyAlignment="1">
      <alignment horizontal="center" vertical="center"/>
    </xf>
    <xf numFmtId="9" fontId="48" fillId="6" borderId="15" xfId="19" applyFont="1" applyFill="1" applyBorder="1" applyAlignment="1">
      <alignment horizontal="center" vertical="center"/>
    </xf>
    <xf numFmtId="9" fontId="48" fillId="6" borderId="44" xfId="19" applyFont="1" applyFill="1" applyBorder="1" applyAlignment="1">
      <alignment horizontal="center" vertical="center"/>
    </xf>
    <xf numFmtId="14" fontId="48" fillId="6" borderId="15" xfId="7" applyNumberFormat="1" applyFont="1" applyFill="1" applyBorder="1" applyAlignment="1">
      <alignment horizontal="center" vertical="center"/>
    </xf>
    <xf numFmtId="9" fontId="48" fillId="20" borderId="23" xfId="19" applyFont="1" applyFill="1" applyBorder="1" applyAlignment="1">
      <alignment horizontal="center"/>
    </xf>
    <xf numFmtId="14" fontId="48" fillId="20" borderId="44" xfId="7" applyNumberFormat="1" applyFont="1" applyFill="1" applyBorder="1" applyAlignment="1">
      <alignment horizontal="center"/>
    </xf>
    <xf numFmtId="170" fontId="48" fillId="20" borderId="15" xfId="7" applyNumberFormat="1" applyFont="1" applyFill="1" applyBorder="1" applyAlignment="1">
      <alignment horizontal="center"/>
    </xf>
    <xf numFmtId="43" fontId="48" fillId="20" borderId="15" xfId="11" applyNumberFormat="1" applyFont="1" applyFill="1" applyBorder="1" applyAlignment="1">
      <alignment horizontal="center"/>
    </xf>
    <xf numFmtId="0" fontId="23" fillId="18" borderId="22" xfId="7" applyFont="1" applyFill="1" applyBorder="1" applyAlignment="1">
      <alignment horizontal="center" vertical="center" wrapText="1"/>
    </xf>
    <xf numFmtId="0" fontId="23" fillId="18" borderId="43" xfId="7" applyFont="1" applyFill="1" applyBorder="1" applyAlignment="1">
      <alignment horizontal="center" vertical="center" wrapText="1"/>
    </xf>
    <xf numFmtId="14" fontId="48" fillId="20" borderId="44" xfId="7" applyNumberFormat="1" applyFont="1" applyFill="1" applyBorder="1" applyAlignment="1">
      <alignment horizontal="center" vertical="center"/>
    </xf>
    <xf numFmtId="170" fontId="48" fillId="0" borderId="15" xfId="7" applyNumberFormat="1" applyFont="1" applyBorder="1" applyAlignment="1">
      <alignment horizontal="center"/>
    </xf>
    <xf numFmtId="43" fontId="48" fillId="0" borderId="15" xfId="11" applyNumberFormat="1" applyFont="1" applyFill="1" applyBorder="1" applyAlignment="1">
      <alignment horizontal="center"/>
    </xf>
    <xf numFmtId="0" fontId="48" fillId="6" borderId="22" xfId="7" applyFont="1" applyFill="1" applyBorder="1" applyAlignment="1">
      <alignment horizontal="center"/>
    </xf>
    <xf numFmtId="166" fontId="48" fillId="6" borderId="22" xfId="11" applyNumberFormat="1" applyFont="1" applyFill="1" applyBorder="1" applyAlignment="1">
      <alignment horizontal="center"/>
    </xf>
    <xf numFmtId="169" fontId="48" fillId="6" borderId="24" xfId="1" applyFont="1" applyFill="1" applyBorder="1" applyAlignment="1">
      <alignment horizontal="center"/>
    </xf>
    <xf numFmtId="14" fontId="48" fillId="6" borderId="24" xfId="7" applyNumberFormat="1" applyFont="1" applyFill="1" applyBorder="1" applyAlignment="1">
      <alignment horizontal="center" vertical="center"/>
    </xf>
    <xf numFmtId="9" fontId="48" fillId="6" borderId="22" xfId="19" applyFont="1" applyFill="1" applyBorder="1" applyAlignment="1">
      <alignment horizontal="center"/>
    </xf>
    <xf numFmtId="166" fontId="48" fillId="6" borderId="44" xfId="11" applyNumberFormat="1" applyFont="1" applyFill="1" applyBorder="1" applyAlignment="1">
      <alignment horizontal="center"/>
    </xf>
    <xf numFmtId="9" fontId="48" fillId="6" borderId="44" xfId="19" applyFont="1" applyFill="1" applyBorder="1" applyAlignment="1">
      <alignment horizontal="center"/>
    </xf>
    <xf numFmtId="170" fontId="48" fillId="7" borderId="44" xfId="7" applyNumberFormat="1" applyFont="1" applyFill="1" applyBorder="1" applyAlignment="1">
      <alignment horizontal="center"/>
    </xf>
    <xf numFmtId="43" fontId="48" fillId="7" borderId="44" xfId="11" applyNumberFormat="1" applyFont="1" applyFill="1" applyBorder="1" applyAlignment="1">
      <alignment horizontal="center"/>
    </xf>
    <xf numFmtId="169" fontId="48" fillId="20" borderId="44" xfId="1" applyFont="1" applyFill="1" applyBorder="1" applyAlignment="1">
      <alignment horizontal="center"/>
    </xf>
    <xf numFmtId="172" fontId="48" fillId="6" borderId="15" xfId="19" applyNumberFormat="1" applyFont="1" applyFill="1" applyBorder="1" applyAlignment="1">
      <alignment horizontal="center"/>
    </xf>
    <xf numFmtId="172" fontId="48" fillId="6" borderId="23" xfId="19" applyNumberFormat="1" applyFont="1" applyFill="1" applyBorder="1" applyAlignment="1">
      <alignment horizontal="center"/>
    </xf>
    <xf numFmtId="0" fontId="50" fillId="0" borderId="0" xfId="0" applyFont="1"/>
    <xf numFmtId="0" fontId="50" fillId="20" borderId="0" xfId="0" applyFont="1" applyFill="1"/>
    <xf numFmtId="14" fontId="48" fillId="6" borderId="24" xfId="7" applyNumberFormat="1" applyFont="1" applyFill="1" applyBorder="1" applyAlignment="1">
      <alignment horizontal="center"/>
    </xf>
    <xf numFmtId="170" fontId="48" fillId="7" borderId="22" xfId="7" applyNumberFormat="1" applyFont="1" applyFill="1" applyBorder="1" applyAlignment="1">
      <alignment horizontal="center"/>
    </xf>
    <xf numFmtId="43" fontId="48" fillId="7" borderId="22" xfId="11" applyNumberFormat="1" applyFont="1" applyFill="1" applyBorder="1" applyAlignment="1">
      <alignment horizontal="center"/>
    </xf>
    <xf numFmtId="9" fontId="48" fillId="20" borderId="44" xfId="19" applyFont="1" applyFill="1" applyBorder="1" applyAlignment="1">
      <alignment horizontal="center" vertical="center"/>
    </xf>
    <xf numFmtId="170" fontId="48" fillId="20" borderId="44" xfId="7" applyNumberFormat="1" applyFont="1" applyFill="1" applyBorder="1" applyAlignment="1">
      <alignment horizontal="center"/>
    </xf>
    <xf numFmtId="43" fontId="48" fillId="20" borderId="44" xfId="11" applyNumberFormat="1" applyFont="1" applyFill="1" applyBorder="1" applyAlignment="1">
      <alignment horizontal="center"/>
    </xf>
    <xf numFmtId="0" fontId="50" fillId="0" borderId="0" xfId="0" applyFont="1" applyAlignment="1">
      <alignment wrapText="1"/>
    </xf>
    <xf numFmtId="0" fontId="52" fillId="21" borderId="0" xfId="0" applyFont="1" applyFill="1"/>
    <xf numFmtId="0" fontId="48" fillId="6" borderId="36" xfId="7" applyFont="1" applyFill="1" applyBorder="1" applyAlignment="1">
      <alignment horizontal="center"/>
    </xf>
    <xf numFmtId="0" fontId="48" fillId="6" borderId="25" xfId="7" applyFont="1" applyFill="1" applyBorder="1" applyAlignment="1">
      <alignment horizontal="center"/>
    </xf>
    <xf numFmtId="0" fontId="48" fillId="6" borderId="25" xfId="7" applyFont="1" applyFill="1" applyBorder="1" applyAlignment="1">
      <alignment horizontal="center" wrapText="1"/>
    </xf>
    <xf numFmtId="9" fontId="48" fillId="6" borderId="24" xfId="19" applyFont="1" applyFill="1" applyBorder="1" applyAlignment="1">
      <alignment horizontal="center" vertical="center"/>
    </xf>
    <xf numFmtId="170" fontId="48" fillId="7" borderId="24" xfId="7" applyNumberFormat="1" applyFont="1" applyFill="1" applyBorder="1" applyAlignment="1">
      <alignment horizontal="center"/>
    </xf>
    <xf numFmtId="43" fontId="48" fillId="7" borderId="24" xfId="11" applyNumberFormat="1" applyFont="1" applyFill="1" applyBorder="1" applyAlignment="1">
      <alignment horizontal="center"/>
    </xf>
    <xf numFmtId="0" fontId="48" fillId="22" borderId="23" xfId="7" applyFont="1" applyFill="1" applyBorder="1" applyAlignment="1">
      <alignment horizontal="center" wrapText="1"/>
    </xf>
    <xf numFmtId="0" fontId="48" fillId="22" borderId="23" xfId="7" applyFont="1" applyFill="1" applyBorder="1" applyAlignment="1">
      <alignment horizontal="center"/>
    </xf>
    <xf numFmtId="166" fontId="48" fillId="22" borderId="23" xfId="11" applyNumberFormat="1" applyFont="1" applyFill="1" applyBorder="1" applyAlignment="1">
      <alignment horizontal="center"/>
    </xf>
    <xf numFmtId="41" fontId="23" fillId="0" borderId="16" xfId="33" applyFont="1" applyFill="1" applyBorder="1" applyAlignment="1">
      <alignment horizontal="center"/>
    </xf>
    <xf numFmtId="169" fontId="23" fillId="0" borderId="13" xfId="11" applyFont="1" applyBorder="1"/>
    <xf numFmtId="41" fontId="24" fillId="7" borderId="16" xfId="33" applyFont="1" applyFill="1" applyBorder="1" applyAlignment="1">
      <alignment horizontal="center"/>
    </xf>
    <xf numFmtId="41" fontId="23" fillId="7" borderId="44" xfId="33" applyFont="1" applyFill="1" applyBorder="1" applyAlignment="1">
      <alignment horizontal="center"/>
    </xf>
    <xf numFmtId="41" fontId="23" fillId="20" borderId="16" xfId="33" applyFont="1" applyFill="1" applyBorder="1" applyAlignment="1">
      <alignment horizontal="center"/>
    </xf>
    <xf numFmtId="41" fontId="23" fillId="0" borderId="39" xfId="33" applyFont="1" applyFill="1" applyBorder="1" applyAlignment="1">
      <alignment horizontal="center"/>
    </xf>
    <xf numFmtId="41" fontId="23" fillId="0" borderId="44" xfId="33" applyFont="1" applyFill="1" applyBorder="1" applyAlignment="1">
      <alignment horizontal="center"/>
    </xf>
    <xf numFmtId="41" fontId="23" fillId="20" borderId="44" xfId="33" applyFont="1" applyFill="1" applyBorder="1" applyAlignment="1">
      <alignment horizontal="center"/>
    </xf>
    <xf numFmtId="0" fontId="3" fillId="0" borderId="0" xfId="0" applyFont="1" applyAlignment="1">
      <alignment wrapText="1"/>
    </xf>
    <xf numFmtId="41" fontId="23" fillId="0" borderId="59" xfId="33" applyFont="1" applyFill="1" applyBorder="1" applyAlignment="1">
      <alignment horizontal="center"/>
    </xf>
    <xf numFmtId="169" fontId="33" fillId="0" borderId="13" xfId="11" applyFont="1" applyBorder="1"/>
    <xf numFmtId="0" fontId="52" fillId="16" borderId="0" xfId="0" applyFont="1" applyFill="1"/>
    <xf numFmtId="0" fontId="48" fillId="20" borderId="23" xfId="7" applyFont="1" applyFill="1" applyBorder="1" applyAlignment="1">
      <alignment horizontal="center" wrapText="1"/>
    </xf>
    <xf numFmtId="166" fontId="48" fillId="20" borderId="23" xfId="11" applyNumberFormat="1" applyFont="1" applyFill="1" applyBorder="1" applyAlignment="1">
      <alignment horizontal="center" vertical="center"/>
    </xf>
    <xf numFmtId="9" fontId="39" fillId="7" borderId="36" xfId="0" applyNumberFormat="1" applyFont="1" applyFill="1" applyBorder="1" applyAlignment="1">
      <alignment vertical="center"/>
    </xf>
    <xf numFmtId="9" fontId="39" fillId="7" borderId="25" xfId="0" applyNumberFormat="1" applyFont="1" applyFill="1" applyBorder="1" applyAlignment="1">
      <alignment vertical="center"/>
    </xf>
    <xf numFmtId="9" fontId="39" fillId="7" borderId="25" xfId="0" applyNumberFormat="1" applyFont="1" applyFill="1" applyBorder="1" applyAlignment="1">
      <alignment horizontal="center" vertical="center"/>
    </xf>
    <xf numFmtId="0" fontId="37" fillId="7" borderId="64" xfId="0" applyFont="1" applyFill="1" applyBorder="1"/>
    <xf numFmtId="0" fontId="37" fillId="7" borderId="65" xfId="0" applyFont="1" applyFill="1" applyBorder="1"/>
    <xf numFmtId="172" fontId="37" fillId="7" borderId="64" xfId="6" applyNumberFormat="1" applyFont="1" applyFill="1" applyBorder="1"/>
    <xf numFmtId="0" fontId="37" fillId="7" borderId="25" xfId="0" applyFont="1" applyFill="1" applyBorder="1"/>
    <xf numFmtId="172" fontId="37" fillId="7" borderId="25" xfId="6" applyNumberFormat="1" applyFont="1" applyFill="1" applyBorder="1"/>
    <xf numFmtId="0" fontId="53" fillId="6" borderId="39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4" fillId="15" borderId="33" xfId="0" applyFont="1" applyFill="1" applyBorder="1" applyAlignment="1">
      <alignment horizontal="center" vertical="center"/>
    </xf>
    <xf numFmtId="0" fontId="4" fillId="15" borderId="20" xfId="0" applyFont="1" applyFill="1" applyBorder="1" applyAlignment="1">
      <alignment horizontal="center" vertical="center"/>
    </xf>
    <xf numFmtId="0" fontId="4" fillId="15" borderId="34" xfId="0" applyFont="1" applyFill="1" applyBorder="1" applyAlignment="1">
      <alignment horizontal="center" vertical="center"/>
    </xf>
    <xf numFmtId="0" fontId="35" fillId="17" borderId="32" xfId="0" applyFont="1" applyFill="1" applyBorder="1" applyAlignment="1">
      <alignment horizontal="center" vertical="center" wrapText="1"/>
    </xf>
    <xf numFmtId="0" fontId="35" fillId="17" borderId="31" xfId="0" applyFont="1" applyFill="1" applyBorder="1" applyAlignment="1">
      <alignment horizontal="center" vertical="center" wrapText="1"/>
    </xf>
    <xf numFmtId="167" fontId="17" fillId="15" borderId="33" xfId="0" applyNumberFormat="1" applyFont="1" applyFill="1" applyBorder="1" applyAlignment="1">
      <alignment horizontal="center" vertical="center" wrapText="1"/>
    </xf>
    <xf numFmtId="167" fontId="17" fillId="15" borderId="34" xfId="0" applyNumberFormat="1" applyFont="1" applyFill="1" applyBorder="1" applyAlignment="1">
      <alignment horizontal="center" vertical="center" wrapText="1"/>
    </xf>
    <xf numFmtId="0" fontId="19" fillId="16" borderId="28" xfId="0" quotePrefix="1" applyFont="1" applyFill="1" applyBorder="1" applyAlignment="1">
      <alignment horizontal="center" vertical="center" wrapText="1"/>
    </xf>
    <xf numFmtId="0" fontId="19" fillId="16" borderId="30" xfId="0" quotePrefix="1" applyFont="1" applyFill="1" applyBorder="1" applyAlignment="1">
      <alignment horizontal="center" vertical="center" wrapText="1"/>
    </xf>
    <xf numFmtId="167" fontId="17" fillId="15" borderId="5" xfId="0" applyNumberFormat="1" applyFont="1" applyFill="1" applyBorder="1" applyAlignment="1">
      <alignment horizontal="center" vertical="center" wrapText="1"/>
    </xf>
    <xf numFmtId="167" fontId="17" fillId="15" borderId="8" xfId="0" applyNumberFormat="1" applyFont="1" applyFill="1" applyBorder="1" applyAlignment="1">
      <alignment horizontal="center" vertical="center" wrapText="1"/>
    </xf>
    <xf numFmtId="0" fontId="19" fillId="16" borderId="15" xfId="0" quotePrefix="1" applyFont="1" applyFill="1" applyBorder="1" applyAlignment="1">
      <alignment horizontal="center" vertical="center" wrapText="1"/>
    </xf>
    <xf numFmtId="0" fontId="19" fillId="16" borderId="16" xfId="0" quotePrefix="1" applyFont="1" applyFill="1" applyBorder="1" applyAlignment="1">
      <alignment horizontal="center" vertical="center" wrapText="1"/>
    </xf>
    <xf numFmtId="0" fontId="19" fillId="16" borderId="38" xfId="0" quotePrefix="1" applyFont="1" applyFill="1" applyBorder="1" applyAlignment="1">
      <alignment horizontal="center" vertical="center" wrapText="1"/>
    </xf>
    <xf numFmtId="0" fontId="17" fillId="11" borderId="45" xfId="0" applyFont="1" applyFill="1" applyBorder="1" applyAlignment="1">
      <alignment horizontal="center" vertical="center" textRotation="90" wrapText="1"/>
    </xf>
    <xf numFmtId="0" fontId="17" fillId="11" borderId="46" xfId="0" applyFont="1" applyFill="1" applyBorder="1" applyAlignment="1">
      <alignment horizontal="center" vertical="center" textRotation="90" wrapText="1"/>
    </xf>
    <xf numFmtId="0" fontId="17" fillId="11" borderId="47" xfId="0" applyFont="1" applyFill="1" applyBorder="1" applyAlignment="1">
      <alignment horizontal="center" vertical="center" textRotation="90" wrapText="1"/>
    </xf>
    <xf numFmtId="0" fontId="17" fillId="10" borderId="35" xfId="0" applyFont="1" applyFill="1" applyBorder="1" applyAlignment="1">
      <alignment horizontal="center" vertical="center" wrapText="1"/>
    </xf>
    <xf numFmtId="0" fontId="17" fillId="10" borderId="22" xfId="0" applyFont="1" applyFill="1" applyBorder="1" applyAlignment="1">
      <alignment horizontal="center" vertical="center" wrapText="1"/>
    </xf>
    <xf numFmtId="0" fontId="17" fillId="10" borderId="39" xfId="0" applyFont="1" applyFill="1" applyBorder="1" applyAlignment="1">
      <alignment horizontal="center" vertical="center" wrapText="1"/>
    </xf>
    <xf numFmtId="0" fontId="19" fillId="16" borderId="19" xfId="0" applyFont="1" applyFill="1" applyBorder="1" applyAlignment="1">
      <alignment horizontal="center" vertical="center" textRotation="90" wrapText="1"/>
    </xf>
    <xf numFmtId="0" fontId="19" fillId="16" borderId="32" xfId="0" applyFont="1" applyFill="1" applyBorder="1" applyAlignment="1">
      <alignment horizontal="center" vertical="center" textRotation="90" wrapText="1"/>
    </xf>
    <xf numFmtId="0" fontId="0" fillId="16" borderId="32" xfId="0" applyFill="1" applyBorder="1" applyAlignment="1">
      <alignment textRotation="90"/>
    </xf>
    <xf numFmtId="0" fontId="17" fillId="16" borderId="19" xfId="0" applyFont="1" applyFill="1" applyBorder="1" applyAlignment="1">
      <alignment horizontal="center" vertical="center" textRotation="90"/>
    </xf>
    <xf numFmtId="0" fontId="17" fillId="16" borderId="32" xfId="0" applyFont="1" applyFill="1" applyBorder="1" applyAlignment="1">
      <alignment horizontal="center" vertical="center" textRotation="90"/>
    </xf>
    <xf numFmtId="0" fontId="17" fillId="16" borderId="31" xfId="0" applyFont="1" applyFill="1" applyBorder="1" applyAlignment="1">
      <alignment horizontal="center" vertical="center" textRotation="90"/>
    </xf>
    <xf numFmtId="0" fontId="17" fillId="16" borderId="19" xfId="0" applyFont="1" applyFill="1" applyBorder="1" applyAlignment="1">
      <alignment horizontal="center" vertical="center" wrapText="1"/>
    </xf>
    <xf numFmtId="0" fontId="17" fillId="16" borderId="32" xfId="0" applyFont="1" applyFill="1" applyBorder="1" applyAlignment="1">
      <alignment horizontal="center" vertical="center" wrapText="1"/>
    </xf>
    <xf numFmtId="167" fontId="17" fillId="16" borderId="19" xfId="0" applyNumberFormat="1" applyFont="1" applyFill="1" applyBorder="1" applyAlignment="1">
      <alignment horizontal="center" vertical="center" wrapText="1"/>
    </xf>
    <xf numFmtId="167" fontId="17" fillId="16" borderId="32" xfId="0" applyNumberFormat="1" applyFont="1" applyFill="1" applyBorder="1" applyAlignment="1">
      <alignment horizontal="center" vertical="center" wrapText="1"/>
    </xf>
    <xf numFmtId="167" fontId="17" fillId="16" borderId="31" xfId="0" applyNumberFormat="1" applyFont="1" applyFill="1" applyBorder="1" applyAlignment="1">
      <alignment horizontal="center" vertical="center" wrapText="1"/>
    </xf>
    <xf numFmtId="9" fontId="17" fillId="16" borderId="19" xfId="6" applyFont="1" applyFill="1" applyBorder="1" applyAlignment="1">
      <alignment horizontal="center" vertical="center" wrapText="1"/>
    </xf>
    <xf numFmtId="9" fontId="17" fillId="16" borderId="32" xfId="6" applyFont="1" applyFill="1" applyBorder="1" applyAlignment="1">
      <alignment horizontal="center" vertical="center" wrapText="1"/>
    </xf>
    <xf numFmtId="0" fontId="17" fillId="16" borderId="32" xfId="0" quotePrefix="1" applyFont="1" applyFill="1" applyBorder="1" applyAlignment="1">
      <alignment horizontal="center" vertical="center" wrapText="1"/>
    </xf>
    <xf numFmtId="169" fontId="17" fillId="16" borderId="32" xfId="1" applyFont="1" applyFill="1" applyBorder="1" applyAlignment="1">
      <alignment horizontal="center" vertical="center" wrapText="1"/>
    </xf>
    <xf numFmtId="167" fontId="7" fillId="16" borderId="19" xfId="0" applyNumberFormat="1" applyFont="1" applyFill="1" applyBorder="1" applyAlignment="1">
      <alignment horizontal="center" vertical="center" textRotation="90" wrapText="1"/>
    </xf>
    <xf numFmtId="167" fontId="7" fillId="16" borderId="32" xfId="0" applyNumberFormat="1" applyFont="1" applyFill="1" applyBorder="1" applyAlignment="1">
      <alignment horizontal="center" vertical="center" textRotation="90" wrapText="1"/>
    </xf>
    <xf numFmtId="167" fontId="7" fillId="16" borderId="31" xfId="0" applyNumberFormat="1" applyFont="1" applyFill="1" applyBorder="1" applyAlignment="1">
      <alignment horizontal="center" vertical="center" textRotation="90" wrapText="1"/>
    </xf>
    <xf numFmtId="0" fontId="19" fillId="16" borderId="5" xfId="0" quotePrefix="1" applyFont="1" applyFill="1" applyBorder="1" applyAlignment="1">
      <alignment horizontal="center" vertical="center" wrapText="1"/>
    </xf>
    <xf numFmtId="0" fontId="19" fillId="16" borderId="8" xfId="0" quotePrefix="1" applyFont="1" applyFill="1" applyBorder="1" applyAlignment="1">
      <alignment horizontal="center" vertical="center" wrapText="1"/>
    </xf>
    <xf numFmtId="169" fontId="19" fillId="15" borderId="10" xfId="1" applyFont="1" applyFill="1" applyBorder="1" applyAlignment="1">
      <alignment horizontal="center" vertical="center" wrapText="1"/>
    </xf>
    <xf numFmtId="169" fontId="19" fillId="15" borderId="9" xfId="1" applyFont="1" applyFill="1" applyBorder="1" applyAlignment="1">
      <alignment horizontal="center" vertical="center" wrapText="1"/>
    </xf>
    <xf numFmtId="0" fontId="17" fillId="16" borderId="2" xfId="0" quotePrefix="1" applyFont="1" applyFill="1" applyBorder="1" applyAlignment="1">
      <alignment horizontal="center" vertical="center" wrapText="1"/>
    </xf>
    <xf numFmtId="0" fontId="17" fillId="16" borderId="3" xfId="0" quotePrefix="1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7" fillId="4" borderId="0" xfId="0" applyFont="1" applyFill="1"/>
    <xf numFmtId="0" fontId="29" fillId="4" borderId="0" xfId="0" applyFont="1" applyFill="1" applyAlignment="1">
      <alignment horizontal="left"/>
    </xf>
    <xf numFmtId="0" fontId="30" fillId="4" borderId="0" xfId="0" applyFont="1" applyFill="1" applyAlignment="1">
      <alignment horizontal="left"/>
    </xf>
    <xf numFmtId="0" fontId="17" fillId="16" borderId="8" xfId="0" applyFont="1" applyFill="1" applyBorder="1" applyAlignment="1">
      <alignment horizontal="center" vertical="center" textRotation="90"/>
    </xf>
    <xf numFmtId="0" fontId="17" fillId="16" borderId="10" xfId="0" applyFont="1" applyFill="1" applyBorder="1" applyAlignment="1">
      <alignment horizontal="center" vertical="center" textRotation="90"/>
    </xf>
    <xf numFmtId="0" fontId="17" fillId="16" borderId="9" xfId="0" applyFont="1" applyFill="1" applyBorder="1" applyAlignment="1">
      <alignment horizontal="center" vertical="center" textRotation="90"/>
    </xf>
    <xf numFmtId="9" fontId="17" fillId="16" borderId="10" xfId="6" applyFont="1" applyFill="1" applyBorder="1" applyAlignment="1">
      <alignment horizontal="center" vertical="center" wrapText="1"/>
    </xf>
    <xf numFmtId="0" fontId="18" fillId="15" borderId="33" xfId="0" applyFont="1" applyFill="1" applyBorder="1" applyAlignment="1">
      <alignment horizontal="center" vertical="center" wrapText="1"/>
    </xf>
    <xf numFmtId="0" fontId="18" fillId="15" borderId="20" xfId="0" applyFont="1" applyFill="1" applyBorder="1" applyAlignment="1">
      <alignment horizontal="center" vertical="center" wrapText="1"/>
    </xf>
    <xf numFmtId="0" fontId="18" fillId="15" borderId="34" xfId="0" applyFont="1" applyFill="1" applyBorder="1" applyAlignment="1">
      <alignment horizontal="center" vertical="center" wrapText="1"/>
    </xf>
    <xf numFmtId="0" fontId="17" fillId="15" borderId="33" xfId="0" applyFont="1" applyFill="1" applyBorder="1" applyAlignment="1">
      <alignment horizontal="center" vertical="center"/>
    </xf>
    <xf numFmtId="0" fontId="17" fillId="15" borderId="2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/>
    </xf>
    <xf numFmtId="169" fontId="24" fillId="0" borderId="20" xfId="1" applyFont="1" applyFill="1" applyBorder="1" applyAlignment="1">
      <alignment horizontal="center" vertical="center" wrapText="1"/>
    </xf>
    <xf numFmtId="169" fontId="24" fillId="0" borderId="34" xfId="1" applyFont="1" applyFill="1" applyBorder="1" applyAlignment="1">
      <alignment horizontal="center" vertical="center" wrapText="1"/>
    </xf>
    <xf numFmtId="0" fontId="19" fillId="15" borderId="41" xfId="3" applyFont="1" applyFill="1" applyBorder="1" applyAlignment="1">
      <alignment horizontal="center" vertical="center" wrapText="1"/>
    </xf>
    <xf numFmtId="0" fontId="19" fillId="15" borderId="30" xfId="3" applyFont="1" applyFill="1" applyBorder="1" applyAlignment="1">
      <alignment horizontal="center" vertical="center" wrapText="1"/>
    </xf>
    <xf numFmtId="0" fontId="28" fillId="7" borderId="0" xfId="0" applyFont="1" applyFill="1" applyAlignment="1">
      <alignment horizontal="center" vertical="center" wrapText="1"/>
    </xf>
    <xf numFmtId="0" fontId="31" fillId="7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19" fillId="15" borderId="35" xfId="4" applyFont="1" applyFill="1" applyBorder="1" applyAlignment="1">
      <alignment horizontal="center" vertical="center" textRotation="90" wrapText="1"/>
    </xf>
    <xf numFmtId="0" fontId="19" fillId="15" borderId="42" xfId="4" applyFont="1" applyFill="1" applyBorder="1" applyAlignment="1">
      <alignment horizontal="center" vertical="center" textRotation="90" wrapText="1"/>
    </xf>
    <xf numFmtId="9" fontId="17" fillId="15" borderId="22" xfId="6" applyFont="1" applyFill="1" applyBorder="1" applyAlignment="1">
      <alignment horizontal="center" vertical="center" wrapText="1"/>
    </xf>
    <xf numFmtId="9" fontId="17" fillId="15" borderId="43" xfId="6" applyFont="1" applyFill="1" applyBorder="1" applyAlignment="1">
      <alignment horizontal="center" vertical="center" wrapText="1"/>
    </xf>
    <xf numFmtId="4" fontId="19" fillId="15" borderId="22" xfId="3" applyNumberFormat="1" applyFont="1" applyFill="1" applyBorder="1" applyAlignment="1">
      <alignment horizontal="center" vertical="center" wrapText="1"/>
    </xf>
    <xf numFmtId="4" fontId="19" fillId="15" borderId="43" xfId="3" applyNumberFormat="1" applyFont="1" applyFill="1" applyBorder="1" applyAlignment="1">
      <alignment horizontal="center" vertical="center" wrapText="1"/>
    </xf>
    <xf numFmtId="0" fontId="24" fillId="4" borderId="20" xfId="4" applyFont="1" applyFill="1" applyBorder="1" applyAlignment="1">
      <alignment horizontal="center" vertical="center" wrapText="1"/>
    </xf>
    <xf numFmtId="0" fontId="24" fillId="4" borderId="34" xfId="4" applyFont="1" applyFill="1" applyBorder="1" applyAlignment="1">
      <alignment horizontal="center" vertical="center" wrapText="1"/>
    </xf>
    <xf numFmtId="0" fontId="19" fillId="15" borderId="22" xfId="3" applyFont="1" applyFill="1" applyBorder="1" applyAlignment="1">
      <alignment horizontal="center" vertical="center" wrapText="1"/>
    </xf>
    <xf numFmtId="0" fontId="19" fillId="15" borderId="43" xfId="3" applyFont="1" applyFill="1" applyBorder="1" applyAlignment="1">
      <alignment horizontal="center" vertical="center" wrapText="1"/>
    </xf>
    <xf numFmtId="0" fontId="19" fillId="15" borderId="39" xfId="3" applyFont="1" applyFill="1" applyBorder="1" applyAlignment="1">
      <alignment horizontal="center" vertical="center" wrapText="1"/>
    </xf>
    <xf numFmtId="0" fontId="19" fillId="15" borderId="40" xfId="3" applyFont="1" applyFill="1" applyBorder="1" applyAlignment="1">
      <alignment horizontal="center" vertical="center" wrapText="1"/>
    </xf>
    <xf numFmtId="0" fontId="4" fillId="15" borderId="27" xfId="3" applyFont="1" applyFill="1" applyBorder="1" applyAlignment="1">
      <alignment horizontal="center" vertical="center" wrapText="1"/>
    </xf>
    <xf numFmtId="0" fontId="4" fillId="15" borderId="40" xfId="3" applyFont="1" applyFill="1" applyBorder="1" applyAlignment="1">
      <alignment horizontal="center" vertical="center" wrapText="1"/>
    </xf>
    <xf numFmtId="4" fontId="19" fillId="15" borderId="24" xfId="3" applyNumberFormat="1" applyFont="1" applyFill="1" applyBorder="1" applyAlignment="1">
      <alignment horizontal="center" vertical="center" wrapText="1"/>
    </xf>
    <xf numFmtId="0" fontId="17" fillId="15" borderId="19" xfId="0" applyFont="1" applyFill="1" applyBorder="1" applyAlignment="1">
      <alignment horizontal="center" vertical="center" textRotation="90"/>
    </xf>
    <xf numFmtId="0" fontId="17" fillId="15" borderId="32" xfId="0" applyFont="1" applyFill="1" applyBorder="1" applyAlignment="1">
      <alignment horizontal="center" vertical="center" textRotation="90"/>
    </xf>
    <xf numFmtId="0" fontId="17" fillId="15" borderId="31" xfId="0" applyFont="1" applyFill="1" applyBorder="1" applyAlignment="1">
      <alignment horizontal="center" vertical="center" textRotation="90"/>
    </xf>
    <xf numFmtId="167" fontId="17" fillId="15" borderId="19" xfId="0" applyNumberFormat="1" applyFont="1" applyFill="1" applyBorder="1" applyAlignment="1">
      <alignment horizontal="center" vertical="center" wrapText="1"/>
    </xf>
    <xf numFmtId="167" fontId="17" fillId="15" borderId="32" xfId="0" applyNumberFormat="1" applyFont="1" applyFill="1" applyBorder="1" applyAlignment="1">
      <alignment horizontal="center" vertical="center" wrapText="1"/>
    </xf>
    <xf numFmtId="167" fontId="17" fillId="15" borderId="31" xfId="0" applyNumberFormat="1" applyFont="1" applyFill="1" applyBorder="1" applyAlignment="1">
      <alignment horizontal="center" vertical="center" wrapText="1"/>
    </xf>
    <xf numFmtId="0" fontId="19" fillId="17" borderId="24" xfId="3" applyFont="1" applyFill="1" applyBorder="1" applyAlignment="1">
      <alignment horizontal="center" vertical="center" wrapText="1"/>
    </xf>
    <xf numFmtId="0" fontId="19" fillId="17" borderId="43" xfId="3" applyFont="1" applyFill="1" applyBorder="1" applyAlignment="1">
      <alignment horizontal="center" vertical="center" wrapText="1"/>
    </xf>
    <xf numFmtId="0" fontId="19" fillId="15" borderId="24" xfId="3" applyFont="1" applyFill="1" applyBorder="1" applyAlignment="1">
      <alignment horizontal="center" vertical="center" wrapText="1"/>
    </xf>
    <xf numFmtId="0" fontId="19" fillId="15" borderId="36" xfId="4" applyFont="1" applyFill="1" applyBorder="1" applyAlignment="1">
      <alignment horizontal="center" vertical="center" textRotation="90" wrapText="1"/>
    </xf>
    <xf numFmtId="9" fontId="17" fillId="15" borderId="25" xfId="6" applyFont="1" applyFill="1" applyBorder="1" applyAlignment="1">
      <alignment horizontal="center" vertical="center" wrapText="1"/>
    </xf>
    <xf numFmtId="171" fontId="17" fillId="15" borderId="22" xfId="1" applyNumberFormat="1" applyFont="1" applyFill="1" applyBorder="1" applyAlignment="1">
      <alignment horizontal="center" vertical="center" textRotation="90"/>
    </xf>
    <xf numFmtId="171" fontId="17" fillId="15" borderId="25" xfId="1" applyNumberFormat="1" applyFont="1" applyFill="1" applyBorder="1" applyAlignment="1">
      <alignment horizontal="center" vertical="center" textRotation="90"/>
    </xf>
    <xf numFmtId="171" fontId="17" fillId="15" borderId="43" xfId="1" applyNumberFormat="1" applyFont="1" applyFill="1" applyBorder="1" applyAlignment="1">
      <alignment horizontal="center" vertical="center" textRotation="90"/>
    </xf>
    <xf numFmtId="0" fontId="17" fillId="15" borderId="22" xfId="0" applyFont="1" applyFill="1" applyBorder="1" applyAlignment="1">
      <alignment horizontal="center" vertical="center" textRotation="90" wrapText="1"/>
    </xf>
    <xf numFmtId="0" fontId="17" fillId="15" borderId="25" xfId="0" applyFont="1" applyFill="1" applyBorder="1" applyAlignment="1">
      <alignment horizontal="center" vertical="center" textRotation="90" wrapText="1"/>
    </xf>
    <xf numFmtId="0" fontId="17" fillId="15" borderId="43" xfId="0" applyFont="1" applyFill="1" applyBorder="1" applyAlignment="1">
      <alignment horizontal="center" vertical="center" textRotation="90" wrapText="1"/>
    </xf>
    <xf numFmtId="169" fontId="23" fillId="18" borderId="39" xfId="11" applyFont="1" applyFill="1" applyBorder="1" applyAlignment="1">
      <alignment horizontal="center" vertical="center" wrapText="1"/>
    </xf>
    <xf numFmtId="169" fontId="23" fillId="18" borderId="40" xfId="11" applyFont="1" applyFill="1" applyBorder="1" applyAlignment="1">
      <alignment horizontal="center" vertical="center" wrapText="1"/>
    </xf>
    <xf numFmtId="0" fontId="49" fillId="0" borderId="12" xfId="7" applyFont="1" applyBorder="1" applyAlignment="1">
      <alignment horizontal="right" vertical="center"/>
    </xf>
    <xf numFmtId="0" fontId="23" fillId="18" borderId="22" xfId="7" applyFont="1" applyFill="1" applyBorder="1" applyAlignment="1">
      <alignment horizontal="center" vertical="center" wrapText="1"/>
    </xf>
    <xf numFmtId="0" fontId="23" fillId="18" borderId="43" xfId="7" applyFont="1" applyFill="1" applyBorder="1" applyAlignment="1">
      <alignment horizontal="center" vertical="center" wrapText="1"/>
    </xf>
    <xf numFmtId="0" fontId="23" fillId="18" borderId="35" xfId="7" applyFont="1" applyFill="1" applyBorder="1" applyAlignment="1">
      <alignment horizontal="center" vertical="center" wrapText="1"/>
    </xf>
    <xf numFmtId="0" fontId="23" fillId="18" borderId="42" xfId="7" applyFont="1" applyFill="1" applyBorder="1" applyAlignment="1">
      <alignment horizontal="center" vertical="center" wrapText="1"/>
    </xf>
    <xf numFmtId="169" fontId="23" fillId="18" borderId="22" xfId="11" applyFont="1" applyFill="1" applyBorder="1" applyAlignment="1">
      <alignment horizontal="center" vertical="center" wrapText="1"/>
    </xf>
    <xf numFmtId="169" fontId="23" fillId="18" borderId="43" xfId="11" applyFont="1" applyFill="1" applyBorder="1" applyAlignment="1">
      <alignment horizontal="center" vertical="center" wrapText="1"/>
    </xf>
    <xf numFmtId="0" fontId="23" fillId="18" borderId="25" xfId="7" applyFont="1" applyFill="1" applyBorder="1" applyAlignment="1">
      <alignment horizontal="center" vertical="center" wrapText="1"/>
    </xf>
    <xf numFmtId="169" fontId="23" fillId="18" borderId="25" xfId="11" applyFont="1" applyFill="1" applyBorder="1" applyAlignment="1">
      <alignment horizontal="center" vertical="center" wrapText="1"/>
    </xf>
    <xf numFmtId="169" fontId="23" fillId="18" borderId="63" xfId="11" applyFont="1" applyFill="1" applyBorder="1" applyAlignment="1">
      <alignment horizontal="center" vertical="center" wrapText="1"/>
    </xf>
    <xf numFmtId="0" fontId="49" fillId="0" borderId="61" xfId="7" applyFont="1" applyBorder="1" applyAlignment="1">
      <alignment horizontal="right" vertical="center"/>
    </xf>
    <xf numFmtId="0" fontId="49" fillId="0" borderId="62" xfId="7" applyFont="1" applyBorder="1" applyAlignment="1">
      <alignment horizontal="right" vertical="center"/>
    </xf>
    <xf numFmtId="0" fontId="49" fillId="0" borderId="52" xfId="7" applyFont="1" applyBorder="1" applyAlignment="1">
      <alignment horizontal="right" vertical="center"/>
    </xf>
    <xf numFmtId="0" fontId="0" fillId="20" borderId="4" xfId="0" applyFill="1" applyBorder="1" applyAlignment="1">
      <alignment horizontal="center"/>
    </xf>
    <xf numFmtId="0" fontId="36" fillId="0" borderId="0" xfId="0" applyFont="1" applyAlignment="1">
      <alignment horizontal="center" vertical="center"/>
    </xf>
  </cellXfs>
  <cellStyles count="34">
    <cellStyle name="Millares" xfId="1" builtinId="3"/>
    <cellStyle name="Millares [0]" xfId="33" builtinId="6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D000000}"/>
    <cellStyle name="Normal" xfId="0" builtinId="0"/>
    <cellStyle name="Normal 10" xfId="20" xr:uid="{00000000-0005-0000-0000-00000F000000}"/>
    <cellStyle name="Normal 11 45 9" xfId="27" xr:uid="{00000000-0005-0000-0000-000010000000}"/>
    <cellStyle name="Normal 12 2" xfId="26" xr:uid="{00000000-0005-0000-0000-000011000000}"/>
    <cellStyle name="Normal 2" xfId="7" xr:uid="{00000000-0005-0000-0000-000012000000}"/>
    <cellStyle name="Normal 2 2" xfId="3" xr:uid="{00000000-0005-0000-0000-000013000000}"/>
    <cellStyle name="Normal 3" xfId="4" xr:uid="{00000000-0005-0000-0000-000014000000}"/>
    <cellStyle name="Normal 4" xfId="8" xr:uid="{00000000-0005-0000-0000-000015000000}"/>
    <cellStyle name="Normal 4 3 2" xfId="16" xr:uid="{00000000-0005-0000-0000-000016000000}"/>
    <cellStyle name="Normal 5" xfId="10" xr:uid="{00000000-0005-0000-0000-000017000000}"/>
    <cellStyle name="Normal 68 2 2" xfId="31" xr:uid="{00000000-0005-0000-0000-000018000000}"/>
    <cellStyle name="Normal 73" xfId="18" xr:uid="{00000000-0005-0000-0000-000019000000}"/>
    <cellStyle name="Normal_Los 100 Grupos Tramos - 4 ABR 2005" xfId="5" xr:uid="{00000000-0005-0000-0000-00001A000000}"/>
    <cellStyle name="Porcentaje" xfId="6" builtinId="5"/>
    <cellStyle name="Porcentaje 2" xfId="19" xr:uid="{00000000-0005-0000-0000-00001C000000}"/>
    <cellStyle name="Porcentaje 3" xfId="15" xr:uid="{00000000-0005-0000-0000-00001D000000}"/>
    <cellStyle name="Porcentaje 3 2 2" xfId="17" xr:uid="{00000000-0005-0000-0000-00001E000000}"/>
    <cellStyle name="Porcentaje 8" xfId="25" xr:uid="{00000000-0005-0000-0000-00001F000000}"/>
    <cellStyle name="Porcentaje 8 2" xfId="29" xr:uid="{00000000-0005-0000-0000-000020000000}"/>
    <cellStyle name="Porcentual 2" xfId="12" xr:uid="{00000000-0005-0000-0000-000021000000}"/>
    <cellStyle name="Porcentual 2 2" xfId="32" xr:uid="{00000000-0005-0000-0000-000022000000}"/>
  </cellStyles>
  <dxfs count="206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50B4C8"/>
        </patternFill>
      </fill>
      <alignment horizontal="center" vertical="center" textRotation="0" wrapText="0" indent="0" justifyLastLine="0" shrinkToFit="0" readingOrder="0"/>
    </dxf>
    <dxf>
      <fill>
        <patternFill>
          <bgColor rgb="FFE1EBFA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lor rgb="FFE903CE"/>
      </font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E903CE"/>
      </font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F0DCC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Estilo de tabla 1" defaultPivotStyle="PivotStyleLight16">
    <tableStyle name="Estilo de tabla 1" pivot="0" count="4" xr9:uid="{00000000-0011-0000-FFFF-FFFF00000000}">
      <tableStyleElement type="wholeTable" dxfId="2063"/>
      <tableStyleElement type="headerRow" dxfId="2062"/>
      <tableStyleElement type="firstRowStripe" dxfId="2061"/>
      <tableStyleElement type="secondRowStripe" dxfId="2060"/>
    </tableStyle>
    <tableStyle name="Estilo de tabla dinámica 1" table="0" count="1" xr9:uid="{00000000-0011-0000-FFFF-FFFF01000000}">
      <tableStyleElement type="headerRow" dxfId="2059"/>
    </tableStyle>
  </tableStyles>
  <colors>
    <mruColors>
      <color rgb="FFE1EBFA"/>
      <color rgb="FFFFC8FF"/>
      <color rgb="FFFFE6FF"/>
      <color rgb="FF50B4C8"/>
      <color rgb="FF508228"/>
      <color rgb="FFD28660"/>
      <color rgb="FFF0DCC8"/>
      <color rgb="FFE903CE"/>
      <color rgb="FFE26B0A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20053" y="120316"/>
          <a:ext cx="1323474" cy="270711"/>
        </a:xfrm>
        <a:prstGeom prst="roundRect">
          <a:avLst/>
        </a:prstGeom>
        <a:solidFill>
          <a:srgbClr val="E1EBFA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 bwMode="auto">
        <a:xfrm>
          <a:off x="10026" y="651711"/>
          <a:ext cx="1323474" cy="270711"/>
        </a:xfrm>
        <a:prstGeom prst="roundRect">
          <a:avLst/>
        </a:prstGeom>
        <a:solidFill>
          <a:srgbClr val="50B4C8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0</xdr:row>
      <xdr:rowOff>66675</xdr:rowOff>
    </xdr:from>
    <xdr:to>
      <xdr:col>7</xdr:col>
      <xdr:colOff>752475</xdr:colOff>
      <xdr:row>0</xdr:row>
      <xdr:rowOff>337386</xdr:rowOff>
    </xdr:to>
    <xdr:sp macro="[0]!RESUMEN" textlink="">
      <xdr:nvSpPr>
        <xdr:cNvPr id="14" name="FIG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/>
      </xdr:nvSpPr>
      <xdr:spPr bwMode="auto">
        <a:xfrm>
          <a:off x="5848350" y="66675"/>
          <a:ext cx="714375" cy="270711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RESUMEN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" displayName="Tabla2" ref="B2:F40" totalsRowShown="0" headerRowDxfId="0">
  <autoFilter ref="B2:F40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o."/>
    <tableColumn id="2" xr3:uid="{00000000-0010-0000-0000-000002000000}" name="NOMBRE DEL PROPONENTE"/>
    <tableColumn id="3" xr3:uid="{00000000-0010-0000-0000-000003000000}" name="CAP. FINANCIERA"/>
    <tableColumn id="4" xr3:uid="{00000000-0010-0000-0000-000004000000}" name="CAP. ORGANIZACIÓN"/>
    <tableColumn id="5" xr3:uid="{00000000-0010-0000-0000-000005000000}" name="CAP. RESIDUAL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E7" activePane="bottomRight" state="frozen"/>
      <selection activeCell="E34" sqref="E34"/>
      <selection pane="topRight" activeCell="E34" sqref="E34"/>
      <selection pane="bottomLeft" activeCell="E34" sqref="E34"/>
      <selection pane="bottomRight" activeCell="I8" sqref="I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2:32" ht="13.5" thickBot="1" x14ac:dyDescent="0.25"/>
    <row r="4" spans="2:32" x14ac:dyDescent="0.2">
      <c r="B4" s="401" t="s">
        <v>4</v>
      </c>
      <c r="C4" s="402"/>
      <c r="D4" s="405" t="s">
        <v>5</v>
      </c>
      <c r="E4" s="407" t="s">
        <v>107</v>
      </c>
      <c r="F4" s="408"/>
      <c r="G4" s="408"/>
      <c r="H4" s="408"/>
      <c r="I4" s="408"/>
      <c r="J4" s="408"/>
      <c r="K4" s="408"/>
      <c r="L4" s="408"/>
      <c r="M4" s="408"/>
      <c r="N4" s="408"/>
      <c r="O4" s="409"/>
      <c r="P4" s="398" t="s">
        <v>111</v>
      </c>
      <c r="Q4" s="399"/>
      <c r="R4" s="399"/>
      <c r="S4" s="400"/>
      <c r="T4" s="398" t="s">
        <v>112</v>
      </c>
      <c r="U4" s="399"/>
      <c r="V4" s="399"/>
      <c r="W4" s="400"/>
    </row>
    <row r="5" spans="2:32" ht="39" thickBot="1" x14ac:dyDescent="0.25">
      <c r="B5" s="403"/>
      <c r="C5" s="404"/>
      <c r="D5" s="406"/>
      <c r="E5" s="30" t="s">
        <v>96</v>
      </c>
      <c r="F5" s="31" t="s">
        <v>97</v>
      </c>
      <c r="G5" s="31" t="s">
        <v>98</v>
      </c>
      <c r="H5" s="31" t="s">
        <v>99</v>
      </c>
      <c r="I5" s="31" t="s">
        <v>100</v>
      </c>
      <c r="J5" s="31" t="s">
        <v>101</v>
      </c>
      <c r="K5" s="31" t="s">
        <v>102</v>
      </c>
      <c r="L5" s="31" t="s">
        <v>103</v>
      </c>
      <c r="M5" s="31" t="s">
        <v>104</v>
      </c>
      <c r="N5" s="31" t="s">
        <v>105</v>
      </c>
      <c r="O5" s="32" t="s">
        <v>106</v>
      </c>
      <c r="P5" s="33" t="s">
        <v>108</v>
      </c>
      <c r="Q5" s="34" t="s">
        <v>102</v>
      </c>
      <c r="R5" s="34" t="s">
        <v>109</v>
      </c>
      <c r="S5" s="35" t="s">
        <v>110</v>
      </c>
      <c r="T5" s="33" t="s">
        <v>108</v>
      </c>
      <c r="U5" s="34" t="s">
        <v>102</v>
      </c>
      <c r="V5" s="34" t="s">
        <v>109</v>
      </c>
      <c r="W5" s="35" t="s">
        <v>110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5" thickBot="1" x14ac:dyDescent="0.25">
      <c r="B6" s="10"/>
      <c r="C6" s="10"/>
      <c r="D6" s="11"/>
      <c r="L6" s="58"/>
      <c r="T6" s="22"/>
      <c r="U6" s="22"/>
      <c r="V6" s="22"/>
      <c r="W6" s="22"/>
    </row>
    <row r="7" spans="2:32" ht="15" x14ac:dyDescent="0.2">
      <c r="B7" s="410">
        <v>1</v>
      </c>
      <c r="C7" s="46"/>
      <c r="D7" s="65" t="s">
        <v>122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4.25" x14ac:dyDescent="0.2">
      <c r="B8" s="411"/>
      <c r="C8" s="63">
        <v>1.1000000000000001</v>
      </c>
      <c r="D8" s="57" t="s">
        <v>123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4.25" x14ac:dyDescent="0.2">
      <c r="B9" s="411"/>
      <c r="C9" s="63">
        <v>1.2</v>
      </c>
      <c r="D9" s="57" t="s">
        <v>124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4.25" x14ac:dyDescent="0.2">
      <c r="B10" s="411"/>
      <c r="C10" s="63">
        <v>1.3</v>
      </c>
      <c r="D10" s="57" t="s">
        <v>125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4.25" x14ac:dyDescent="0.2">
      <c r="B11" s="411"/>
      <c r="C11" s="63">
        <v>1.4</v>
      </c>
      <c r="D11" s="57" t="s">
        <v>126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4.25" x14ac:dyDescent="0.2">
      <c r="B12" s="411"/>
      <c r="C12" s="63">
        <v>1.5</v>
      </c>
      <c r="D12" s="57" t="s">
        <v>127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4.25" x14ac:dyDescent="0.2">
      <c r="B13" s="411"/>
      <c r="C13" s="63">
        <v>1.6</v>
      </c>
      <c r="D13" s="57" t="s">
        <v>128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5" x14ac:dyDescent="0.2">
      <c r="B14" s="45">
        <v>2</v>
      </c>
      <c r="C14" s="63"/>
      <c r="D14" s="59" t="s">
        <v>129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4.25" x14ac:dyDescent="0.2">
      <c r="B15" s="411">
        <v>3</v>
      </c>
      <c r="C15" s="63"/>
      <c r="D15" s="59" t="s">
        <v>130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4.25" x14ac:dyDescent="0.2">
      <c r="B16" s="411"/>
      <c r="C16" s="63">
        <v>3.1</v>
      </c>
      <c r="D16" s="57" t="s">
        <v>131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4.25" x14ac:dyDescent="0.2">
      <c r="B17" s="411"/>
      <c r="C17" s="63">
        <v>3.2</v>
      </c>
      <c r="D17" s="57" t="s">
        <v>132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4.25" x14ac:dyDescent="0.2">
      <c r="B18" s="411"/>
      <c r="C18" s="63">
        <v>3.3</v>
      </c>
      <c r="D18" s="57" t="s">
        <v>133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4.25" x14ac:dyDescent="0.2">
      <c r="B19" s="411"/>
      <c r="C19" s="63">
        <v>3.4</v>
      </c>
      <c r="D19" s="57" t="s">
        <v>134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4.25" x14ac:dyDescent="0.2">
      <c r="B20" s="411"/>
      <c r="C20" s="63">
        <v>3.5</v>
      </c>
      <c r="D20" s="57" t="s">
        <v>135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4.25" x14ac:dyDescent="0.2">
      <c r="B21" s="411"/>
      <c r="C21" s="63">
        <v>3.6</v>
      </c>
      <c r="D21" s="57" t="s">
        <v>136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4.25" x14ac:dyDescent="0.2">
      <c r="B22" s="411">
        <v>4</v>
      </c>
      <c r="C22" s="63"/>
      <c r="D22" s="59" t="s">
        <v>137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4.25" x14ac:dyDescent="0.2">
      <c r="B23" s="411"/>
      <c r="C23" s="63">
        <v>4.0999999999999996</v>
      </c>
      <c r="D23" s="57" t="s">
        <v>138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4.25" x14ac:dyDescent="0.2">
      <c r="B24" s="411"/>
      <c r="C24" s="63">
        <v>4.2</v>
      </c>
      <c r="D24" s="57" t="s">
        <v>139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4.25" x14ac:dyDescent="0.2">
      <c r="B25" s="411"/>
      <c r="C25" s="63">
        <v>4.3</v>
      </c>
      <c r="D25" s="57" t="s">
        <v>140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4.25" x14ac:dyDescent="0.2">
      <c r="B26" s="411"/>
      <c r="C26" s="63">
        <v>4.4000000000000004</v>
      </c>
      <c r="D26" s="57" t="s">
        <v>141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4.25" x14ac:dyDescent="0.2">
      <c r="B27" s="411">
        <v>5</v>
      </c>
      <c r="C27" s="63"/>
      <c r="D27" s="59" t="s">
        <v>142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4.25" x14ac:dyDescent="0.2">
      <c r="B28" s="411"/>
      <c r="C28" s="63">
        <v>5.0999999999999996</v>
      </c>
      <c r="D28" s="57" t="s">
        <v>143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4.25" x14ac:dyDescent="0.2">
      <c r="B29" s="411"/>
      <c r="C29" s="63">
        <v>5.2</v>
      </c>
      <c r="D29" s="57" t="s">
        <v>144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4.25" x14ac:dyDescent="0.2">
      <c r="B30" s="411"/>
      <c r="C30" s="63">
        <v>5.3</v>
      </c>
      <c r="D30" s="57" t="s">
        <v>145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4.25" x14ac:dyDescent="0.2">
      <c r="B31" s="411"/>
      <c r="C31" s="63">
        <v>5.4</v>
      </c>
      <c r="D31" s="57" t="s">
        <v>146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5.75" thickBot="1" x14ac:dyDescent="0.25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5" thickBot="1" x14ac:dyDescent="0.25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">
      <c r="B34" s="9" t="s">
        <v>3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">
      <c r="B35" s="2"/>
      <c r="C35" s="396" t="s">
        <v>147</v>
      </c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7"/>
      <c r="T35" s="397"/>
      <c r="U35" s="397"/>
      <c r="V35" s="397"/>
      <c r="W35" s="29"/>
    </row>
    <row r="36" spans="2:23" x14ac:dyDescent="0.2">
      <c r="B36" s="2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7"/>
      <c r="T36" s="397"/>
      <c r="U36" s="397"/>
      <c r="V36" s="397"/>
      <c r="W36" s="29"/>
    </row>
    <row r="37" spans="2:23" x14ac:dyDescent="0.2">
      <c r="B37" s="2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7"/>
      <c r="T37" s="397"/>
      <c r="U37" s="397"/>
      <c r="V37" s="397"/>
      <c r="W37" s="29"/>
    </row>
    <row r="38" spans="2:23" x14ac:dyDescent="0.2">
      <c r="B38" s="2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7"/>
      <c r="T38" s="397"/>
      <c r="U38" s="397"/>
      <c r="V38" s="397"/>
      <c r="W38" s="29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058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L16"/>
  <sheetViews>
    <sheetView zoomScaleNormal="100" workbookViewId="0">
      <selection activeCell="N16" sqref="N16"/>
    </sheetView>
  </sheetViews>
  <sheetFormatPr baseColWidth="10" defaultColWidth="11.42578125" defaultRowHeight="12.75" x14ac:dyDescent="0.2"/>
  <cols>
    <col min="1" max="1" width="11.42578125" style="125"/>
    <col min="2" max="2" width="21" style="125" bestFit="1" customWidth="1"/>
    <col min="3" max="3" width="16.5703125" style="125" bestFit="1" customWidth="1"/>
    <col min="4" max="4" width="21" style="125" bestFit="1" customWidth="1"/>
    <col min="5" max="5" width="4.7109375" style="125" customWidth="1"/>
    <col min="6" max="6" width="14.42578125" style="125" hidden="1" customWidth="1"/>
    <col min="7" max="7" width="4.7109375" style="123" customWidth="1"/>
    <col min="8" max="8" width="21" style="123" hidden="1" customWidth="1"/>
    <col min="9" max="9" width="4.7109375" style="123" customWidth="1"/>
    <col min="10" max="10" width="21.42578125" style="123" hidden="1" customWidth="1"/>
    <col min="11" max="11" width="12.85546875" style="126" bestFit="1" customWidth="1"/>
    <col min="12" max="12" width="13.85546875" style="126" bestFit="1" customWidth="1"/>
    <col min="13" max="16384" width="11.42578125" style="123"/>
  </cols>
  <sheetData>
    <row r="1" spans="1:10" ht="43.5" customHeight="1" thickBot="1" x14ac:dyDescent="0.25">
      <c r="A1" s="164" t="s">
        <v>206</v>
      </c>
      <c r="B1" s="165">
        <v>1</v>
      </c>
      <c r="C1" s="165" t="s">
        <v>0</v>
      </c>
      <c r="D1" s="166" t="s">
        <v>178</v>
      </c>
      <c r="E1" s="122"/>
      <c r="F1" s="167" t="s">
        <v>258</v>
      </c>
      <c r="H1" s="167" t="s">
        <v>228</v>
      </c>
      <c r="J1" s="167" t="s">
        <v>229</v>
      </c>
    </row>
    <row r="2" spans="1:10" x14ac:dyDescent="0.2">
      <c r="A2" s="145">
        <v>1</v>
      </c>
      <c r="B2" s="146">
        <v>525490168</v>
      </c>
      <c r="C2" s="147">
        <v>2</v>
      </c>
      <c r="D2" s="146">
        <f>+B2*0</f>
        <v>0</v>
      </c>
      <c r="E2" s="124"/>
      <c r="F2" s="148">
        <v>1160000</v>
      </c>
      <c r="H2" s="149">
        <f>+B2*J2</f>
        <v>52549016.800000004</v>
      </c>
      <c r="J2" s="150">
        <f>IF(B2&lt;=10000000000,0.1,IF(AND(B2&gt;=10000000001,B2&lt;=20000000000),0.2,IF(B2&gt;=20000000001,0.3,0)))</f>
        <v>0.1</v>
      </c>
    </row>
    <row r="9" spans="1:10" x14ac:dyDescent="0.2">
      <c r="C9" s="289"/>
    </row>
    <row r="16" spans="1:10" x14ac:dyDescent="0.2">
      <c r="E16" s="290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2" type="noConversion"/>
  <conditionalFormatting sqref="A2:D2 F2 H2 J2">
    <cfRule type="expression" dxfId="2057" priority="1">
      <formula>MOD(ROW(),2)=0</formula>
    </cfRule>
  </conditionalFormatting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L8"/>
  <sheetViews>
    <sheetView zoomScale="136" zoomScaleNormal="136" workbookViewId="0">
      <selection activeCell="K30" sqref="K30"/>
    </sheetView>
  </sheetViews>
  <sheetFormatPr baseColWidth="10" defaultColWidth="11.42578125" defaultRowHeight="12.75" x14ac:dyDescent="0.2"/>
  <cols>
    <col min="1" max="2" width="11.42578125" style="82"/>
    <col min="3" max="3" width="15.28515625" style="82" bestFit="1" customWidth="1"/>
    <col min="4" max="4" width="11.42578125" style="82"/>
    <col min="5" max="5" width="4.7109375" style="82" customWidth="1"/>
    <col min="6" max="6" width="11.42578125" style="82"/>
    <col min="7" max="7" width="11.42578125" style="82" customWidth="1"/>
    <col min="8" max="8" width="11.42578125" style="82"/>
    <col min="9" max="9" width="4.7109375" style="82" customWidth="1"/>
    <col min="10" max="12" width="11.42578125" style="82"/>
    <col min="13" max="13" width="4.7109375" style="82" customWidth="1"/>
    <col min="14" max="16384" width="11.42578125" style="82"/>
  </cols>
  <sheetData>
    <row r="1" spans="2:12" ht="13.5" thickBot="1" x14ac:dyDescent="0.25"/>
    <row r="2" spans="2:12" ht="13.5" thickBot="1" x14ac:dyDescent="0.25">
      <c r="B2" s="412" t="s">
        <v>182</v>
      </c>
      <c r="C2" s="413"/>
      <c r="D2" s="414"/>
      <c r="F2" s="412" t="s">
        <v>188</v>
      </c>
      <c r="G2" s="413"/>
      <c r="H2" s="414"/>
      <c r="J2" s="412" t="s">
        <v>196</v>
      </c>
      <c r="K2" s="413"/>
      <c r="L2" s="414"/>
    </row>
    <row r="3" spans="2:12" ht="13.5" thickBot="1" x14ac:dyDescent="0.25">
      <c r="B3" s="168" t="s">
        <v>192</v>
      </c>
      <c r="C3" s="169" t="s">
        <v>194</v>
      </c>
      <c r="D3" s="170" t="s">
        <v>193</v>
      </c>
      <c r="F3" s="168" t="s">
        <v>192</v>
      </c>
      <c r="G3" s="169" t="s">
        <v>194</v>
      </c>
      <c r="H3" s="170" t="s">
        <v>193</v>
      </c>
      <c r="J3" s="168" t="s">
        <v>197</v>
      </c>
      <c r="K3" s="169" t="s">
        <v>198</v>
      </c>
      <c r="L3" s="170" t="s">
        <v>193</v>
      </c>
    </row>
    <row r="4" spans="2:12" x14ac:dyDescent="0.2">
      <c r="B4" s="98">
        <v>0</v>
      </c>
      <c r="C4" s="98">
        <v>0.5</v>
      </c>
      <c r="D4" s="98">
        <v>20</v>
      </c>
      <c r="F4" s="98">
        <v>0</v>
      </c>
      <c r="G4" s="98">
        <v>3</v>
      </c>
      <c r="H4" s="98">
        <v>60</v>
      </c>
      <c r="J4" s="98">
        <v>1</v>
      </c>
      <c r="K4" s="98">
        <v>5</v>
      </c>
      <c r="L4" s="98">
        <v>20</v>
      </c>
    </row>
    <row r="5" spans="2:12" x14ac:dyDescent="0.2">
      <c r="B5" s="99">
        <v>0.5</v>
      </c>
      <c r="C5" s="99">
        <v>0.75</v>
      </c>
      <c r="D5" s="99">
        <v>25</v>
      </c>
      <c r="F5" s="99">
        <v>3</v>
      </c>
      <c r="G5" s="99">
        <v>6</v>
      </c>
      <c r="H5" s="99">
        <v>80</v>
      </c>
      <c r="J5" s="99">
        <v>6</v>
      </c>
      <c r="K5" s="99">
        <v>10</v>
      </c>
      <c r="L5" s="99">
        <v>30</v>
      </c>
    </row>
    <row r="6" spans="2:12" ht="13.5" thickBot="1" x14ac:dyDescent="0.25">
      <c r="B6" s="99">
        <v>0.75</v>
      </c>
      <c r="C6" s="105">
        <v>1</v>
      </c>
      <c r="D6" s="99">
        <v>30</v>
      </c>
      <c r="F6" s="99">
        <v>6</v>
      </c>
      <c r="G6" s="99">
        <v>10</v>
      </c>
      <c r="H6" s="99">
        <v>100</v>
      </c>
      <c r="J6" s="100">
        <v>11</v>
      </c>
      <c r="K6" s="101" t="s">
        <v>195</v>
      </c>
      <c r="L6" s="100">
        <v>40</v>
      </c>
    </row>
    <row r="7" spans="2:12" ht="13.5" thickBot="1" x14ac:dyDescent="0.25">
      <c r="B7" s="104">
        <v>1</v>
      </c>
      <c r="C7" s="103">
        <v>1.5</v>
      </c>
      <c r="D7" s="102">
        <v>35</v>
      </c>
      <c r="F7" s="100">
        <v>10</v>
      </c>
      <c r="G7" s="101" t="s">
        <v>195</v>
      </c>
      <c r="H7" s="100">
        <v>120</v>
      </c>
      <c r="J7" s="106"/>
      <c r="K7" s="107"/>
      <c r="L7" s="106"/>
    </row>
    <row r="8" spans="2:12" ht="13.5" thickBot="1" x14ac:dyDescent="0.25">
      <c r="B8" s="100">
        <v>1.5</v>
      </c>
      <c r="C8" s="101" t="s">
        <v>195</v>
      </c>
      <c r="D8" s="100">
        <v>40</v>
      </c>
    </row>
  </sheetData>
  <mergeCells count="3">
    <mergeCell ref="B2:D2"/>
    <mergeCell ref="J2:L2"/>
    <mergeCell ref="F2:H2"/>
  </mergeCells>
  <conditionalFormatting sqref="B4:D8 F4:H7 J4:L6">
    <cfRule type="expression" dxfId="2056" priority="1">
      <formula>MOD(ROW(),2)=0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B1:AJ300"/>
  <sheetViews>
    <sheetView zoomScale="86" zoomScaleNormal="86" zoomScaleSheetLayoutView="100" workbookViewId="0">
      <pane ySplit="10" topLeftCell="A11" activePane="bottomLeft" state="frozen"/>
      <selection pane="bottomLeft" activeCell="A72" sqref="A72"/>
    </sheetView>
  </sheetViews>
  <sheetFormatPr baseColWidth="10" defaultColWidth="11.42578125" defaultRowHeight="18" customHeight="1" x14ac:dyDescent="0.2"/>
  <cols>
    <col min="1" max="1" width="35" style="75" customWidth="1"/>
    <col min="2" max="2" width="8.85546875" style="75" bestFit="1" customWidth="1"/>
    <col min="3" max="3" width="74.85546875" style="75" customWidth="1"/>
    <col min="4" max="4" width="17.42578125" style="75" customWidth="1"/>
    <col min="5" max="5" width="25" style="75" customWidth="1"/>
    <col min="6" max="6" width="26.7109375" style="77" customWidth="1"/>
    <col min="7" max="7" width="25" style="77" bestFit="1" customWidth="1"/>
    <col min="8" max="9" width="23.140625" style="77" customWidth="1"/>
    <col min="10" max="10" width="28.7109375" style="78" customWidth="1"/>
    <col min="11" max="11" width="23" style="78" customWidth="1"/>
    <col min="12" max="12" width="20.85546875" style="78" customWidth="1"/>
    <col min="13" max="13" width="4.140625" style="79" bestFit="1" customWidth="1"/>
    <col min="14" max="14" width="8" style="79" bestFit="1" customWidth="1"/>
    <col min="15" max="15" width="8" style="79" hidden="1" customWidth="1"/>
    <col min="16" max="16" width="19.5703125" style="79" hidden="1" customWidth="1"/>
    <col min="17" max="17" width="21.7109375" style="79" bestFit="1" customWidth="1"/>
    <col min="18" max="18" width="24.85546875" style="79" hidden="1" customWidth="1"/>
    <col min="19" max="19" width="21.5703125" style="79" hidden="1" customWidth="1"/>
    <col min="20" max="20" width="11" style="79" customWidth="1"/>
    <col min="21" max="21" width="24.85546875" style="79" customWidth="1"/>
    <col min="22" max="22" width="14.7109375" style="79" customWidth="1"/>
    <col min="23" max="23" width="19.7109375" style="79" customWidth="1"/>
    <col min="24" max="24" width="21.7109375" style="79" customWidth="1"/>
    <col min="25" max="25" width="20.42578125" style="79" hidden="1" customWidth="1"/>
    <col min="26" max="26" width="25.7109375" style="79" customWidth="1"/>
    <col min="27" max="27" width="14.7109375" style="79" customWidth="1"/>
    <col min="28" max="28" width="15.85546875" style="77" customWidth="1"/>
    <col min="29" max="29" width="7.85546875" style="75" hidden="1" customWidth="1"/>
    <col min="30" max="30" width="17.140625" style="75" hidden="1" customWidth="1"/>
    <col min="31" max="31" width="19.42578125" style="75" hidden="1" customWidth="1"/>
    <col min="32" max="32" width="18.5703125" style="80" customWidth="1"/>
    <col min="33" max="33" width="14.140625" style="75" bestFit="1" customWidth="1"/>
    <col min="34" max="34" width="20.85546875" style="80" customWidth="1"/>
    <col min="35" max="35" width="14.140625" style="75" bestFit="1" customWidth="1"/>
    <col min="36" max="36" width="17.28515625" style="75" customWidth="1"/>
    <col min="37" max="16384" width="11.42578125" style="75"/>
  </cols>
  <sheetData>
    <row r="1" spans="2:36" ht="18" customHeight="1" x14ac:dyDescent="0.2"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</row>
    <row r="2" spans="2:36" s="76" customFormat="1" ht="23.25" x14ac:dyDescent="0.35">
      <c r="B2" s="459" t="s">
        <v>149</v>
      </c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59"/>
      <c r="AH2" s="459"/>
      <c r="AI2" s="459"/>
      <c r="AJ2" s="459"/>
    </row>
    <row r="3" spans="2:36" s="76" customFormat="1" x14ac:dyDescent="0.25">
      <c r="B3" s="458" t="s">
        <v>200</v>
      </c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T3" s="458"/>
      <c r="U3" s="458"/>
      <c r="V3" s="458"/>
      <c r="W3" s="458"/>
      <c r="X3" s="458"/>
      <c r="Y3" s="458"/>
      <c r="Z3" s="458"/>
      <c r="AA3" s="458"/>
      <c r="AB3" s="458"/>
      <c r="AC3" s="458"/>
      <c r="AD3" s="458"/>
      <c r="AE3" s="458"/>
      <c r="AF3" s="458"/>
      <c r="AG3" s="458"/>
      <c r="AH3" s="458"/>
      <c r="AI3" s="458"/>
      <c r="AJ3" s="458"/>
    </row>
    <row r="4" spans="2:36" ht="18" customHeight="1" x14ac:dyDescent="0.25">
      <c r="B4" s="457" t="s">
        <v>352</v>
      </c>
      <c r="C4" s="457"/>
      <c r="D4" s="457"/>
      <c r="E4" s="457"/>
      <c r="F4" s="457"/>
      <c r="G4" s="457"/>
      <c r="H4" s="457"/>
      <c r="I4" s="457"/>
      <c r="J4" s="457"/>
      <c r="K4" s="457"/>
      <c r="L4" s="457"/>
      <c r="M4" s="457"/>
      <c r="N4" s="457"/>
      <c r="O4" s="457"/>
      <c r="P4" s="457"/>
      <c r="Q4" s="457"/>
      <c r="R4" s="457"/>
      <c r="S4" s="457"/>
      <c r="T4" s="457"/>
      <c r="U4" s="457"/>
      <c r="V4" s="457"/>
      <c r="W4" s="457"/>
      <c r="X4" s="457"/>
      <c r="Y4" s="457"/>
      <c r="Z4" s="457"/>
      <c r="AA4" s="457"/>
      <c r="AB4" s="457"/>
      <c r="AC4" s="457"/>
      <c r="AD4" s="457"/>
      <c r="AE4" s="457"/>
      <c r="AF4" s="457"/>
      <c r="AG4" s="457"/>
      <c r="AH4" s="457"/>
      <c r="AI4" s="457"/>
      <c r="AJ4" s="457"/>
    </row>
    <row r="5" spans="2:36" ht="18" customHeight="1" x14ac:dyDescent="0.2">
      <c r="B5" s="469" t="s">
        <v>148</v>
      </c>
      <c r="C5" s="469"/>
      <c r="D5" s="469"/>
      <c r="E5" s="469"/>
      <c r="F5" s="469"/>
      <c r="G5" s="469"/>
      <c r="H5" s="469"/>
      <c r="I5" s="469"/>
      <c r="J5" s="469"/>
      <c r="K5" s="469"/>
      <c r="L5" s="469"/>
      <c r="M5" s="469"/>
      <c r="N5" s="469"/>
      <c r="O5" s="469"/>
      <c r="P5" s="469"/>
      <c r="Q5" s="469"/>
      <c r="R5" s="469"/>
      <c r="S5" s="469"/>
      <c r="T5" s="469"/>
      <c r="U5" s="469"/>
      <c r="V5" s="469"/>
      <c r="W5" s="469"/>
      <c r="X5" s="469"/>
      <c r="Y5" s="469"/>
      <c r="Z5" s="469"/>
      <c r="AA5" s="469"/>
      <c r="AB5" s="469"/>
      <c r="AC5" s="469"/>
      <c r="AD5" s="469"/>
      <c r="AE5" s="469"/>
      <c r="AF5" s="469"/>
      <c r="AG5" s="469"/>
      <c r="AH5" s="469"/>
      <c r="AI5" s="469"/>
      <c r="AJ5" s="469"/>
    </row>
    <row r="6" spans="2:36" ht="18" customHeight="1" thickBot="1" x14ac:dyDescent="0.25"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143"/>
      <c r="R6" s="81"/>
      <c r="S6" s="81"/>
      <c r="T6" s="81" t="s">
        <v>249</v>
      </c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</row>
    <row r="7" spans="2:36" ht="48" customHeight="1" thickBot="1" x14ac:dyDescent="0.25">
      <c r="B7" s="464" t="s">
        <v>151</v>
      </c>
      <c r="C7" s="465"/>
      <c r="D7" s="466"/>
      <c r="E7" s="467" t="s">
        <v>160</v>
      </c>
      <c r="F7" s="468"/>
      <c r="G7" s="468"/>
      <c r="H7" s="468"/>
      <c r="I7" s="468"/>
      <c r="J7" s="468"/>
      <c r="K7" s="171"/>
      <c r="L7" s="171"/>
      <c r="M7" s="171"/>
      <c r="N7" s="171"/>
      <c r="O7" s="171"/>
      <c r="P7" s="171"/>
      <c r="Q7" s="172"/>
      <c r="R7" s="417" t="s">
        <v>224</v>
      </c>
      <c r="S7" s="418"/>
      <c r="T7" s="447" t="s">
        <v>237</v>
      </c>
      <c r="U7" s="417" t="s">
        <v>162</v>
      </c>
      <c r="V7" s="418"/>
      <c r="W7" s="417" t="s">
        <v>150</v>
      </c>
      <c r="X7" s="418"/>
      <c r="Y7" s="173"/>
      <c r="Z7" s="417" t="s">
        <v>172</v>
      </c>
      <c r="AA7" s="418"/>
      <c r="AB7" s="235" t="s">
        <v>173</v>
      </c>
      <c r="AC7" s="429" t="s">
        <v>167</v>
      </c>
      <c r="AD7" s="430"/>
      <c r="AE7" s="431"/>
      <c r="AF7" s="421" t="s">
        <v>175</v>
      </c>
      <c r="AG7" s="422"/>
      <c r="AH7" s="417" t="s">
        <v>176</v>
      </c>
      <c r="AI7" s="418"/>
      <c r="AJ7" s="235" t="s">
        <v>174</v>
      </c>
    </row>
    <row r="8" spans="2:36" ht="33.75" customHeight="1" x14ac:dyDescent="0.2">
      <c r="B8" s="432" t="s">
        <v>157</v>
      </c>
      <c r="C8" s="463" t="s">
        <v>156</v>
      </c>
      <c r="D8" s="443" t="s">
        <v>163</v>
      </c>
      <c r="E8" s="443" t="s">
        <v>159</v>
      </c>
      <c r="F8" s="438" t="s">
        <v>154</v>
      </c>
      <c r="G8" s="438" t="s">
        <v>158</v>
      </c>
      <c r="H8" s="439" t="s">
        <v>155</v>
      </c>
      <c r="I8" s="446" t="s">
        <v>222</v>
      </c>
      <c r="J8" s="446" t="s">
        <v>223</v>
      </c>
      <c r="K8" s="196"/>
      <c r="L8" s="196"/>
      <c r="M8" s="460" t="s">
        <v>161</v>
      </c>
      <c r="N8" s="435" t="s">
        <v>226</v>
      </c>
      <c r="O8" s="435" t="s">
        <v>164</v>
      </c>
      <c r="P8" s="441" t="s">
        <v>165</v>
      </c>
      <c r="Q8" s="441" t="s">
        <v>230</v>
      </c>
      <c r="R8" s="450" t="s">
        <v>350</v>
      </c>
      <c r="S8" s="451"/>
      <c r="T8" s="448"/>
      <c r="U8" s="419" t="s">
        <v>244</v>
      </c>
      <c r="V8" s="420"/>
      <c r="W8" s="419" t="s">
        <v>245</v>
      </c>
      <c r="X8" s="420"/>
      <c r="Y8" s="440" t="s">
        <v>166</v>
      </c>
      <c r="Z8" s="419" t="s">
        <v>240</v>
      </c>
      <c r="AA8" s="420"/>
      <c r="AB8" s="415" t="s">
        <v>253</v>
      </c>
      <c r="AC8" s="426" t="s">
        <v>252</v>
      </c>
      <c r="AD8" s="139">
        <v>2019</v>
      </c>
      <c r="AE8" s="135">
        <v>828211</v>
      </c>
      <c r="AF8" s="423" t="s">
        <v>248</v>
      </c>
      <c r="AG8" s="424"/>
      <c r="AH8" s="425" t="s">
        <v>243</v>
      </c>
      <c r="AI8" s="424"/>
      <c r="AJ8" s="415" t="s">
        <v>253</v>
      </c>
    </row>
    <row r="9" spans="2:36" ht="29.25" hidden="1" customHeight="1" x14ac:dyDescent="0.2">
      <c r="B9" s="433"/>
      <c r="C9" s="463"/>
      <c r="D9" s="444"/>
      <c r="E9" s="444"/>
      <c r="F9" s="439"/>
      <c r="G9" s="439"/>
      <c r="H9" s="439"/>
      <c r="I9" s="446"/>
      <c r="J9" s="446"/>
      <c r="K9" s="196" t="s">
        <v>170</v>
      </c>
      <c r="L9" s="196" t="s">
        <v>171</v>
      </c>
      <c r="M9" s="461"/>
      <c r="N9" s="436"/>
      <c r="O9" s="436"/>
      <c r="P9" s="441"/>
      <c r="Q9" s="441"/>
      <c r="R9" s="454" t="s">
        <v>225</v>
      </c>
      <c r="S9" s="452" t="s">
        <v>351</v>
      </c>
      <c r="T9" s="448"/>
      <c r="U9" s="193" t="s">
        <v>233</v>
      </c>
      <c r="V9" s="174">
        <v>1.1100000000000001</v>
      </c>
      <c r="W9" s="193" t="s">
        <v>235</v>
      </c>
      <c r="X9" s="176">
        <v>0.75</v>
      </c>
      <c r="Y9" s="441"/>
      <c r="Z9" s="194" t="s">
        <v>238</v>
      </c>
      <c r="AA9" s="178">
        <v>0</v>
      </c>
      <c r="AB9" s="415"/>
      <c r="AC9" s="427"/>
      <c r="AD9" s="140">
        <v>2020</v>
      </c>
      <c r="AE9" s="136">
        <v>877803</v>
      </c>
      <c r="AF9" s="182" t="s">
        <v>241</v>
      </c>
      <c r="AG9" s="180">
        <v>0</v>
      </c>
      <c r="AH9" s="185" t="s">
        <v>246</v>
      </c>
      <c r="AI9" s="180">
        <v>0</v>
      </c>
      <c r="AJ9" s="415"/>
    </row>
    <row r="10" spans="2:36" ht="38.1" customHeight="1" thickBot="1" x14ac:dyDescent="0.25">
      <c r="B10" s="434"/>
      <c r="C10" s="463"/>
      <c r="D10" s="444"/>
      <c r="E10" s="444"/>
      <c r="F10" s="445"/>
      <c r="G10" s="439"/>
      <c r="H10" s="445"/>
      <c r="I10" s="446"/>
      <c r="J10" s="446"/>
      <c r="K10" s="196" t="s">
        <v>170</v>
      </c>
      <c r="L10" s="196" t="s">
        <v>171</v>
      </c>
      <c r="M10" s="461"/>
      <c r="N10" s="436"/>
      <c r="O10" s="436"/>
      <c r="P10" s="441"/>
      <c r="Q10" s="441"/>
      <c r="R10" s="455"/>
      <c r="S10" s="453"/>
      <c r="T10" s="448"/>
      <c r="U10" s="192" t="s">
        <v>234</v>
      </c>
      <c r="V10" s="175">
        <v>1.2</v>
      </c>
      <c r="W10" s="192" t="s">
        <v>236</v>
      </c>
      <c r="X10" s="177">
        <v>0.7</v>
      </c>
      <c r="Y10" s="441"/>
      <c r="Z10" s="195" t="s">
        <v>239</v>
      </c>
      <c r="AA10" s="179">
        <v>1</v>
      </c>
      <c r="AB10" s="415"/>
      <c r="AC10" s="427"/>
      <c r="AD10" s="141">
        <v>2021</v>
      </c>
      <c r="AE10" s="137">
        <v>908526</v>
      </c>
      <c r="AF10" s="183" t="s">
        <v>242</v>
      </c>
      <c r="AG10" s="181">
        <v>0.02</v>
      </c>
      <c r="AH10" s="186" t="s">
        <v>247</v>
      </c>
      <c r="AI10" s="181">
        <v>0.01</v>
      </c>
      <c r="AJ10" s="415"/>
    </row>
    <row r="11" spans="2:36" ht="44.25" customHeight="1" thickBot="1" x14ac:dyDescent="0.25">
      <c r="B11" s="434"/>
      <c r="C11" s="463"/>
      <c r="D11" s="444"/>
      <c r="E11" s="444"/>
      <c r="F11" s="445"/>
      <c r="G11" s="439"/>
      <c r="H11" s="445"/>
      <c r="I11" s="446"/>
      <c r="J11" s="446"/>
      <c r="K11" s="196"/>
      <c r="L11" s="196"/>
      <c r="M11" s="462"/>
      <c r="N11" s="437"/>
      <c r="O11" s="437"/>
      <c r="P11" s="441"/>
      <c r="Q11" s="441"/>
      <c r="R11" s="191" t="s">
        <v>153</v>
      </c>
      <c r="S11" s="190" t="s">
        <v>152</v>
      </c>
      <c r="T11" s="449"/>
      <c r="U11" s="191" t="s">
        <v>153</v>
      </c>
      <c r="V11" s="190" t="s">
        <v>152</v>
      </c>
      <c r="W11" s="191" t="s">
        <v>153</v>
      </c>
      <c r="X11" s="190" t="s">
        <v>152</v>
      </c>
      <c r="Y11" s="442"/>
      <c r="Z11" s="191" t="s">
        <v>153</v>
      </c>
      <c r="AA11" s="190" t="s">
        <v>152</v>
      </c>
      <c r="AB11" s="416"/>
      <c r="AC11" s="428"/>
      <c r="AD11" s="142" t="s">
        <v>168</v>
      </c>
      <c r="AE11" s="138" t="s">
        <v>250</v>
      </c>
      <c r="AF11" s="184" t="s">
        <v>153</v>
      </c>
      <c r="AG11" s="188" t="s">
        <v>152</v>
      </c>
      <c r="AH11" s="187" t="s">
        <v>153</v>
      </c>
      <c r="AI11" s="189" t="s">
        <v>152</v>
      </c>
      <c r="AJ11" s="416"/>
    </row>
    <row r="12" spans="2:36" ht="18" customHeight="1" thickBot="1" x14ac:dyDescent="0.25">
      <c r="B12" s="128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  <c r="O12" s="129"/>
      <c r="P12" s="129"/>
      <c r="Q12" s="129"/>
      <c r="R12" s="129"/>
      <c r="S12" s="129"/>
      <c r="T12" s="144" t="s">
        <v>259</v>
      </c>
      <c r="U12" s="129"/>
      <c r="V12" s="129"/>
      <c r="W12" s="129"/>
      <c r="X12" s="129"/>
      <c r="Y12" s="129"/>
      <c r="Z12" s="129"/>
      <c r="AA12" s="129"/>
      <c r="AB12" s="236"/>
      <c r="AC12" s="131"/>
      <c r="AD12" s="131"/>
      <c r="AE12" s="132"/>
      <c r="AF12" s="133"/>
      <c r="AG12" s="131"/>
      <c r="AH12" s="133"/>
      <c r="AI12" s="131"/>
      <c r="AJ12" s="132"/>
    </row>
    <row r="13" spans="2:36" ht="22.5" customHeight="1" x14ac:dyDescent="0.2">
      <c r="B13" s="237">
        <v>1</v>
      </c>
      <c r="C13" s="238" t="s">
        <v>353</v>
      </c>
      <c r="D13" s="239">
        <v>1</v>
      </c>
      <c r="E13" s="240">
        <v>1658263434</v>
      </c>
      <c r="F13" s="240">
        <v>1814067483</v>
      </c>
      <c r="G13" s="240">
        <v>345469680</v>
      </c>
      <c r="H13" s="240">
        <v>1013131421</v>
      </c>
      <c r="I13" s="240">
        <v>1312793754</v>
      </c>
      <c r="J13" s="240">
        <v>800936062</v>
      </c>
      <c r="K13" s="240">
        <v>451423386</v>
      </c>
      <c r="L13" s="241">
        <v>11839179</v>
      </c>
      <c r="M13" s="242">
        <v>1</v>
      </c>
      <c r="N13" s="243">
        <v>2</v>
      </c>
      <c r="O13" s="244"/>
      <c r="P13" s="245">
        <v>0</v>
      </c>
      <c r="Q13" s="246">
        <v>525490168</v>
      </c>
      <c r="R13" s="240">
        <v>1312793754</v>
      </c>
      <c r="S13" s="247" t="s">
        <v>395</v>
      </c>
      <c r="T13" s="248" t="s">
        <v>259</v>
      </c>
      <c r="U13" s="240">
        <v>4.8000259646519483</v>
      </c>
      <c r="V13" s="247" t="s">
        <v>395</v>
      </c>
      <c r="W13" s="249">
        <v>0.55848607093962221</v>
      </c>
      <c r="X13" s="247" t="s">
        <v>395</v>
      </c>
      <c r="Y13" s="245">
        <v>0</v>
      </c>
      <c r="Z13" s="250">
        <v>38.129619123082776</v>
      </c>
      <c r="AA13" s="247" t="s">
        <v>395</v>
      </c>
      <c r="AB13" s="251" t="s">
        <v>396</v>
      </c>
      <c r="AC13" s="252">
        <v>2021</v>
      </c>
      <c r="AD13" s="253">
        <v>1996.7149899947829</v>
      </c>
      <c r="AE13" s="254"/>
      <c r="AF13" s="255">
        <v>0.56361975370763118</v>
      </c>
      <c r="AG13" s="247" t="s">
        <v>395</v>
      </c>
      <c r="AH13" s="256">
        <v>0.24884597195549862</v>
      </c>
      <c r="AI13" s="247" t="s">
        <v>395</v>
      </c>
      <c r="AJ13" s="257" t="s">
        <v>395</v>
      </c>
    </row>
    <row r="14" spans="2:36" ht="16.5" x14ac:dyDescent="0.2">
      <c r="B14" s="258">
        <v>1.1000000000000001</v>
      </c>
      <c r="C14" s="259" t="s">
        <v>353</v>
      </c>
      <c r="D14" s="260">
        <v>1</v>
      </c>
      <c r="E14" s="261">
        <v>1658263434</v>
      </c>
      <c r="F14" s="261">
        <v>1814067483</v>
      </c>
      <c r="G14" s="261">
        <v>345469680</v>
      </c>
      <c r="H14" s="261">
        <v>1013131421</v>
      </c>
      <c r="I14" s="261">
        <v>1312793754</v>
      </c>
      <c r="J14" s="261">
        <v>800936062</v>
      </c>
      <c r="K14" s="261">
        <v>451423386</v>
      </c>
      <c r="L14" s="261">
        <v>11839179</v>
      </c>
      <c r="M14" s="262"/>
      <c r="N14" s="263" t="s">
        <v>227</v>
      </c>
      <c r="O14" s="264"/>
      <c r="P14" s="264" t="s">
        <v>227</v>
      </c>
      <c r="Q14" s="265" t="s">
        <v>227</v>
      </c>
      <c r="R14" s="266" t="s">
        <v>227</v>
      </c>
      <c r="S14" s="267" t="s">
        <v>227</v>
      </c>
      <c r="T14" s="268" t="s">
        <v>259</v>
      </c>
      <c r="U14" s="266"/>
      <c r="V14" s="267" t="s">
        <v>227</v>
      </c>
      <c r="W14" s="269"/>
      <c r="X14" s="267" t="s">
        <v>227</v>
      </c>
      <c r="Y14" s="270" t="s">
        <v>227</v>
      </c>
      <c r="Z14" s="270"/>
      <c r="AA14" s="267" t="s">
        <v>227</v>
      </c>
      <c r="AB14" s="271" t="s">
        <v>227</v>
      </c>
      <c r="AC14" s="272">
        <v>2021</v>
      </c>
      <c r="AD14" s="273">
        <v>1996.7149899947829</v>
      </c>
      <c r="AE14" s="274" t="s">
        <v>397</v>
      </c>
      <c r="AF14" s="275"/>
      <c r="AG14" s="267" t="s">
        <v>227</v>
      </c>
      <c r="AH14" s="275"/>
      <c r="AI14" s="267" t="s">
        <v>227</v>
      </c>
      <c r="AJ14" s="276" t="s">
        <v>227</v>
      </c>
    </row>
    <row r="15" spans="2:36" ht="16.5" hidden="1" x14ac:dyDescent="0.2">
      <c r="B15" s="258" t="s">
        <v>227</v>
      </c>
      <c r="C15" s="277"/>
      <c r="D15" s="260"/>
      <c r="E15" s="261"/>
      <c r="F15" s="261"/>
      <c r="G15" s="261"/>
      <c r="H15" s="261"/>
      <c r="I15" s="261">
        <v>0</v>
      </c>
      <c r="J15" s="261">
        <v>0</v>
      </c>
      <c r="K15" s="261"/>
      <c r="L15" s="261"/>
      <c r="M15" s="262"/>
      <c r="N15" s="263" t="s">
        <v>227</v>
      </c>
      <c r="O15" s="264"/>
      <c r="P15" s="264" t="s">
        <v>227</v>
      </c>
      <c r="Q15" s="265" t="s">
        <v>227</v>
      </c>
      <c r="R15" s="266" t="s">
        <v>227</v>
      </c>
      <c r="S15" s="267" t="s">
        <v>227</v>
      </c>
      <c r="T15" s="268" t="s">
        <v>259</v>
      </c>
      <c r="U15" s="266"/>
      <c r="V15" s="267" t="s">
        <v>227</v>
      </c>
      <c r="W15" s="269"/>
      <c r="X15" s="267" t="s">
        <v>227</v>
      </c>
      <c r="Y15" s="270" t="s">
        <v>227</v>
      </c>
      <c r="Z15" s="270"/>
      <c r="AA15" s="267" t="s">
        <v>227</v>
      </c>
      <c r="AB15" s="271" t="s">
        <v>227</v>
      </c>
      <c r="AC15" s="272">
        <v>2021</v>
      </c>
      <c r="AD15" s="273">
        <v>0</v>
      </c>
      <c r="AE15" s="274" t="s">
        <v>227</v>
      </c>
      <c r="AF15" s="275"/>
      <c r="AG15" s="267" t="s">
        <v>227</v>
      </c>
      <c r="AH15" s="275"/>
      <c r="AI15" s="267" t="s">
        <v>227</v>
      </c>
      <c r="AJ15" s="276" t="s">
        <v>227</v>
      </c>
    </row>
    <row r="16" spans="2:36" ht="16.5" hidden="1" x14ac:dyDescent="0.2">
      <c r="B16" s="258" t="s">
        <v>227</v>
      </c>
      <c r="C16" s="277"/>
      <c r="D16" s="260"/>
      <c r="E16" s="261"/>
      <c r="F16" s="261"/>
      <c r="G16" s="261"/>
      <c r="H16" s="261"/>
      <c r="I16" s="261">
        <v>0</v>
      </c>
      <c r="J16" s="261">
        <v>0</v>
      </c>
      <c r="K16" s="261"/>
      <c r="L16" s="261"/>
      <c r="M16" s="262"/>
      <c r="N16" s="263" t="s">
        <v>227</v>
      </c>
      <c r="O16" s="264"/>
      <c r="P16" s="264" t="s">
        <v>227</v>
      </c>
      <c r="Q16" s="265" t="s">
        <v>227</v>
      </c>
      <c r="R16" s="266" t="s">
        <v>227</v>
      </c>
      <c r="S16" s="267" t="s">
        <v>227</v>
      </c>
      <c r="T16" s="268" t="s">
        <v>259</v>
      </c>
      <c r="U16" s="266"/>
      <c r="V16" s="267" t="s">
        <v>227</v>
      </c>
      <c r="W16" s="269"/>
      <c r="X16" s="267" t="s">
        <v>227</v>
      </c>
      <c r="Y16" s="270">
        <v>0</v>
      </c>
      <c r="Z16" s="270"/>
      <c r="AA16" s="267" t="s">
        <v>227</v>
      </c>
      <c r="AB16" s="271" t="s">
        <v>227</v>
      </c>
      <c r="AC16" s="272">
        <v>2021</v>
      </c>
      <c r="AD16" s="273">
        <v>0</v>
      </c>
      <c r="AE16" s="274" t="s">
        <v>227</v>
      </c>
      <c r="AF16" s="275"/>
      <c r="AG16" s="267" t="s">
        <v>227</v>
      </c>
      <c r="AH16" s="275"/>
      <c r="AI16" s="267" t="s">
        <v>227</v>
      </c>
      <c r="AJ16" s="276" t="s">
        <v>227</v>
      </c>
    </row>
    <row r="17" spans="2:36" ht="18" hidden="1" customHeight="1" x14ac:dyDescent="0.2">
      <c r="B17" s="258" t="s">
        <v>227</v>
      </c>
      <c r="C17" s="277"/>
      <c r="D17" s="260"/>
      <c r="E17" s="261"/>
      <c r="F17" s="261"/>
      <c r="G17" s="261"/>
      <c r="H17" s="261"/>
      <c r="I17" s="261">
        <v>0</v>
      </c>
      <c r="J17" s="261">
        <v>0</v>
      </c>
      <c r="K17" s="261"/>
      <c r="L17" s="278"/>
      <c r="M17" s="262"/>
      <c r="N17" s="263" t="s">
        <v>227</v>
      </c>
      <c r="O17" s="264"/>
      <c r="P17" s="264" t="s">
        <v>227</v>
      </c>
      <c r="Q17" s="265" t="s">
        <v>227</v>
      </c>
      <c r="R17" s="266" t="s">
        <v>227</v>
      </c>
      <c r="S17" s="267" t="s">
        <v>227</v>
      </c>
      <c r="T17" s="268" t="s">
        <v>227</v>
      </c>
      <c r="U17" s="266"/>
      <c r="V17" s="267" t="s">
        <v>227</v>
      </c>
      <c r="W17" s="269"/>
      <c r="X17" s="267" t="s">
        <v>227</v>
      </c>
      <c r="Y17" s="270">
        <v>0</v>
      </c>
      <c r="Z17" s="270"/>
      <c r="AA17" s="267" t="s">
        <v>227</v>
      </c>
      <c r="AB17" s="271" t="s">
        <v>227</v>
      </c>
      <c r="AC17" s="272">
        <v>2021</v>
      </c>
      <c r="AD17" s="273">
        <v>0</v>
      </c>
      <c r="AE17" s="274" t="s">
        <v>227</v>
      </c>
      <c r="AF17" s="275"/>
      <c r="AG17" s="267" t="s">
        <v>227</v>
      </c>
      <c r="AH17" s="275"/>
      <c r="AI17" s="267" t="s">
        <v>227</v>
      </c>
      <c r="AJ17" s="276" t="s">
        <v>227</v>
      </c>
    </row>
    <row r="18" spans="2:36" ht="16.5" hidden="1" x14ac:dyDescent="0.2">
      <c r="B18" s="258" t="s">
        <v>227</v>
      </c>
      <c r="C18" s="277"/>
      <c r="D18" s="260"/>
      <c r="E18" s="261"/>
      <c r="F18" s="261"/>
      <c r="G18" s="261"/>
      <c r="H18" s="261"/>
      <c r="I18" s="261">
        <v>0</v>
      </c>
      <c r="J18" s="261">
        <v>0</v>
      </c>
      <c r="K18" s="261"/>
      <c r="L18" s="278"/>
      <c r="M18" s="262"/>
      <c r="N18" s="263" t="s">
        <v>227</v>
      </c>
      <c r="O18" s="264"/>
      <c r="P18" s="264" t="s">
        <v>227</v>
      </c>
      <c r="Q18" s="265" t="s">
        <v>227</v>
      </c>
      <c r="R18" s="266" t="s">
        <v>227</v>
      </c>
      <c r="S18" s="267" t="s">
        <v>227</v>
      </c>
      <c r="T18" s="268" t="s">
        <v>227</v>
      </c>
      <c r="U18" s="266"/>
      <c r="V18" s="267" t="s">
        <v>227</v>
      </c>
      <c r="W18" s="269"/>
      <c r="X18" s="267" t="s">
        <v>227</v>
      </c>
      <c r="Y18" s="270">
        <v>0</v>
      </c>
      <c r="Z18" s="270"/>
      <c r="AA18" s="267" t="s">
        <v>227</v>
      </c>
      <c r="AB18" s="271" t="s">
        <v>227</v>
      </c>
      <c r="AC18" s="272">
        <v>2021</v>
      </c>
      <c r="AD18" s="273">
        <v>0</v>
      </c>
      <c r="AE18" s="274" t="s">
        <v>227</v>
      </c>
      <c r="AF18" s="275"/>
      <c r="AG18" s="267" t="s">
        <v>227</v>
      </c>
      <c r="AH18" s="275"/>
      <c r="AI18" s="267" t="s">
        <v>227</v>
      </c>
      <c r="AJ18" s="276" t="s">
        <v>227</v>
      </c>
    </row>
    <row r="19" spans="2:36" ht="18" hidden="1" customHeight="1" x14ac:dyDescent="0.2">
      <c r="B19" s="258" t="s">
        <v>227</v>
      </c>
      <c r="C19" s="277"/>
      <c r="D19" s="260"/>
      <c r="E19" s="261"/>
      <c r="F19" s="261"/>
      <c r="G19" s="261"/>
      <c r="H19" s="261"/>
      <c r="I19" s="261">
        <v>0</v>
      </c>
      <c r="J19" s="261">
        <v>0</v>
      </c>
      <c r="K19" s="261"/>
      <c r="L19" s="278"/>
      <c r="M19" s="262"/>
      <c r="N19" s="263" t="s">
        <v>227</v>
      </c>
      <c r="O19" s="264"/>
      <c r="P19" s="264" t="s">
        <v>227</v>
      </c>
      <c r="Q19" s="265" t="s">
        <v>227</v>
      </c>
      <c r="R19" s="266" t="s">
        <v>227</v>
      </c>
      <c r="S19" s="267" t="s">
        <v>227</v>
      </c>
      <c r="T19" s="268" t="s">
        <v>227</v>
      </c>
      <c r="U19" s="266"/>
      <c r="V19" s="267" t="s">
        <v>227</v>
      </c>
      <c r="W19" s="269"/>
      <c r="X19" s="267" t="s">
        <v>227</v>
      </c>
      <c r="Y19" s="270">
        <v>0</v>
      </c>
      <c r="Z19" s="270"/>
      <c r="AA19" s="267" t="s">
        <v>227</v>
      </c>
      <c r="AB19" s="271" t="s">
        <v>227</v>
      </c>
      <c r="AC19" s="272">
        <v>2021</v>
      </c>
      <c r="AD19" s="273">
        <v>0</v>
      </c>
      <c r="AE19" s="274" t="s">
        <v>227</v>
      </c>
      <c r="AF19" s="275"/>
      <c r="AG19" s="267" t="s">
        <v>227</v>
      </c>
      <c r="AH19" s="275"/>
      <c r="AI19" s="267" t="s">
        <v>227</v>
      </c>
      <c r="AJ19" s="276" t="s">
        <v>227</v>
      </c>
    </row>
    <row r="20" spans="2:36" ht="18" hidden="1" customHeight="1" x14ac:dyDescent="0.2">
      <c r="B20" s="258" t="s">
        <v>227</v>
      </c>
      <c r="C20" s="277"/>
      <c r="D20" s="260"/>
      <c r="E20" s="261"/>
      <c r="F20" s="261"/>
      <c r="G20" s="261"/>
      <c r="H20" s="261"/>
      <c r="I20" s="261">
        <v>0</v>
      </c>
      <c r="J20" s="261">
        <v>0</v>
      </c>
      <c r="K20" s="261"/>
      <c r="L20" s="278"/>
      <c r="M20" s="262"/>
      <c r="N20" s="263" t="s">
        <v>227</v>
      </c>
      <c r="O20" s="264"/>
      <c r="P20" s="264" t="s">
        <v>227</v>
      </c>
      <c r="Q20" s="265" t="s">
        <v>227</v>
      </c>
      <c r="R20" s="266" t="s">
        <v>227</v>
      </c>
      <c r="S20" s="267" t="s">
        <v>227</v>
      </c>
      <c r="T20" s="268" t="s">
        <v>227</v>
      </c>
      <c r="U20" s="266"/>
      <c r="V20" s="267" t="s">
        <v>227</v>
      </c>
      <c r="W20" s="269"/>
      <c r="X20" s="267" t="s">
        <v>227</v>
      </c>
      <c r="Y20" s="270">
        <v>0</v>
      </c>
      <c r="Z20" s="270"/>
      <c r="AA20" s="267" t="s">
        <v>227</v>
      </c>
      <c r="AB20" s="271" t="s">
        <v>227</v>
      </c>
      <c r="AC20" s="272">
        <v>2021</v>
      </c>
      <c r="AD20" s="273">
        <v>0</v>
      </c>
      <c r="AE20" s="274" t="s">
        <v>227</v>
      </c>
      <c r="AF20" s="275"/>
      <c r="AG20" s="267" t="s">
        <v>227</v>
      </c>
      <c r="AH20" s="275"/>
      <c r="AI20" s="267" t="s">
        <v>227</v>
      </c>
      <c r="AJ20" s="276" t="s">
        <v>227</v>
      </c>
    </row>
    <row r="21" spans="2:36" ht="18" hidden="1" customHeight="1" x14ac:dyDescent="0.2">
      <c r="B21" s="258" t="s">
        <v>227</v>
      </c>
      <c r="C21" s="277"/>
      <c r="D21" s="260"/>
      <c r="E21" s="261"/>
      <c r="F21" s="261"/>
      <c r="G21" s="261"/>
      <c r="H21" s="261"/>
      <c r="I21" s="261">
        <v>0</v>
      </c>
      <c r="J21" s="261">
        <v>0</v>
      </c>
      <c r="K21" s="261"/>
      <c r="L21" s="278"/>
      <c r="M21" s="262"/>
      <c r="N21" s="263" t="s">
        <v>227</v>
      </c>
      <c r="O21" s="264"/>
      <c r="P21" s="264" t="s">
        <v>227</v>
      </c>
      <c r="Q21" s="265" t="s">
        <v>227</v>
      </c>
      <c r="R21" s="266" t="s">
        <v>227</v>
      </c>
      <c r="S21" s="267" t="s">
        <v>227</v>
      </c>
      <c r="T21" s="268" t="s">
        <v>227</v>
      </c>
      <c r="U21" s="266"/>
      <c r="V21" s="267" t="s">
        <v>227</v>
      </c>
      <c r="W21" s="269"/>
      <c r="X21" s="267" t="s">
        <v>227</v>
      </c>
      <c r="Y21" s="270">
        <v>0</v>
      </c>
      <c r="Z21" s="270"/>
      <c r="AA21" s="267" t="s">
        <v>227</v>
      </c>
      <c r="AB21" s="271" t="s">
        <v>227</v>
      </c>
      <c r="AC21" s="272">
        <v>2021</v>
      </c>
      <c r="AD21" s="273">
        <v>0</v>
      </c>
      <c r="AE21" s="274" t="s">
        <v>227</v>
      </c>
      <c r="AF21" s="275"/>
      <c r="AG21" s="267" t="s">
        <v>227</v>
      </c>
      <c r="AH21" s="275"/>
      <c r="AI21" s="267" t="s">
        <v>227</v>
      </c>
      <c r="AJ21" s="276" t="s">
        <v>227</v>
      </c>
    </row>
    <row r="22" spans="2:36" ht="18" hidden="1" customHeight="1" x14ac:dyDescent="0.2">
      <c r="B22" s="258" t="s">
        <v>227</v>
      </c>
      <c r="C22" s="277"/>
      <c r="D22" s="260"/>
      <c r="E22" s="261"/>
      <c r="F22" s="261"/>
      <c r="G22" s="261"/>
      <c r="H22" s="261"/>
      <c r="I22" s="261">
        <v>0</v>
      </c>
      <c r="J22" s="261">
        <v>0</v>
      </c>
      <c r="K22" s="261"/>
      <c r="L22" s="278"/>
      <c r="M22" s="262"/>
      <c r="N22" s="263" t="s">
        <v>227</v>
      </c>
      <c r="O22" s="264"/>
      <c r="P22" s="264" t="s">
        <v>227</v>
      </c>
      <c r="Q22" s="265" t="s">
        <v>227</v>
      </c>
      <c r="R22" s="266" t="s">
        <v>227</v>
      </c>
      <c r="S22" s="267" t="s">
        <v>227</v>
      </c>
      <c r="T22" s="268" t="s">
        <v>227</v>
      </c>
      <c r="U22" s="266"/>
      <c r="V22" s="267" t="s">
        <v>227</v>
      </c>
      <c r="W22" s="269"/>
      <c r="X22" s="267" t="s">
        <v>227</v>
      </c>
      <c r="Y22" s="270">
        <v>0</v>
      </c>
      <c r="Z22" s="270"/>
      <c r="AA22" s="267" t="s">
        <v>227</v>
      </c>
      <c r="AB22" s="271" t="s">
        <v>227</v>
      </c>
      <c r="AC22" s="272">
        <v>2021</v>
      </c>
      <c r="AD22" s="273">
        <v>0</v>
      </c>
      <c r="AE22" s="274" t="s">
        <v>227</v>
      </c>
      <c r="AF22" s="275"/>
      <c r="AG22" s="267" t="s">
        <v>227</v>
      </c>
      <c r="AH22" s="275"/>
      <c r="AI22" s="267" t="s">
        <v>227</v>
      </c>
      <c r="AJ22" s="276" t="s">
        <v>227</v>
      </c>
    </row>
    <row r="23" spans="2:36" ht="18" hidden="1" customHeight="1" thickBot="1" x14ac:dyDescent="0.25">
      <c r="B23" s="279"/>
      <c r="C23" s="280"/>
      <c r="D23" s="280"/>
      <c r="E23" s="280"/>
      <c r="F23" s="280"/>
      <c r="G23" s="280"/>
      <c r="H23" s="280"/>
      <c r="I23" s="280"/>
      <c r="J23" s="280"/>
      <c r="K23" s="280"/>
      <c r="L23" s="280"/>
      <c r="M23" s="280"/>
      <c r="N23" s="281"/>
      <c r="O23" s="280"/>
      <c r="P23" s="280"/>
      <c r="Q23" s="280"/>
      <c r="R23" s="280"/>
      <c r="S23" s="280"/>
      <c r="T23" s="280"/>
      <c r="U23" s="280"/>
      <c r="V23" s="280"/>
      <c r="W23" s="280"/>
      <c r="X23" s="280"/>
      <c r="Y23" s="280"/>
      <c r="Z23" s="280"/>
      <c r="AA23" s="280"/>
      <c r="AB23" s="280"/>
      <c r="AC23" s="282"/>
      <c r="AD23" s="282"/>
      <c r="AE23" s="282"/>
      <c r="AF23" s="283"/>
      <c r="AG23" s="282"/>
      <c r="AH23" s="283"/>
      <c r="AI23" s="282"/>
      <c r="AJ23" s="284"/>
    </row>
    <row r="24" spans="2:36" ht="18" customHeight="1" thickBot="1" x14ac:dyDescent="0.25">
      <c r="B24" s="387"/>
      <c r="C24" s="388"/>
      <c r="D24" s="388"/>
      <c r="E24" s="388"/>
      <c r="F24" s="388"/>
      <c r="G24" s="388"/>
      <c r="H24" s="388"/>
      <c r="I24" s="388"/>
      <c r="J24" s="388"/>
      <c r="K24" s="388"/>
      <c r="L24" s="388"/>
      <c r="M24" s="388"/>
      <c r="N24" s="389"/>
      <c r="O24" s="388"/>
      <c r="P24" s="388"/>
      <c r="Q24" s="388"/>
      <c r="R24" s="388"/>
      <c r="S24" s="388"/>
      <c r="T24" s="388"/>
      <c r="U24" s="388"/>
      <c r="V24" s="388"/>
      <c r="W24" s="388"/>
      <c r="X24" s="388"/>
      <c r="Y24" s="388"/>
      <c r="Z24" s="388"/>
      <c r="AA24" s="388"/>
      <c r="AB24" s="271"/>
      <c r="AC24" s="390"/>
      <c r="AD24" s="390"/>
      <c r="AE24" s="391"/>
      <c r="AF24" s="392"/>
      <c r="AG24" s="393"/>
      <c r="AH24" s="394"/>
      <c r="AI24" s="393"/>
      <c r="AJ24" s="276"/>
    </row>
    <row r="25" spans="2:36" ht="18" customHeight="1" x14ac:dyDescent="0.2">
      <c r="B25" s="237">
        <v>2</v>
      </c>
      <c r="C25" s="238" t="s">
        <v>354</v>
      </c>
      <c r="D25" s="239">
        <v>1</v>
      </c>
      <c r="E25" s="240">
        <v>914750656</v>
      </c>
      <c r="F25" s="240">
        <v>1178344827</v>
      </c>
      <c r="G25" s="240">
        <v>168803710</v>
      </c>
      <c r="H25" s="240">
        <v>168803710</v>
      </c>
      <c r="I25" s="240">
        <v>745946946</v>
      </c>
      <c r="J25" s="240">
        <v>1009541117</v>
      </c>
      <c r="K25" s="240">
        <v>445569049</v>
      </c>
      <c r="L25" s="241">
        <v>458270</v>
      </c>
      <c r="M25" s="242">
        <v>1</v>
      </c>
      <c r="N25" s="243">
        <v>2</v>
      </c>
      <c r="O25" s="244"/>
      <c r="P25" s="245">
        <v>0</v>
      </c>
      <c r="Q25" s="246">
        <v>525490168</v>
      </c>
      <c r="R25" s="240">
        <v>745946946</v>
      </c>
      <c r="S25" s="247" t="s">
        <v>395</v>
      </c>
      <c r="T25" s="248" t="s">
        <v>259</v>
      </c>
      <c r="U25" s="240">
        <v>5.4190198544806867</v>
      </c>
      <c r="V25" s="247" t="s">
        <v>395</v>
      </c>
      <c r="W25" s="249">
        <v>0.14325493364261191</v>
      </c>
      <c r="X25" s="247" t="s">
        <v>395</v>
      </c>
      <c r="Y25" s="245">
        <v>0</v>
      </c>
      <c r="Z25" s="250">
        <v>972.28500447334545</v>
      </c>
      <c r="AA25" s="247" t="s">
        <v>395</v>
      </c>
      <c r="AB25" s="251" t="s">
        <v>396</v>
      </c>
      <c r="AC25" s="252">
        <v>2021</v>
      </c>
      <c r="AD25" s="253">
        <v>1296.9852563382885</v>
      </c>
      <c r="AE25" s="254"/>
      <c r="AF25" s="255">
        <v>0.44135800067665792</v>
      </c>
      <c r="AG25" s="247" t="s">
        <v>395</v>
      </c>
      <c r="AH25" s="256">
        <v>0.37813128957708741</v>
      </c>
      <c r="AI25" s="247" t="s">
        <v>395</v>
      </c>
      <c r="AJ25" s="257" t="s">
        <v>395</v>
      </c>
    </row>
    <row r="26" spans="2:36" ht="18" customHeight="1" x14ac:dyDescent="0.2">
      <c r="B26" s="258">
        <v>2.1</v>
      </c>
      <c r="C26" s="259" t="s">
        <v>354</v>
      </c>
      <c r="D26" s="260">
        <v>1</v>
      </c>
      <c r="E26" s="261">
        <v>914750656</v>
      </c>
      <c r="F26" s="261">
        <v>1178344827</v>
      </c>
      <c r="G26" s="261">
        <v>168803710</v>
      </c>
      <c r="H26" s="261">
        <v>168803710</v>
      </c>
      <c r="I26" s="261">
        <v>745946946</v>
      </c>
      <c r="J26" s="261">
        <v>1009541117</v>
      </c>
      <c r="K26" s="261">
        <v>445569049</v>
      </c>
      <c r="L26" s="261">
        <v>458270</v>
      </c>
      <c r="M26" s="262"/>
      <c r="N26" s="263" t="s">
        <v>227</v>
      </c>
      <c r="O26" s="264"/>
      <c r="P26" s="264" t="s">
        <v>227</v>
      </c>
      <c r="Q26" s="265" t="s">
        <v>227</v>
      </c>
      <c r="R26" s="266" t="s">
        <v>227</v>
      </c>
      <c r="S26" s="267" t="s">
        <v>227</v>
      </c>
      <c r="T26" s="268" t="s">
        <v>259</v>
      </c>
      <c r="U26" s="266"/>
      <c r="V26" s="267" t="s">
        <v>227</v>
      </c>
      <c r="W26" s="269"/>
      <c r="X26" s="267" t="s">
        <v>227</v>
      </c>
      <c r="Y26" s="270" t="s">
        <v>227</v>
      </c>
      <c r="Z26" s="270"/>
      <c r="AA26" s="267" t="s">
        <v>227</v>
      </c>
      <c r="AB26" s="271" t="s">
        <v>227</v>
      </c>
      <c r="AC26" s="272">
        <v>2021</v>
      </c>
      <c r="AD26" s="273">
        <v>1296.9852563382885</v>
      </c>
      <c r="AE26" s="274" t="s">
        <v>397</v>
      </c>
      <c r="AF26" s="275"/>
      <c r="AG26" s="267" t="s">
        <v>227</v>
      </c>
      <c r="AH26" s="275"/>
      <c r="AI26" s="267" t="s">
        <v>227</v>
      </c>
      <c r="AJ26" s="276" t="s">
        <v>227</v>
      </c>
    </row>
    <row r="27" spans="2:36" ht="18" hidden="1" customHeight="1" x14ac:dyDescent="0.2">
      <c r="B27" s="258" t="s">
        <v>227</v>
      </c>
      <c r="C27" s="277"/>
      <c r="D27" s="260"/>
      <c r="E27" s="261"/>
      <c r="F27" s="261"/>
      <c r="G27" s="261"/>
      <c r="H27" s="261"/>
      <c r="I27" s="261">
        <v>0</v>
      </c>
      <c r="J27" s="261">
        <v>0</v>
      </c>
      <c r="K27" s="261"/>
      <c r="L27" s="261"/>
      <c r="M27" s="262"/>
      <c r="N27" s="263" t="s">
        <v>227</v>
      </c>
      <c r="O27" s="264"/>
      <c r="P27" s="264" t="s">
        <v>227</v>
      </c>
      <c r="Q27" s="265" t="s">
        <v>227</v>
      </c>
      <c r="R27" s="266" t="s">
        <v>227</v>
      </c>
      <c r="S27" s="267" t="s">
        <v>227</v>
      </c>
      <c r="T27" s="268" t="s">
        <v>259</v>
      </c>
      <c r="U27" s="266"/>
      <c r="V27" s="267" t="s">
        <v>227</v>
      </c>
      <c r="W27" s="269"/>
      <c r="X27" s="267" t="s">
        <v>227</v>
      </c>
      <c r="Y27" s="270" t="s">
        <v>227</v>
      </c>
      <c r="Z27" s="270"/>
      <c r="AA27" s="267" t="s">
        <v>227</v>
      </c>
      <c r="AB27" s="271" t="s">
        <v>227</v>
      </c>
      <c r="AC27" s="272">
        <v>2021</v>
      </c>
      <c r="AD27" s="273">
        <v>0</v>
      </c>
      <c r="AE27" s="274" t="s">
        <v>227</v>
      </c>
      <c r="AF27" s="275"/>
      <c r="AG27" s="267" t="s">
        <v>227</v>
      </c>
      <c r="AH27" s="275"/>
      <c r="AI27" s="267" t="s">
        <v>227</v>
      </c>
      <c r="AJ27" s="276" t="s">
        <v>227</v>
      </c>
    </row>
    <row r="28" spans="2:36" ht="18" hidden="1" customHeight="1" x14ac:dyDescent="0.2">
      <c r="B28" s="258" t="s">
        <v>227</v>
      </c>
      <c r="C28" s="277"/>
      <c r="D28" s="260"/>
      <c r="E28" s="261"/>
      <c r="F28" s="261"/>
      <c r="G28" s="261"/>
      <c r="H28" s="261"/>
      <c r="I28" s="261">
        <v>0</v>
      </c>
      <c r="J28" s="261">
        <v>0</v>
      </c>
      <c r="K28" s="261"/>
      <c r="L28" s="261"/>
      <c r="M28" s="262"/>
      <c r="N28" s="263" t="s">
        <v>227</v>
      </c>
      <c r="O28" s="264"/>
      <c r="P28" s="264" t="s">
        <v>227</v>
      </c>
      <c r="Q28" s="265" t="s">
        <v>227</v>
      </c>
      <c r="R28" s="266" t="s">
        <v>227</v>
      </c>
      <c r="S28" s="267" t="s">
        <v>227</v>
      </c>
      <c r="T28" s="268" t="s">
        <v>259</v>
      </c>
      <c r="U28" s="266"/>
      <c r="V28" s="267" t="s">
        <v>227</v>
      </c>
      <c r="W28" s="269"/>
      <c r="X28" s="267" t="s">
        <v>227</v>
      </c>
      <c r="Y28" s="270">
        <v>0</v>
      </c>
      <c r="Z28" s="270"/>
      <c r="AA28" s="267" t="s">
        <v>227</v>
      </c>
      <c r="AB28" s="271" t="s">
        <v>227</v>
      </c>
      <c r="AC28" s="272">
        <v>2021</v>
      </c>
      <c r="AD28" s="273">
        <v>0</v>
      </c>
      <c r="AE28" s="274" t="s">
        <v>227</v>
      </c>
      <c r="AF28" s="275"/>
      <c r="AG28" s="267" t="s">
        <v>227</v>
      </c>
      <c r="AH28" s="275"/>
      <c r="AI28" s="267" t="s">
        <v>227</v>
      </c>
      <c r="AJ28" s="276" t="s">
        <v>227</v>
      </c>
    </row>
    <row r="29" spans="2:36" ht="18" hidden="1" customHeight="1" x14ac:dyDescent="0.2">
      <c r="B29" s="258" t="s">
        <v>227</v>
      </c>
      <c r="C29" s="277"/>
      <c r="D29" s="260"/>
      <c r="E29" s="261"/>
      <c r="F29" s="261"/>
      <c r="G29" s="261"/>
      <c r="H29" s="261"/>
      <c r="I29" s="261">
        <v>0</v>
      </c>
      <c r="J29" s="261">
        <v>0</v>
      </c>
      <c r="K29" s="261"/>
      <c r="L29" s="278"/>
      <c r="M29" s="262"/>
      <c r="N29" s="263" t="s">
        <v>227</v>
      </c>
      <c r="O29" s="264"/>
      <c r="P29" s="264" t="s">
        <v>227</v>
      </c>
      <c r="Q29" s="265" t="s">
        <v>227</v>
      </c>
      <c r="R29" s="266" t="s">
        <v>227</v>
      </c>
      <c r="S29" s="267" t="s">
        <v>227</v>
      </c>
      <c r="T29" s="268" t="s">
        <v>227</v>
      </c>
      <c r="U29" s="266"/>
      <c r="V29" s="267" t="s">
        <v>227</v>
      </c>
      <c r="W29" s="269"/>
      <c r="X29" s="267" t="s">
        <v>227</v>
      </c>
      <c r="Y29" s="270">
        <v>0</v>
      </c>
      <c r="Z29" s="270"/>
      <c r="AA29" s="267" t="s">
        <v>227</v>
      </c>
      <c r="AB29" s="271" t="s">
        <v>227</v>
      </c>
      <c r="AC29" s="272">
        <v>2021</v>
      </c>
      <c r="AD29" s="273">
        <v>0</v>
      </c>
      <c r="AE29" s="274" t="s">
        <v>227</v>
      </c>
      <c r="AF29" s="275"/>
      <c r="AG29" s="267" t="s">
        <v>227</v>
      </c>
      <c r="AH29" s="275"/>
      <c r="AI29" s="267" t="s">
        <v>227</v>
      </c>
      <c r="AJ29" s="276" t="s">
        <v>227</v>
      </c>
    </row>
    <row r="30" spans="2:36" ht="18" hidden="1" customHeight="1" x14ac:dyDescent="0.2">
      <c r="B30" s="258" t="s">
        <v>227</v>
      </c>
      <c r="C30" s="277"/>
      <c r="D30" s="260"/>
      <c r="E30" s="261"/>
      <c r="F30" s="261"/>
      <c r="G30" s="261"/>
      <c r="H30" s="261"/>
      <c r="I30" s="261">
        <v>0</v>
      </c>
      <c r="J30" s="261">
        <v>0</v>
      </c>
      <c r="K30" s="261"/>
      <c r="L30" s="278"/>
      <c r="M30" s="262"/>
      <c r="N30" s="263" t="s">
        <v>227</v>
      </c>
      <c r="O30" s="264"/>
      <c r="P30" s="264" t="s">
        <v>227</v>
      </c>
      <c r="Q30" s="265" t="s">
        <v>227</v>
      </c>
      <c r="R30" s="266" t="s">
        <v>227</v>
      </c>
      <c r="S30" s="267" t="s">
        <v>227</v>
      </c>
      <c r="T30" s="268" t="s">
        <v>227</v>
      </c>
      <c r="U30" s="266"/>
      <c r="V30" s="267" t="s">
        <v>227</v>
      </c>
      <c r="W30" s="269"/>
      <c r="X30" s="267" t="s">
        <v>227</v>
      </c>
      <c r="Y30" s="270">
        <v>0</v>
      </c>
      <c r="Z30" s="270"/>
      <c r="AA30" s="267" t="s">
        <v>227</v>
      </c>
      <c r="AB30" s="271" t="s">
        <v>227</v>
      </c>
      <c r="AC30" s="272">
        <v>2021</v>
      </c>
      <c r="AD30" s="273">
        <v>0</v>
      </c>
      <c r="AE30" s="274" t="s">
        <v>227</v>
      </c>
      <c r="AF30" s="275"/>
      <c r="AG30" s="267" t="s">
        <v>227</v>
      </c>
      <c r="AH30" s="275"/>
      <c r="AI30" s="267" t="s">
        <v>227</v>
      </c>
      <c r="AJ30" s="276" t="s">
        <v>227</v>
      </c>
    </row>
    <row r="31" spans="2:36" ht="18" hidden="1" customHeight="1" x14ac:dyDescent="0.2">
      <c r="B31" s="258" t="s">
        <v>227</v>
      </c>
      <c r="C31" s="277"/>
      <c r="D31" s="260"/>
      <c r="E31" s="261"/>
      <c r="F31" s="261"/>
      <c r="G31" s="261"/>
      <c r="H31" s="261"/>
      <c r="I31" s="261">
        <v>0</v>
      </c>
      <c r="J31" s="261">
        <v>0</v>
      </c>
      <c r="K31" s="261"/>
      <c r="L31" s="278"/>
      <c r="M31" s="262"/>
      <c r="N31" s="263" t="s">
        <v>227</v>
      </c>
      <c r="O31" s="264"/>
      <c r="P31" s="264" t="s">
        <v>227</v>
      </c>
      <c r="Q31" s="265" t="s">
        <v>227</v>
      </c>
      <c r="R31" s="266" t="s">
        <v>227</v>
      </c>
      <c r="S31" s="267" t="s">
        <v>227</v>
      </c>
      <c r="T31" s="268" t="s">
        <v>227</v>
      </c>
      <c r="U31" s="266"/>
      <c r="V31" s="267" t="s">
        <v>227</v>
      </c>
      <c r="W31" s="269"/>
      <c r="X31" s="267" t="s">
        <v>227</v>
      </c>
      <c r="Y31" s="270">
        <v>0</v>
      </c>
      <c r="Z31" s="270"/>
      <c r="AA31" s="267" t="s">
        <v>227</v>
      </c>
      <c r="AB31" s="271" t="s">
        <v>227</v>
      </c>
      <c r="AC31" s="272">
        <v>2021</v>
      </c>
      <c r="AD31" s="273">
        <v>0</v>
      </c>
      <c r="AE31" s="274" t="s">
        <v>227</v>
      </c>
      <c r="AF31" s="275"/>
      <c r="AG31" s="267" t="s">
        <v>227</v>
      </c>
      <c r="AH31" s="275"/>
      <c r="AI31" s="267" t="s">
        <v>227</v>
      </c>
      <c r="AJ31" s="276" t="s">
        <v>227</v>
      </c>
    </row>
    <row r="32" spans="2:36" ht="18" hidden="1" customHeight="1" x14ac:dyDescent="0.2">
      <c r="B32" s="258" t="s">
        <v>227</v>
      </c>
      <c r="C32" s="277"/>
      <c r="D32" s="260"/>
      <c r="E32" s="261"/>
      <c r="F32" s="261"/>
      <c r="G32" s="261"/>
      <c r="H32" s="261"/>
      <c r="I32" s="261">
        <v>0</v>
      </c>
      <c r="J32" s="261">
        <v>0</v>
      </c>
      <c r="K32" s="261"/>
      <c r="L32" s="278"/>
      <c r="M32" s="262"/>
      <c r="N32" s="263" t="s">
        <v>227</v>
      </c>
      <c r="O32" s="264"/>
      <c r="P32" s="264" t="s">
        <v>227</v>
      </c>
      <c r="Q32" s="265" t="s">
        <v>227</v>
      </c>
      <c r="R32" s="266" t="s">
        <v>227</v>
      </c>
      <c r="S32" s="267" t="s">
        <v>227</v>
      </c>
      <c r="T32" s="268" t="s">
        <v>227</v>
      </c>
      <c r="U32" s="266"/>
      <c r="V32" s="267" t="s">
        <v>227</v>
      </c>
      <c r="W32" s="269"/>
      <c r="X32" s="267" t="s">
        <v>227</v>
      </c>
      <c r="Y32" s="270">
        <v>0</v>
      </c>
      <c r="Z32" s="270"/>
      <c r="AA32" s="267" t="s">
        <v>227</v>
      </c>
      <c r="AB32" s="271" t="s">
        <v>227</v>
      </c>
      <c r="AC32" s="272">
        <v>2021</v>
      </c>
      <c r="AD32" s="273">
        <v>0</v>
      </c>
      <c r="AE32" s="274" t="s">
        <v>227</v>
      </c>
      <c r="AF32" s="275"/>
      <c r="AG32" s="267" t="s">
        <v>227</v>
      </c>
      <c r="AH32" s="275"/>
      <c r="AI32" s="267" t="s">
        <v>227</v>
      </c>
      <c r="AJ32" s="276" t="s">
        <v>227</v>
      </c>
    </row>
    <row r="33" spans="2:36" ht="18" hidden="1" customHeight="1" x14ac:dyDescent="0.2">
      <c r="B33" s="258" t="s">
        <v>227</v>
      </c>
      <c r="C33" s="277"/>
      <c r="D33" s="260"/>
      <c r="E33" s="261"/>
      <c r="F33" s="261"/>
      <c r="G33" s="261"/>
      <c r="H33" s="261"/>
      <c r="I33" s="261">
        <v>0</v>
      </c>
      <c r="J33" s="261">
        <v>0</v>
      </c>
      <c r="K33" s="261"/>
      <c r="L33" s="278"/>
      <c r="M33" s="262"/>
      <c r="N33" s="263" t="s">
        <v>227</v>
      </c>
      <c r="O33" s="264"/>
      <c r="P33" s="264" t="s">
        <v>227</v>
      </c>
      <c r="Q33" s="265" t="s">
        <v>227</v>
      </c>
      <c r="R33" s="266" t="s">
        <v>227</v>
      </c>
      <c r="S33" s="267" t="s">
        <v>227</v>
      </c>
      <c r="T33" s="268" t="s">
        <v>227</v>
      </c>
      <c r="U33" s="266"/>
      <c r="V33" s="267" t="s">
        <v>227</v>
      </c>
      <c r="W33" s="269"/>
      <c r="X33" s="267" t="s">
        <v>227</v>
      </c>
      <c r="Y33" s="270">
        <v>0</v>
      </c>
      <c r="Z33" s="270"/>
      <c r="AA33" s="267" t="s">
        <v>227</v>
      </c>
      <c r="AB33" s="271" t="s">
        <v>227</v>
      </c>
      <c r="AC33" s="272">
        <v>2021</v>
      </c>
      <c r="AD33" s="273">
        <v>0</v>
      </c>
      <c r="AE33" s="274" t="s">
        <v>227</v>
      </c>
      <c r="AF33" s="275"/>
      <c r="AG33" s="267" t="s">
        <v>227</v>
      </c>
      <c r="AH33" s="275"/>
      <c r="AI33" s="267" t="s">
        <v>227</v>
      </c>
      <c r="AJ33" s="276" t="s">
        <v>227</v>
      </c>
    </row>
    <row r="34" spans="2:36" ht="18" hidden="1" customHeight="1" x14ac:dyDescent="0.2">
      <c r="B34" s="258" t="s">
        <v>227</v>
      </c>
      <c r="C34" s="277"/>
      <c r="D34" s="260"/>
      <c r="E34" s="261"/>
      <c r="F34" s="261"/>
      <c r="G34" s="261"/>
      <c r="H34" s="261"/>
      <c r="I34" s="261">
        <v>0</v>
      </c>
      <c r="J34" s="261">
        <v>0</v>
      </c>
      <c r="K34" s="261"/>
      <c r="L34" s="278"/>
      <c r="M34" s="262"/>
      <c r="N34" s="263" t="s">
        <v>227</v>
      </c>
      <c r="O34" s="264"/>
      <c r="P34" s="264" t="s">
        <v>227</v>
      </c>
      <c r="Q34" s="265" t="s">
        <v>227</v>
      </c>
      <c r="R34" s="266" t="s">
        <v>227</v>
      </c>
      <c r="S34" s="267" t="s">
        <v>227</v>
      </c>
      <c r="T34" s="268" t="s">
        <v>227</v>
      </c>
      <c r="U34" s="266"/>
      <c r="V34" s="267" t="s">
        <v>227</v>
      </c>
      <c r="W34" s="269"/>
      <c r="X34" s="267" t="s">
        <v>227</v>
      </c>
      <c r="Y34" s="270">
        <v>0</v>
      </c>
      <c r="Z34" s="270"/>
      <c r="AA34" s="267" t="s">
        <v>227</v>
      </c>
      <c r="AB34" s="271" t="s">
        <v>227</v>
      </c>
      <c r="AC34" s="272">
        <v>2021</v>
      </c>
      <c r="AD34" s="273">
        <v>0</v>
      </c>
      <c r="AE34" s="274" t="s">
        <v>227</v>
      </c>
      <c r="AF34" s="275"/>
      <c r="AG34" s="267" t="s">
        <v>227</v>
      </c>
      <c r="AH34" s="275"/>
      <c r="AI34" s="267" t="s">
        <v>227</v>
      </c>
      <c r="AJ34" s="276" t="s">
        <v>227</v>
      </c>
    </row>
    <row r="35" spans="2:36" ht="18" hidden="1" customHeight="1" thickBot="1" x14ac:dyDescent="0.25">
      <c r="B35" s="279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1"/>
      <c r="O35" s="280"/>
      <c r="P35" s="280"/>
      <c r="Q35" s="280"/>
      <c r="R35" s="280"/>
      <c r="S35" s="280"/>
      <c r="T35" s="280"/>
      <c r="U35" s="280"/>
      <c r="V35" s="280"/>
      <c r="W35" s="280"/>
      <c r="X35" s="280"/>
      <c r="Y35" s="280"/>
      <c r="Z35" s="280"/>
      <c r="AA35" s="280"/>
      <c r="AB35" s="280"/>
      <c r="AC35" s="282"/>
      <c r="AD35" s="282"/>
      <c r="AE35" s="282"/>
      <c r="AF35" s="283"/>
      <c r="AG35" s="282"/>
      <c r="AH35" s="283"/>
      <c r="AI35" s="282"/>
      <c r="AJ35" s="284"/>
    </row>
    <row r="36" spans="2:36" ht="18" customHeight="1" thickBot="1" x14ac:dyDescent="0.25">
      <c r="B36" s="387"/>
      <c r="C36" s="388"/>
      <c r="D36" s="388"/>
      <c r="E36" s="388"/>
      <c r="F36" s="388"/>
      <c r="G36" s="388"/>
      <c r="H36" s="388"/>
      <c r="I36" s="388"/>
      <c r="J36" s="388"/>
      <c r="K36" s="388"/>
      <c r="L36" s="388"/>
      <c r="M36" s="388"/>
      <c r="N36" s="389"/>
      <c r="O36" s="388"/>
      <c r="P36" s="388"/>
      <c r="Q36" s="388"/>
      <c r="R36" s="388"/>
      <c r="S36" s="388"/>
      <c r="T36" s="388"/>
      <c r="U36" s="388"/>
      <c r="V36" s="388"/>
      <c r="W36" s="388"/>
      <c r="X36" s="388"/>
      <c r="Y36" s="388"/>
      <c r="Z36" s="388"/>
      <c r="AA36" s="388"/>
      <c r="AB36" s="271"/>
      <c r="AC36" s="390"/>
      <c r="AD36" s="390"/>
      <c r="AE36" s="391"/>
      <c r="AF36" s="392"/>
      <c r="AG36" s="393"/>
      <c r="AH36" s="394"/>
      <c r="AI36" s="393"/>
      <c r="AJ36" s="276"/>
    </row>
    <row r="37" spans="2:36" ht="18" customHeight="1" x14ac:dyDescent="0.2">
      <c r="B37" s="237">
        <v>3</v>
      </c>
      <c r="C37" s="238" t="s">
        <v>355</v>
      </c>
      <c r="D37" s="239">
        <v>1</v>
      </c>
      <c r="E37" s="240">
        <v>258228564</v>
      </c>
      <c r="F37" s="240">
        <v>717385053</v>
      </c>
      <c r="G37" s="240">
        <v>3202274</v>
      </c>
      <c r="H37" s="240">
        <v>140246745</v>
      </c>
      <c r="I37" s="240">
        <v>255026290</v>
      </c>
      <c r="J37" s="240">
        <v>577138308</v>
      </c>
      <c r="K37" s="240">
        <v>157570611</v>
      </c>
      <c r="L37" s="241">
        <v>16048565</v>
      </c>
      <c r="M37" s="242">
        <v>1</v>
      </c>
      <c r="N37" s="243">
        <v>2</v>
      </c>
      <c r="O37" s="244"/>
      <c r="P37" s="245">
        <v>0</v>
      </c>
      <c r="Q37" s="246">
        <v>525490168</v>
      </c>
      <c r="R37" s="240">
        <v>255026290</v>
      </c>
      <c r="S37" s="247" t="s">
        <v>395</v>
      </c>
      <c r="T37" s="248" t="s">
        <v>259</v>
      </c>
      <c r="U37" s="240">
        <v>80.639122073876251</v>
      </c>
      <c r="V37" s="247" t="s">
        <v>395</v>
      </c>
      <c r="W37" s="249">
        <v>0.19549716628957978</v>
      </c>
      <c r="X37" s="247" t="s">
        <v>395</v>
      </c>
      <c r="Y37" s="245">
        <v>0</v>
      </c>
      <c r="Z37" s="250">
        <v>9.8183613924360209</v>
      </c>
      <c r="AA37" s="247" t="s">
        <v>395</v>
      </c>
      <c r="AB37" s="251" t="s">
        <v>396</v>
      </c>
      <c r="AC37" s="252">
        <v>2021</v>
      </c>
      <c r="AD37" s="253">
        <v>789.61422457915353</v>
      </c>
      <c r="AE37" s="254"/>
      <c r="AF37" s="255">
        <v>0.27302053739257248</v>
      </c>
      <c r="AG37" s="247" t="s">
        <v>395</v>
      </c>
      <c r="AH37" s="256">
        <v>0.21964579599346629</v>
      </c>
      <c r="AI37" s="247" t="s">
        <v>395</v>
      </c>
      <c r="AJ37" s="257" t="s">
        <v>395</v>
      </c>
    </row>
    <row r="38" spans="2:36" ht="18" customHeight="1" x14ac:dyDescent="0.2">
      <c r="B38" s="258">
        <v>3.1</v>
      </c>
      <c r="C38" s="259" t="s">
        <v>356</v>
      </c>
      <c r="D38" s="260">
        <v>0.5</v>
      </c>
      <c r="E38" s="261">
        <v>131045589</v>
      </c>
      <c r="F38" s="261">
        <v>335814130</v>
      </c>
      <c r="G38" s="261">
        <v>1714690</v>
      </c>
      <c r="H38" s="261">
        <v>33846836</v>
      </c>
      <c r="I38" s="261">
        <v>129330899</v>
      </c>
      <c r="J38" s="261">
        <v>301967294</v>
      </c>
      <c r="K38" s="261">
        <v>84204777</v>
      </c>
      <c r="L38" s="261">
        <v>1521653</v>
      </c>
      <c r="M38" s="262"/>
      <c r="N38" s="263" t="s">
        <v>227</v>
      </c>
      <c r="O38" s="264"/>
      <c r="P38" s="264" t="s">
        <v>227</v>
      </c>
      <c r="Q38" s="265" t="s">
        <v>227</v>
      </c>
      <c r="R38" s="266" t="s">
        <v>227</v>
      </c>
      <c r="S38" s="267" t="s">
        <v>227</v>
      </c>
      <c r="T38" s="268" t="s">
        <v>259</v>
      </c>
      <c r="U38" s="266"/>
      <c r="V38" s="267" t="s">
        <v>227</v>
      </c>
      <c r="W38" s="269"/>
      <c r="X38" s="267" t="s">
        <v>227</v>
      </c>
      <c r="Y38" s="270" t="s">
        <v>227</v>
      </c>
      <c r="Z38" s="270"/>
      <c r="AA38" s="267" t="s">
        <v>227</v>
      </c>
      <c r="AB38" s="271" t="s">
        <v>227</v>
      </c>
      <c r="AC38" s="272">
        <v>2021</v>
      </c>
      <c r="AD38" s="273">
        <v>369.62522811675177</v>
      </c>
      <c r="AE38" s="274" t="s">
        <v>398</v>
      </c>
      <c r="AF38" s="275"/>
      <c r="AG38" s="267" t="s">
        <v>227</v>
      </c>
      <c r="AH38" s="275"/>
      <c r="AI38" s="267" t="s">
        <v>227</v>
      </c>
      <c r="AJ38" s="276" t="s">
        <v>227</v>
      </c>
    </row>
    <row r="39" spans="2:36" ht="18" customHeight="1" x14ac:dyDescent="0.2">
      <c r="B39" s="258">
        <v>3.2</v>
      </c>
      <c r="C39" s="277" t="s">
        <v>357</v>
      </c>
      <c r="D39" s="260">
        <v>0.5</v>
      </c>
      <c r="E39" s="261">
        <v>127182975</v>
      </c>
      <c r="F39" s="261">
        <v>381570923</v>
      </c>
      <c r="G39" s="261">
        <v>1487584</v>
      </c>
      <c r="H39" s="261">
        <v>106399909</v>
      </c>
      <c r="I39" s="261">
        <v>125695391</v>
      </c>
      <c r="J39" s="261">
        <v>275171014</v>
      </c>
      <c r="K39" s="261">
        <v>73365834</v>
      </c>
      <c r="L39" s="261">
        <v>14526912</v>
      </c>
      <c r="M39" s="262"/>
      <c r="N39" s="263" t="s">
        <v>227</v>
      </c>
      <c r="O39" s="264"/>
      <c r="P39" s="264" t="s">
        <v>227</v>
      </c>
      <c r="Q39" s="265" t="s">
        <v>227</v>
      </c>
      <c r="R39" s="266" t="s">
        <v>227</v>
      </c>
      <c r="S39" s="267" t="s">
        <v>227</v>
      </c>
      <c r="T39" s="268" t="s">
        <v>259</v>
      </c>
      <c r="U39" s="266"/>
      <c r="V39" s="267" t="s">
        <v>227</v>
      </c>
      <c r="W39" s="269"/>
      <c r="X39" s="267" t="s">
        <v>227</v>
      </c>
      <c r="Y39" s="270" t="s">
        <v>227</v>
      </c>
      <c r="Z39" s="270"/>
      <c r="AA39" s="267" t="s">
        <v>227</v>
      </c>
      <c r="AB39" s="271" t="s">
        <v>227</v>
      </c>
      <c r="AC39" s="272">
        <v>2021</v>
      </c>
      <c r="AD39" s="273">
        <v>419.98899646240176</v>
      </c>
      <c r="AE39" s="274" t="s">
        <v>398</v>
      </c>
      <c r="AF39" s="275"/>
      <c r="AG39" s="267" t="s">
        <v>227</v>
      </c>
      <c r="AH39" s="275"/>
      <c r="AI39" s="267" t="s">
        <v>227</v>
      </c>
      <c r="AJ39" s="276" t="s">
        <v>227</v>
      </c>
    </row>
    <row r="40" spans="2:36" ht="18" hidden="1" customHeight="1" x14ac:dyDescent="0.2">
      <c r="B40" s="258" t="s">
        <v>227</v>
      </c>
      <c r="C40" s="277"/>
      <c r="D40" s="260"/>
      <c r="E40" s="261"/>
      <c r="F40" s="261"/>
      <c r="G40" s="261"/>
      <c r="H40" s="261"/>
      <c r="I40" s="261">
        <v>0</v>
      </c>
      <c r="J40" s="261">
        <v>0</v>
      </c>
      <c r="K40" s="261"/>
      <c r="L40" s="261"/>
      <c r="M40" s="262"/>
      <c r="N40" s="263" t="s">
        <v>227</v>
      </c>
      <c r="O40" s="264"/>
      <c r="P40" s="264" t="s">
        <v>227</v>
      </c>
      <c r="Q40" s="265" t="s">
        <v>227</v>
      </c>
      <c r="R40" s="266" t="s">
        <v>227</v>
      </c>
      <c r="S40" s="267" t="s">
        <v>227</v>
      </c>
      <c r="T40" s="268"/>
      <c r="U40" s="266"/>
      <c r="V40" s="267" t="s">
        <v>227</v>
      </c>
      <c r="W40" s="269"/>
      <c r="X40" s="267" t="s">
        <v>227</v>
      </c>
      <c r="Y40" s="270">
        <v>0</v>
      </c>
      <c r="Z40" s="270"/>
      <c r="AA40" s="267" t="s">
        <v>227</v>
      </c>
      <c r="AB40" s="271" t="s">
        <v>227</v>
      </c>
      <c r="AC40" s="272">
        <v>2021</v>
      </c>
      <c r="AD40" s="273">
        <v>0</v>
      </c>
      <c r="AE40" s="274" t="s">
        <v>227</v>
      </c>
      <c r="AF40" s="275"/>
      <c r="AG40" s="267" t="s">
        <v>227</v>
      </c>
      <c r="AH40" s="275"/>
      <c r="AI40" s="267" t="s">
        <v>227</v>
      </c>
      <c r="AJ40" s="276" t="s">
        <v>227</v>
      </c>
    </row>
    <row r="41" spans="2:36" ht="18" hidden="1" customHeight="1" x14ac:dyDescent="0.2">
      <c r="B41" s="258" t="s">
        <v>227</v>
      </c>
      <c r="C41" s="277"/>
      <c r="D41" s="260"/>
      <c r="E41" s="261"/>
      <c r="F41" s="261"/>
      <c r="G41" s="261"/>
      <c r="H41" s="261"/>
      <c r="I41" s="261">
        <v>0</v>
      </c>
      <c r="J41" s="261">
        <v>0</v>
      </c>
      <c r="K41" s="261"/>
      <c r="L41" s="278"/>
      <c r="M41" s="262"/>
      <c r="N41" s="263" t="s">
        <v>227</v>
      </c>
      <c r="O41" s="264"/>
      <c r="P41" s="264" t="s">
        <v>227</v>
      </c>
      <c r="Q41" s="265" t="s">
        <v>227</v>
      </c>
      <c r="R41" s="266" t="s">
        <v>227</v>
      </c>
      <c r="S41" s="267" t="s">
        <v>227</v>
      </c>
      <c r="T41" s="268" t="s">
        <v>227</v>
      </c>
      <c r="U41" s="266"/>
      <c r="V41" s="267" t="s">
        <v>227</v>
      </c>
      <c r="W41" s="269"/>
      <c r="X41" s="267" t="s">
        <v>227</v>
      </c>
      <c r="Y41" s="270">
        <v>0</v>
      </c>
      <c r="Z41" s="270"/>
      <c r="AA41" s="267" t="s">
        <v>227</v>
      </c>
      <c r="AB41" s="271" t="s">
        <v>227</v>
      </c>
      <c r="AC41" s="272">
        <v>2021</v>
      </c>
      <c r="AD41" s="273">
        <v>0</v>
      </c>
      <c r="AE41" s="274" t="s">
        <v>227</v>
      </c>
      <c r="AF41" s="275"/>
      <c r="AG41" s="267" t="s">
        <v>227</v>
      </c>
      <c r="AH41" s="275"/>
      <c r="AI41" s="267" t="s">
        <v>227</v>
      </c>
      <c r="AJ41" s="276" t="s">
        <v>227</v>
      </c>
    </row>
    <row r="42" spans="2:36" ht="18" customHeight="1" thickBot="1" x14ac:dyDescent="0.25">
      <c r="B42" s="258" t="s">
        <v>227</v>
      </c>
      <c r="C42" s="277"/>
      <c r="D42" s="260"/>
      <c r="E42" s="261"/>
      <c r="F42" s="261"/>
      <c r="G42" s="261"/>
      <c r="H42" s="261"/>
      <c r="I42" s="261">
        <v>0</v>
      </c>
      <c r="J42" s="261">
        <v>0</v>
      </c>
      <c r="K42" s="261"/>
      <c r="L42" s="278"/>
      <c r="M42" s="262"/>
      <c r="N42" s="263" t="s">
        <v>227</v>
      </c>
      <c r="O42" s="264"/>
      <c r="P42" s="264" t="s">
        <v>227</v>
      </c>
      <c r="Q42" s="265" t="s">
        <v>227</v>
      </c>
      <c r="R42" s="266" t="s">
        <v>227</v>
      </c>
      <c r="S42" s="267" t="s">
        <v>227</v>
      </c>
      <c r="T42" s="268" t="s">
        <v>227</v>
      </c>
      <c r="U42" s="266"/>
      <c r="V42" s="267" t="s">
        <v>227</v>
      </c>
      <c r="W42" s="269"/>
      <c r="X42" s="267" t="s">
        <v>227</v>
      </c>
      <c r="Y42" s="270">
        <v>0</v>
      </c>
      <c r="Z42" s="270"/>
      <c r="AA42" s="267" t="s">
        <v>227</v>
      </c>
      <c r="AB42" s="271" t="s">
        <v>227</v>
      </c>
      <c r="AC42" s="272">
        <v>2021</v>
      </c>
      <c r="AD42" s="273">
        <v>0</v>
      </c>
      <c r="AE42" s="274" t="s">
        <v>227</v>
      </c>
      <c r="AF42" s="275"/>
      <c r="AG42" s="267" t="s">
        <v>227</v>
      </c>
      <c r="AH42" s="275"/>
      <c r="AI42" s="267" t="s">
        <v>227</v>
      </c>
      <c r="AJ42" s="276" t="s">
        <v>227</v>
      </c>
    </row>
    <row r="43" spans="2:36" ht="18" hidden="1" customHeight="1" x14ac:dyDescent="0.2">
      <c r="B43" s="258" t="s">
        <v>227</v>
      </c>
      <c r="C43" s="277"/>
      <c r="D43" s="260"/>
      <c r="E43" s="261"/>
      <c r="F43" s="261"/>
      <c r="G43" s="261"/>
      <c r="H43" s="261"/>
      <c r="I43" s="261">
        <v>0</v>
      </c>
      <c r="J43" s="261">
        <v>0</v>
      </c>
      <c r="K43" s="261"/>
      <c r="L43" s="278"/>
      <c r="M43" s="262"/>
      <c r="N43" s="263" t="s">
        <v>227</v>
      </c>
      <c r="O43" s="264"/>
      <c r="P43" s="264" t="s">
        <v>227</v>
      </c>
      <c r="Q43" s="265" t="s">
        <v>227</v>
      </c>
      <c r="R43" s="266" t="s">
        <v>227</v>
      </c>
      <c r="S43" s="267" t="s">
        <v>227</v>
      </c>
      <c r="T43" s="268" t="s">
        <v>227</v>
      </c>
      <c r="U43" s="266"/>
      <c r="V43" s="267" t="s">
        <v>227</v>
      </c>
      <c r="W43" s="269"/>
      <c r="X43" s="267" t="s">
        <v>227</v>
      </c>
      <c r="Y43" s="270">
        <v>0</v>
      </c>
      <c r="Z43" s="270"/>
      <c r="AA43" s="267" t="s">
        <v>227</v>
      </c>
      <c r="AB43" s="271" t="s">
        <v>227</v>
      </c>
      <c r="AC43" s="272">
        <v>2021</v>
      </c>
      <c r="AD43" s="273">
        <v>0</v>
      </c>
      <c r="AE43" s="274" t="s">
        <v>227</v>
      </c>
      <c r="AF43" s="275"/>
      <c r="AG43" s="267" t="s">
        <v>227</v>
      </c>
      <c r="AH43" s="275"/>
      <c r="AI43" s="267" t="s">
        <v>227</v>
      </c>
      <c r="AJ43" s="276" t="s">
        <v>227</v>
      </c>
    </row>
    <row r="44" spans="2:36" ht="18" hidden="1" customHeight="1" x14ac:dyDescent="0.2">
      <c r="B44" s="258" t="s">
        <v>227</v>
      </c>
      <c r="C44" s="277"/>
      <c r="D44" s="260"/>
      <c r="E44" s="261"/>
      <c r="F44" s="261"/>
      <c r="G44" s="261"/>
      <c r="H44" s="261"/>
      <c r="I44" s="261">
        <v>0</v>
      </c>
      <c r="J44" s="261">
        <v>0</v>
      </c>
      <c r="K44" s="261"/>
      <c r="L44" s="278"/>
      <c r="M44" s="262"/>
      <c r="N44" s="263" t="s">
        <v>227</v>
      </c>
      <c r="O44" s="264"/>
      <c r="P44" s="264" t="s">
        <v>227</v>
      </c>
      <c r="Q44" s="265" t="s">
        <v>227</v>
      </c>
      <c r="R44" s="266" t="s">
        <v>227</v>
      </c>
      <c r="S44" s="267" t="s">
        <v>227</v>
      </c>
      <c r="T44" s="268" t="s">
        <v>227</v>
      </c>
      <c r="U44" s="266"/>
      <c r="V44" s="267" t="s">
        <v>227</v>
      </c>
      <c r="W44" s="269"/>
      <c r="X44" s="267" t="s">
        <v>227</v>
      </c>
      <c r="Y44" s="270">
        <v>0</v>
      </c>
      <c r="Z44" s="270"/>
      <c r="AA44" s="267" t="s">
        <v>227</v>
      </c>
      <c r="AB44" s="271" t="s">
        <v>227</v>
      </c>
      <c r="AC44" s="272">
        <v>2021</v>
      </c>
      <c r="AD44" s="273">
        <v>0</v>
      </c>
      <c r="AE44" s="274" t="s">
        <v>227</v>
      </c>
      <c r="AF44" s="275"/>
      <c r="AG44" s="267" t="s">
        <v>227</v>
      </c>
      <c r="AH44" s="275"/>
      <c r="AI44" s="267" t="s">
        <v>227</v>
      </c>
      <c r="AJ44" s="276" t="s">
        <v>227</v>
      </c>
    </row>
    <row r="45" spans="2:36" ht="18" hidden="1" customHeight="1" x14ac:dyDescent="0.2">
      <c r="B45" s="258" t="s">
        <v>227</v>
      </c>
      <c r="C45" s="277"/>
      <c r="D45" s="260"/>
      <c r="E45" s="261"/>
      <c r="F45" s="261"/>
      <c r="G45" s="261"/>
      <c r="H45" s="261"/>
      <c r="I45" s="261">
        <v>0</v>
      </c>
      <c r="J45" s="261">
        <v>0</v>
      </c>
      <c r="K45" s="261"/>
      <c r="L45" s="278"/>
      <c r="M45" s="262"/>
      <c r="N45" s="263" t="s">
        <v>227</v>
      </c>
      <c r="O45" s="264"/>
      <c r="P45" s="264" t="s">
        <v>227</v>
      </c>
      <c r="Q45" s="265" t="s">
        <v>227</v>
      </c>
      <c r="R45" s="266" t="s">
        <v>227</v>
      </c>
      <c r="S45" s="267" t="s">
        <v>227</v>
      </c>
      <c r="T45" s="268" t="s">
        <v>227</v>
      </c>
      <c r="U45" s="266"/>
      <c r="V45" s="267" t="s">
        <v>227</v>
      </c>
      <c r="W45" s="269"/>
      <c r="X45" s="267" t="s">
        <v>227</v>
      </c>
      <c r="Y45" s="270">
        <v>0</v>
      </c>
      <c r="Z45" s="270"/>
      <c r="AA45" s="267" t="s">
        <v>227</v>
      </c>
      <c r="AB45" s="271" t="s">
        <v>227</v>
      </c>
      <c r="AC45" s="272">
        <v>2021</v>
      </c>
      <c r="AD45" s="273">
        <v>0</v>
      </c>
      <c r="AE45" s="274" t="s">
        <v>227</v>
      </c>
      <c r="AF45" s="275"/>
      <c r="AG45" s="267" t="s">
        <v>227</v>
      </c>
      <c r="AH45" s="275"/>
      <c r="AI45" s="267" t="s">
        <v>227</v>
      </c>
      <c r="AJ45" s="276" t="s">
        <v>227</v>
      </c>
    </row>
    <row r="46" spans="2:36" ht="18" hidden="1" customHeight="1" x14ac:dyDescent="0.2">
      <c r="B46" s="258" t="s">
        <v>227</v>
      </c>
      <c r="C46" s="277"/>
      <c r="D46" s="260"/>
      <c r="E46" s="261"/>
      <c r="F46" s="261"/>
      <c r="G46" s="261"/>
      <c r="H46" s="261"/>
      <c r="I46" s="261">
        <v>0</v>
      </c>
      <c r="J46" s="261">
        <v>0</v>
      </c>
      <c r="K46" s="261"/>
      <c r="L46" s="278"/>
      <c r="M46" s="262"/>
      <c r="N46" s="263" t="s">
        <v>227</v>
      </c>
      <c r="O46" s="264"/>
      <c r="P46" s="264" t="s">
        <v>227</v>
      </c>
      <c r="Q46" s="265" t="s">
        <v>227</v>
      </c>
      <c r="R46" s="266" t="s">
        <v>227</v>
      </c>
      <c r="S46" s="267" t="s">
        <v>227</v>
      </c>
      <c r="T46" s="268" t="s">
        <v>227</v>
      </c>
      <c r="U46" s="266"/>
      <c r="V46" s="267" t="s">
        <v>227</v>
      </c>
      <c r="W46" s="269"/>
      <c r="X46" s="267" t="s">
        <v>227</v>
      </c>
      <c r="Y46" s="270">
        <v>0</v>
      </c>
      <c r="Z46" s="270"/>
      <c r="AA46" s="267" t="s">
        <v>227</v>
      </c>
      <c r="AB46" s="271" t="s">
        <v>227</v>
      </c>
      <c r="AC46" s="272">
        <v>2021</v>
      </c>
      <c r="AD46" s="273">
        <v>0</v>
      </c>
      <c r="AE46" s="274" t="s">
        <v>227</v>
      </c>
      <c r="AF46" s="275"/>
      <c r="AG46" s="267" t="s">
        <v>227</v>
      </c>
      <c r="AH46" s="275"/>
      <c r="AI46" s="267" t="s">
        <v>227</v>
      </c>
      <c r="AJ46" s="276" t="s">
        <v>227</v>
      </c>
    </row>
    <row r="47" spans="2:36" ht="18" hidden="1" customHeight="1" thickBot="1" x14ac:dyDescent="0.25">
      <c r="B47" s="279"/>
      <c r="C47" s="280"/>
      <c r="D47" s="280"/>
      <c r="E47" s="280"/>
      <c r="F47" s="280"/>
      <c r="G47" s="280"/>
      <c r="H47" s="280"/>
      <c r="I47" s="280"/>
      <c r="J47" s="280"/>
      <c r="K47" s="280"/>
      <c r="L47" s="280"/>
      <c r="M47" s="280"/>
      <c r="N47" s="281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2"/>
      <c r="AD47" s="282"/>
      <c r="AE47" s="282"/>
      <c r="AF47" s="283"/>
      <c r="AG47" s="282"/>
      <c r="AH47" s="283"/>
      <c r="AI47" s="282"/>
      <c r="AJ47" s="284"/>
    </row>
    <row r="48" spans="2:36" ht="18" customHeight="1" x14ac:dyDescent="0.2">
      <c r="B48" s="237">
        <v>4</v>
      </c>
      <c r="C48" s="238" t="s">
        <v>358</v>
      </c>
      <c r="D48" s="239">
        <v>1</v>
      </c>
      <c r="E48" s="240">
        <v>890927420</v>
      </c>
      <c r="F48" s="240">
        <v>899010777</v>
      </c>
      <c r="G48" s="240">
        <v>50663185</v>
      </c>
      <c r="H48" s="240">
        <v>125354221</v>
      </c>
      <c r="I48" s="240">
        <v>840264235</v>
      </c>
      <c r="J48" s="240">
        <v>773656556</v>
      </c>
      <c r="K48" s="240">
        <v>189667687</v>
      </c>
      <c r="L48" s="241">
        <v>52780</v>
      </c>
      <c r="M48" s="242">
        <v>1</v>
      </c>
      <c r="N48" s="243">
        <v>2</v>
      </c>
      <c r="O48" s="244"/>
      <c r="P48" s="245">
        <v>0</v>
      </c>
      <c r="Q48" s="246">
        <v>525490168</v>
      </c>
      <c r="R48" s="240">
        <v>840264235</v>
      </c>
      <c r="S48" s="247" t="s">
        <v>395</v>
      </c>
      <c r="T48" s="248" t="s">
        <v>259</v>
      </c>
      <c r="U48" s="240">
        <v>17.585302226853681</v>
      </c>
      <c r="V48" s="247" t="s">
        <v>395</v>
      </c>
      <c r="W48" s="249">
        <v>0.13943572669763446</v>
      </c>
      <c r="X48" s="247" t="s">
        <v>395</v>
      </c>
      <c r="Y48" s="245">
        <v>0</v>
      </c>
      <c r="Z48" s="250">
        <v>3593.5522356953393</v>
      </c>
      <c r="AA48" s="247" t="s">
        <v>395</v>
      </c>
      <c r="AB48" s="251" t="s">
        <v>396</v>
      </c>
      <c r="AC48" s="252">
        <v>2021</v>
      </c>
      <c r="AD48" s="253">
        <v>989.52674662034985</v>
      </c>
      <c r="AE48" s="254"/>
      <c r="AF48" s="255">
        <v>0.24515747398384355</v>
      </c>
      <c r="AG48" s="247" t="s">
        <v>395</v>
      </c>
      <c r="AH48" s="256">
        <v>0.2109737634435499</v>
      </c>
      <c r="AI48" s="247" t="s">
        <v>395</v>
      </c>
      <c r="AJ48" s="257" t="s">
        <v>395</v>
      </c>
    </row>
    <row r="49" spans="2:36" ht="18" customHeight="1" x14ac:dyDescent="0.2">
      <c r="B49" s="258">
        <v>4.0999999999999996</v>
      </c>
      <c r="C49" s="259" t="s">
        <v>358</v>
      </c>
      <c r="D49" s="260">
        <v>1</v>
      </c>
      <c r="E49" s="261">
        <v>890927420</v>
      </c>
      <c r="F49" s="261">
        <v>899010777</v>
      </c>
      <c r="G49" s="261">
        <v>50663185</v>
      </c>
      <c r="H49" s="261">
        <v>125354221</v>
      </c>
      <c r="I49" s="261">
        <v>840264235</v>
      </c>
      <c r="J49" s="261">
        <v>773656556</v>
      </c>
      <c r="K49" s="261">
        <v>189667687</v>
      </c>
      <c r="L49" s="261">
        <v>52780</v>
      </c>
      <c r="M49" s="262"/>
      <c r="N49" s="263" t="s">
        <v>227</v>
      </c>
      <c r="O49" s="264"/>
      <c r="P49" s="264" t="s">
        <v>227</v>
      </c>
      <c r="Q49" s="265" t="s">
        <v>227</v>
      </c>
      <c r="R49" s="266" t="s">
        <v>227</v>
      </c>
      <c r="S49" s="267" t="s">
        <v>227</v>
      </c>
      <c r="T49" s="268" t="s">
        <v>259</v>
      </c>
      <c r="U49" s="266"/>
      <c r="V49" s="267" t="s">
        <v>227</v>
      </c>
      <c r="W49" s="269"/>
      <c r="X49" s="267" t="s">
        <v>227</v>
      </c>
      <c r="Y49" s="270" t="s">
        <v>227</v>
      </c>
      <c r="Z49" s="270"/>
      <c r="AA49" s="267" t="s">
        <v>227</v>
      </c>
      <c r="AB49" s="271" t="s">
        <v>227</v>
      </c>
      <c r="AC49" s="272">
        <v>2021</v>
      </c>
      <c r="AD49" s="273">
        <v>989.52674662034985</v>
      </c>
      <c r="AE49" s="274" t="s">
        <v>397</v>
      </c>
      <c r="AF49" s="275"/>
      <c r="AG49" s="267" t="s">
        <v>227</v>
      </c>
      <c r="AH49" s="275"/>
      <c r="AI49" s="267" t="s">
        <v>227</v>
      </c>
      <c r="AJ49" s="276" t="s">
        <v>227</v>
      </c>
    </row>
    <row r="50" spans="2:36" ht="18" customHeight="1" thickBot="1" x14ac:dyDescent="0.25">
      <c r="B50" s="258" t="s">
        <v>227</v>
      </c>
      <c r="C50" s="277"/>
      <c r="D50" s="260"/>
      <c r="E50" s="261"/>
      <c r="F50" s="261"/>
      <c r="G50" s="261"/>
      <c r="H50" s="261"/>
      <c r="I50" s="261">
        <v>0</v>
      </c>
      <c r="J50" s="261">
        <v>0</v>
      </c>
      <c r="K50" s="261"/>
      <c r="L50" s="261"/>
      <c r="M50" s="262"/>
      <c r="N50" s="263" t="s">
        <v>227</v>
      </c>
      <c r="O50" s="264"/>
      <c r="P50" s="264" t="s">
        <v>227</v>
      </c>
      <c r="Q50" s="265" t="s">
        <v>227</v>
      </c>
      <c r="R50" s="266" t="s">
        <v>227</v>
      </c>
      <c r="S50" s="267" t="s">
        <v>227</v>
      </c>
      <c r="T50" s="268"/>
      <c r="U50" s="266"/>
      <c r="V50" s="267" t="s">
        <v>227</v>
      </c>
      <c r="W50" s="269"/>
      <c r="X50" s="267" t="s">
        <v>227</v>
      </c>
      <c r="Y50" s="270" t="s">
        <v>227</v>
      </c>
      <c r="Z50" s="270"/>
      <c r="AA50" s="267" t="s">
        <v>227</v>
      </c>
      <c r="AB50" s="271" t="s">
        <v>227</v>
      </c>
      <c r="AC50" s="272">
        <v>2021</v>
      </c>
      <c r="AD50" s="273">
        <v>0</v>
      </c>
      <c r="AE50" s="274" t="s">
        <v>227</v>
      </c>
      <c r="AF50" s="275"/>
      <c r="AG50" s="267" t="s">
        <v>227</v>
      </c>
      <c r="AH50" s="275"/>
      <c r="AI50" s="267" t="s">
        <v>227</v>
      </c>
      <c r="AJ50" s="276" t="s">
        <v>227</v>
      </c>
    </row>
    <row r="51" spans="2:36" ht="18" hidden="1" customHeight="1" x14ac:dyDescent="0.2">
      <c r="B51" s="258" t="s">
        <v>227</v>
      </c>
      <c r="C51" s="277"/>
      <c r="D51" s="260"/>
      <c r="E51" s="261"/>
      <c r="F51" s="261"/>
      <c r="G51" s="261"/>
      <c r="H51" s="261"/>
      <c r="I51" s="261">
        <v>0</v>
      </c>
      <c r="J51" s="261">
        <v>0</v>
      </c>
      <c r="K51" s="261"/>
      <c r="L51" s="261"/>
      <c r="M51" s="262"/>
      <c r="N51" s="263" t="s">
        <v>227</v>
      </c>
      <c r="O51" s="264"/>
      <c r="P51" s="264" t="s">
        <v>227</v>
      </c>
      <c r="Q51" s="265" t="s">
        <v>227</v>
      </c>
      <c r="R51" s="266" t="s">
        <v>227</v>
      </c>
      <c r="S51" s="267" t="s">
        <v>227</v>
      </c>
      <c r="T51" s="268" t="s">
        <v>259</v>
      </c>
      <c r="U51" s="266"/>
      <c r="V51" s="267" t="s">
        <v>227</v>
      </c>
      <c r="W51" s="269"/>
      <c r="X51" s="267" t="s">
        <v>227</v>
      </c>
      <c r="Y51" s="270">
        <v>0</v>
      </c>
      <c r="Z51" s="270"/>
      <c r="AA51" s="267" t="s">
        <v>227</v>
      </c>
      <c r="AB51" s="271" t="s">
        <v>227</v>
      </c>
      <c r="AC51" s="272">
        <v>2021</v>
      </c>
      <c r="AD51" s="273">
        <v>0</v>
      </c>
      <c r="AE51" s="274" t="s">
        <v>227</v>
      </c>
      <c r="AF51" s="275"/>
      <c r="AG51" s="267" t="s">
        <v>227</v>
      </c>
      <c r="AH51" s="275"/>
      <c r="AI51" s="267" t="s">
        <v>227</v>
      </c>
      <c r="AJ51" s="276" t="s">
        <v>227</v>
      </c>
    </row>
    <row r="52" spans="2:36" ht="18" hidden="1" customHeight="1" x14ac:dyDescent="0.2">
      <c r="B52" s="258" t="s">
        <v>227</v>
      </c>
      <c r="C52" s="277"/>
      <c r="D52" s="260"/>
      <c r="E52" s="261"/>
      <c r="F52" s="261"/>
      <c r="G52" s="261"/>
      <c r="H52" s="261"/>
      <c r="I52" s="261">
        <v>0</v>
      </c>
      <c r="J52" s="261">
        <v>0</v>
      </c>
      <c r="K52" s="261"/>
      <c r="L52" s="278"/>
      <c r="M52" s="262"/>
      <c r="N52" s="263" t="s">
        <v>227</v>
      </c>
      <c r="O52" s="264"/>
      <c r="P52" s="264" t="s">
        <v>227</v>
      </c>
      <c r="Q52" s="265" t="s">
        <v>227</v>
      </c>
      <c r="R52" s="266" t="s">
        <v>227</v>
      </c>
      <c r="S52" s="267" t="s">
        <v>227</v>
      </c>
      <c r="T52" s="268" t="s">
        <v>227</v>
      </c>
      <c r="U52" s="266"/>
      <c r="V52" s="267" t="s">
        <v>227</v>
      </c>
      <c r="W52" s="269"/>
      <c r="X52" s="267" t="s">
        <v>227</v>
      </c>
      <c r="Y52" s="270">
        <v>0</v>
      </c>
      <c r="Z52" s="270"/>
      <c r="AA52" s="267" t="s">
        <v>227</v>
      </c>
      <c r="AB52" s="271" t="s">
        <v>227</v>
      </c>
      <c r="AC52" s="272">
        <v>2021</v>
      </c>
      <c r="AD52" s="273">
        <v>0</v>
      </c>
      <c r="AE52" s="274" t="s">
        <v>227</v>
      </c>
      <c r="AF52" s="275"/>
      <c r="AG52" s="267" t="s">
        <v>227</v>
      </c>
      <c r="AH52" s="275"/>
      <c r="AI52" s="267" t="s">
        <v>227</v>
      </c>
      <c r="AJ52" s="276" t="s">
        <v>227</v>
      </c>
    </row>
    <row r="53" spans="2:36" ht="18" hidden="1" customHeight="1" x14ac:dyDescent="0.2">
      <c r="B53" s="258" t="s">
        <v>227</v>
      </c>
      <c r="C53" s="277"/>
      <c r="D53" s="260"/>
      <c r="E53" s="261"/>
      <c r="F53" s="261"/>
      <c r="G53" s="261"/>
      <c r="H53" s="261"/>
      <c r="I53" s="261">
        <v>0</v>
      </c>
      <c r="J53" s="261">
        <v>0</v>
      </c>
      <c r="K53" s="261"/>
      <c r="L53" s="278"/>
      <c r="M53" s="262"/>
      <c r="N53" s="263" t="s">
        <v>227</v>
      </c>
      <c r="O53" s="264"/>
      <c r="P53" s="264" t="s">
        <v>227</v>
      </c>
      <c r="Q53" s="265" t="s">
        <v>227</v>
      </c>
      <c r="R53" s="266" t="s">
        <v>227</v>
      </c>
      <c r="S53" s="267" t="s">
        <v>227</v>
      </c>
      <c r="T53" s="268" t="s">
        <v>227</v>
      </c>
      <c r="U53" s="266"/>
      <c r="V53" s="267" t="s">
        <v>227</v>
      </c>
      <c r="W53" s="269"/>
      <c r="X53" s="267" t="s">
        <v>227</v>
      </c>
      <c r="Y53" s="270">
        <v>0</v>
      </c>
      <c r="Z53" s="270"/>
      <c r="AA53" s="267" t="s">
        <v>227</v>
      </c>
      <c r="AB53" s="271" t="s">
        <v>227</v>
      </c>
      <c r="AC53" s="272">
        <v>2021</v>
      </c>
      <c r="AD53" s="273">
        <v>0</v>
      </c>
      <c r="AE53" s="274" t="s">
        <v>227</v>
      </c>
      <c r="AF53" s="275"/>
      <c r="AG53" s="267" t="s">
        <v>227</v>
      </c>
      <c r="AH53" s="275"/>
      <c r="AI53" s="267" t="s">
        <v>227</v>
      </c>
      <c r="AJ53" s="276" t="s">
        <v>227</v>
      </c>
    </row>
    <row r="54" spans="2:36" ht="18" hidden="1" customHeight="1" x14ac:dyDescent="0.2">
      <c r="B54" s="258" t="s">
        <v>227</v>
      </c>
      <c r="C54" s="277"/>
      <c r="D54" s="260"/>
      <c r="E54" s="261"/>
      <c r="F54" s="261"/>
      <c r="G54" s="261"/>
      <c r="H54" s="261"/>
      <c r="I54" s="261">
        <v>0</v>
      </c>
      <c r="J54" s="261">
        <v>0</v>
      </c>
      <c r="K54" s="261"/>
      <c r="L54" s="278"/>
      <c r="M54" s="262"/>
      <c r="N54" s="263" t="s">
        <v>227</v>
      </c>
      <c r="O54" s="264"/>
      <c r="P54" s="264" t="s">
        <v>227</v>
      </c>
      <c r="Q54" s="265" t="s">
        <v>227</v>
      </c>
      <c r="R54" s="266" t="s">
        <v>227</v>
      </c>
      <c r="S54" s="267" t="s">
        <v>227</v>
      </c>
      <c r="T54" s="268" t="s">
        <v>227</v>
      </c>
      <c r="U54" s="266"/>
      <c r="V54" s="267" t="s">
        <v>227</v>
      </c>
      <c r="W54" s="269"/>
      <c r="X54" s="267" t="s">
        <v>227</v>
      </c>
      <c r="Y54" s="270">
        <v>0</v>
      </c>
      <c r="Z54" s="270"/>
      <c r="AA54" s="267" t="s">
        <v>227</v>
      </c>
      <c r="AB54" s="271" t="s">
        <v>227</v>
      </c>
      <c r="AC54" s="272">
        <v>2021</v>
      </c>
      <c r="AD54" s="273">
        <v>0</v>
      </c>
      <c r="AE54" s="274" t="s">
        <v>227</v>
      </c>
      <c r="AF54" s="275"/>
      <c r="AG54" s="267" t="s">
        <v>227</v>
      </c>
      <c r="AH54" s="275"/>
      <c r="AI54" s="267" t="s">
        <v>227</v>
      </c>
      <c r="AJ54" s="276" t="s">
        <v>227</v>
      </c>
    </row>
    <row r="55" spans="2:36" ht="18" hidden="1" customHeight="1" x14ac:dyDescent="0.2">
      <c r="B55" s="258" t="s">
        <v>227</v>
      </c>
      <c r="C55" s="277"/>
      <c r="D55" s="260"/>
      <c r="E55" s="261"/>
      <c r="F55" s="261"/>
      <c r="G55" s="261"/>
      <c r="H55" s="261"/>
      <c r="I55" s="261">
        <v>0</v>
      </c>
      <c r="J55" s="261">
        <v>0</v>
      </c>
      <c r="K55" s="261"/>
      <c r="L55" s="278"/>
      <c r="M55" s="262"/>
      <c r="N55" s="263" t="s">
        <v>227</v>
      </c>
      <c r="O55" s="264"/>
      <c r="P55" s="264" t="s">
        <v>227</v>
      </c>
      <c r="Q55" s="265" t="s">
        <v>227</v>
      </c>
      <c r="R55" s="266" t="s">
        <v>227</v>
      </c>
      <c r="S55" s="267" t="s">
        <v>227</v>
      </c>
      <c r="T55" s="268" t="s">
        <v>227</v>
      </c>
      <c r="U55" s="266"/>
      <c r="V55" s="267" t="s">
        <v>227</v>
      </c>
      <c r="W55" s="269"/>
      <c r="X55" s="267" t="s">
        <v>227</v>
      </c>
      <c r="Y55" s="270">
        <v>0</v>
      </c>
      <c r="Z55" s="270"/>
      <c r="AA55" s="267" t="s">
        <v>227</v>
      </c>
      <c r="AB55" s="271" t="s">
        <v>227</v>
      </c>
      <c r="AC55" s="272">
        <v>2021</v>
      </c>
      <c r="AD55" s="273">
        <v>0</v>
      </c>
      <c r="AE55" s="274" t="s">
        <v>227</v>
      </c>
      <c r="AF55" s="275"/>
      <c r="AG55" s="267" t="s">
        <v>227</v>
      </c>
      <c r="AH55" s="275"/>
      <c r="AI55" s="267" t="s">
        <v>227</v>
      </c>
      <c r="AJ55" s="276" t="s">
        <v>227</v>
      </c>
    </row>
    <row r="56" spans="2:36" ht="18" hidden="1" customHeight="1" x14ac:dyDescent="0.2">
      <c r="B56" s="258" t="s">
        <v>227</v>
      </c>
      <c r="C56" s="277"/>
      <c r="D56" s="260"/>
      <c r="E56" s="261"/>
      <c r="F56" s="261"/>
      <c r="G56" s="261"/>
      <c r="H56" s="261"/>
      <c r="I56" s="261">
        <v>0</v>
      </c>
      <c r="J56" s="261">
        <v>0</v>
      </c>
      <c r="K56" s="261"/>
      <c r="L56" s="278"/>
      <c r="M56" s="262"/>
      <c r="N56" s="263" t="s">
        <v>227</v>
      </c>
      <c r="O56" s="264"/>
      <c r="P56" s="264" t="s">
        <v>227</v>
      </c>
      <c r="Q56" s="265" t="s">
        <v>227</v>
      </c>
      <c r="R56" s="266" t="s">
        <v>227</v>
      </c>
      <c r="S56" s="267" t="s">
        <v>227</v>
      </c>
      <c r="T56" s="268" t="s">
        <v>227</v>
      </c>
      <c r="U56" s="266"/>
      <c r="V56" s="267" t="s">
        <v>227</v>
      </c>
      <c r="W56" s="269"/>
      <c r="X56" s="267" t="s">
        <v>227</v>
      </c>
      <c r="Y56" s="270">
        <v>0</v>
      </c>
      <c r="Z56" s="270"/>
      <c r="AA56" s="267" t="s">
        <v>227</v>
      </c>
      <c r="AB56" s="271" t="s">
        <v>227</v>
      </c>
      <c r="AC56" s="272">
        <v>2021</v>
      </c>
      <c r="AD56" s="273">
        <v>0</v>
      </c>
      <c r="AE56" s="274" t="s">
        <v>227</v>
      </c>
      <c r="AF56" s="275"/>
      <c r="AG56" s="267" t="s">
        <v>227</v>
      </c>
      <c r="AH56" s="275"/>
      <c r="AI56" s="267" t="s">
        <v>227</v>
      </c>
      <c r="AJ56" s="276" t="s">
        <v>227</v>
      </c>
    </row>
    <row r="57" spans="2:36" ht="18" hidden="1" customHeight="1" x14ac:dyDescent="0.2">
      <c r="B57" s="258" t="s">
        <v>227</v>
      </c>
      <c r="C57" s="277"/>
      <c r="D57" s="260"/>
      <c r="E57" s="261"/>
      <c r="F57" s="261"/>
      <c r="G57" s="261"/>
      <c r="H57" s="261"/>
      <c r="I57" s="261">
        <v>0</v>
      </c>
      <c r="J57" s="261">
        <v>0</v>
      </c>
      <c r="K57" s="261"/>
      <c r="L57" s="278"/>
      <c r="M57" s="262"/>
      <c r="N57" s="263" t="s">
        <v>227</v>
      </c>
      <c r="O57" s="264"/>
      <c r="P57" s="264" t="s">
        <v>227</v>
      </c>
      <c r="Q57" s="265" t="s">
        <v>227</v>
      </c>
      <c r="R57" s="266" t="s">
        <v>227</v>
      </c>
      <c r="S57" s="267" t="s">
        <v>227</v>
      </c>
      <c r="T57" s="268" t="s">
        <v>227</v>
      </c>
      <c r="U57" s="266"/>
      <c r="V57" s="267" t="s">
        <v>227</v>
      </c>
      <c r="W57" s="269"/>
      <c r="X57" s="267" t="s">
        <v>227</v>
      </c>
      <c r="Y57" s="270">
        <v>0</v>
      </c>
      <c r="Z57" s="270"/>
      <c r="AA57" s="267" t="s">
        <v>227</v>
      </c>
      <c r="AB57" s="271" t="s">
        <v>227</v>
      </c>
      <c r="AC57" s="272">
        <v>2021</v>
      </c>
      <c r="AD57" s="273">
        <v>0</v>
      </c>
      <c r="AE57" s="274" t="s">
        <v>227</v>
      </c>
      <c r="AF57" s="275"/>
      <c r="AG57" s="267" t="s">
        <v>227</v>
      </c>
      <c r="AH57" s="275"/>
      <c r="AI57" s="267" t="s">
        <v>227</v>
      </c>
      <c r="AJ57" s="276" t="s">
        <v>227</v>
      </c>
    </row>
    <row r="58" spans="2:36" ht="18" hidden="1" customHeight="1" thickBot="1" x14ac:dyDescent="0.25">
      <c r="B58" s="279"/>
      <c r="C58" s="280"/>
      <c r="D58" s="280"/>
      <c r="E58" s="280"/>
      <c r="F58" s="280"/>
      <c r="G58" s="280"/>
      <c r="H58" s="280"/>
      <c r="I58" s="280"/>
      <c r="J58" s="280"/>
      <c r="K58" s="280"/>
      <c r="L58" s="280"/>
      <c r="M58" s="280"/>
      <c r="N58" s="281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2"/>
      <c r="AD58" s="282"/>
      <c r="AE58" s="282"/>
      <c r="AF58" s="283"/>
      <c r="AG58" s="282"/>
      <c r="AH58" s="283"/>
      <c r="AI58" s="282"/>
      <c r="AJ58" s="284"/>
    </row>
    <row r="59" spans="2:36" ht="18" customHeight="1" x14ac:dyDescent="0.2">
      <c r="B59" s="237">
        <v>5</v>
      </c>
      <c r="C59" s="238" t="s">
        <v>359</v>
      </c>
      <c r="D59" s="239">
        <v>1</v>
      </c>
      <c r="E59" s="240">
        <v>1208691312.4400001</v>
      </c>
      <c r="F59" s="240">
        <v>1416955972</v>
      </c>
      <c r="G59" s="240">
        <v>457842459.57999998</v>
      </c>
      <c r="H59" s="240">
        <v>457842459.57999998</v>
      </c>
      <c r="I59" s="240">
        <v>750848852.86000013</v>
      </c>
      <c r="J59" s="240">
        <v>959113512.42000008</v>
      </c>
      <c r="K59" s="240">
        <v>170194928.47</v>
      </c>
      <c r="L59" s="241">
        <v>68450468.769999996</v>
      </c>
      <c r="M59" s="242">
        <v>1</v>
      </c>
      <c r="N59" s="243">
        <v>2</v>
      </c>
      <c r="O59" s="244"/>
      <c r="P59" s="245">
        <v>0</v>
      </c>
      <c r="Q59" s="246">
        <v>525490168</v>
      </c>
      <c r="R59" s="240">
        <v>750848852.86000013</v>
      </c>
      <c r="S59" s="247" t="s">
        <v>395</v>
      </c>
      <c r="T59" s="248" t="s">
        <v>259</v>
      </c>
      <c r="U59" s="240">
        <v>2.6399720846091652</v>
      </c>
      <c r="V59" s="247" t="s">
        <v>395</v>
      </c>
      <c r="W59" s="249">
        <v>0.32311692715036594</v>
      </c>
      <c r="X59" s="247" t="s">
        <v>395</v>
      </c>
      <c r="Y59" s="245">
        <v>0</v>
      </c>
      <c r="Z59" s="250">
        <v>2.4863953677493567</v>
      </c>
      <c r="AA59" s="247" t="s">
        <v>395</v>
      </c>
      <c r="AB59" s="251" t="s">
        <v>396</v>
      </c>
      <c r="AC59" s="252">
        <v>2021</v>
      </c>
      <c r="AD59" s="253">
        <v>1559.6207175138632</v>
      </c>
      <c r="AE59" s="254"/>
      <c r="AF59" s="255">
        <v>0.17745024573845319</v>
      </c>
      <c r="AG59" s="247" t="s">
        <v>395</v>
      </c>
      <c r="AH59" s="256">
        <v>0.12011306761336689</v>
      </c>
      <c r="AI59" s="247" t="s">
        <v>395</v>
      </c>
      <c r="AJ59" s="257" t="s">
        <v>395</v>
      </c>
    </row>
    <row r="60" spans="2:36" ht="18" customHeight="1" x14ac:dyDescent="0.2">
      <c r="B60" s="258">
        <v>5.0999999999999996</v>
      </c>
      <c r="C60" s="259" t="s">
        <v>359</v>
      </c>
      <c r="D60" s="260">
        <v>1</v>
      </c>
      <c r="E60" s="261">
        <v>1208691312.4400001</v>
      </c>
      <c r="F60" s="261">
        <v>1416955972</v>
      </c>
      <c r="G60" s="261">
        <v>457842459.57999998</v>
      </c>
      <c r="H60" s="261">
        <v>457842459.57999998</v>
      </c>
      <c r="I60" s="261">
        <v>750848852.86000013</v>
      </c>
      <c r="J60" s="261">
        <v>959113512.42000008</v>
      </c>
      <c r="K60" s="261">
        <v>170194928.47</v>
      </c>
      <c r="L60" s="261">
        <v>68450468.769999996</v>
      </c>
      <c r="M60" s="262"/>
      <c r="N60" s="263" t="s">
        <v>227</v>
      </c>
      <c r="O60" s="264"/>
      <c r="P60" s="264" t="s">
        <v>227</v>
      </c>
      <c r="Q60" s="265" t="s">
        <v>227</v>
      </c>
      <c r="R60" s="266" t="s">
        <v>227</v>
      </c>
      <c r="S60" s="267" t="s">
        <v>227</v>
      </c>
      <c r="T60" s="268" t="s">
        <v>259</v>
      </c>
      <c r="U60" s="266"/>
      <c r="V60" s="267" t="s">
        <v>227</v>
      </c>
      <c r="W60" s="269"/>
      <c r="X60" s="267" t="s">
        <v>227</v>
      </c>
      <c r="Y60" s="270" t="s">
        <v>227</v>
      </c>
      <c r="Z60" s="270"/>
      <c r="AA60" s="267" t="s">
        <v>227</v>
      </c>
      <c r="AB60" s="271" t="s">
        <v>227</v>
      </c>
      <c r="AC60" s="272">
        <v>2021</v>
      </c>
      <c r="AD60" s="273">
        <v>1559.6207175138632</v>
      </c>
      <c r="AE60" s="274" t="s">
        <v>397</v>
      </c>
      <c r="AF60" s="275"/>
      <c r="AG60" s="267" t="s">
        <v>227</v>
      </c>
      <c r="AH60" s="275"/>
      <c r="AI60" s="267" t="s">
        <v>227</v>
      </c>
      <c r="AJ60" s="276" t="s">
        <v>227</v>
      </c>
    </row>
    <row r="61" spans="2:36" ht="18" customHeight="1" thickBot="1" x14ac:dyDescent="0.25">
      <c r="B61" s="258" t="s">
        <v>227</v>
      </c>
      <c r="C61" s="277"/>
      <c r="D61" s="260"/>
      <c r="E61" s="261"/>
      <c r="F61" s="261"/>
      <c r="G61" s="261"/>
      <c r="H61" s="261"/>
      <c r="I61" s="261">
        <v>0</v>
      </c>
      <c r="J61" s="261">
        <v>0</v>
      </c>
      <c r="K61" s="261"/>
      <c r="L61" s="261"/>
      <c r="M61" s="262"/>
      <c r="N61" s="263" t="s">
        <v>227</v>
      </c>
      <c r="O61" s="264"/>
      <c r="P61" s="264" t="s">
        <v>227</v>
      </c>
      <c r="Q61" s="265" t="s">
        <v>227</v>
      </c>
      <c r="R61" s="266" t="s">
        <v>227</v>
      </c>
      <c r="S61" s="267" t="s">
        <v>227</v>
      </c>
      <c r="T61" s="268"/>
      <c r="U61" s="266"/>
      <c r="V61" s="267" t="s">
        <v>227</v>
      </c>
      <c r="W61" s="269"/>
      <c r="X61" s="267" t="s">
        <v>227</v>
      </c>
      <c r="Y61" s="270" t="s">
        <v>227</v>
      </c>
      <c r="Z61" s="270"/>
      <c r="AA61" s="267" t="s">
        <v>227</v>
      </c>
      <c r="AB61" s="271" t="s">
        <v>227</v>
      </c>
      <c r="AC61" s="272">
        <v>2021</v>
      </c>
      <c r="AD61" s="273">
        <v>0</v>
      </c>
      <c r="AE61" s="274" t="s">
        <v>227</v>
      </c>
      <c r="AF61" s="275"/>
      <c r="AG61" s="267" t="s">
        <v>227</v>
      </c>
      <c r="AH61" s="275"/>
      <c r="AI61" s="267" t="s">
        <v>227</v>
      </c>
      <c r="AJ61" s="276" t="s">
        <v>227</v>
      </c>
    </row>
    <row r="62" spans="2:36" ht="18" hidden="1" customHeight="1" x14ac:dyDescent="0.2">
      <c r="B62" s="258" t="s">
        <v>227</v>
      </c>
      <c r="C62" s="277"/>
      <c r="D62" s="260"/>
      <c r="E62" s="261"/>
      <c r="F62" s="261"/>
      <c r="G62" s="261"/>
      <c r="H62" s="261"/>
      <c r="I62" s="261">
        <v>0</v>
      </c>
      <c r="J62" s="261">
        <v>0</v>
      </c>
      <c r="K62" s="261"/>
      <c r="L62" s="261"/>
      <c r="M62" s="262"/>
      <c r="N62" s="263" t="s">
        <v>227</v>
      </c>
      <c r="O62" s="264"/>
      <c r="P62" s="264" t="s">
        <v>227</v>
      </c>
      <c r="Q62" s="265" t="s">
        <v>227</v>
      </c>
      <c r="R62" s="266" t="s">
        <v>227</v>
      </c>
      <c r="S62" s="267" t="s">
        <v>227</v>
      </c>
      <c r="T62" s="268" t="s">
        <v>259</v>
      </c>
      <c r="U62" s="266"/>
      <c r="V62" s="267" t="s">
        <v>227</v>
      </c>
      <c r="W62" s="269"/>
      <c r="X62" s="267" t="s">
        <v>227</v>
      </c>
      <c r="Y62" s="270">
        <v>0</v>
      </c>
      <c r="Z62" s="270"/>
      <c r="AA62" s="267" t="s">
        <v>227</v>
      </c>
      <c r="AB62" s="271" t="s">
        <v>227</v>
      </c>
      <c r="AC62" s="272">
        <v>2021</v>
      </c>
      <c r="AD62" s="273">
        <v>0</v>
      </c>
      <c r="AE62" s="274" t="s">
        <v>227</v>
      </c>
      <c r="AF62" s="275"/>
      <c r="AG62" s="267" t="s">
        <v>227</v>
      </c>
      <c r="AH62" s="275"/>
      <c r="AI62" s="267" t="s">
        <v>227</v>
      </c>
      <c r="AJ62" s="276" t="s">
        <v>227</v>
      </c>
    </row>
    <row r="63" spans="2:36" ht="18" hidden="1" customHeight="1" x14ac:dyDescent="0.2">
      <c r="B63" s="258" t="s">
        <v>227</v>
      </c>
      <c r="C63" s="277"/>
      <c r="D63" s="260"/>
      <c r="E63" s="261"/>
      <c r="F63" s="261"/>
      <c r="G63" s="261"/>
      <c r="H63" s="261"/>
      <c r="I63" s="261">
        <v>0</v>
      </c>
      <c r="J63" s="261">
        <v>0</v>
      </c>
      <c r="K63" s="261"/>
      <c r="L63" s="278"/>
      <c r="M63" s="262"/>
      <c r="N63" s="263" t="s">
        <v>227</v>
      </c>
      <c r="O63" s="264"/>
      <c r="P63" s="264" t="s">
        <v>227</v>
      </c>
      <c r="Q63" s="265" t="s">
        <v>227</v>
      </c>
      <c r="R63" s="266" t="s">
        <v>227</v>
      </c>
      <c r="S63" s="267" t="s">
        <v>227</v>
      </c>
      <c r="T63" s="268" t="s">
        <v>227</v>
      </c>
      <c r="U63" s="266"/>
      <c r="V63" s="267" t="s">
        <v>227</v>
      </c>
      <c r="W63" s="269"/>
      <c r="X63" s="267" t="s">
        <v>227</v>
      </c>
      <c r="Y63" s="270">
        <v>0</v>
      </c>
      <c r="Z63" s="270"/>
      <c r="AA63" s="267" t="s">
        <v>227</v>
      </c>
      <c r="AB63" s="271" t="s">
        <v>227</v>
      </c>
      <c r="AC63" s="272">
        <v>2021</v>
      </c>
      <c r="AD63" s="273">
        <v>0</v>
      </c>
      <c r="AE63" s="274" t="s">
        <v>227</v>
      </c>
      <c r="AF63" s="275"/>
      <c r="AG63" s="267" t="s">
        <v>227</v>
      </c>
      <c r="AH63" s="275"/>
      <c r="AI63" s="267" t="s">
        <v>227</v>
      </c>
      <c r="AJ63" s="276" t="s">
        <v>227</v>
      </c>
    </row>
    <row r="64" spans="2:36" ht="18" hidden="1" customHeight="1" x14ac:dyDescent="0.2">
      <c r="B64" s="258" t="s">
        <v>227</v>
      </c>
      <c r="C64" s="277"/>
      <c r="D64" s="260"/>
      <c r="E64" s="261"/>
      <c r="F64" s="261"/>
      <c r="G64" s="261"/>
      <c r="H64" s="261"/>
      <c r="I64" s="261">
        <v>0</v>
      </c>
      <c r="J64" s="261">
        <v>0</v>
      </c>
      <c r="K64" s="261"/>
      <c r="L64" s="278"/>
      <c r="M64" s="262"/>
      <c r="N64" s="263" t="s">
        <v>227</v>
      </c>
      <c r="O64" s="264"/>
      <c r="P64" s="264" t="s">
        <v>227</v>
      </c>
      <c r="Q64" s="265" t="s">
        <v>227</v>
      </c>
      <c r="R64" s="266" t="s">
        <v>227</v>
      </c>
      <c r="S64" s="267" t="s">
        <v>227</v>
      </c>
      <c r="T64" s="268" t="s">
        <v>227</v>
      </c>
      <c r="U64" s="266"/>
      <c r="V64" s="267" t="s">
        <v>227</v>
      </c>
      <c r="W64" s="269"/>
      <c r="X64" s="267" t="s">
        <v>227</v>
      </c>
      <c r="Y64" s="270">
        <v>0</v>
      </c>
      <c r="Z64" s="270"/>
      <c r="AA64" s="267" t="s">
        <v>227</v>
      </c>
      <c r="AB64" s="271" t="s">
        <v>227</v>
      </c>
      <c r="AC64" s="272">
        <v>2021</v>
      </c>
      <c r="AD64" s="273">
        <v>0</v>
      </c>
      <c r="AE64" s="274" t="s">
        <v>227</v>
      </c>
      <c r="AF64" s="275"/>
      <c r="AG64" s="267" t="s">
        <v>227</v>
      </c>
      <c r="AH64" s="275"/>
      <c r="AI64" s="267" t="s">
        <v>227</v>
      </c>
      <c r="AJ64" s="276" t="s">
        <v>227</v>
      </c>
    </row>
    <row r="65" spans="2:36" ht="18" hidden="1" customHeight="1" x14ac:dyDescent="0.2">
      <c r="B65" s="258" t="s">
        <v>227</v>
      </c>
      <c r="C65" s="277"/>
      <c r="D65" s="260"/>
      <c r="E65" s="261"/>
      <c r="F65" s="261"/>
      <c r="G65" s="261"/>
      <c r="H65" s="261"/>
      <c r="I65" s="261">
        <v>0</v>
      </c>
      <c r="J65" s="261">
        <v>0</v>
      </c>
      <c r="K65" s="261"/>
      <c r="L65" s="278"/>
      <c r="M65" s="262"/>
      <c r="N65" s="263" t="s">
        <v>227</v>
      </c>
      <c r="O65" s="264"/>
      <c r="P65" s="264" t="s">
        <v>227</v>
      </c>
      <c r="Q65" s="265" t="s">
        <v>227</v>
      </c>
      <c r="R65" s="266" t="s">
        <v>227</v>
      </c>
      <c r="S65" s="267" t="s">
        <v>227</v>
      </c>
      <c r="T65" s="268" t="s">
        <v>227</v>
      </c>
      <c r="U65" s="266"/>
      <c r="V65" s="267" t="s">
        <v>227</v>
      </c>
      <c r="W65" s="269"/>
      <c r="X65" s="267" t="s">
        <v>227</v>
      </c>
      <c r="Y65" s="270">
        <v>0</v>
      </c>
      <c r="Z65" s="270"/>
      <c r="AA65" s="267" t="s">
        <v>227</v>
      </c>
      <c r="AB65" s="271" t="s">
        <v>227</v>
      </c>
      <c r="AC65" s="272">
        <v>2021</v>
      </c>
      <c r="AD65" s="273">
        <v>0</v>
      </c>
      <c r="AE65" s="274" t="s">
        <v>227</v>
      </c>
      <c r="AF65" s="275"/>
      <c r="AG65" s="267" t="s">
        <v>227</v>
      </c>
      <c r="AH65" s="275"/>
      <c r="AI65" s="267" t="s">
        <v>227</v>
      </c>
      <c r="AJ65" s="276" t="s">
        <v>227</v>
      </c>
    </row>
    <row r="66" spans="2:36" ht="18" hidden="1" customHeight="1" x14ac:dyDescent="0.2">
      <c r="B66" s="258" t="s">
        <v>227</v>
      </c>
      <c r="C66" s="277"/>
      <c r="D66" s="260"/>
      <c r="E66" s="261"/>
      <c r="F66" s="261"/>
      <c r="G66" s="261"/>
      <c r="H66" s="261"/>
      <c r="I66" s="261">
        <v>0</v>
      </c>
      <c r="J66" s="261">
        <v>0</v>
      </c>
      <c r="K66" s="261"/>
      <c r="L66" s="278"/>
      <c r="M66" s="262"/>
      <c r="N66" s="263" t="s">
        <v>227</v>
      </c>
      <c r="O66" s="264"/>
      <c r="P66" s="264" t="s">
        <v>227</v>
      </c>
      <c r="Q66" s="265" t="s">
        <v>227</v>
      </c>
      <c r="R66" s="266" t="s">
        <v>227</v>
      </c>
      <c r="S66" s="267" t="s">
        <v>227</v>
      </c>
      <c r="T66" s="268" t="s">
        <v>227</v>
      </c>
      <c r="U66" s="266"/>
      <c r="V66" s="267" t="s">
        <v>227</v>
      </c>
      <c r="W66" s="269"/>
      <c r="X66" s="267" t="s">
        <v>227</v>
      </c>
      <c r="Y66" s="270">
        <v>0</v>
      </c>
      <c r="Z66" s="270"/>
      <c r="AA66" s="267" t="s">
        <v>227</v>
      </c>
      <c r="AB66" s="271" t="s">
        <v>227</v>
      </c>
      <c r="AC66" s="272">
        <v>2021</v>
      </c>
      <c r="AD66" s="273">
        <v>0</v>
      </c>
      <c r="AE66" s="274" t="s">
        <v>227</v>
      </c>
      <c r="AF66" s="275"/>
      <c r="AG66" s="267" t="s">
        <v>227</v>
      </c>
      <c r="AH66" s="275"/>
      <c r="AI66" s="267" t="s">
        <v>227</v>
      </c>
      <c r="AJ66" s="276" t="s">
        <v>227</v>
      </c>
    </row>
    <row r="67" spans="2:36" ht="18" hidden="1" customHeight="1" x14ac:dyDescent="0.2">
      <c r="B67" s="258" t="s">
        <v>227</v>
      </c>
      <c r="C67" s="277"/>
      <c r="D67" s="260"/>
      <c r="E67" s="261"/>
      <c r="F67" s="261"/>
      <c r="G67" s="261"/>
      <c r="H67" s="261"/>
      <c r="I67" s="261">
        <v>0</v>
      </c>
      <c r="J67" s="261">
        <v>0</v>
      </c>
      <c r="K67" s="261"/>
      <c r="L67" s="278"/>
      <c r="M67" s="262"/>
      <c r="N67" s="263" t="s">
        <v>227</v>
      </c>
      <c r="O67" s="264"/>
      <c r="P67" s="264" t="s">
        <v>227</v>
      </c>
      <c r="Q67" s="265" t="s">
        <v>227</v>
      </c>
      <c r="R67" s="266" t="s">
        <v>227</v>
      </c>
      <c r="S67" s="267" t="s">
        <v>227</v>
      </c>
      <c r="T67" s="268" t="s">
        <v>227</v>
      </c>
      <c r="U67" s="266"/>
      <c r="V67" s="267" t="s">
        <v>227</v>
      </c>
      <c r="W67" s="269"/>
      <c r="X67" s="267" t="s">
        <v>227</v>
      </c>
      <c r="Y67" s="270">
        <v>0</v>
      </c>
      <c r="Z67" s="270"/>
      <c r="AA67" s="267" t="s">
        <v>227</v>
      </c>
      <c r="AB67" s="271" t="s">
        <v>227</v>
      </c>
      <c r="AC67" s="272">
        <v>2021</v>
      </c>
      <c r="AD67" s="273">
        <v>0</v>
      </c>
      <c r="AE67" s="274" t="s">
        <v>227</v>
      </c>
      <c r="AF67" s="275"/>
      <c r="AG67" s="267" t="s">
        <v>227</v>
      </c>
      <c r="AH67" s="275"/>
      <c r="AI67" s="267" t="s">
        <v>227</v>
      </c>
      <c r="AJ67" s="276" t="s">
        <v>227</v>
      </c>
    </row>
    <row r="68" spans="2:36" ht="18" hidden="1" customHeight="1" x14ac:dyDescent="0.2">
      <c r="B68" s="258" t="s">
        <v>227</v>
      </c>
      <c r="C68" s="277"/>
      <c r="D68" s="260"/>
      <c r="E68" s="261"/>
      <c r="F68" s="261"/>
      <c r="G68" s="261"/>
      <c r="H68" s="261"/>
      <c r="I68" s="261">
        <v>0</v>
      </c>
      <c r="J68" s="261">
        <v>0</v>
      </c>
      <c r="K68" s="261"/>
      <c r="L68" s="278"/>
      <c r="M68" s="262"/>
      <c r="N68" s="263" t="s">
        <v>227</v>
      </c>
      <c r="O68" s="264"/>
      <c r="P68" s="264" t="s">
        <v>227</v>
      </c>
      <c r="Q68" s="265" t="s">
        <v>227</v>
      </c>
      <c r="R68" s="266" t="s">
        <v>227</v>
      </c>
      <c r="S68" s="267" t="s">
        <v>227</v>
      </c>
      <c r="T68" s="268" t="s">
        <v>227</v>
      </c>
      <c r="U68" s="266"/>
      <c r="V68" s="267" t="s">
        <v>227</v>
      </c>
      <c r="W68" s="269"/>
      <c r="X68" s="267" t="s">
        <v>227</v>
      </c>
      <c r="Y68" s="270">
        <v>0</v>
      </c>
      <c r="Z68" s="270"/>
      <c r="AA68" s="267" t="s">
        <v>227</v>
      </c>
      <c r="AB68" s="271" t="s">
        <v>227</v>
      </c>
      <c r="AC68" s="272">
        <v>2021</v>
      </c>
      <c r="AD68" s="273">
        <v>0</v>
      </c>
      <c r="AE68" s="274" t="s">
        <v>227</v>
      </c>
      <c r="AF68" s="275"/>
      <c r="AG68" s="267" t="s">
        <v>227</v>
      </c>
      <c r="AH68" s="275"/>
      <c r="AI68" s="267" t="s">
        <v>227</v>
      </c>
      <c r="AJ68" s="276" t="s">
        <v>227</v>
      </c>
    </row>
    <row r="69" spans="2:36" ht="18" hidden="1" customHeight="1" thickBot="1" x14ac:dyDescent="0.25">
      <c r="B69" s="279"/>
      <c r="C69" s="280"/>
      <c r="D69" s="280"/>
      <c r="E69" s="280"/>
      <c r="F69" s="280"/>
      <c r="G69" s="280"/>
      <c r="H69" s="280"/>
      <c r="I69" s="280"/>
      <c r="J69" s="280"/>
      <c r="K69" s="280"/>
      <c r="L69" s="280"/>
      <c r="M69" s="280"/>
      <c r="N69" s="281"/>
      <c r="O69" s="280"/>
      <c r="P69" s="280"/>
      <c r="Q69" s="280"/>
      <c r="R69" s="280"/>
      <c r="S69" s="280"/>
      <c r="T69" s="280"/>
      <c r="U69" s="280"/>
      <c r="V69" s="280"/>
      <c r="W69" s="280"/>
      <c r="X69" s="280"/>
      <c r="Y69" s="280"/>
      <c r="Z69" s="280"/>
      <c r="AA69" s="280"/>
      <c r="AB69" s="280"/>
      <c r="AC69" s="282"/>
      <c r="AD69" s="282"/>
      <c r="AE69" s="282"/>
      <c r="AF69" s="283"/>
      <c r="AG69" s="282"/>
      <c r="AH69" s="283"/>
      <c r="AI69" s="282"/>
      <c r="AJ69" s="284"/>
    </row>
    <row r="70" spans="2:36" ht="18" customHeight="1" x14ac:dyDescent="0.2">
      <c r="B70" s="237">
        <v>6</v>
      </c>
      <c r="C70" s="238" t="s">
        <v>360</v>
      </c>
      <c r="D70" s="239">
        <v>1</v>
      </c>
      <c r="E70" s="240">
        <v>1920486985</v>
      </c>
      <c r="F70" s="240">
        <v>2271642195</v>
      </c>
      <c r="G70" s="240">
        <v>88984732</v>
      </c>
      <c r="H70" s="240">
        <v>650433997</v>
      </c>
      <c r="I70" s="240">
        <v>1831502253</v>
      </c>
      <c r="J70" s="240">
        <v>1621208198</v>
      </c>
      <c r="K70" s="240">
        <v>428264282</v>
      </c>
      <c r="L70" s="241">
        <v>38103</v>
      </c>
      <c r="M70" s="242">
        <v>1</v>
      </c>
      <c r="N70" s="243">
        <v>2</v>
      </c>
      <c r="O70" s="244"/>
      <c r="P70" s="245">
        <v>0</v>
      </c>
      <c r="Q70" s="246">
        <v>525490168</v>
      </c>
      <c r="R70" s="240">
        <v>1831502253</v>
      </c>
      <c r="S70" s="247" t="s">
        <v>395</v>
      </c>
      <c r="T70" s="248" t="s">
        <v>259</v>
      </c>
      <c r="U70" s="240">
        <v>21.582207889326451</v>
      </c>
      <c r="V70" s="247" t="s">
        <v>395</v>
      </c>
      <c r="W70" s="249">
        <v>0.28632766129790965</v>
      </c>
      <c r="X70" s="247" t="s">
        <v>395</v>
      </c>
      <c r="Y70" s="245">
        <v>0</v>
      </c>
      <c r="Z70" s="250">
        <v>11239.647324357662</v>
      </c>
      <c r="AA70" s="247" t="s">
        <v>395</v>
      </c>
      <c r="AB70" s="251" t="s">
        <v>396</v>
      </c>
      <c r="AC70" s="252">
        <v>2021</v>
      </c>
      <c r="AD70" s="253">
        <v>2500.3601382899333</v>
      </c>
      <c r="AE70" s="254"/>
      <c r="AF70" s="255">
        <v>0.26416365432171346</v>
      </c>
      <c r="AG70" s="247" t="s">
        <v>395</v>
      </c>
      <c r="AH70" s="256">
        <v>0.18852629297986781</v>
      </c>
      <c r="AI70" s="247" t="s">
        <v>395</v>
      </c>
      <c r="AJ70" s="257" t="s">
        <v>395</v>
      </c>
    </row>
    <row r="71" spans="2:36" ht="18" customHeight="1" x14ac:dyDescent="0.2">
      <c r="B71" s="258">
        <v>6.1</v>
      </c>
      <c r="C71" s="259" t="s">
        <v>360</v>
      </c>
      <c r="D71" s="260">
        <v>1</v>
      </c>
      <c r="E71" s="261">
        <v>1920486985</v>
      </c>
      <c r="F71" s="261">
        <v>2271642195</v>
      </c>
      <c r="G71" s="261">
        <v>88984732</v>
      </c>
      <c r="H71" s="261">
        <v>650433997</v>
      </c>
      <c r="I71" s="261">
        <v>1831502253</v>
      </c>
      <c r="J71" s="261">
        <v>1621208198</v>
      </c>
      <c r="K71" s="261">
        <v>428264282</v>
      </c>
      <c r="L71" s="261">
        <v>38103</v>
      </c>
      <c r="M71" s="262"/>
      <c r="N71" s="263" t="s">
        <v>227</v>
      </c>
      <c r="O71" s="264"/>
      <c r="P71" s="264" t="s">
        <v>227</v>
      </c>
      <c r="Q71" s="265" t="s">
        <v>227</v>
      </c>
      <c r="R71" s="266" t="s">
        <v>227</v>
      </c>
      <c r="S71" s="267" t="s">
        <v>227</v>
      </c>
      <c r="T71" s="268" t="s">
        <v>259</v>
      </c>
      <c r="U71" s="266"/>
      <c r="V71" s="267" t="s">
        <v>227</v>
      </c>
      <c r="W71" s="269"/>
      <c r="X71" s="267" t="s">
        <v>227</v>
      </c>
      <c r="Y71" s="270" t="s">
        <v>227</v>
      </c>
      <c r="Z71" s="270"/>
      <c r="AA71" s="267" t="s">
        <v>227</v>
      </c>
      <c r="AB71" s="271" t="s">
        <v>227</v>
      </c>
      <c r="AC71" s="272">
        <v>2021</v>
      </c>
      <c r="AD71" s="273">
        <v>2500.3601382899333</v>
      </c>
      <c r="AE71" s="274" t="s">
        <v>397</v>
      </c>
      <c r="AF71" s="275"/>
      <c r="AG71" s="267" t="s">
        <v>227</v>
      </c>
      <c r="AH71" s="275"/>
      <c r="AI71" s="267" t="s">
        <v>227</v>
      </c>
      <c r="AJ71" s="276" t="s">
        <v>227</v>
      </c>
    </row>
    <row r="72" spans="2:36" ht="18" customHeight="1" thickBot="1" x14ac:dyDescent="0.25">
      <c r="B72" s="258" t="s">
        <v>227</v>
      </c>
      <c r="C72" s="277"/>
      <c r="D72" s="260"/>
      <c r="E72" s="261"/>
      <c r="F72" s="261"/>
      <c r="G72" s="261"/>
      <c r="H72" s="261"/>
      <c r="I72" s="261">
        <v>0</v>
      </c>
      <c r="J72" s="261">
        <v>0</v>
      </c>
      <c r="K72" s="261"/>
      <c r="L72" s="261"/>
      <c r="M72" s="262"/>
      <c r="N72" s="263" t="s">
        <v>227</v>
      </c>
      <c r="O72" s="264"/>
      <c r="P72" s="264" t="s">
        <v>227</v>
      </c>
      <c r="Q72" s="265" t="s">
        <v>227</v>
      </c>
      <c r="R72" s="266" t="s">
        <v>227</v>
      </c>
      <c r="S72" s="267" t="s">
        <v>227</v>
      </c>
      <c r="T72" s="268"/>
      <c r="U72" s="266"/>
      <c r="V72" s="267" t="s">
        <v>227</v>
      </c>
      <c r="W72" s="269"/>
      <c r="X72" s="267" t="s">
        <v>227</v>
      </c>
      <c r="Y72" s="270" t="s">
        <v>227</v>
      </c>
      <c r="Z72" s="270"/>
      <c r="AA72" s="267" t="s">
        <v>227</v>
      </c>
      <c r="AB72" s="271" t="s">
        <v>227</v>
      </c>
      <c r="AC72" s="272">
        <v>2021</v>
      </c>
      <c r="AD72" s="273">
        <v>0</v>
      </c>
      <c r="AE72" s="274" t="s">
        <v>227</v>
      </c>
      <c r="AF72" s="275"/>
      <c r="AG72" s="267" t="s">
        <v>227</v>
      </c>
      <c r="AH72" s="275"/>
      <c r="AI72" s="267" t="s">
        <v>227</v>
      </c>
      <c r="AJ72" s="276" t="s">
        <v>227</v>
      </c>
    </row>
    <row r="73" spans="2:36" ht="18" hidden="1" customHeight="1" x14ac:dyDescent="0.2">
      <c r="B73" s="258" t="s">
        <v>227</v>
      </c>
      <c r="C73" s="277"/>
      <c r="D73" s="260"/>
      <c r="E73" s="261"/>
      <c r="F73" s="261"/>
      <c r="G73" s="261"/>
      <c r="H73" s="261"/>
      <c r="I73" s="261">
        <v>0</v>
      </c>
      <c r="J73" s="261">
        <v>0</v>
      </c>
      <c r="K73" s="261"/>
      <c r="L73" s="261"/>
      <c r="M73" s="262"/>
      <c r="N73" s="263" t="s">
        <v>227</v>
      </c>
      <c r="O73" s="264"/>
      <c r="P73" s="264" t="s">
        <v>227</v>
      </c>
      <c r="Q73" s="265" t="s">
        <v>227</v>
      </c>
      <c r="R73" s="266" t="s">
        <v>227</v>
      </c>
      <c r="S73" s="267" t="s">
        <v>227</v>
      </c>
      <c r="T73" s="268" t="s">
        <v>259</v>
      </c>
      <c r="U73" s="266"/>
      <c r="V73" s="267" t="s">
        <v>227</v>
      </c>
      <c r="W73" s="269"/>
      <c r="X73" s="267" t="s">
        <v>227</v>
      </c>
      <c r="Y73" s="270">
        <v>0</v>
      </c>
      <c r="Z73" s="270"/>
      <c r="AA73" s="267" t="s">
        <v>227</v>
      </c>
      <c r="AB73" s="271" t="s">
        <v>227</v>
      </c>
      <c r="AC73" s="272">
        <v>2021</v>
      </c>
      <c r="AD73" s="273">
        <v>0</v>
      </c>
      <c r="AE73" s="274" t="s">
        <v>227</v>
      </c>
      <c r="AF73" s="275"/>
      <c r="AG73" s="267" t="s">
        <v>227</v>
      </c>
      <c r="AH73" s="275"/>
      <c r="AI73" s="267" t="s">
        <v>227</v>
      </c>
      <c r="AJ73" s="276" t="s">
        <v>227</v>
      </c>
    </row>
    <row r="74" spans="2:36" ht="18" hidden="1" customHeight="1" x14ac:dyDescent="0.2">
      <c r="B74" s="258" t="s">
        <v>227</v>
      </c>
      <c r="C74" s="277"/>
      <c r="D74" s="260"/>
      <c r="E74" s="261"/>
      <c r="F74" s="261"/>
      <c r="G74" s="261"/>
      <c r="H74" s="261"/>
      <c r="I74" s="261">
        <v>0</v>
      </c>
      <c r="J74" s="261">
        <v>0</v>
      </c>
      <c r="K74" s="261"/>
      <c r="L74" s="278"/>
      <c r="M74" s="262"/>
      <c r="N74" s="263" t="s">
        <v>227</v>
      </c>
      <c r="O74" s="264"/>
      <c r="P74" s="264" t="s">
        <v>227</v>
      </c>
      <c r="Q74" s="265" t="s">
        <v>227</v>
      </c>
      <c r="R74" s="266" t="s">
        <v>227</v>
      </c>
      <c r="S74" s="267" t="s">
        <v>227</v>
      </c>
      <c r="T74" s="268" t="s">
        <v>227</v>
      </c>
      <c r="U74" s="266"/>
      <c r="V74" s="267" t="s">
        <v>227</v>
      </c>
      <c r="W74" s="269"/>
      <c r="X74" s="267" t="s">
        <v>227</v>
      </c>
      <c r="Y74" s="270">
        <v>0</v>
      </c>
      <c r="Z74" s="270"/>
      <c r="AA74" s="267" t="s">
        <v>227</v>
      </c>
      <c r="AB74" s="271" t="s">
        <v>227</v>
      </c>
      <c r="AC74" s="272">
        <v>2021</v>
      </c>
      <c r="AD74" s="273">
        <v>0</v>
      </c>
      <c r="AE74" s="274" t="s">
        <v>227</v>
      </c>
      <c r="AF74" s="275"/>
      <c r="AG74" s="267" t="s">
        <v>227</v>
      </c>
      <c r="AH74" s="275"/>
      <c r="AI74" s="267" t="s">
        <v>227</v>
      </c>
      <c r="AJ74" s="276" t="s">
        <v>227</v>
      </c>
    </row>
    <row r="75" spans="2:36" ht="18" hidden="1" customHeight="1" x14ac:dyDescent="0.2">
      <c r="B75" s="258" t="s">
        <v>227</v>
      </c>
      <c r="C75" s="277"/>
      <c r="D75" s="260"/>
      <c r="E75" s="261"/>
      <c r="F75" s="261"/>
      <c r="G75" s="261"/>
      <c r="H75" s="261"/>
      <c r="I75" s="261">
        <v>0</v>
      </c>
      <c r="J75" s="261">
        <v>0</v>
      </c>
      <c r="K75" s="261"/>
      <c r="L75" s="278"/>
      <c r="M75" s="262"/>
      <c r="N75" s="263" t="s">
        <v>227</v>
      </c>
      <c r="O75" s="264"/>
      <c r="P75" s="264" t="s">
        <v>227</v>
      </c>
      <c r="Q75" s="265" t="s">
        <v>227</v>
      </c>
      <c r="R75" s="266" t="s">
        <v>227</v>
      </c>
      <c r="S75" s="267" t="s">
        <v>227</v>
      </c>
      <c r="T75" s="268" t="s">
        <v>227</v>
      </c>
      <c r="U75" s="266"/>
      <c r="V75" s="267" t="s">
        <v>227</v>
      </c>
      <c r="W75" s="269"/>
      <c r="X75" s="267" t="s">
        <v>227</v>
      </c>
      <c r="Y75" s="270">
        <v>0</v>
      </c>
      <c r="Z75" s="270"/>
      <c r="AA75" s="267" t="s">
        <v>227</v>
      </c>
      <c r="AB75" s="271" t="s">
        <v>227</v>
      </c>
      <c r="AC75" s="272">
        <v>2021</v>
      </c>
      <c r="AD75" s="273">
        <v>0</v>
      </c>
      <c r="AE75" s="274" t="s">
        <v>227</v>
      </c>
      <c r="AF75" s="275"/>
      <c r="AG75" s="267" t="s">
        <v>227</v>
      </c>
      <c r="AH75" s="275"/>
      <c r="AI75" s="267" t="s">
        <v>227</v>
      </c>
      <c r="AJ75" s="276" t="s">
        <v>227</v>
      </c>
    </row>
    <row r="76" spans="2:36" ht="18" hidden="1" customHeight="1" x14ac:dyDescent="0.2">
      <c r="B76" s="258" t="s">
        <v>227</v>
      </c>
      <c r="C76" s="277"/>
      <c r="D76" s="260"/>
      <c r="E76" s="261"/>
      <c r="F76" s="261"/>
      <c r="G76" s="261"/>
      <c r="H76" s="261"/>
      <c r="I76" s="261">
        <v>0</v>
      </c>
      <c r="J76" s="261">
        <v>0</v>
      </c>
      <c r="K76" s="261"/>
      <c r="L76" s="278"/>
      <c r="M76" s="262"/>
      <c r="N76" s="263" t="s">
        <v>227</v>
      </c>
      <c r="O76" s="264"/>
      <c r="P76" s="264" t="s">
        <v>227</v>
      </c>
      <c r="Q76" s="265" t="s">
        <v>227</v>
      </c>
      <c r="R76" s="266" t="s">
        <v>227</v>
      </c>
      <c r="S76" s="267" t="s">
        <v>227</v>
      </c>
      <c r="T76" s="268" t="s">
        <v>227</v>
      </c>
      <c r="U76" s="266"/>
      <c r="V76" s="267" t="s">
        <v>227</v>
      </c>
      <c r="W76" s="269"/>
      <c r="X76" s="267" t="s">
        <v>227</v>
      </c>
      <c r="Y76" s="270">
        <v>0</v>
      </c>
      <c r="Z76" s="270"/>
      <c r="AA76" s="267" t="s">
        <v>227</v>
      </c>
      <c r="AB76" s="271" t="s">
        <v>227</v>
      </c>
      <c r="AC76" s="272">
        <v>2021</v>
      </c>
      <c r="AD76" s="273">
        <v>0</v>
      </c>
      <c r="AE76" s="274" t="s">
        <v>227</v>
      </c>
      <c r="AF76" s="275"/>
      <c r="AG76" s="267" t="s">
        <v>227</v>
      </c>
      <c r="AH76" s="275"/>
      <c r="AI76" s="267" t="s">
        <v>227</v>
      </c>
      <c r="AJ76" s="276" t="s">
        <v>227</v>
      </c>
    </row>
    <row r="77" spans="2:36" ht="18" hidden="1" customHeight="1" x14ac:dyDescent="0.2">
      <c r="B77" s="258" t="s">
        <v>227</v>
      </c>
      <c r="C77" s="277"/>
      <c r="D77" s="260"/>
      <c r="E77" s="261"/>
      <c r="F77" s="261"/>
      <c r="G77" s="261"/>
      <c r="H77" s="261"/>
      <c r="I77" s="261">
        <v>0</v>
      </c>
      <c r="J77" s="261">
        <v>0</v>
      </c>
      <c r="K77" s="261"/>
      <c r="L77" s="278"/>
      <c r="M77" s="262"/>
      <c r="N77" s="263" t="s">
        <v>227</v>
      </c>
      <c r="O77" s="264"/>
      <c r="P77" s="264" t="s">
        <v>227</v>
      </c>
      <c r="Q77" s="265" t="s">
        <v>227</v>
      </c>
      <c r="R77" s="266" t="s">
        <v>227</v>
      </c>
      <c r="S77" s="267" t="s">
        <v>227</v>
      </c>
      <c r="T77" s="268" t="s">
        <v>227</v>
      </c>
      <c r="U77" s="266"/>
      <c r="V77" s="267" t="s">
        <v>227</v>
      </c>
      <c r="W77" s="269"/>
      <c r="X77" s="267" t="s">
        <v>227</v>
      </c>
      <c r="Y77" s="270">
        <v>0</v>
      </c>
      <c r="Z77" s="270"/>
      <c r="AA77" s="267" t="s">
        <v>227</v>
      </c>
      <c r="AB77" s="271" t="s">
        <v>227</v>
      </c>
      <c r="AC77" s="272">
        <v>2021</v>
      </c>
      <c r="AD77" s="273">
        <v>0</v>
      </c>
      <c r="AE77" s="274" t="s">
        <v>227</v>
      </c>
      <c r="AF77" s="275"/>
      <c r="AG77" s="267" t="s">
        <v>227</v>
      </c>
      <c r="AH77" s="275"/>
      <c r="AI77" s="267" t="s">
        <v>227</v>
      </c>
      <c r="AJ77" s="276" t="s">
        <v>227</v>
      </c>
    </row>
    <row r="78" spans="2:36" ht="18" hidden="1" customHeight="1" x14ac:dyDescent="0.2">
      <c r="B78" s="258" t="s">
        <v>227</v>
      </c>
      <c r="C78" s="277"/>
      <c r="D78" s="260"/>
      <c r="E78" s="261"/>
      <c r="F78" s="261"/>
      <c r="G78" s="261"/>
      <c r="H78" s="261"/>
      <c r="I78" s="261">
        <v>0</v>
      </c>
      <c r="J78" s="261">
        <v>0</v>
      </c>
      <c r="K78" s="261"/>
      <c r="L78" s="278"/>
      <c r="M78" s="262"/>
      <c r="N78" s="263" t="s">
        <v>227</v>
      </c>
      <c r="O78" s="264"/>
      <c r="P78" s="264" t="s">
        <v>227</v>
      </c>
      <c r="Q78" s="265" t="s">
        <v>227</v>
      </c>
      <c r="R78" s="266" t="s">
        <v>227</v>
      </c>
      <c r="S78" s="267" t="s">
        <v>227</v>
      </c>
      <c r="T78" s="268" t="s">
        <v>227</v>
      </c>
      <c r="U78" s="266"/>
      <c r="V78" s="267" t="s">
        <v>227</v>
      </c>
      <c r="W78" s="269"/>
      <c r="X78" s="267" t="s">
        <v>227</v>
      </c>
      <c r="Y78" s="270">
        <v>0</v>
      </c>
      <c r="Z78" s="270"/>
      <c r="AA78" s="267" t="s">
        <v>227</v>
      </c>
      <c r="AB78" s="271" t="s">
        <v>227</v>
      </c>
      <c r="AC78" s="272">
        <v>2021</v>
      </c>
      <c r="AD78" s="273">
        <v>0</v>
      </c>
      <c r="AE78" s="274" t="s">
        <v>227</v>
      </c>
      <c r="AF78" s="275"/>
      <c r="AG78" s="267" t="s">
        <v>227</v>
      </c>
      <c r="AH78" s="275"/>
      <c r="AI78" s="267" t="s">
        <v>227</v>
      </c>
      <c r="AJ78" s="276" t="s">
        <v>227</v>
      </c>
    </row>
    <row r="79" spans="2:36" ht="18" hidden="1" customHeight="1" x14ac:dyDescent="0.2">
      <c r="B79" s="258" t="s">
        <v>227</v>
      </c>
      <c r="C79" s="277"/>
      <c r="D79" s="260"/>
      <c r="E79" s="261"/>
      <c r="F79" s="261"/>
      <c r="G79" s="261"/>
      <c r="H79" s="261"/>
      <c r="I79" s="261">
        <v>0</v>
      </c>
      <c r="J79" s="261">
        <v>0</v>
      </c>
      <c r="K79" s="261"/>
      <c r="L79" s="278"/>
      <c r="M79" s="262"/>
      <c r="N79" s="263" t="s">
        <v>227</v>
      </c>
      <c r="O79" s="264"/>
      <c r="P79" s="264" t="s">
        <v>227</v>
      </c>
      <c r="Q79" s="265" t="s">
        <v>227</v>
      </c>
      <c r="R79" s="266" t="s">
        <v>227</v>
      </c>
      <c r="S79" s="267" t="s">
        <v>227</v>
      </c>
      <c r="T79" s="268" t="s">
        <v>227</v>
      </c>
      <c r="U79" s="266"/>
      <c r="V79" s="267" t="s">
        <v>227</v>
      </c>
      <c r="W79" s="269"/>
      <c r="X79" s="267" t="s">
        <v>227</v>
      </c>
      <c r="Y79" s="270">
        <v>0</v>
      </c>
      <c r="Z79" s="270"/>
      <c r="AA79" s="267" t="s">
        <v>227</v>
      </c>
      <c r="AB79" s="271" t="s">
        <v>227</v>
      </c>
      <c r="AC79" s="272">
        <v>2021</v>
      </c>
      <c r="AD79" s="273">
        <v>0</v>
      </c>
      <c r="AE79" s="274" t="s">
        <v>227</v>
      </c>
      <c r="AF79" s="275"/>
      <c r="AG79" s="267" t="s">
        <v>227</v>
      </c>
      <c r="AH79" s="275"/>
      <c r="AI79" s="267" t="s">
        <v>227</v>
      </c>
      <c r="AJ79" s="276" t="s">
        <v>227</v>
      </c>
    </row>
    <row r="80" spans="2:36" ht="18" hidden="1" customHeight="1" thickBot="1" x14ac:dyDescent="0.25">
      <c r="B80" s="279"/>
      <c r="C80" s="280"/>
      <c r="D80" s="280"/>
      <c r="E80" s="280"/>
      <c r="F80" s="280"/>
      <c r="G80" s="280"/>
      <c r="H80" s="280"/>
      <c r="I80" s="280"/>
      <c r="J80" s="280"/>
      <c r="K80" s="280"/>
      <c r="L80" s="280"/>
      <c r="M80" s="280"/>
      <c r="N80" s="281"/>
      <c r="O80" s="280"/>
      <c r="P80" s="280"/>
      <c r="Q80" s="280"/>
      <c r="R80" s="280"/>
      <c r="S80" s="280"/>
      <c r="T80" s="280"/>
      <c r="U80" s="280"/>
      <c r="V80" s="280"/>
      <c r="W80" s="280"/>
      <c r="X80" s="280"/>
      <c r="Y80" s="280"/>
      <c r="Z80" s="280"/>
      <c r="AA80" s="280"/>
      <c r="AB80" s="280"/>
      <c r="AC80" s="282"/>
      <c r="AD80" s="282"/>
      <c r="AE80" s="282"/>
      <c r="AF80" s="283"/>
      <c r="AG80" s="282"/>
      <c r="AH80" s="283"/>
      <c r="AI80" s="282"/>
      <c r="AJ80" s="284"/>
    </row>
    <row r="81" spans="2:36" ht="18" customHeight="1" x14ac:dyDescent="0.2">
      <c r="B81" s="237">
        <v>7</v>
      </c>
      <c r="C81" s="238" t="s">
        <v>361</v>
      </c>
      <c r="D81" s="239">
        <v>1</v>
      </c>
      <c r="E81" s="240">
        <v>1924988131</v>
      </c>
      <c r="F81" s="240">
        <v>2028613131</v>
      </c>
      <c r="G81" s="240">
        <v>100485000</v>
      </c>
      <c r="H81" s="240">
        <v>178126736</v>
      </c>
      <c r="I81" s="240">
        <v>1824503131</v>
      </c>
      <c r="J81" s="240">
        <v>1850486395</v>
      </c>
      <c r="K81" s="240">
        <v>261508381</v>
      </c>
      <c r="L81" s="241">
        <v>39208000</v>
      </c>
      <c r="M81" s="242">
        <v>1</v>
      </c>
      <c r="N81" s="243">
        <v>2</v>
      </c>
      <c r="O81" s="244"/>
      <c r="P81" s="245">
        <v>0</v>
      </c>
      <c r="Q81" s="246">
        <v>525490168</v>
      </c>
      <c r="R81" s="240">
        <v>1824503131</v>
      </c>
      <c r="S81" s="247" t="s">
        <v>395</v>
      </c>
      <c r="T81" s="248" t="s">
        <v>259</v>
      </c>
      <c r="U81" s="240">
        <v>19.156970005473454</v>
      </c>
      <c r="V81" s="247" t="s">
        <v>395</v>
      </c>
      <c r="W81" s="249">
        <v>8.7807149267634318E-2</v>
      </c>
      <c r="X81" s="247" t="s">
        <v>395</v>
      </c>
      <c r="Y81" s="245">
        <v>0</v>
      </c>
      <c r="Z81" s="250">
        <v>6.6697709906141602</v>
      </c>
      <c r="AA81" s="247" t="s">
        <v>395</v>
      </c>
      <c r="AB81" s="251" t="s">
        <v>396</v>
      </c>
      <c r="AC81" s="252">
        <v>2021</v>
      </c>
      <c r="AD81" s="253">
        <v>2232.86194451232</v>
      </c>
      <c r="AE81" s="254"/>
      <c r="AF81" s="255">
        <v>0.14131872663673381</v>
      </c>
      <c r="AG81" s="247" t="s">
        <v>395</v>
      </c>
      <c r="AH81" s="256">
        <v>0.1289099321126301</v>
      </c>
      <c r="AI81" s="247" t="s">
        <v>395</v>
      </c>
      <c r="AJ81" s="257" t="s">
        <v>395</v>
      </c>
    </row>
    <row r="82" spans="2:36" ht="18" customHeight="1" x14ac:dyDescent="0.2">
      <c r="B82" s="258">
        <v>7.1</v>
      </c>
      <c r="C82" s="259" t="s">
        <v>362</v>
      </c>
      <c r="D82" s="260">
        <v>0.5</v>
      </c>
      <c r="E82" s="261">
        <v>686315131</v>
      </c>
      <c r="F82" s="261">
        <v>728340131</v>
      </c>
      <c r="G82" s="261">
        <v>100000000</v>
      </c>
      <c r="H82" s="261">
        <v>149807736</v>
      </c>
      <c r="I82" s="261">
        <v>586315131</v>
      </c>
      <c r="J82" s="261">
        <v>578532395</v>
      </c>
      <c r="K82" s="261">
        <v>117656381</v>
      </c>
      <c r="L82" s="261">
        <v>39000000</v>
      </c>
      <c r="M82" s="262"/>
      <c r="N82" s="263" t="s">
        <v>227</v>
      </c>
      <c r="O82" s="264"/>
      <c r="P82" s="264" t="s">
        <v>227</v>
      </c>
      <c r="Q82" s="265" t="s">
        <v>227</v>
      </c>
      <c r="R82" s="266" t="s">
        <v>227</v>
      </c>
      <c r="S82" s="267" t="s">
        <v>227</v>
      </c>
      <c r="T82" s="268" t="s">
        <v>259</v>
      </c>
      <c r="U82" s="266"/>
      <c r="V82" s="267" t="s">
        <v>227</v>
      </c>
      <c r="W82" s="269"/>
      <c r="X82" s="267" t="s">
        <v>227</v>
      </c>
      <c r="Y82" s="270" t="s">
        <v>227</v>
      </c>
      <c r="Z82" s="270"/>
      <c r="AA82" s="267" t="s">
        <v>227</v>
      </c>
      <c r="AB82" s="271" t="s">
        <v>227</v>
      </c>
      <c r="AC82" s="272">
        <v>2021</v>
      </c>
      <c r="AD82" s="273">
        <v>801.67230326925153</v>
      </c>
      <c r="AE82" s="274" t="s">
        <v>397</v>
      </c>
      <c r="AF82" s="275"/>
      <c r="AG82" s="267" t="s">
        <v>227</v>
      </c>
      <c r="AH82" s="275"/>
      <c r="AI82" s="267" t="s">
        <v>227</v>
      </c>
      <c r="AJ82" s="276" t="s">
        <v>227</v>
      </c>
    </row>
    <row r="83" spans="2:36" ht="18" customHeight="1" x14ac:dyDescent="0.2">
      <c r="B83" s="258">
        <v>7.1999999999999993</v>
      </c>
      <c r="C83" s="277" t="s">
        <v>363</v>
      </c>
      <c r="D83" s="260">
        <v>0.5</v>
      </c>
      <c r="E83" s="261">
        <v>1238673000</v>
      </c>
      <c r="F83" s="261">
        <v>1300273000</v>
      </c>
      <c r="G83" s="261">
        <v>485000</v>
      </c>
      <c r="H83" s="261">
        <v>28319000</v>
      </c>
      <c r="I83" s="261">
        <v>1238188000</v>
      </c>
      <c r="J83" s="261">
        <v>1271954000</v>
      </c>
      <c r="K83" s="261">
        <v>143852000</v>
      </c>
      <c r="L83" s="261">
        <v>208000</v>
      </c>
      <c r="M83" s="262"/>
      <c r="N83" s="263" t="s">
        <v>227</v>
      </c>
      <c r="O83" s="264"/>
      <c r="P83" s="264" t="s">
        <v>227</v>
      </c>
      <c r="Q83" s="265" t="s">
        <v>227</v>
      </c>
      <c r="R83" s="266" t="s">
        <v>227</v>
      </c>
      <c r="S83" s="267" t="s">
        <v>227</v>
      </c>
      <c r="T83" s="268" t="s">
        <v>259</v>
      </c>
      <c r="U83" s="266"/>
      <c r="V83" s="267" t="s">
        <v>227</v>
      </c>
      <c r="W83" s="269"/>
      <c r="X83" s="267" t="s">
        <v>227</v>
      </c>
      <c r="Y83" s="270" t="s">
        <v>227</v>
      </c>
      <c r="Z83" s="270"/>
      <c r="AA83" s="267" t="s">
        <v>227</v>
      </c>
      <c r="AB83" s="271" t="s">
        <v>227</v>
      </c>
      <c r="AC83" s="272">
        <v>2021</v>
      </c>
      <c r="AD83" s="273">
        <v>1431.1896412430685</v>
      </c>
      <c r="AE83" s="274" t="s">
        <v>397</v>
      </c>
      <c r="AF83" s="275"/>
      <c r="AG83" s="267" t="s">
        <v>227</v>
      </c>
      <c r="AH83" s="275"/>
      <c r="AI83" s="267" t="s">
        <v>227</v>
      </c>
      <c r="AJ83" s="276" t="s">
        <v>227</v>
      </c>
    </row>
    <row r="84" spans="2:36" ht="18" customHeight="1" thickBot="1" x14ac:dyDescent="0.25">
      <c r="B84" s="258" t="s">
        <v>227</v>
      </c>
      <c r="C84" s="277"/>
      <c r="D84" s="260"/>
      <c r="E84" s="261"/>
      <c r="F84" s="261"/>
      <c r="G84" s="261"/>
      <c r="H84" s="261"/>
      <c r="I84" s="261">
        <v>0</v>
      </c>
      <c r="J84" s="261">
        <v>0</v>
      </c>
      <c r="K84" s="261"/>
      <c r="L84" s="261"/>
      <c r="M84" s="262"/>
      <c r="N84" s="263" t="s">
        <v>227</v>
      </c>
      <c r="O84" s="264"/>
      <c r="P84" s="264" t="s">
        <v>227</v>
      </c>
      <c r="Q84" s="265" t="s">
        <v>227</v>
      </c>
      <c r="R84" s="266" t="s">
        <v>227</v>
      </c>
      <c r="S84" s="267" t="s">
        <v>227</v>
      </c>
      <c r="T84" s="268"/>
      <c r="U84" s="266"/>
      <c r="V84" s="267" t="s">
        <v>227</v>
      </c>
      <c r="W84" s="269"/>
      <c r="X84" s="267" t="s">
        <v>227</v>
      </c>
      <c r="Y84" s="270">
        <v>0</v>
      </c>
      <c r="Z84" s="270"/>
      <c r="AA84" s="267" t="s">
        <v>227</v>
      </c>
      <c r="AB84" s="271" t="s">
        <v>227</v>
      </c>
      <c r="AC84" s="272">
        <v>2021</v>
      </c>
      <c r="AD84" s="273">
        <v>0</v>
      </c>
      <c r="AE84" s="274" t="s">
        <v>227</v>
      </c>
      <c r="AF84" s="275"/>
      <c r="AG84" s="267" t="s">
        <v>227</v>
      </c>
      <c r="AH84" s="275"/>
      <c r="AI84" s="267" t="s">
        <v>227</v>
      </c>
      <c r="AJ84" s="276" t="s">
        <v>227</v>
      </c>
    </row>
    <row r="85" spans="2:36" ht="18" hidden="1" customHeight="1" x14ac:dyDescent="0.2">
      <c r="B85" s="258" t="s">
        <v>227</v>
      </c>
      <c r="C85" s="277"/>
      <c r="D85" s="260"/>
      <c r="E85" s="261"/>
      <c r="F85" s="261"/>
      <c r="G85" s="261"/>
      <c r="H85" s="261"/>
      <c r="I85" s="261">
        <v>0</v>
      </c>
      <c r="J85" s="261">
        <v>0</v>
      </c>
      <c r="K85" s="261"/>
      <c r="L85" s="278"/>
      <c r="M85" s="262"/>
      <c r="N85" s="263" t="s">
        <v>227</v>
      </c>
      <c r="O85" s="264"/>
      <c r="P85" s="264" t="s">
        <v>227</v>
      </c>
      <c r="Q85" s="265" t="s">
        <v>227</v>
      </c>
      <c r="R85" s="266" t="s">
        <v>227</v>
      </c>
      <c r="S85" s="267" t="s">
        <v>227</v>
      </c>
      <c r="T85" s="268" t="s">
        <v>227</v>
      </c>
      <c r="U85" s="266"/>
      <c r="V85" s="267" t="s">
        <v>227</v>
      </c>
      <c r="W85" s="269"/>
      <c r="X85" s="267" t="s">
        <v>227</v>
      </c>
      <c r="Y85" s="270">
        <v>0</v>
      </c>
      <c r="Z85" s="270"/>
      <c r="AA85" s="267" t="s">
        <v>227</v>
      </c>
      <c r="AB85" s="271" t="s">
        <v>227</v>
      </c>
      <c r="AC85" s="272">
        <v>2021</v>
      </c>
      <c r="AD85" s="273">
        <v>0</v>
      </c>
      <c r="AE85" s="274" t="s">
        <v>227</v>
      </c>
      <c r="AF85" s="275"/>
      <c r="AG85" s="267" t="s">
        <v>227</v>
      </c>
      <c r="AH85" s="275"/>
      <c r="AI85" s="267" t="s">
        <v>227</v>
      </c>
      <c r="AJ85" s="276" t="s">
        <v>227</v>
      </c>
    </row>
    <row r="86" spans="2:36" ht="18" hidden="1" customHeight="1" x14ac:dyDescent="0.2">
      <c r="B86" s="258" t="s">
        <v>227</v>
      </c>
      <c r="C86" s="277"/>
      <c r="D86" s="260"/>
      <c r="E86" s="261"/>
      <c r="F86" s="261"/>
      <c r="G86" s="261"/>
      <c r="H86" s="261"/>
      <c r="I86" s="261">
        <v>0</v>
      </c>
      <c r="J86" s="261">
        <v>0</v>
      </c>
      <c r="K86" s="261"/>
      <c r="L86" s="278"/>
      <c r="M86" s="262"/>
      <c r="N86" s="263" t="s">
        <v>227</v>
      </c>
      <c r="O86" s="264"/>
      <c r="P86" s="264" t="s">
        <v>227</v>
      </c>
      <c r="Q86" s="265" t="s">
        <v>227</v>
      </c>
      <c r="R86" s="266" t="s">
        <v>227</v>
      </c>
      <c r="S86" s="267" t="s">
        <v>227</v>
      </c>
      <c r="T86" s="268" t="s">
        <v>227</v>
      </c>
      <c r="U86" s="266"/>
      <c r="V86" s="267" t="s">
        <v>227</v>
      </c>
      <c r="W86" s="269"/>
      <c r="X86" s="267" t="s">
        <v>227</v>
      </c>
      <c r="Y86" s="270">
        <v>0</v>
      </c>
      <c r="Z86" s="270"/>
      <c r="AA86" s="267" t="s">
        <v>227</v>
      </c>
      <c r="AB86" s="271" t="s">
        <v>227</v>
      </c>
      <c r="AC86" s="272">
        <v>2021</v>
      </c>
      <c r="AD86" s="273">
        <v>0</v>
      </c>
      <c r="AE86" s="274" t="s">
        <v>227</v>
      </c>
      <c r="AF86" s="275"/>
      <c r="AG86" s="267" t="s">
        <v>227</v>
      </c>
      <c r="AH86" s="275"/>
      <c r="AI86" s="267" t="s">
        <v>227</v>
      </c>
      <c r="AJ86" s="276" t="s">
        <v>227</v>
      </c>
    </row>
    <row r="87" spans="2:36" ht="18" hidden="1" customHeight="1" x14ac:dyDescent="0.2">
      <c r="B87" s="258" t="s">
        <v>227</v>
      </c>
      <c r="C87" s="277"/>
      <c r="D87" s="260"/>
      <c r="E87" s="261"/>
      <c r="F87" s="261"/>
      <c r="G87" s="261"/>
      <c r="H87" s="261"/>
      <c r="I87" s="261">
        <v>0</v>
      </c>
      <c r="J87" s="261">
        <v>0</v>
      </c>
      <c r="K87" s="261"/>
      <c r="L87" s="278"/>
      <c r="M87" s="262"/>
      <c r="N87" s="263" t="s">
        <v>227</v>
      </c>
      <c r="O87" s="264"/>
      <c r="P87" s="264" t="s">
        <v>227</v>
      </c>
      <c r="Q87" s="265" t="s">
        <v>227</v>
      </c>
      <c r="R87" s="266" t="s">
        <v>227</v>
      </c>
      <c r="S87" s="267" t="s">
        <v>227</v>
      </c>
      <c r="T87" s="268" t="s">
        <v>227</v>
      </c>
      <c r="U87" s="266"/>
      <c r="V87" s="267" t="s">
        <v>227</v>
      </c>
      <c r="W87" s="269"/>
      <c r="X87" s="267" t="s">
        <v>227</v>
      </c>
      <c r="Y87" s="270">
        <v>0</v>
      </c>
      <c r="Z87" s="270"/>
      <c r="AA87" s="267" t="s">
        <v>227</v>
      </c>
      <c r="AB87" s="271" t="s">
        <v>227</v>
      </c>
      <c r="AC87" s="272">
        <v>2021</v>
      </c>
      <c r="AD87" s="273">
        <v>0</v>
      </c>
      <c r="AE87" s="274" t="s">
        <v>227</v>
      </c>
      <c r="AF87" s="275"/>
      <c r="AG87" s="267" t="s">
        <v>227</v>
      </c>
      <c r="AH87" s="275"/>
      <c r="AI87" s="267" t="s">
        <v>227</v>
      </c>
      <c r="AJ87" s="276" t="s">
        <v>227</v>
      </c>
    </row>
    <row r="88" spans="2:36" ht="18" hidden="1" customHeight="1" x14ac:dyDescent="0.2">
      <c r="B88" s="258" t="s">
        <v>227</v>
      </c>
      <c r="C88" s="277"/>
      <c r="D88" s="260"/>
      <c r="E88" s="261"/>
      <c r="F88" s="261"/>
      <c r="G88" s="261"/>
      <c r="H88" s="261"/>
      <c r="I88" s="261">
        <v>0</v>
      </c>
      <c r="J88" s="261">
        <v>0</v>
      </c>
      <c r="K88" s="261"/>
      <c r="L88" s="278"/>
      <c r="M88" s="262"/>
      <c r="N88" s="263" t="s">
        <v>227</v>
      </c>
      <c r="O88" s="264"/>
      <c r="P88" s="264" t="s">
        <v>227</v>
      </c>
      <c r="Q88" s="265" t="s">
        <v>227</v>
      </c>
      <c r="R88" s="266" t="s">
        <v>227</v>
      </c>
      <c r="S88" s="267" t="s">
        <v>227</v>
      </c>
      <c r="T88" s="268" t="s">
        <v>227</v>
      </c>
      <c r="U88" s="266"/>
      <c r="V88" s="267" t="s">
        <v>227</v>
      </c>
      <c r="W88" s="269"/>
      <c r="X88" s="267" t="s">
        <v>227</v>
      </c>
      <c r="Y88" s="270">
        <v>0</v>
      </c>
      <c r="Z88" s="270"/>
      <c r="AA88" s="267" t="s">
        <v>227</v>
      </c>
      <c r="AB88" s="271" t="s">
        <v>227</v>
      </c>
      <c r="AC88" s="272">
        <v>2021</v>
      </c>
      <c r="AD88" s="273">
        <v>0</v>
      </c>
      <c r="AE88" s="274" t="s">
        <v>227</v>
      </c>
      <c r="AF88" s="275"/>
      <c r="AG88" s="267" t="s">
        <v>227</v>
      </c>
      <c r="AH88" s="275"/>
      <c r="AI88" s="267" t="s">
        <v>227</v>
      </c>
      <c r="AJ88" s="276" t="s">
        <v>227</v>
      </c>
    </row>
    <row r="89" spans="2:36" ht="18" hidden="1" customHeight="1" x14ac:dyDescent="0.2">
      <c r="B89" s="258" t="s">
        <v>227</v>
      </c>
      <c r="C89" s="277"/>
      <c r="D89" s="260"/>
      <c r="E89" s="261"/>
      <c r="F89" s="261"/>
      <c r="G89" s="261"/>
      <c r="H89" s="261"/>
      <c r="I89" s="261">
        <v>0</v>
      </c>
      <c r="J89" s="261">
        <v>0</v>
      </c>
      <c r="K89" s="261"/>
      <c r="L89" s="278"/>
      <c r="M89" s="262"/>
      <c r="N89" s="263" t="s">
        <v>227</v>
      </c>
      <c r="O89" s="264"/>
      <c r="P89" s="264" t="s">
        <v>227</v>
      </c>
      <c r="Q89" s="265" t="s">
        <v>227</v>
      </c>
      <c r="R89" s="266" t="s">
        <v>227</v>
      </c>
      <c r="S89" s="267" t="s">
        <v>227</v>
      </c>
      <c r="T89" s="268" t="s">
        <v>227</v>
      </c>
      <c r="U89" s="266"/>
      <c r="V89" s="267" t="s">
        <v>227</v>
      </c>
      <c r="W89" s="269"/>
      <c r="X89" s="267" t="s">
        <v>227</v>
      </c>
      <c r="Y89" s="270">
        <v>0</v>
      </c>
      <c r="Z89" s="270"/>
      <c r="AA89" s="267" t="s">
        <v>227</v>
      </c>
      <c r="AB89" s="271" t="s">
        <v>227</v>
      </c>
      <c r="AC89" s="272">
        <v>2021</v>
      </c>
      <c r="AD89" s="273">
        <v>0</v>
      </c>
      <c r="AE89" s="274" t="s">
        <v>227</v>
      </c>
      <c r="AF89" s="275"/>
      <c r="AG89" s="267" t="s">
        <v>227</v>
      </c>
      <c r="AH89" s="275"/>
      <c r="AI89" s="267" t="s">
        <v>227</v>
      </c>
      <c r="AJ89" s="276" t="s">
        <v>227</v>
      </c>
    </row>
    <row r="90" spans="2:36" ht="18" hidden="1" customHeight="1" x14ac:dyDescent="0.2">
      <c r="B90" s="258" t="s">
        <v>227</v>
      </c>
      <c r="C90" s="277"/>
      <c r="D90" s="260"/>
      <c r="E90" s="261"/>
      <c r="F90" s="261"/>
      <c r="G90" s="261"/>
      <c r="H90" s="261"/>
      <c r="I90" s="261">
        <v>0</v>
      </c>
      <c r="J90" s="261">
        <v>0</v>
      </c>
      <c r="K90" s="261"/>
      <c r="L90" s="278"/>
      <c r="M90" s="262"/>
      <c r="N90" s="263" t="s">
        <v>227</v>
      </c>
      <c r="O90" s="264"/>
      <c r="P90" s="264" t="s">
        <v>227</v>
      </c>
      <c r="Q90" s="265" t="s">
        <v>227</v>
      </c>
      <c r="R90" s="266" t="s">
        <v>227</v>
      </c>
      <c r="S90" s="267" t="s">
        <v>227</v>
      </c>
      <c r="T90" s="268" t="s">
        <v>227</v>
      </c>
      <c r="U90" s="266"/>
      <c r="V90" s="267" t="s">
        <v>227</v>
      </c>
      <c r="W90" s="269"/>
      <c r="X90" s="267" t="s">
        <v>227</v>
      </c>
      <c r="Y90" s="270">
        <v>0</v>
      </c>
      <c r="Z90" s="270"/>
      <c r="AA90" s="267" t="s">
        <v>227</v>
      </c>
      <c r="AB90" s="271" t="s">
        <v>227</v>
      </c>
      <c r="AC90" s="272">
        <v>2021</v>
      </c>
      <c r="AD90" s="273">
        <v>0</v>
      </c>
      <c r="AE90" s="274" t="s">
        <v>227</v>
      </c>
      <c r="AF90" s="275"/>
      <c r="AG90" s="267" t="s">
        <v>227</v>
      </c>
      <c r="AH90" s="275"/>
      <c r="AI90" s="267" t="s">
        <v>227</v>
      </c>
      <c r="AJ90" s="276" t="s">
        <v>227</v>
      </c>
    </row>
    <row r="91" spans="2:36" ht="18" hidden="1" customHeight="1" thickBot="1" x14ac:dyDescent="0.25">
      <c r="B91" s="279"/>
      <c r="C91" s="280"/>
      <c r="D91" s="280"/>
      <c r="E91" s="280"/>
      <c r="F91" s="280"/>
      <c r="G91" s="280"/>
      <c r="H91" s="280"/>
      <c r="I91" s="280"/>
      <c r="J91" s="280"/>
      <c r="K91" s="280"/>
      <c r="L91" s="280"/>
      <c r="M91" s="280"/>
      <c r="N91" s="281"/>
      <c r="O91" s="280"/>
      <c r="P91" s="280"/>
      <c r="Q91" s="280"/>
      <c r="R91" s="280"/>
      <c r="S91" s="280"/>
      <c r="T91" s="280"/>
      <c r="U91" s="280"/>
      <c r="V91" s="280"/>
      <c r="W91" s="280"/>
      <c r="X91" s="280"/>
      <c r="Y91" s="280"/>
      <c r="Z91" s="280"/>
      <c r="AA91" s="280"/>
      <c r="AB91" s="280"/>
      <c r="AC91" s="282"/>
      <c r="AD91" s="282"/>
      <c r="AE91" s="282"/>
      <c r="AF91" s="283"/>
      <c r="AG91" s="282"/>
      <c r="AH91" s="283"/>
      <c r="AI91" s="282"/>
      <c r="AJ91" s="284"/>
    </row>
    <row r="92" spans="2:36" ht="18" customHeight="1" x14ac:dyDescent="0.2">
      <c r="B92" s="237">
        <v>8</v>
      </c>
      <c r="C92" s="238" t="s">
        <v>364</v>
      </c>
      <c r="D92" s="239">
        <v>1</v>
      </c>
      <c r="E92" s="240">
        <v>1274963700</v>
      </c>
      <c r="F92" s="240">
        <v>1304926108</v>
      </c>
      <c r="G92" s="240">
        <v>14190830</v>
      </c>
      <c r="H92" s="240">
        <v>14190830</v>
      </c>
      <c r="I92" s="240">
        <v>1260772870</v>
      </c>
      <c r="J92" s="240">
        <v>1290735278</v>
      </c>
      <c r="K92" s="240">
        <v>380740084</v>
      </c>
      <c r="L92" s="241">
        <v>982486</v>
      </c>
      <c r="M92" s="242">
        <v>1</v>
      </c>
      <c r="N92" s="243">
        <v>2</v>
      </c>
      <c r="O92" s="244"/>
      <c r="P92" s="245">
        <v>0</v>
      </c>
      <c r="Q92" s="246">
        <v>525490168</v>
      </c>
      <c r="R92" s="240">
        <v>1260772870</v>
      </c>
      <c r="S92" s="247" t="s">
        <v>395</v>
      </c>
      <c r="T92" s="248" t="s">
        <v>259</v>
      </c>
      <c r="U92" s="240">
        <v>89.844195159832083</v>
      </c>
      <c r="V92" s="247" t="s">
        <v>395</v>
      </c>
      <c r="W92" s="249">
        <v>1.087481498990746E-2</v>
      </c>
      <c r="X92" s="247" t="s">
        <v>395</v>
      </c>
      <c r="Y92" s="245">
        <v>0</v>
      </c>
      <c r="Z92" s="250">
        <v>387.52723601150552</v>
      </c>
      <c r="AA92" s="247" t="s">
        <v>395</v>
      </c>
      <c r="AB92" s="251" t="s">
        <v>396</v>
      </c>
      <c r="AC92" s="252">
        <v>2021</v>
      </c>
      <c r="AD92" s="253">
        <v>1436.3112426061555</v>
      </c>
      <c r="AE92" s="254"/>
      <c r="AF92" s="255">
        <v>0.29497921881391392</v>
      </c>
      <c r="AG92" s="247" t="s">
        <v>395</v>
      </c>
      <c r="AH92" s="256">
        <v>0.29177137438344519</v>
      </c>
      <c r="AI92" s="247" t="s">
        <v>395</v>
      </c>
      <c r="AJ92" s="257" t="s">
        <v>395</v>
      </c>
    </row>
    <row r="93" spans="2:36" ht="18" customHeight="1" x14ac:dyDescent="0.2">
      <c r="B93" s="258">
        <v>8.1</v>
      </c>
      <c r="C93" s="259" t="s">
        <v>364</v>
      </c>
      <c r="D93" s="260">
        <v>1</v>
      </c>
      <c r="E93" s="261">
        <v>1274963700</v>
      </c>
      <c r="F93" s="261">
        <v>1304926108</v>
      </c>
      <c r="G93" s="261">
        <v>14190830</v>
      </c>
      <c r="H93" s="261">
        <v>14190830</v>
      </c>
      <c r="I93" s="261">
        <v>1260772870</v>
      </c>
      <c r="J93" s="261">
        <v>1290735278</v>
      </c>
      <c r="K93" s="261">
        <v>380740084</v>
      </c>
      <c r="L93" s="261">
        <v>982486</v>
      </c>
      <c r="M93" s="262"/>
      <c r="N93" s="263" t="s">
        <v>227</v>
      </c>
      <c r="O93" s="264"/>
      <c r="P93" s="264" t="s">
        <v>227</v>
      </c>
      <c r="Q93" s="265" t="s">
        <v>227</v>
      </c>
      <c r="R93" s="266" t="s">
        <v>227</v>
      </c>
      <c r="S93" s="267" t="s">
        <v>227</v>
      </c>
      <c r="T93" s="268" t="s">
        <v>259</v>
      </c>
      <c r="U93" s="266"/>
      <c r="V93" s="267" t="s">
        <v>227</v>
      </c>
      <c r="W93" s="269"/>
      <c r="X93" s="267" t="s">
        <v>227</v>
      </c>
      <c r="Y93" s="270" t="s">
        <v>227</v>
      </c>
      <c r="Z93" s="270"/>
      <c r="AA93" s="267" t="s">
        <v>227</v>
      </c>
      <c r="AB93" s="271" t="s">
        <v>227</v>
      </c>
      <c r="AC93" s="272">
        <v>2021</v>
      </c>
      <c r="AD93" s="273">
        <v>1436.3112426061555</v>
      </c>
      <c r="AE93" s="274" t="s">
        <v>397</v>
      </c>
      <c r="AF93" s="275"/>
      <c r="AG93" s="267" t="s">
        <v>227</v>
      </c>
      <c r="AH93" s="275"/>
      <c r="AI93" s="267" t="s">
        <v>227</v>
      </c>
      <c r="AJ93" s="276" t="s">
        <v>227</v>
      </c>
    </row>
    <row r="94" spans="2:36" ht="18" customHeight="1" thickBot="1" x14ac:dyDescent="0.25">
      <c r="B94" s="258" t="s">
        <v>227</v>
      </c>
      <c r="C94" s="277"/>
      <c r="D94" s="260"/>
      <c r="E94" s="261"/>
      <c r="F94" s="261"/>
      <c r="G94" s="261"/>
      <c r="H94" s="261"/>
      <c r="I94" s="261">
        <v>0</v>
      </c>
      <c r="J94" s="261">
        <v>0</v>
      </c>
      <c r="K94" s="261"/>
      <c r="L94" s="261"/>
      <c r="M94" s="262"/>
      <c r="N94" s="263" t="s">
        <v>227</v>
      </c>
      <c r="O94" s="264"/>
      <c r="P94" s="264" t="s">
        <v>227</v>
      </c>
      <c r="Q94" s="265" t="s">
        <v>227</v>
      </c>
      <c r="R94" s="266" t="s">
        <v>227</v>
      </c>
      <c r="S94" s="267" t="s">
        <v>227</v>
      </c>
      <c r="T94" s="268"/>
      <c r="U94" s="266"/>
      <c r="V94" s="267" t="s">
        <v>227</v>
      </c>
      <c r="W94" s="269"/>
      <c r="X94" s="267" t="s">
        <v>227</v>
      </c>
      <c r="Y94" s="270" t="s">
        <v>227</v>
      </c>
      <c r="Z94" s="270"/>
      <c r="AA94" s="267" t="s">
        <v>227</v>
      </c>
      <c r="AB94" s="271" t="s">
        <v>227</v>
      </c>
      <c r="AC94" s="272">
        <v>2021</v>
      </c>
      <c r="AD94" s="273">
        <v>0</v>
      </c>
      <c r="AE94" s="274" t="s">
        <v>227</v>
      </c>
      <c r="AF94" s="275"/>
      <c r="AG94" s="267" t="s">
        <v>227</v>
      </c>
      <c r="AH94" s="275"/>
      <c r="AI94" s="267" t="s">
        <v>227</v>
      </c>
      <c r="AJ94" s="276" t="s">
        <v>227</v>
      </c>
    </row>
    <row r="95" spans="2:36" ht="18" hidden="1" customHeight="1" x14ac:dyDescent="0.2">
      <c r="B95" s="258" t="s">
        <v>227</v>
      </c>
      <c r="C95" s="277"/>
      <c r="D95" s="260"/>
      <c r="E95" s="261"/>
      <c r="F95" s="261"/>
      <c r="G95" s="261"/>
      <c r="H95" s="261"/>
      <c r="I95" s="261">
        <v>0</v>
      </c>
      <c r="J95" s="261">
        <v>0</v>
      </c>
      <c r="K95" s="261"/>
      <c r="L95" s="261"/>
      <c r="M95" s="262"/>
      <c r="N95" s="263" t="s">
        <v>227</v>
      </c>
      <c r="O95" s="264"/>
      <c r="P95" s="264" t="s">
        <v>227</v>
      </c>
      <c r="Q95" s="265" t="s">
        <v>227</v>
      </c>
      <c r="R95" s="266" t="s">
        <v>227</v>
      </c>
      <c r="S95" s="267" t="s">
        <v>227</v>
      </c>
      <c r="T95" s="268" t="s">
        <v>259</v>
      </c>
      <c r="U95" s="266"/>
      <c r="V95" s="267" t="s">
        <v>227</v>
      </c>
      <c r="W95" s="269"/>
      <c r="X95" s="267" t="s">
        <v>227</v>
      </c>
      <c r="Y95" s="270">
        <v>0</v>
      </c>
      <c r="Z95" s="270"/>
      <c r="AA95" s="267" t="s">
        <v>227</v>
      </c>
      <c r="AB95" s="271" t="s">
        <v>227</v>
      </c>
      <c r="AC95" s="272">
        <v>2021</v>
      </c>
      <c r="AD95" s="273">
        <v>0</v>
      </c>
      <c r="AE95" s="274" t="s">
        <v>227</v>
      </c>
      <c r="AF95" s="275"/>
      <c r="AG95" s="267" t="s">
        <v>227</v>
      </c>
      <c r="AH95" s="275"/>
      <c r="AI95" s="267" t="s">
        <v>227</v>
      </c>
      <c r="AJ95" s="276" t="s">
        <v>227</v>
      </c>
    </row>
    <row r="96" spans="2:36" ht="18" hidden="1" customHeight="1" x14ac:dyDescent="0.2">
      <c r="B96" s="258" t="s">
        <v>227</v>
      </c>
      <c r="C96" s="277"/>
      <c r="D96" s="260"/>
      <c r="E96" s="261"/>
      <c r="F96" s="261"/>
      <c r="G96" s="261"/>
      <c r="H96" s="261"/>
      <c r="I96" s="261">
        <v>0</v>
      </c>
      <c r="J96" s="261">
        <v>0</v>
      </c>
      <c r="K96" s="261"/>
      <c r="L96" s="278"/>
      <c r="M96" s="262"/>
      <c r="N96" s="263" t="s">
        <v>227</v>
      </c>
      <c r="O96" s="264"/>
      <c r="P96" s="264" t="s">
        <v>227</v>
      </c>
      <c r="Q96" s="265" t="s">
        <v>227</v>
      </c>
      <c r="R96" s="266" t="s">
        <v>227</v>
      </c>
      <c r="S96" s="267" t="s">
        <v>227</v>
      </c>
      <c r="T96" s="268" t="s">
        <v>227</v>
      </c>
      <c r="U96" s="266"/>
      <c r="V96" s="267" t="s">
        <v>227</v>
      </c>
      <c r="W96" s="269"/>
      <c r="X96" s="267" t="s">
        <v>227</v>
      </c>
      <c r="Y96" s="270">
        <v>0</v>
      </c>
      <c r="Z96" s="270"/>
      <c r="AA96" s="267" t="s">
        <v>227</v>
      </c>
      <c r="AB96" s="271" t="s">
        <v>227</v>
      </c>
      <c r="AC96" s="272">
        <v>2021</v>
      </c>
      <c r="AD96" s="273">
        <v>0</v>
      </c>
      <c r="AE96" s="274" t="s">
        <v>227</v>
      </c>
      <c r="AF96" s="275"/>
      <c r="AG96" s="267" t="s">
        <v>227</v>
      </c>
      <c r="AH96" s="275"/>
      <c r="AI96" s="267" t="s">
        <v>227</v>
      </c>
      <c r="AJ96" s="276" t="s">
        <v>227</v>
      </c>
    </row>
    <row r="97" spans="2:36" ht="18" hidden="1" customHeight="1" x14ac:dyDescent="0.2">
      <c r="B97" s="258" t="s">
        <v>227</v>
      </c>
      <c r="C97" s="277"/>
      <c r="D97" s="260"/>
      <c r="E97" s="261"/>
      <c r="F97" s="261"/>
      <c r="G97" s="261"/>
      <c r="H97" s="261"/>
      <c r="I97" s="261">
        <v>0</v>
      </c>
      <c r="J97" s="261">
        <v>0</v>
      </c>
      <c r="K97" s="261"/>
      <c r="L97" s="278"/>
      <c r="M97" s="262"/>
      <c r="N97" s="263" t="s">
        <v>227</v>
      </c>
      <c r="O97" s="264"/>
      <c r="P97" s="264" t="s">
        <v>227</v>
      </c>
      <c r="Q97" s="265" t="s">
        <v>227</v>
      </c>
      <c r="R97" s="266" t="s">
        <v>227</v>
      </c>
      <c r="S97" s="267" t="s">
        <v>227</v>
      </c>
      <c r="T97" s="268" t="s">
        <v>227</v>
      </c>
      <c r="U97" s="266"/>
      <c r="V97" s="267" t="s">
        <v>227</v>
      </c>
      <c r="W97" s="269"/>
      <c r="X97" s="267" t="s">
        <v>227</v>
      </c>
      <c r="Y97" s="270">
        <v>0</v>
      </c>
      <c r="Z97" s="270"/>
      <c r="AA97" s="267" t="s">
        <v>227</v>
      </c>
      <c r="AB97" s="271" t="s">
        <v>227</v>
      </c>
      <c r="AC97" s="272">
        <v>2021</v>
      </c>
      <c r="AD97" s="273">
        <v>0</v>
      </c>
      <c r="AE97" s="274" t="s">
        <v>227</v>
      </c>
      <c r="AF97" s="275"/>
      <c r="AG97" s="267" t="s">
        <v>227</v>
      </c>
      <c r="AH97" s="275"/>
      <c r="AI97" s="267" t="s">
        <v>227</v>
      </c>
      <c r="AJ97" s="276" t="s">
        <v>227</v>
      </c>
    </row>
    <row r="98" spans="2:36" ht="18" hidden="1" customHeight="1" x14ac:dyDescent="0.2">
      <c r="B98" s="258" t="s">
        <v>227</v>
      </c>
      <c r="C98" s="277"/>
      <c r="D98" s="260"/>
      <c r="E98" s="261"/>
      <c r="F98" s="261"/>
      <c r="G98" s="261"/>
      <c r="H98" s="261"/>
      <c r="I98" s="261">
        <v>0</v>
      </c>
      <c r="J98" s="261">
        <v>0</v>
      </c>
      <c r="K98" s="261"/>
      <c r="L98" s="278"/>
      <c r="M98" s="262"/>
      <c r="N98" s="263" t="s">
        <v>227</v>
      </c>
      <c r="O98" s="264"/>
      <c r="P98" s="264" t="s">
        <v>227</v>
      </c>
      <c r="Q98" s="265" t="s">
        <v>227</v>
      </c>
      <c r="R98" s="266" t="s">
        <v>227</v>
      </c>
      <c r="S98" s="267" t="s">
        <v>227</v>
      </c>
      <c r="T98" s="268" t="s">
        <v>227</v>
      </c>
      <c r="U98" s="266"/>
      <c r="V98" s="267" t="s">
        <v>227</v>
      </c>
      <c r="W98" s="269"/>
      <c r="X98" s="267" t="s">
        <v>227</v>
      </c>
      <c r="Y98" s="270">
        <v>0</v>
      </c>
      <c r="Z98" s="270"/>
      <c r="AA98" s="267" t="s">
        <v>227</v>
      </c>
      <c r="AB98" s="271" t="s">
        <v>227</v>
      </c>
      <c r="AC98" s="272">
        <v>2021</v>
      </c>
      <c r="AD98" s="273">
        <v>0</v>
      </c>
      <c r="AE98" s="274" t="s">
        <v>227</v>
      </c>
      <c r="AF98" s="275"/>
      <c r="AG98" s="267" t="s">
        <v>227</v>
      </c>
      <c r="AH98" s="275"/>
      <c r="AI98" s="267" t="s">
        <v>227</v>
      </c>
      <c r="AJ98" s="276" t="s">
        <v>227</v>
      </c>
    </row>
    <row r="99" spans="2:36" ht="18" hidden="1" customHeight="1" x14ac:dyDescent="0.2">
      <c r="B99" s="258" t="s">
        <v>227</v>
      </c>
      <c r="C99" s="277"/>
      <c r="D99" s="260"/>
      <c r="E99" s="261"/>
      <c r="F99" s="261"/>
      <c r="G99" s="261"/>
      <c r="H99" s="261"/>
      <c r="I99" s="261">
        <v>0</v>
      </c>
      <c r="J99" s="261">
        <v>0</v>
      </c>
      <c r="K99" s="261"/>
      <c r="L99" s="278"/>
      <c r="M99" s="262"/>
      <c r="N99" s="263" t="s">
        <v>227</v>
      </c>
      <c r="O99" s="264"/>
      <c r="P99" s="264" t="s">
        <v>227</v>
      </c>
      <c r="Q99" s="265" t="s">
        <v>227</v>
      </c>
      <c r="R99" s="266" t="s">
        <v>227</v>
      </c>
      <c r="S99" s="267" t="s">
        <v>227</v>
      </c>
      <c r="T99" s="268" t="s">
        <v>227</v>
      </c>
      <c r="U99" s="266"/>
      <c r="V99" s="267" t="s">
        <v>227</v>
      </c>
      <c r="W99" s="269"/>
      <c r="X99" s="267" t="s">
        <v>227</v>
      </c>
      <c r="Y99" s="270">
        <v>0</v>
      </c>
      <c r="Z99" s="270"/>
      <c r="AA99" s="267" t="s">
        <v>227</v>
      </c>
      <c r="AB99" s="271" t="s">
        <v>227</v>
      </c>
      <c r="AC99" s="272">
        <v>2021</v>
      </c>
      <c r="AD99" s="273">
        <v>0</v>
      </c>
      <c r="AE99" s="274" t="s">
        <v>227</v>
      </c>
      <c r="AF99" s="275"/>
      <c r="AG99" s="267" t="s">
        <v>227</v>
      </c>
      <c r="AH99" s="275"/>
      <c r="AI99" s="267" t="s">
        <v>227</v>
      </c>
      <c r="AJ99" s="276" t="s">
        <v>227</v>
      </c>
    </row>
    <row r="100" spans="2:36" ht="18" hidden="1" customHeight="1" x14ac:dyDescent="0.2">
      <c r="B100" s="258" t="s">
        <v>227</v>
      </c>
      <c r="C100" s="277"/>
      <c r="D100" s="260"/>
      <c r="E100" s="261"/>
      <c r="F100" s="261"/>
      <c r="G100" s="261"/>
      <c r="H100" s="261"/>
      <c r="I100" s="261">
        <v>0</v>
      </c>
      <c r="J100" s="261">
        <v>0</v>
      </c>
      <c r="K100" s="261"/>
      <c r="L100" s="278"/>
      <c r="M100" s="262"/>
      <c r="N100" s="263" t="s">
        <v>227</v>
      </c>
      <c r="O100" s="264"/>
      <c r="P100" s="264" t="s">
        <v>227</v>
      </c>
      <c r="Q100" s="265" t="s">
        <v>227</v>
      </c>
      <c r="R100" s="266" t="s">
        <v>227</v>
      </c>
      <c r="S100" s="267" t="s">
        <v>227</v>
      </c>
      <c r="T100" s="268" t="s">
        <v>227</v>
      </c>
      <c r="U100" s="266"/>
      <c r="V100" s="267" t="s">
        <v>227</v>
      </c>
      <c r="W100" s="269"/>
      <c r="X100" s="267" t="s">
        <v>227</v>
      </c>
      <c r="Y100" s="270">
        <v>0</v>
      </c>
      <c r="Z100" s="270"/>
      <c r="AA100" s="267" t="s">
        <v>227</v>
      </c>
      <c r="AB100" s="271" t="s">
        <v>227</v>
      </c>
      <c r="AC100" s="272">
        <v>2021</v>
      </c>
      <c r="AD100" s="273">
        <v>0</v>
      </c>
      <c r="AE100" s="274" t="s">
        <v>227</v>
      </c>
      <c r="AF100" s="275"/>
      <c r="AG100" s="267" t="s">
        <v>227</v>
      </c>
      <c r="AH100" s="275"/>
      <c r="AI100" s="267" t="s">
        <v>227</v>
      </c>
      <c r="AJ100" s="276" t="s">
        <v>227</v>
      </c>
    </row>
    <row r="101" spans="2:36" ht="18" hidden="1" customHeight="1" x14ac:dyDescent="0.2">
      <c r="B101" s="258" t="s">
        <v>227</v>
      </c>
      <c r="C101" s="277"/>
      <c r="D101" s="260"/>
      <c r="E101" s="261"/>
      <c r="F101" s="261"/>
      <c r="G101" s="261"/>
      <c r="H101" s="261"/>
      <c r="I101" s="261">
        <v>0</v>
      </c>
      <c r="J101" s="261">
        <v>0</v>
      </c>
      <c r="K101" s="261"/>
      <c r="L101" s="278"/>
      <c r="M101" s="262"/>
      <c r="N101" s="263" t="s">
        <v>227</v>
      </c>
      <c r="O101" s="264"/>
      <c r="P101" s="264" t="s">
        <v>227</v>
      </c>
      <c r="Q101" s="265" t="s">
        <v>227</v>
      </c>
      <c r="R101" s="266" t="s">
        <v>227</v>
      </c>
      <c r="S101" s="267" t="s">
        <v>227</v>
      </c>
      <c r="T101" s="268" t="s">
        <v>227</v>
      </c>
      <c r="U101" s="266"/>
      <c r="V101" s="267" t="s">
        <v>227</v>
      </c>
      <c r="W101" s="269"/>
      <c r="X101" s="267" t="s">
        <v>227</v>
      </c>
      <c r="Y101" s="270">
        <v>0</v>
      </c>
      <c r="Z101" s="270"/>
      <c r="AA101" s="267" t="s">
        <v>227</v>
      </c>
      <c r="AB101" s="271" t="s">
        <v>227</v>
      </c>
      <c r="AC101" s="272">
        <v>2021</v>
      </c>
      <c r="AD101" s="273">
        <v>0</v>
      </c>
      <c r="AE101" s="274" t="s">
        <v>227</v>
      </c>
      <c r="AF101" s="275"/>
      <c r="AG101" s="267" t="s">
        <v>227</v>
      </c>
      <c r="AH101" s="275"/>
      <c r="AI101" s="267" t="s">
        <v>227</v>
      </c>
      <c r="AJ101" s="276" t="s">
        <v>227</v>
      </c>
    </row>
    <row r="102" spans="2:36" ht="18" hidden="1" customHeight="1" thickBot="1" x14ac:dyDescent="0.25">
      <c r="B102" s="279"/>
      <c r="C102" s="280"/>
      <c r="D102" s="280"/>
      <c r="E102" s="280"/>
      <c r="F102" s="280"/>
      <c r="G102" s="280"/>
      <c r="H102" s="280"/>
      <c r="I102" s="280"/>
      <c r="J102" s="280"/>
      <c r="K102" s="280"/>
      <c r="L102" s="280"/>
      <c r="M102" s="280"/>
      <c r="N102" s="281"/>
      <c r="O102" s="280"/>
      <c r="P102" s="280"/>
      <c r="Q102" s="280"/>
      <c r="R102" s="280"/>
      <c r="S102" s="280"/>
      <c r="T102" s="280"/>
      <c r="U102" s="280"/>
      <c r="V102" s="280"/>
      <c r="W102" s="280"/>
      <c r="X102" s="280"/>
      <c r="Y102" s="280"/>
      <c r="Z102" s="280"/>
      <c r="AA102" s="280"/>
      <c r="AB102" s="280"/>
      <c r="AC102" s="282"/>
      <c r="AD102" s="282"/>
      <c r="AE102" s="282"/>
      <c r="AF102" s="283"/>
      <c r="AG102" s="282"/>
      <c r="AH102" s="283"/>
      <c r="AI102" s="282"/>
      <c r="AJ102" s="284"/>
    </row>
    <row r="103" spans="2:36" ht="18" customHeight="1" x14ac:dyDescent="0.2">
      <c r="B103" s="237">
        <v>9</v>
      </c>
      <c r="C103" s="238" t="s">
        <v>365</v>
      </c>
      <c r="D103" s="239">
        <v>1</v>
      </c>
      <c r="E103" s="240">
        <v>1366350644</v>
      </c>
      <c r="F103" s="240">
        <v>1523186370</v>
      </c>
      <c r="G103" s="240">
        <v>387297254</v>
      </c>
      <c r="H103" s="240">
        <v>604568758</v>
      </c>
      <c r="I103" s="240">
        <v>979053390</v>
      </c>
      <c r="J103" s="240">
        <v>918617612</v>
      </c>
      <c r="K103" s="240">
        <v>214431234</v>
      </c>
      <c r="L103" s="241">
        <v>21275418</v>
      </c>
      <c r="M103" s="242">
        <v>1</v>
      </c>
      <c r="N103" s="243">
        <v>2</v>
      </c>
      <c r="O103" s="244"/>
      <c r="P103" s="245">
        <v>0</v>
      </c>
      <c r="Q103" s="246">
        <v>525490168</v>
      </c>
      <c r="R103" s="240">
        <v>979053390</v>
      </c>
      <c r="S103" s="247" t="s">
        <v>395</v>
      </c>
      <c r="T103" s="248" t="s">
        <v>259</v>
      </c>
      <c r="U103" s="240">
        <v>3.527912036267626</v>
      </c>
      <c r="V103" s="247" t="s">
        <v>395</v>
      </c>
      <c r="W103" s="249">
        <v>0.39691056190320295</v>
      </c>
      <c r="X103" s="247" t="s">
        <v>395</v>
      </c>
      <c r="Y103" s="245">
        <v>0</v>
      </c>
      <c r="Z103" s="250">
        <v>10.078825901328942</v>
      </c>
      <c r="AA103" s="247" t="s">
        <v>395</v>
      </c>
      <c r="AB103" s="251" t="s">
        <v>396</v>
      </c>
      <c r="AC103" s="252">
        <v>2021</v>
      </c>
      <c r="AD103" s="253">
        <v>1676.546813189716</v>
      </c>
      <c r="AE103" s="254"/>
      <c r="AF103" s="255">
        <v>0.23342817642385894</v>
      </c>
      <c r="AG103" s="247" t="s">
        <v>395</v>
      </c>
      <c r="AH103" s="256">
        <v>0.14077806775542509</v>
      </c>
      <c r="AI103" s="247" t="s">
        <v>395</v>
      </c>
      <c r="AJ103" s="257" t="s">
        <v>395</v>
      </c>
    </row>
    <row r="104" spans="2:36" ht="18" customHeight="1" x14ac:dyDescent="0.2">
      <c r="B104" s="258">
        <v>9.1</v>
      </c>
      <c r="C104" s="259" t="s">
        <v>365</v>
      </c>
      <c r="D104" s="260">
        <v>1</v>
      </c>
      <c r="E104" s="261">
        <v>1366350644</v>
      </c>
      <c r="F104" s="261">
        <v>1523186370</v>
      </c>
      <c r="G104" s="261">
        <v>387297254</v>
      </c>
      <c r="H104" s="261">
        <v>604568758</v>
      </c>
      <c r="I104" s="261">
        <v>979053390</v>
      </c>
      <c r="J104" s="261">
        <v>918617612</v>
      </c>
      <c r="K104" s="261">
        <v>214431234</v>
      </c>
      <c r="L104" s="261">
        <v>21275418</v>
      </c>
      <c r="M104" s="262"/>
      <c r="N104" s="263" t="s">
        <v>227</v>
      </c>
      <c r="O104" s="264"/>
      <c r="P104" s="264" t="s">
        <v>227</v>
      </c>
      <c r="Q104" s="265" t="s">
        <v>227</v>
      </c>
      <c r="R104" s="266" t="s">
        <v>227</v>
      </c>
      <c r="S104" s="267" t="s">
        <v>227</v>
      </c>
      <c r="T104" s="268" t="s">
        <v>259</v>
      </c>
      <c r="U104" s="266"/>
      <c r="V104" s="267" t="s">
        <v>227</v>
      </c>
      <c r="W104" s="269"/>
      <c r="X104" s="267" t="s">
        <v>227</v>
      </c>
      <c r="Y104" s="270" t="s">
        <v>227</v>
      </c>
      <c r="Z104" s="270"/>
      <c r="AA104" s="267" t="s">
        <v>227</v>
      </c>
      <c r="AB104" s="271" t="s">
        <v>227</v>
      </c>
      <c r="AC104" s="272">
        <v>2021</v>
      </c>
      <c r="AD104" s="273">
        <v>1676.546813189716</v>
      </c>
      <c r="AE104" s="274" t="s">
        <v>397</v>
      </c>
      <c r="AF104" s="275"/>
      <c r="AG104" s="267" t="s">
        <v>227</v>
      </c>
      <c r="AH104" s="275"/>
      <c r="AI104" s="267" t="s">
        <v>227</v>
      </c>
      <c r="AJ104" s="276" t="s">
        <v>227</v>
      </c>
    </row>
    <row r="105" spans="2:36" ht="18" customHeight="1" thickBot="1" x14ac:dyDescent="0.25">
      <c r="B105" s="258" t="s">
        <v>227</v>
      </c>
      <c r="C105" s="277"/>
      <c r="D105" s="260"/>
      <c r="E105" s="261"/>
      <c r="F105" s="261"/>
      <c r="G105" s="261"/>
      <c r="H105" s="261"/>
      <c r="I105" s="261">
        <v>0</v>
      </c>
      <c r="J105" s="261">
        <v>0</v>
      </c>
      <c r="K105" s="261"/>
      <c r="L105" s="261"/>
      <c r="M105" s="262"/>
      <c r="N105" s="263" t="s">
        <v>227</v>
      </c>
      <c r="O105" s="264"/>
      <c r="P105" s="264" t="s">
        <v>227</v>
      </c>
      <c r="Q105" s="265" t="s">
        <v>227</v>
      </c>
      <c r="R105" s="266" t="s">
        <v>227</v>
      </c>
      <c r="S105" s="267" t="s">
        <v>227</v>
      </c>
      <c r="T105" s="268"/>
      <c r="U105" s="266"/>
      <c r="V105" s="267" t="s">
        <v>227</v>
      </c>
      <c r="W105" s="269"/>
      <c r="X105" s="267" t="s">
        <v>227</v>
      </c>
      <c r="Y105" s="270" t="s">
        <v>227</v>
      </c>
      <c r="Z105" s="270"/>
      <c r="AA105" s="267" t="s">
        <v>227</v>
      </c>
      <c r="AB105" s="271" t="s">
        <v>227</v>
      </c>
      <c r="AC105" s="272">
        <v>2021</v>
      </c>
      <c r="AD105" s="273">
        <v>0</v>
      </c>
      <c r="AE105" s="274" t="s">
        <v>227</v>
      </c>
      <c r="AF105" s="275"/>
      <c r="AG105" s="267" t="s">
        <v>227</v>
      </c>
      <c r="AH105" s="275"/>
      <c r="AI105" s="267" t="s">
        <v>227</v>
      </c>
      <c r="AJ105" s="276" t="s">
        <v>227</v>
      </c>
    </row>
    <row r="106" spans="2:36" ht="18" hidden="1" customHeight="1" x14ac:dyDescent="0.2">
      <c r="B106" s="258" t="s">
        <v>227</v>
      </c>
      <c r="C106" s="277"/>
      <c r="D106" s="260"/>
      <c r="E106" s="261"/>
      <c r="F106" s="261"/>
      <c r="G106" s="261"/>
      <c r="H106" s="261"/>
      <c r="I106" s="261">
        <v>0</v>
      </c>
      <c r="J106" s="261">
        <v>0</v>
      </c>
      <c r="K106" s="261"/>
      <c r="L106" s="261"/>
      <c r="M106" s="262"/>
      <c r="N106" s="263" t="s">
        <v>227</v>
      </c>
      <c r="O106" s="264"/>
      <c r="P106" s="264" t="s">
        <v>227</v>
      </c>
      <c r="Q106" s="265" t="s">
        <v>227</v>
      </c>
      <c r="R106" s="266" t="s">
        <v>227</v>
      </c>
      <c r="S106" s="267" t="s">
        <v>227</v>
      </c>
      <c r="T106" s="268"/>
      <c r="U106" s="266"/>
      <c r="V106" s="267" t="s">
        <v>227</v>
      </c>
      <c r="W106" s="269"/>
      <c r="X106" s="267" t="s">
        <v>227</v>
      </c>
      <c r="Y106" s="270">
        <v>0</v>
      </c>
      <c r="Z106" s="270"/>
      <c r="AA106" s="267" t="s">
        <v>227</v>
      </c>
      <c r="AB106" s="271" t="s">
        <v>227</v>
      </c>
      <c r="AC106" s="272">
        <v>2021</v>
      </c>
      <c r="AD106" s="273">
        <v>0</v>
      </c>
      <c r="AE106" s="274" t="s">
        <v>227</v>
      </c>
      <c r="AF106" s="275"/>
      <c r="AG106" s="267" t="s">
        <v>227</v>
      </c>
      <c r="AH106" s="275"/>
      <c r="AI106" s="267" t="s">
        <v>227</v>
      </c>
      <c r="AJ106" s="276" t="s">
        <v>227</v>
      </c>
    </row>
    <row r="107" spans="2:36" ht="18" hidden="1" customHeight="1" x14ac:dyDescent="0.2">
      <c r="B107" s="258" t="s">
        <v>227</v>
      </c>
      <c r="C107" s="277"/>
      <c r="D107" s="260"/>
      <c r="E107" s="261"/>
      <c r="F107" s="261"/>
      <c r="G107" s="261"/>
      <c r="H107" s="261"/>
      <c r="I107" s="261">
        <v>0</v>
      </c>
      <c r="J107" s="261">
        <v>0</v>
      </c>
      <c r="K107" s="261"/>
      <c r="L107" s="278"/>
      <c r="M107" s="262"/>
      <c r="N107" s="263" t="s">
        <v>227</v>
      </c>
      <c r="O107" s="264"/>
      <c r="P107" s="264" t="s">
        <v>227</v>
      </c>
      <c r="Q107" s="265" t="s">
        <v>227</v>
      </c>
      <c r="R107" s="266" t="s">
        <v>227</v>
      </c>
      <c r="S107" s="267" t="s">
        <v>227</v>
      </c>
      <c r="T107" s="268" t="s">
        <v>227</v>
      </c>
      <c r="U107" s="266"/>
      <c r="V107" s="267" t="s">
        <v>227</v>
      </c>
      <c r="W107" s="269"/>
      <c r="X107" s="267" t="s">
        <v>227</v>
      </c>
      <c r="Y107" s="270">
        <v>0</v>
      </c>
      <c r="Z107" s="270"/>
      <c r="AA107" s="267" t="s">
        <v>227</v>
      </c>
      <c r="AB107" s="271" t="s">
        <v>227</v>
      </c>
      <c r="AC107" s="272">
        <v>2021</v>
      </c>
      <c r="AD107" s="273">
        <v>0</v>
      </c>
      <c r="AE107" s="274" t="s">
        <v>227</v>
      </c>
      <c r="AF107" s="275"/>
      <c r="AG107" s="267" t="s">
        <v>227</v>
      </c>
      <c r="AH107" s="275"/>
      <c r="AI107" s="267" t="s">
        <v>227</v>
      </c>
      <c r="AJ107" s="276" t="s">
        <v>227</v>
      </c>
    </row>
    <row r="108" spans="2:36" ht="18" hidden="1" customHeight="1" x14ac:dyDescent="0.2">
      <c r="B108" s="258" t="s">
        <v>227</v>
      </c>
      <c r="C108" s="277"/>
      <c r="D108" s="260"/>
      <c r="E108" s="261"/>
      <c r="F108" s="261"/>
      <c r="G108" s="261"/>
      <c r="H108" s="261"/>
      <c r="I108" s="261">
        <v>0</v>
      </c>
      <c r="J108" s="261">
        <v>0</v>
      </c>
      <c r="K108" s="261"/>
      <c r="L108" s="278"/>
      <c r="M108" s="262"/>
      <c r="N108" s="263" t="s">
        <v>227</v>
      </c>
      <c r="O108" s="264"/>
      <c r="P108" s="264" t="s">
        <v>227</v>
      </c>
      <c r="Q108" s="265" t="s">
        <v>227</v>
      </c>
      <c r="R108" s="266" t="s">
        <v>227</v>
      </c>
      <c r="S108" s="267" t="s">
        <v>227</v>
      </c>
      <c r="T108" s="268" t="s">
        <v>227</v>
      </c>
      <c r="U108" s="266"/>
      <c r="V108" s="267" t="s">
        <v>227</v>
      </c>
      <c r="W108" s="269"/>
      <c r="X108" s="267" t="s">
        <v>227</v>
      </c>
      <c r="Y108" s="270">
        <v>0</v>
      </c>
      <c r="Z108" s="270"/>
      <c r="AA108" s="267" t="s">
        <v>227</v>
      </c>
      <c r="AB108" s="271" t="s">
        <v>227</v>
      </c>
      <c r="AC108" s="272">
        <v>2021</v>
      </c>
      <c r="AD108" s="273">
        <v>0</v>
      </c>
      <c r="AE108" s="274" t="s">
        <v>227</v>
      </c>
      <c r="AF108" s="275"/>
      <c r="AG108" s="267" t="s">
        <v>227</v>
      </c>
      <c r="AH108" s="275"/>
      <c r="AI108" s="267" t="s">
        <v>227</v>
      </c>
      <c r="AJ108" s="276" t="s">
        <v>227</v>
      </c>
    </row>
    <row r="109" spans="2:36" ht="18" hidden="1" customHeight="1" x14ac:dyDescent="0.2">
      <c r="B109" s="258" t="s">
        <v>227</v>
      </c>
      <c r="C109" s="277"/>
      <c r="D109" s="260"/>
      <c r="E109" s="261"/>
      <c r="F109" s="261"/>
      <c r="G109" s="261"/>
      <c r="H109" s="261"/>
      <c r="I109" s="261">
        <v>0</v>
      </c>
      <c r="J109" s="261">
        <v>0</v>
      </c>
      <c r="K109" s="261"/>
      <c r="L109" s="278"/>
      <c r="M109" s="262"/>
      <c r="N109" s="263" t="s">
        <v>227</v>
      </c>
      <c r="O109" s="264"/>
      <c r="P109" s="264" t="s">
        <v>227</v>
      </c>
      <c r="Q109" s="265" t="s">
        <v>227</v>
      </c>
      <c r="R109" s="266" t="s">
        <v>227</v>
      </c>
      <c r="S109" s="267" t="s">
        <v>227</v>
      </c>
      <c r="T109" s="268" t="s">
        <v>227</v>
      </c>
      <c r="U109" s="266"/>
      <c r="V109" s="267" t="s">
        <v>227</v>
      </c>
      <c r="W109" s="269"/>
      <c r="X109" s="267" t="s">
        <v>227</v>
      </c>
      <c r="Y109" s="270">
        <v>0</v>
      </c>
      <c r="Z109" s="270"/>
      <c r="AA109" s="267" t="s">
        <v>227</v>
      </c>
      <c r="AB109" s="271" t="s">
        <v>227</v>
      </c>
      <c r="AC109" s="272">
        <v>2021</v>
      </c>
      <c r="AD109" s="273">
        <v>0</v>
      </c>
      <c r="AE109" s="274" t="s">
        <v>227</v>
      </c>
      <c r="AF109" s="275"/>
      <c r="AG109" s="267" t="s">
        <v>227</v>
      </c>
      <c r="AH109" s="275"/>
      <c r="AI109" s="267" t="s">
        <v>227</v>
      </c>
      <c r="AJ109" s="276" t="s">
        <v>227</v>
      </c>
    </row>
    <row r="110" spans="2:36" ht="18" hidden="1" customHeight="1" x14ac:dyDescent="0.2">
      <c r="B110" s="258" t="s">
        <v>227</v>
      </c>
      <c r="C110" s="277"/>
      <c r="D110" s="260"/>
      <c r="E110" s="261"/>
      <c r="F110" s="261"/>
      <c r="G110" s="261"/>
      <c r="H110" s="261"/>
      <c r="I110" s="261">
        <v>0</v>
      </c>
      <c r="J110" s="261">
        <v>0</v>
      </c>
      <c r="K110" s="261"/>
      <c r="L110" s="278"/>
      <c r="M110" s="262"/>
      <c r="N110" s="263" t="s">
        <v>227</v>
      </c>
      <c r="O110" s="264"/>
      <c r="P110" s="264" t="s">
        <v>227</v>
      </c>
      <c r="Q110" s="265" t="s">
        <v>227</v>
      </c>
      <c r="R110" s="266" t="s">
        <v>227</v>
      </c>
      <c r="S110" s="267" t="s">
        <v>227</v>
      </c>
      <c r="T110" s="268" t="s">
        <v>227</v>
      </c>
      <c r="U110" s="266"/>
      <c r="V110" s="267" t="s">
        <v>227</v>
      </c>
      <c r="W110" s="269"/>
      <c r="X110" s="267" t="s">
        <v>227</v>
      </c>
      <c r="Y110" s="270">
        <v>0</v>
      </c>
      <c r="Z110" s="270"/>
      <c r="AA110" s="267" t="s">
        <v>227</v>
      </c>
      <c r="AB110" s="271" t="s">
        <v>227</v>
      </c>
      <c r="AC110" s="272">
        <v>2021</v>
      </c>
      <c r="AD110" s="273">
        <v>0</v>
      </c>
      <c r="AE110" s="274" t="s">
        <v>227</v>
      </c>
      <c r="AF110" s="275"/>
      <c r="AG110" s="267" t="s">
        <v>227</v>
      </c>
      <c r="AH110" s="275"/>
      <c r="AI110" s="267" t="s">
        <v>227</v>
      </c>
      <c r="AJ110" s="276" t="s">
        <v>227</v>
      </c>
    </row>
    <row r="111" spans="2:36" ht="18" hidden="1" customHeight="1" x14ac:dyDescent="0.2">
      <c r="B111" s="258" t="s">
        <v>227</v>
      </c>
      <c r="C111" s="277"/>
      <c r="D111" s="260"/>
      <c r="E111" s="261"/>
      <c r="F111" s="261"/>
      <c r="G111" s="261"/>
      <c r="H111" s="261"/>
      <c r="I111" s="261">
        <v>0</v>
      </c>
      <c r="J111" s="261">
        <v>0</v>
      </c>
      <c r="K111" s="261"/>
      <c r="L111" s="278"/>
      <c r="M111" s="262"/>
      <c r="N111" s="263" t="s">
        <v>227</v>
      </c>
      <c r="O111" s="264"/>
      <c r="P111" s="264" t="s">
        <v>227</v>
      </c>
      <c r="Q111" s="265" t="s">
        <v>227</v>
      </c>
      <c r="R111" s="266" t="s">
        <v>227</v>
      </c>
      <c r="S111" s="267" t="s">
        <v>227</v>
      </c>
      <c r="T111" s="268" t="s">
        <v>227</v>
      </c>
      <c r="U111" s="266"/>
      <c r="V111" s="267" t="s">
        <v>227</v>
      </c>
      <c r="W111" s="269"/>
      <c r="X111" s="267" t="s">
        <v>227</v>
      </c>
      <c r="Y111" s="270">
        <v>0</v>
      </c>
      <c r="Z111" s="270"/>
      <c r="AA111" s="267" t="s">
        <v>227</v>
      </c>
      <c r="AB111" s="271" t="s">
        <v>227</v>
      </c>
      <c r="AC111" s="272">
        <v>2021</v>
      </c>
      <c r="AD111" s="273">
        <v>0</v>
      </c>
      <c r="AE111" s="274" t="s">
        <v>227</v>
      </c>
      <c r="AF111" s="275"/>
      <c r="AG111" s="267" t="s">
        <v>227</v>
      </c>
      <c r="AH111" s="275"/>
      <c r="AI111" s="267" t="s">
        <v>227</v>
      </c>
      <c r="AJ111" s="276" t="s">
        <v>227</v>
      </c>
    </row>
    <row r="112" spans="2:36" ht="18" hidden="1" customHeight="1" x14ac:dyDescent="0.2">
      <c r="B112" s="258" t="s">
        <v>227</v>
      </c>
      <c r="C112" s="277"/>
      <c r="D112" s="260"/>
      <c r="E112" s="261"/>
      <c r="F112" s="261"/>
      <c r="G112" s="261"/>
      <c r="H112" s="261"/>
      <c r="I112" s="261">
        <v>0</v>
      </c>
      <c r="J112" s="261">
        <v>0</v>
      </c>
      <c r="K112" s="261"/>
      <c r="L112" s="278"/>
      <c r="M112" s="262"/>
      <c r="N112" s="263" t="s">
        <v>227</v>
      </c>
      <c r="O112" s="264"/>
      <c r="P112" s="264" t="s">
        <v>227</v>
      </c>
      <c r="Q112" s="265" t="s">
        <v>227</v>
      </c>
      <c r="R112" s="266" t="s">
        <v>227</v>
      </c>
      <c r="S112" s="267" t="s">
        <v>227</v>
      </c>
      <c r="T112" s="268" t="s">
        <v>227</v>
      </c>
      <c r="U112" s="266"/>
      <c r="V112" s="267" t="s">
        <v>227</v>
      </c>
      <c r="W112" s="269"/>
      <c r="X112" s="267" t="s">
        <v>227</v>
      </c>
      <c r="Y112" s="270">
        <v>0</v>
      </c>
      <c r="Z112" s="270"/>
      <c r="AA112" s="267" t="s">
        <v>227</v>
      </c>
      <c r="AB112" s="271" t="s">
        <v>227</v>
      </c>
      <c r="AC112" s="272">
        <v>2021</v>
      </c>
      <c r="AD112" s="273">
        <v>0</v>
      </c>
      <c r="AE112" s="274" t="s">
        <v>227</v>
      </c>
      <c r="AF112" s="275"/>
      <c r="AG112" s="267" t="s">
        <v>227</v>
      </c>
      <c r="AH112" s="275"/>
      <c r="AI112" s="267" t="s">
        <v>227</v>
      </c>
      <c r="AJ112" s="276" t="s">
        <v>227</v>
      </c>
    </row>
    <row r="113" spans="2:36" ht="0.75" hidden="1" customHeight="1" thickBot="1" x14ac:dyDescent="0.25">
      <c r="B113" s="279"/>
      <c r="C113" s="280"/>
      <c r="D113" s="280"/>
      <c r="E113" s="280"/>
      <c r="F113" s="280"/>
      <c r="G113" s="280"/>
      <c r="H113" s="280"/>
      <c r="I113" s="280"/>
      <c r="J113" s="280"/>
      <c r="K113" s="280"/>
      <c r="L113" s="280"/>
      <c r="M113" s="280"/>
      <c r="N113" s="281"/>
      <c r="O113" s="280"/>
      <c r="P113" s="280"/>
      <c r="Q113" s="280"/>
      <c r="R113" s="280"/>
      <c r="S113" s="280"/>
      <c r="T113" s="280"/>
      <c r="U113" s="280"/>
      <c r="V113" s="280"/>
      <c r="W113" s="280"/>
      <c r="X113" s="280"/>
      <c r="Y113" s="280"/>
      <c r="Z113" s="280"/>
      <c r="AA113" s="280"/>
      <c r="AB113" s="280"/>
      <c r="AC113" s="282"/>
      <c r="AD113" s="282"/>
      <c r="AE113" s="282"/>
      <c r="AF113" s="283"/>
      <c r="AG113" s="282"/>
      <c r="AH113" s="283"/>
      <c r="AI113" s="282"/>
      <c r="AJ113" s="284"/>
    </row>
    <row r="114" spans="2:36" ht="45" customHeight="1" x14ac:dyDescent="0.2">
      <c r="B114" s="237">
        <v>10</v>
      </c>
      <c r="C114" s="238" t="s">
        <v>366</v>
      </c>
      <c r="D114" s="239">
        <v>1</v>
      </c>
      <c r="E114" s="240">
        <v>1528277400</v>
      </c>
      <c r="F114" s="240">
        <v>1541950046</v>
      </c>
      <c r="G114" s="240">
        <v>122886157</v>
      </c>
      <c r="H114" s="240">
        <v>250754330</v>
      </c>
      <c r="I114" s="240">
        <v>1405391243</v>
      </c>
      <c r="J114" s="240">
        <v>1291195716</v>
      </c>
      <c r="K114" s="240">
        <v>157198945</v>
      </c>
      <c r="L114" s="241">
        <v>1E-3</v>
      </c>
      <c r="M114" s="242">
        <v>1</v>
      </c>
      <c r="N114" s="243">
        <v>2</v>
      </c>
      <c r="O114" s="244"/>
      <c r="P114" s="245">
        <v>0</v>
      </c>
      <c r="Q114" s="246">
        <v>525490168</v>
      </c>
      <c r="R114" s="240">
        <v>1405391243</v>
      </c>
      <c r="S114" s="247" t="s">
        <v>395</v>
      </c>
      <c r="T114" s="248" t="s">
        <v>259</v>
      </c>
      <c r="U114" s="240">
        <v>12.436530178089953</v>
      </c>
      <c r="V114" s="247" t="s">
        <v>395</v>
      </c>
      <c r="W114" s="249">
        <v>0.16262156523843704</v>
      </c>
      <c r="X114" s="247" t="s">
        <v>395</v>
      </c>
      <c r="Y114" s="245">
        <v>0</v>
      </c>
      <c r="Z114" s="250">
        <v>157198945000</v>
      </c>
      <c r="AA114" s="247" t="s">
        <v>395</v>
      </c>
      <c r="AB114" s="251" t="s">
        <v>396</v>
      </c>
      <c r="AC114" s="252">
        <v>2021</v>
      </c>
      <c r="AD114" s="253">
        <v>1697.1996904876689</v>
      </c>
      <c r="AE114" s="254"/>
      <c r="AF114" s="255">
        <v>0.12174679876338747</v>
      </c>
      <c r="AG114" s="247" t="s">
        <v>395</v>
      </c>
      <c r="AH114" s="256">
        <v>0.10194814378571639</v>
      </c>
      <c r="AI114" s="247" t="s">
        <v>395</v>
      </c>
      <c r="AJ114" s="257" t="s">
        <v>395</v>
      </c>
    </row>
    <row r="115" spans="2:36" ht="47.25" customHeight="1" x14ac:dyDescent="0.2">
      <c r="B115" s="258">
        <v>10.1</v>
      </c>
      <c r="C115" s="259" t="s">
        <v>366</v>
      </c>
      <c r="D115" s="260">
        <v>1</v>
      </c>
      <c r="E115" s="261">
        <v>1528277400</v>
      </c>
      <c r="F115" s="261">
        <v>1541950046</v>
      </c>
      <c r="G115" s="261">
        <v>122886157</v>
      </c>
      <c r="H115" s="261">
        <v>250754330</v>
      </c>
      <c r="I115" s="261">
        <v>1405391243</v>
      </c>
      <c r="J115" s="261">
        <v>1291195716</v>
      </c>
      <c r="K115" s="261">
        <v>157198945</v>
      </c>
      <c r="L115" s="261">
        <v>1E-3</v>
      </c>
      <c r="M115" s="262"/>
      <c r="N115" s="263" t="s">
        <v>227</v>
      </c>
      <c r="O115" s="264"/>
      <c r="P115" s="264" t="s">
        <v>227</v>
      </c>
      <c r="Q115" s="265" t="s">
        <v>227</v>
      </c>
      <c r="R115" s="266" t="s">
        <v>227</v>
      </c>
      <c r="S115" s="267" t="s">
        <v>227</v>
      </c>
      <c r="T115" s="268" t="s">
        <v>259</v>
      </c>
      <c r="U115" s="266"/>
      <c r="V115" s="267" t="s">
        <v>227</v>
      </c>
      <c r="W115" s="269"/>
      <c r="X115" s="267" t="s">
        <v>227</v>
      </c>
      <c r="Y115" s="270" t="s">
        <v>227</v>
      </c>
      <c r="Z115" s="270"/>
      <c r="AA115" s="267" t="s">
        <v>227</v>
      </c>
      <c r="AB115" s="271" t="s">
        <v>227</v>
      </c>
      <c r="AC115" s="272">
        <v>2021</v>
      </c>
      <c r="AD115" s="273">
        <v>1697.1996904876689</v>
      </c>
      <c r="AE115" s="274" t="s">
        <v>397</v>
      </c>
      <c r="AF115" s="275"/>
      <c r="AG115" s="267" t="s">
        <v>227</v>
      </c>
      <c r="AH115" s="275"/>
      <c r="AI115" s="267" t="s">
        <v>227</v>
      </c>
      <c r="AJ115" s="276" t="s">
        <v>227</v>
      </c>
    </row>
    <row r="116" spans="2:36" ht="18" customHeight="1" thickBot="1" x14ac:dyDescent="0.25">
      <c r="B116" s="258" t="s">
        <v>227</v>
      </c>
      <c r="C116" s="277"/>
      <c r="D116" s="260"/>
      <c r="E116" s="261"/>
      <c r="F116" s="261"/>
      <c r="G116" s="261"/>
      <c r="H116" s="261"/>
      <c r="I116" s="261">
        <v>0</v>
      </c>
      <c r="J116" s="261">
        <v>0</v>
      </c>
      <c r="K116" s="261"/>
      <c r="L116" s="261"/>
      <c r="M116" s="262"/>
      <c r="N116" s="263" t="s">
        <v>227</v>
      </c>
      <c r="O116" s="264"/>
      <c r="P116" s="264" t="s">
        <v>227</v>
      </c>
      <c r="Q116" s="265" t="s">
        <v>227</v>
      </c>
      <c r="R116" s="266" t="s">
        <v>227</v>
      </c>
      <c r="S116" s="267" t="s">
        <v>227</v>
      </c>
      <c r="T116" s="268"/>
      <c r="U116" s="266"/>
      <c r="V116" s="267" t="s">
        <v>227</v>
      </c>
      <c r="W116" s="269"/>
      <c r="X116" s="267" t="s">
        <v>227</v>
      </c>
      <c r="Y116" s="270" t="s">
        <v>227</v>
      </c>
      <c r="Z116" s="270"/>
      <c r="AA116" s="267" t="s">
        <v>227</v>
      </c>
      <c r="AB116" s="271" t="s">
        <v>227</v>
      </c>
      <c r="AC116" s="272">
        <v>2021</v>
      </c>
      <c r="AD116" s="273">
        <v>0</v>
      </c>
      <c r="AE116" s="274" t="s">
        <v>227</v>
      </c>
      <c r="AF116" s="275"/>
      <c r="AG116" s="267" t="s">
        <v>227</v>
      </c>
      <c r="AH116" s="275"/>
      <c r="AI116" s="267" t="s">
        <v>227</v>
      </c>
      <c r="AJ116" s="276" t="s">
        <v>227</v>
      </c>
    </row>
    <row r="117" spans="2:36" ht="18" hidden="1" customHeight="1" x14ac:dyDescent="0.2">
      <c r="B117" s="258" t="s">
        <v>227</v>
      </c>
      <c r="C117" s="277"/>
      <c r="D117" s="260"/>
      <c r="E117" s="261"/>
      <c r="F117" s="261"/>
      <c r="G117" s="261"/>
      <c r="H117" s="261"/>
      <c r="I117" s="261">
        <v>0</v>
      </c>
      <c r="J117" s="261">
        <v>0</v>
      </c>
      <c r="K117" s="261"/>
      <c r="L117" s="261"/>
      <c r="M117" s="262"/>
      <c r="N117" s="263" t="s">
        <v>227</v>
      </c>
      <c r="O117" s="264"/>
      <c r="P117" s="264" t="s">
        <v>227</v>
      </c>
      <c r="Q117" s="265" t="s">
        <v>227</v>
      </c>
      <c r="R117" s="266" t="s">
        <v>227</v>
      </c>
      <c r="S117" s="267" t="s">
        <v>227</v>
      </c>
      <c r="T117" s="268" t="s">
        <v>259</v>
      </c>
      <c r="U117" s="266"/>
      <c r="V117" s="267" t="s">
        <v>227</v>
      </c>
      <c r="W117" s="269"/>
      <c r="X117" s="267" t="s">
        <v>227</v>
      </c>
      <c r="Y117" s="270">
        <v>0</v>
      </c>
      <c r="Z117" s="270"/>
      <c r="AA117" s="267" t="s">
        <v>227</v>
      </c>
      <c r="AB117" s="271" t="s">
        <v>227</v>
      </c>
      <c r="AC117" s="272">
        <v>2021</v>
      </c>
      <c r="AD117" s="273">
        <v>0</v>
      </c>
      <c r="AE117" s="274" t="s">
        <v>227</v>
      </c>
      <c r="AF117" s="275"/>
      <c r="AG117" s="267" t="s">
        <v>227</v>
      </c>
      <c r="AH117" s="275"/>
      <c r="AI117" s="267" t="s">
        <v>227</v>
      </c>
      <c r="AJ117" s="276" t="s">
        <v>227</v>
      </c>
    </row>
    <row r="118" spans="2:36" ht="18" hidden="1" customHeight="1" x14ac:dyDescent="0.2">
      <c r="B118" s="258" t="s">
        <v>227</v>
      </c>
      <c r="C118" s="277"/>
      <c r="D118" s="260"/>
      <c r="E118" s="261"/>
      <c r="F118" s="261"/>
      <c r="G118" s="261"/>
      <c r="H118" s="261"/>
      <c r="I118" s="261">
        <v>0</v>
      </c>
      <c r="J118" s="261">
        <v>0</v>
      </c>
      <c r="K118" s="261"/>
      <c r="L118" s="278"/>
      <c r="M118" s="262"/>
      <c r="N118" s="263" t="s">
        <v>227</v>
      </c>
      <c r="O118" s="264"/>
      <c r="P118" s="264" t="s">
        <v>227</v>
      </c>
      <c r="Q118" s="265" t="s">
        <v>227</v>
      </c>
      <c r="R118" s="266" t="s">
        <v>227</v>
      </c>
      <c r="S118" s="267" t="s">
        <v>227</v>
      </c>
      <c r="T118" s="268" t="s">
        <v>227</v>
      </c>
      <c r="U118" s="266"/>
      <c r="V118" s="267" t="s">
        <v>227</v>
      </c>
      <c r="W118" s="269"/>
      <c r="X118" s="267" t="s">
        <v>227</v>
      </c>
      <c r="Y118" s="270">
        <v>0</v>
      </c>
      <c r="Z118" s="270"/>
      <c r="AA118" s="267" t="s">
        <v>227</v>
      </c>
      <c r="AB118" s="271" t="s">
        <v>227</v>
      </c>
      <c r="AC118" s="272">
        <v>2021</v>
      </c>
      <c r="AD118" s="273">
        <v>0</v>
      </c>
      <c r="AE118" s="274" t="s">
        <v>227</v>
      </c>
      <c r="AF118" s="275"/>
      <c r="AG118" s="267" t="s">
        <v>227</v>
      </c>
      <c r="AH118" s="275"/>
      <c r="AI118" s="267" t="s">
        <v>227</v>
      </c>
      <c r="AJ118" s="276" t="s">
        <v>227</v>
      </c>
    </row>
    <row r="119" spans="2:36" ht="18" hidden="1" customHeight="1" x14ac:dyDescent="0.2">
      <c r="B119" s="258" t="s">
        <v>227</v>
      </c>
      <c r="C119" s="277"/>
      <c r="D119" s="260"/>
      <c r="E119" s="261"/>
      <c r="F119" s="261"/>
      <c r="G119" s="261"/>
      <c r="H119" s="261"/>
      <c r="I119" s="261">
        <v>0</v>
      </c>
      <c r="J119" s="261">
        <v>0</v>
      </c>
      <c r="K119" s="261"/>
      <c r="L119" s="278"/>
      <c r="M119" s="262"/>
      <c r="N119" s="263" t="s">
        <v>227</v>
      </c>
      <c r="O119" s="264"/>
      <c r="P119" s="264" t="s">
        <v>227</v>
      </c>
      <c r="Q119" s="265" t="s">
        <v>227</v>
      </c>
      <c r="R119" s="266" t="s">
        <v>227</v>
      </c>
      <c r="S119" s="267" t="s">
        <v>227</v>
      </c>
      <c r="T119" s="268" t="s">
        <v>227</v>
      </c>
      <c r="U119" s="266"/>
      <c r="V119" s="267" t="s">
        <v>227</v>
      </c>
      <c r="W119" s="269"/>
      <c r="X119" s="267" t="s">
        <v>227</v>
      </c>
      <c r="Y119" s="270">
        <v>0</v>
      </c>
      <c r="Z119" s="270"/>
      <c r="AA119" s="267" t="s">
        <v>227</v>
      </c>
      <c r="AB119" s="271" t="s">
        <v>227</v>
      </c>
      <c r="AC119" s="272">
        <v>2021</v>
      </c>
      <c r="AD119" s="273">
        <v>0</v>
      </c>
      <c r="AE119" s="274" t="s">
        <v>227</v>
      </c>
      <c r="AF119" s="275"/>
      <c r="AG119" s="267" t="s">
        <v>227</v>
      </c>
      <c r="AH119" s="275"/>
      <c r="AI119" s="267" t="s">
        <v>227</v>
      </c>
      <c r="AJ119" s="276" t="s">
        <v>227</v>
      </c>
    </row>
    <row r="120" spans="2:36" ht="18" hidden="1" customHeight="1" x14ac:dyDescent="0.2">
      <c r="B120" s="258" t="s">
        <v>227</v>
      </c>
      <c r="C120" s="277"/>
      <c r="D120" s="260"/>
      <c r="E120" s="261"/>
      <c r="F120" s="261"/>
      <c r="G120" s="261"/>
      <c r="H120" s="261"/>
      <c r="I120" s="261">
        <v>0</v>
      </c>
      <c r="J120" s="261">
        <v>0</v>
      </c>
      <c r="K120" s="261"/>
      <c r="L120" s="278"/>
      <c r="M120" s="262"/>
      <c r="N120" s="263" t="s">
        <v>227</v>
      </c>
      <c r="O120" s="264"/>
      <c r="P120" s="264" t="s">
        <v>227</v>
      </c>
      <c r="Q120" s="265" t="s">
        <v>227</v>
      </c>
      <c r="R120" s="266" t="s">
        <v>227</v>
      </c>
      <c r="S120" s="267" t="s">
        <v>227</v>
      </c>
      <c r="T120" s="268" t="s">
        <v>227</v>
      </c>
      <c r="U120" s="266"/>
      <c r="V120" s="267" t="s">
        <v>227</v>
      </c>
      <c r="W120" s="269"/>
      <c r="X120" s="267" t="s">
        <v>227</v>
      </c>
      <c r="Y120" s="270">
        <v>0</v>
      </c>
      <c r="Z120" s="270"/>
      <c r="AA120" s="267" t="s">
        <v>227</v>
      </c>
      <c r="AB120" s="271" t="s">
        <v>227</v>
      </c>
      <c r="AC120" s="272">
        <v>2021</v>
      </c>
      <c r="AD120" s="273">
        <v>0</v>
      </c>
      <c r="AE120" s="274" t="s">
        <v>227</v>
      </c>
      <c r="AF120" s="275"/>
      <c r="AG120" s="267" t="s">
        <v>227</v>
      </c>
      <c r="AH120" s="275"/>
      <c r="AI120" s="267" t="s">
        <v>227</v>
      </c>
      <c r="AJ120" s="276" t="s">
        <v>227</v>
      </c>
    </row>
    <row r="121" spans="2:36" ht="18" hidden="1" customHeight="1" x14ac:dyDescent="0.2">
      <c r="B121" s="258" t="s">
        <v>227</v>
      </c>
      <c r="C121" s="277"/>
      <c r="D121" s="260"/>
      <c r="E121" s="261"/>
      <c r="F121" s="261"/>
      <c r="G121" s="261"/>
      <c r="H121" s="261"/>
      <c r="I121" s="261">
        <v>0</v>
      </c>
      <c r="J121" s="261">
        <v>0</v>
      </c>
      <c r="K121" s="261"/>
      <c r="L121" s="278"/>
      <c r="M121" s="262"/>
      <c r="N121" s="263" t="s">
        <v>227</v>
      </c>
      <c r="O121" s="264"/>
      <c r="P121" s="264" t="s">
        <v>227</v>
      </c>
      <c r="Q121" s="265" t="s">
        <v>227</v>
      </c>
      <c r="R121" s="266" t="s">
        <v>227</v>
      </c>
      <c r="S121" s="267" t="s">
        <v>227</v>
      </c>
      <c r="T121" s="268" t="s">
        <v>227</v>
      </c>
      <c r="U121" s="266"/>
      <c r="V121" s="267" t="s">
        <v>227</v>
      </c>
      <c r="W121" s="269"/>
      <c r="X121" s="267" t="s">
        <v>227</v>
      </c>
      <c r="Y121" s="270">
        <v>0</v>
      </c>
      <c r="Z121" s="270"/>
      <c r="AA121" s="267" t="s">
        <v>227</v>
      </c>
      <c r="AB121" s="271" t="s">
        <v>227</v>
      </c>
      <c r="AC121" s="272">
        <v>2021</v>
      </c>
      <c r="AD121" s="273">
        <v>0</v>
      </c>
      <c r="AE121" s="274" t="s">
        <v>227</v>
      </c>
      <c r="AF121" s="275"/>
      <c r="AG121" s="267" t="s">
        <v>227</v>
      </c>
      <c r="AH121" s="275"/>
      <c r="AI121" s="267" t="s">
        <v>227</v>
      </c>
      <c r="AJ121" s="276" t="s">
        <v>227</v>
      </c>
    </row>
    <row r="122" spans="2:36" ht="18" hidden="1" customHeight="1" x14ac:dyDescent="0.2">
      <c r="B122" s="258" t="s">
        <v>227</v>
      </c>
      <c r="C122" s="277"/>
      <c r="D122" s="260"/>
      <c r="E122" s="261"/>
      <c r="F122" s="261"/>
      <c r="G122" s="261"/>
      <c r="H122" s="261"/>
      <c r="I122" s="261">
        <v>0</v>
      </c>
      <c r="J122" s="261">
        <v>0</v>
      </c>
      <c r="K122" s="261"/>
      <c r="L122" s="278"/>
      <c r="M122" s="262"/>
      <c r="N122" s="263" t="s">
        <v>227</v>
      </c>
      <c r="O122" s="264"/>
      <c r="P122" s="264" t="s">
        <v>227</v>
      </c>
      <c r="Q122" s="265" t="s">
        <v>227</v>
      </c>
      <c r="R122" s="266" t="s">
        <v>227</v>
      </c>
      <c r="S122" s="267" t="s">
        <v>227</v>
      </c>
      <c r="T122" s="268" t="s">
        <v>227</v>
      </c>
      <c r="U122" s="266"/>
      <c r="V122" s="267" t="s">
        <v>227</v>
      </c>
      <c r="W122" s="269"/>
      <c r="X122" s="267" t="s">
        <v>227</v>
      </c>
      <c r="Y122" s="270">
        <v>0</v>
      </c>
      <c r="Z122" s="270"/>
      <c r="AA122" s="267" t="s">
        <v>227</v>
      </c>
      <c r="AB122" s="271" t="s">
        <v>227</v>
      </c>
      <c r="AC122" s="272">
        <v>2021</v>
      </c>
      <c r="AD122" s="273">
        <v>0</v>
      </c>
      <c r="AE122" s="274" t="s">
        <v>227</v>
      </c>
      <c r="AF122" s="275"/>
      <c r="AG122" s="267" t="s">
        <v>227</v>
      </c>
      <c r="AH122" s="275"/>
      <c r="AI122" s="267" t="s">
        <v>227</v>
      </c>
      <c r="AJ122" s="276" t="s">
        <v>227</v>
      </c>
    </row>
    <row r="123" spans="2:36" ht="18" hidden="1" customHeight="1" x14ac:dyDescent="0.2">
      <c r="B123" s="258" t="s">
        <v>227</v>
      </c>
      <c r="C123" s="277"/>
      <c r="D123" s="260"/>
      <c r="E123" s="261"/>
      <c r="F123" s="261"/>
      <c r="G123" s="261"/>
      <c r="H123" s="261"/>
      <c r="I123" s="261">
        <v>0</v>
      </c>
      <c r="J123" s="261">
        <v>0</v>
      </c>
      <c r="K123" s="261"/>
      <c r="L123" s="278"/>
      <c r="M123" s="262"/>
      <c r="N123" s="263" t="s">
        <v>227</v>
      </c>
      <c r="O123" s="264"/>
      <c r="P123" s="264" t="s">
        <v>227</v>
      </c>
      <c r="Q123" s="265" t="s">
        <v>227</v>
      </c>
      <c r="R123" s="266" t="s">
        <v>227</v>
      </c>
      <c r="S123" s="267" t="s">
        <v>227</v>
      </c>
      <c r="T123" s="268" t="s">
        <v>227</v>
      </c>
      <c r="U123" s="266"/>
      <c r="V123" s="267" t="s">
        <v>227</v>
      </c>
      <c r="W123" s="269"/>
      <c r="X123" s="267" t="s">
        <v>227</v>
      </c>
      <c r="Y123" s="270">
        <v>0</v>
      </c>
      <c r="Z123" s="270"/>
      <c r="AA123" s="267" t="s">
        <v>227</v>
      </c>
      <c r="AB123" s="271" t="s">
        <v>227</v>
      </c>
      <c r="AC123" s="272">
        <v>2021</v>
      </c>
      <c r="AD123" s="273">
        <v>0</v>
      </c>
      <c r="AE123" s="274" t="s">
        <v>227</v>
      </c>
      <c r="AF123" s="275"/>
      <c r="AG123" s="267" t="s">
        <v>227</v>
      </c>
      <c r="AH123" s="275"/>
      <c r="AI123" s="267" t="s">
        <v>227</v>
      </c>
      <c r="AJ123" s="276" t="s">
        <v>227</v>
      </c>
    </row>
    <row r="124" spans="2:36" ht="18" hidden="1" customHeight="1" thickBot="1" x14ac:dyDescent="0.25">
      <c r="B124" s="279"/>
      <c r="C124" s="280"/>
      <c r="D124" s="280"/>
      <c r="E124" s="280"/>
      <c r="F124" s="280"/>
      <c r="G124" s="280"/>
      <c r="H124" s="280"/>
      <c r="I124" s="280"/>
      <c r="J124" s="280"/>
      <c r="K124" s="280"/>
      <c r="L124" s="280"/>
      <c r="M124" s="280"/>
      <c r="N124" s="281"/>
      <c r="O124" s="280"/>
      <c r="P124" s="280"/>
      <c r="Q124" s="280"/>
      <c r="R124" s="280"/>
      <c r="S124" s="280"/>
      <c r="T124" s="280"/>
      <c r="U124" s="280"/>
      <c r="V124" s="280"/>
      <c r="W124" s="280"/>
      <c r="X124" s="280"/>
      <c r="Y124" s="280"/>
      <c r="Z124" s="280"/>
      <c r="AA124" s="280"/>
      <c r="AB124" s="280"/>
      <c r="AC124" s="282"/>
      <c r="AD124" s="282"/>
      <c r="AE124" s="282"/>
      <c r="AF124" s="283"/>
      <c r="AG124" s="282"/>
      <c r="AH124" s="283"/>
      <c r="AI124" s="282"/>
      <c r="AJ124" s="284"/>
    </row>
    <row r="125" spans="2:36" ht="18" customHeight="1" x14ac:dyDescent="0.2">
      <c r="B125" s="237">
        <v>11</v>
      </c>
      <c r="C125" s="238" t="s">
        <v>367</v>
      </c>
      <c r="D125" s="239">
        <v>1</v>
      </c>
      <c r="E125" s="240">
        <v>573256000</v>
      </c>
      <c r="F125" s="240">
        <v>669207000</v>
      </c>
      <c r="G125" s="240">
        <v>43516000</v>
      </c>
      <c r="H125" s="240">
        <v>43516000</v>
      </c>
      <c r="I125" s="240">
        <v>529740000</v>
      </c>
      <c r="J125" s="240">
        <v>625691000</v>
      </c>
      <c r="K125" s="240">
        <v>196418000</v>
      </c>
      <c r="L125" s="241">
        <v>1000</v>
      </c>
      <c r="M125" s="242">
        <v>1</v>
      </c>
      <c r="N125" s="243">
        <v>2</v>
      </c>
      <c r="O125" s="244"/>
      <c r="P125" s="245">
        <v>0</v>
      </c>
      <c r="Q125" s="246">
        <v>525490168</v>
      </c>
      <c r="R125" s="240">
        <v>529740000</v>
      </c>
      <c r="S125" s="247" t="s">
        <v>395</v>
      </c>
      <c r="T125" s="248" t="s">
        <v>259</v>
      </c>
      <c r="U125" s="240">
        <v>13.173453442411986</v>
      </c>
      <c r="V125" s="247" t="s">
        <v>395</v>
      </c>
      <c r="W125" s="249">
        <v>6.5026217597843411E-2</v>
      </c>
      <c r="X125" s="247" t="s">
        <v>395</v>
      </c>
      <c r="Y125" s="245">
        <v>0</v>
      </c>
      <c r="Z125" s="250">
        <v>196418</v>
      </c>
      <c r="AA125" s="247" t="s">
        <v>395</v>
      </c>
      <c r="AB125" s="251" t="s">
        <v>396</v>
      </c>
      <c r="AC125" s="252">
        <v>2021</v>
      </c>
      <c r="AD125" s="253">
        <v>736.58541417636923</v>
      </c>
      <c r="AE125" s="254"/>
      <c r="AF125" s="255">
        <v>0.31392172813737135</v>
      </c>
      <c r="AG125" s="247" t="s">
        <v>395</v>
      </c>
      <c r="AH125" s="256">
        <v>0.29350858553481957</v>
      </c>
      <c r="AI125" s="247" t="s">
        <v>395</v>
      </c>
      <c r="AJ125" s="257" t="s">
        <v>395</v>
      </c>
    </row>
    <row r="126" spans="2:36" ht="18" customHeight="1" x14ac:dyDescent="0.2">
      <c r="B126" s="258">
        <v>11.1</v>
      </c>
      <c r="C126" s="259" t="s">
        <v>367</v>
      </c>
      <c r="D126" s="260">
        <v>1</v>
      </c>
      <c r="E126" s="261">
        <v>573256000</v>
      </c>
      <c r="F126" s="261">
        <v>669207000</v>
      </c>
      <c r="G126" s="261">
        <v>43516000</v>
      </c>
      <c r="H126" s="261">
        <v>43516000</v>
      </c>
      <c r="I126" s="261">
        <v>529740000</v>
      </c>
      <c r="J126" s="261">
        <v>625691000</v>
      </c>
      <c r="K126" s="261">
        <v>196418000</v>
      </c>
      <c r="L126" s="261">
        <v>1000</v>
      </c>
      <c r="M126" s="262"/>
      <c r="N126" s="263" t="s">
        <v>227</v>
      </c>
      <c r="O126" s="264"/>
      <c r="P126" s="264" t="s">
        <v>227</v>
      </c>
      <c r="Q126" s="265" t="s">
        <v>227</v>
      </c>
      <c r="R126" s="266" t="s">
        <v>227</v>
      </c>
      <c r="S126" s="267" t="s">
        <v>227</v>
      </c>
      <c r="T126" s="268" t="s">
        <v>259</v>
      </c>
      <c r="U126" s="266"/>
      <c r="V126" s="267" t="s">
        <v>227</v>
      </c>
      <c r="W126" s="269"/>
      <c r="X126" s="267" t="s">
        <v>227</v>
      </c>
      <c r="Y126" s="270" t="s">
        <v>227</v>
      </c>
      <c r="Z126" s="270"/>
      <c r="AA126" s="267" t="s">
        <v>227</v>
      </c>
      <c r="AB126" s="271" t="s">
        <v>227</v>
      </c>
      <c r="AC126" s="272">
        <v>2021</v>
      </c>
      <c r="AD126" s="273">
        <v>736.58541417636923</v>
      </c>
      <c r="AE126" s="274" t="s">
        <v>397</v>
      </c>
      <c r="AF126" s="275"/>
      <c r="AG126" s="267" t="s">
        <v>227</v>
      </c>
      <c r="AH126" s="275"/>
      <c r="AI126" s="267" t="s">
        <v>227</v>
      </c>
      <c r="AJ126" s="276" t="s">
        <v>227</v>
      </c>
    </row>
    <row r="127" spans="2:36" ht="18" customHeight="1" thickBot="1" x14ac:dyDescent="0.25">
      <c r="B127" s="258" t="s">
        <v>227</v>
      </c>
      <c r="C127" s="277"/>
      <c r="D127" s="260"/>
      <c r="E127" s="261"/>
      <c r="F127" s="261"/>
      <c r="G127" s="261"/>
      <c r="H127" s="261"/>
      <c r="I127" s="261">
        <v>0</v>
      </c>
      <c r="J127" s="261">
        <v>0</v>
      </c>
      <c r="K127" s="261"/>
      <c r="L127" s="261"/>
      <c r="M127" s="262"/>
      <c r="N127" s="263" t="s">
        <v>227</v>
      </c>
      <c r="O127" s="264"/>
      <c r="P127" s="264" t="s">
        <v>227</v>
      </c>
      <c r="Q127" s="265" t="s">
        <v>227</v>
      </c>
      <c r="R127" s="266" t="s">
        <v>227</v>
      </c>
      <c r="S127" s="267" t="s">
        <v>227</v>
      </c>
      <c r="T127" s="268"/>
      <c r="U127" s="266"/>
      <c r="V127" s="267" t="s">
        <v>227</v>
      </c>
      <c r="W127" s="269"/>
      <c r="X127" s="267" t="s">
        <v>227</v>
      </c>
      <c r="Y127" s="270" t="s">
        <v>227</v>
      </c>
      <c r="Z127" s="270"/>
      <c r="AA127" s="267" t="s">
        <v>227</v>
      </c>
      <c r="AB127" s="271" t="s">
        <v>227</v>
      </c>
      <c r="AC127" s="272">
        <v>2021</v>
      </c>
      <c r="AD127" s="273">
        <v>0</v>
      </c>
      <c r="AE127" s="274" t="s">
        <v>227</v>
      </c>
      <c r="AF127" s="275"/>
      <c r="AG127" s="267" t="s">
        <v>227</v>
      </c>
      <c r="AH127" s="275"/>
      <c r="AI127" s="267" t="s">
        <v>227</v>
      </c>
      <c r="AJ127" s="276" t="s">
        <v>227</v>
      </c>
    </row>
    <row r="128" spans="2:36" ht="18" hidden="1" customHeight="1" x14ac:dyDescent="0.2">
      <c r="B128" s="258" t="s">
        <v>227</v>
      </c>
      <c r="C128" s="277"/>
      <c r="D128" s="260"/>
      <c r="E128" s="261"/>
      <c r="F128" s="261"/>
      <c r="G128" s="261"/>
      <c r="H128" s="261"/>
      <c r="I128" s="261">
        <v>0</v>
      </c>
      <c r="J128" s="261">
        <v>0</v>
      </c>
      <c r="K128" s="261"/>
      <c r="L128" s="261"/>
      <c r="M128" s="262"/>
      <c r="N128" s="263" t="s">
        <v>227</v>
      </c>
      <c r="O128" s="264"/>
      <c r="P128" s="264" t="s">
        <v>227</v>
      </c>
      <c r="Q128" s="265" t="s">
        <v>227</v>
      </c>
      <c r="R128" s="266" t="s">
        <v>227</v>
      </c>
      <c r="S128" s="267" t="s">
        <v>227</v>
      </c>
      <c r="T128" s="268"/>
      <c r="U128" s="266"/>
      <c r="V128" s="267" t="s">
        <v>227</v>
      </c>
      <c r="W128" s="269"/>
      <c r="X128" s="267" t="s">
        <v>227</v>
      </c>
      <c r="Y128" s="270">
        <v>0</v>
      </c>
      <c r="Z128" s="270"/>
      <c r="AA128" s="267" t="s">
        <v>227</v>
      </c>
      <c r="AB128" s="271" t="s">
        <v>227</v>
      </c>
      <c r="AC128" s="272">
        <v>2021</v>
      </c>
      <c r="AD128" s="273">
        <v>0</v>
      </c>
      <c r="AE128" s="274" t="s">
        <v>227</v>
      </c>
      <c r="AF128" s="275"/>
      <c r="AG128" s="267" t="s">
        <v>227</v>
      </c>
      <c r="AH128" s="275"/>
      <c r="AI128" s="267" t="s">
        <v>227</v>
      </c>
      <c r="AJ128" s="276" t="s">
        <v>227</v>
      </c>
    </row>
    <row r="129" spans="2:36" ht="18" hidden="1" customHeight="1" x14ac:dyDescent="0.2">
      <c r="B129" s="258" t="s">
        <v>227</v>
      </c>
      <c r="C129" s="277"/>
      <c r="D129" s="260"/>
      <c r="E129" s="261"/>
      <c r="F129" s="261"/>
      <c r="G129" s="261"/>
      <c r="H129" s="261"/>
      <c r="I129" s="261">
        <v>0</v>
      </c>
      <c r="J129" s="261">
        <v>0</v>
      </c>
      <c r="K129" s="261"/>
      <c r="L129" s="278"/>
      <c r="M129" s="262"/>
      <c r="N129" s="263" t="s">
        <v>227</v>
      </c>
      <c r="O129" s="264"/>
      <c r="P129" s="264" t="s">
        <v>227</v>
      </c>
      <c r="Q129" s="265" t="s">
        <v>227</v>
      </c>
      <c r="R129" s="266" t="s">
        <v>227</v>
      </c>
      <c r="S129" s="267" t="s">
        <v>227</v>
      </c>
      <c r="T129" s="268" t="s">
        <v>227</v>
      </c>
      <c r="U129" s="266"/>
      <c r="V129" s="267" t="s">
        <v>227</v>
      </c>
      <c r="W129" s="269"/>
      <c r="X129" s="267" t="s">
        <v>227</v>
      </c>
      <c r="Y129" s="270">
        <v>0</v>
      </c>
      <c r="Z129" s="270"/>
      <c r="AA129" s="267" t="s">
        <v>227</v>
      </c>
      <c r="AB129" s="271" t="s">
        <v>227</v>
      </c>
      <c r="AC129" s="272">
        <v>2021</v>
      </c>
      <c r="AD129" s="273">
        <v>0</v>
      </c>
      <c r="AE129" s="274" t="s">
        <v>227</v>
      </c>
      <c r="AF129" s="275"/>
      <c r="AG129" s="267" t="s">
        <v>227</v>
      </c>
      <c r="AH129" s="275"/>
      <c r="AI129" s="267" t="s">
        <v>227</v>
      </c>
      <c r="AJ129" s="276" t="s">
        <v>227</v>
      </c>
    </row>
    <row r="130" spans="2:36" ht="18" hidden="1" customHeight="1" x14ac:dyDescent="0.2">
      <c r="B130" s="258" t="s">
        <v>227</v>
      </c>
      <c r="C130" s="277"/>
      <c r="D130" s="260"/>
      <c r="E130" s="261"/>
      <c r="F130" s="261"/>
      <c r="G130" s="261"/>
      <c r="H130" s="261"/>
      <c r="I130" s="261">
        <v>0</v>
      </c>
      <c r="J130" s="261">
        <v>0</v>
      </c>
      <c r="K130" s="261"/>
      <c r="L130" s="278"/>
      <c r="M130" s="262"/>
      <c r="N130" s="263" t="s">
        <v>227</v>
      </c>
      <c r="O130" s="264"/>
      <c r="P130" s="264" t="s">
        <v>227</v>
      </c>
      <c r="Q130" s="265" t="s">
        <v>227</v>
      </c>
      <c r="R130" s="266" t="s">
        <v>227</v>
      </c>
      <c r="S130" s="267" t="s">
        <v>227</v>
      </c>
      <c r="T130" s="268" t="s">
        <v>227</v>
      </c>
      <c r="U130" s="266"/>
      <c r="V130" s="267" t="s">
        <v>227</v>
      </c>
      <c r="W130" s="269"/>
      <c r="X130" s="267" t="s">
        <v>227</v>
      </c>
      <c r="Y130" s="270">
        <v>0</v>
      </c>
      <c r="Z130" s="270"/>
      <c r="AA130" s="267" t="s">
        <v>227</v>
      </c>
      <c r="AB130" s="271" t="s">
        <v>227</v>
      </c>
      <c r="AC130" s="272">
        <v>2021</v>
      </c>
      <c r="AD130" s="273">
        <v>0</v>
      </c>
      <c r="AE130" s="274" t="s">
        <v>227</v>
      </c>
      <c r="AF130" s="275"/>
      <c r="AG130" s="267" t="s">
        <v>227</v>
      </c>
      <c r="AH130" s="275"/>
      <c r="AI130" s="267" t="s">
        <v>227</v>
      </c>
      <c r="AJ130" s="276" t="s">
        <v>227</v>
      </c>
    </row>
    <row r="131" spans="2:36" ht="18" hidden="1" customHeight="1" x14ac:dyDescent="0.2">
      <c r="B131" s="258" t="s">
        <v>227</v>
      </c>
      <c r="C131" s="277"/>
      <c r="D131" s="260"/>
      <c r="E131" s="261"/>
      <c r="F131" s="261"/>
      <c r="G131" s="261"/>
      <c r="H131" s="261"/>
      <c r="I131" s="261">
        <v>0</v>
      </c>
      <c r="J131" s="261">
        <v>0</v>
      </c>
      <c r="K131" s="261"/>
      <c r="L131" s="278"/>
      <c r="M131" s="262"/>
      <c r="N131" s="263" t="s">
        <v>227</v>
      </c>
      <c r="O131" s="264"/>
      <c r="P131" s="264" t="s">
        <v>227</v>
      </c>
      <c r="Q131" s="265" t="s">
        <v>227</v>
      </c>
      <c r="R131" s="266" t="s">
        <v>227</v>
      </c>
      <c r="S131" s="267" t="s">
        <v>227</v>
      </c>
      <c r="T131" s="268" t="s">
        <v>227</v>
      </c>
      <c r="U131" s="266"/>
      <c r="V131" s="267" t="s">
        <v>227</v>
      </c>
      <c r="W131" s="269"/>
      <c r="X131" s="267" t="s">
        <v>227</v>
      </c>
      <c r="Y131" s="270">
        <v>0</v>
      </c>
      <c r="Z131" s="270"/>
      <c r="AA131" s="267" t="s">
        <v>227</v>
      </c>
      <c r="AB131" s="271" t="s">
        <v>227</v>
      </c>
      <c r="AC131" s="272">
        <v>2021</v>
      </c>
      <c r="AD131" s="273">
        <v>0</v>
      </c>
      <c r="AE131" s="274" t="s">
        <v>227</v>
      </c>
      <c r="AF131" s="275"/>
      <c r="AG131" s="267" t="s">
        <v>227</v>
      </c>
      <c r="AH131" s="275"/>
      <c r="AI131" s="267" t="s">
        <v>227</v>
      </c>
      <c r="AJ131" s="276" t="s">
        <v>227</v>
      </c>
    </row>
    <row r="132" spans="2:36" ht="18" hidden="1" customHeight="1" x14ac:dyDescent="0.2">
      <c r="B132" s="258" t="s">
        <v>227</v>
      </c>
      <c r="C132" s="277"/>
      <c r="D132" s="260"/>
      <c r="E132" s="261"/>
      <c r="F132" s="261"/>
      <c r="G132" s="261"/>
      <c r="H132" s="261"/>
      <c r="I132" s="261">
        <v>0</v>
      </c>
      <c r="J132" s="261">
        <v>0</v>
      </c>
      <c r="K132" s="261"/>
      <c r="L132" s="278"/>
      <c r="M132" s="262"/>
      <c r="N132" s="263" t="s">
        <v>227</v>
      </c>
      <c r="O132" s="264"/>
      <c r="P132" s="264" t="s">
        <v>227</v>
      </c>
      <c r="Q132" s="265" t="s">
        <v>227</v>
      </c>
      <c r="R132" s="266" t="s">
        <v>227</v>
      </c>
      <c r="S132" s="267" t="s">
        <v>227</v>
      </c>
      <c r="T132" s="268" t="s">
        <v>227</v>
      </c>
      <c r="U132" s="266"/>
      <c r="V132" s="267" t="s">
        <v>227</v>
      </c>
      <c r="W132" s="269"/>
      <c r="X132" s="267" t="s">
        <v>227</v>
      </c>
      <c r="Y132" s="270">
        <v>0</v>
      </c>
      <c r="Z132" s="270"/>
      <c r="AA132" s="267" t="s">
        <v>227</v>
      </c>
      <c r="AB132" s="271" t="s">
        <v>227</v>
      </c>
      <c r="AC132" s="272">
        <v>2021</v>
      </c>
      <c r="AD132" s="273">
        <v>0</v>
      </c>
      <c r="AE132" s="274" t="s">
        <v>227</v>
      </c>
      <c r="AF132" s="275"/>
      <c r="AG132" s="267" t="s">
        <v>227</v>
      </c>
      <c r="AH132" s="275"/>
      <c r="AI132" s="267" t="s">
        <v>227</v>
      </c>
      <c r="AJ132" s="276" t="s">
        <v>227</v>
      </c>
    </row>
    <row r="133" spans="2:36" ht="18" hidden="1" customHeight="1" x14ac:dyDescent="0.2">
      <c r="B133" s="258" t="s">
        <v>227</v>
      </c>
      <c r="C133" s="277"/>
      <c r="D133" s="260"/>
      <c r="E133" s="261"/>
      <c r="F133" s="261"/>
      <c r="G133" s="261"/>
      <c r="H133" s="261"/>
      <c r="I133" s="261">
        <v>0</v>
      </c>
      <c r="J133" s="261">
        <v>0</v>
      </c>
      <c r="K133" s="261"/>
      <c r="L133" s="278"/>
      <c r="M133" s="262"/>
      <c r="N133" s="263" t="s">
        <v>227</v>
      </c>
      <c r="O133" s="264"/>
      <c r="P133" s="264" t="s">
        <v>227</v>
      </c>
      <c r="Q133" s="265" t="s">
        <v>227</v>
      </c>
      <c r="R133" s="266" t="s">
        <v>227</v>
      </c>
      <c r="S133" s="267" t="s">
        <v>227</v>
      </c>
      <c r="T133" s="268" t="s">
        <v>227</v>
      </c>
      <c r="U133" s="266"/>
      <c r="V133" s="267" t="s">
        <v>227</v>
      </c>
      <c r="W133" s="269"/>
      <c r="X133" s="267" t="s">
        <v>227</v>
      </c>
      <c r="Y133" s="270">
        <v>0</v>
      </c>
      <c r="Z133" s="270"/>
      <c r="AA133" s="267" t="s">
        <v>227</v>
      </c>
      <c r="AB133" s="271" t="s">
        <v>227</v>
      </c>
      <c r="AC133" s="272">
        <v>2021</v>
      </c>
      <c r="AD133" s="273">
        <v>0</v>
      </c>
      <c r="AE133" s="274" t="s">
        <v>227</v>
      </c>
      <c r="AF133" s="275"/>
      <c r="AG133" s="267" t="s">
        <v>227</v>
      </c>
      <c r="AH133" s="275"/>
      <c r="AI133" s="267" t="s">
        <v>227</v>
      </c>
      <c r="AJ133" s="276" t="s">
        <v>227</v>
      </c>
    </row>
    <row r="134" spans="2:36" ht="18" hidden="1" customHeight="1" x14ac:dyDescent="0.2">
      <c r="B134" s="258" t="s">
        <v>227</v>
      </c>
      <c r="C134" s="277"/>
      <c r="D134" s="260"/>
      <c r="E134" s="261"/>
      <c r="F134" s="261"/>
      <c r="G134" s="261"/>
      <c r="H134" s="261"/>
      <c r="I134" s="261">
        <v>0</v>
      </c>
      <c r="J134" s="261">
        <v>0</v>
      </c>
      <c r="K134" s="261"/>
      <c r="L134" s="278"/>
      <c r="M134" s="262"/>
      <c r="N134" s="263" t="s">
        <v>227</v>
      </c>
      <c r="O134" s="264"/>
      <c r="P134" s="264" t="s">
        <v>227</v>
      </c>
      <c r="Q134" s="265" t="s">
        <v>227</v>
      </c>
      <c r="R134" s="266" t="s">
        <v>227</v>
      </c>
      <c r="S134" s="267" t="s">
        <v>227</v>
      </c>
      <c r="T134" s="268" t="s">
        <v>227</v>
      </c>
      <c r="U134" s="266"/>
      <c r="V134" s="267" t="s">
        <v>227</v>
      </c>
      <c r="W134" s="269"/>
      <c r="X134" s="267" t="s">
        <v>227</v>
      </c>
      <c r="Y134" s="270">
        <v>0</v>
      </c>
      <c r="Z134" s="270"/>
      <c r="AA134" s="267" t="s">
        <v>227</v>
      </c>
      <c r="AB134" s="271" t="s">
        <v>227</v>
      </c>
      <c r="AC134" s="272">
        <v>2021</v>
      </c>
      <c r="AD134" s="273">
        <v>0</v>
      </c>
      <c r="AE134" s="274" t="s">
        <v>227</v>
      </c>
      <c r="AF134" s="275"/>
      <c r="AG134" s="267" t="s">
        <v>227</v>
      </c>
      <c r="AH134" s="275"/>
      <c r="AI134" s="267" t="s">
        <v>227</v>
      </c>
      <c r="AJ134" s="276" t="s">
        <v>227</v>
      </c>
    </row>
    <row r="135" spans="2:36" ht="18" hidden="1" customHeight="1" thickBot="1" x14ac:dyDescent="0.25">
      <c r="B135" s="279"/>
      <c r="C135" s="280"/>
      <c r="D135" s="280"/>
      <c r="E135" s="280"/>
      <c r="F135" s="280"/>
      <c r="G135" s="280"/>
      <c r="H135" s="280"/>
      <c r="I135" s="280"/>
      <c r="J135" s="280"/>
      <c r="K135" s="280"/>
      <c r="L135" s="280"/>
      <c r="M135" s="280"/>
      <c r="N135" s="281"/>
      <c r="O135" s="280"/>
      <c r="P135" s="280"/>
      <c r="Q135" s="280"/>
      <c r="R135" s="280"/>
      <c r="S135" s="280"/>
      <c r="T135" s="280"/>
      <c r="U135" s="280"/>
      <c r="V135" s="280"/>
      <c r="W135" s="280"/>
      <c r="X135" s="280"/>
      <c r="Y135" s="280"/>
      <c r="Z135" s="280"/>
      <c r="AA135" s="280"/>
      <c r="AB135" s="280"/>
      <c r="AC135" s="282"/>
      <c r="AD135" s="282"/>
      <c r="AE135" s="282"/>
      <c r="AF135" s="283"/>
      <c r="AG135" s="282"/>
      <c r="AH135" s="283"/>
      <c r="AI135" s="282"/>
      <c r="AJ135" s="284"/>
    </row>
    <row r="136" spans="2:36" ht="18" customHeight="1" x14ac:dyDescent="0.2">
      <c r="B136" s="237">
        <v>12</v>
      </c>
      <c r="C136" s="238" t="s">
        <v>368</v>
      </c>
      <c r="D136" s="239">
        <v>1</v>
      </c>
      <c r="E136" s="240">
        <v>445813397</v>
      </c>
      <c r="F136" s="240">
        <v>460813397</v>
      </c>
      <c r="G136" s="240">
        <v>75049470</v>
      </c>
      <c r="H136" s="240">
        <v>196072177</v>
      </c>
      <c r="I136" s="240">
        <v>370763927</v>
      </c>
      <c r="J136" s="240">
        <v>264741220</v>
      </c>
      <c r="K136" s="240">
        <v>209792195</v>
      </c>
      <c r="L136" s="241">
        <v>4585848</v>
      </c>
      <c r="M136" s="242">
        <v>1</v>
      </c>
      <c r="N136" s="243">
        <v>2</v>
      </c>
      <c r="O136" s="244"/>
      <c r="P136" s="245">
        <v>0</v>
      </c>
      <c r="Q136" s="246">
        <v>525490168</v>
      </c>
      <c r="R136" s="240">
        <v>370763927</v>
      </c>
      <c r="S136" s="247" t="s">
        <v>395</v>
      </c>
      <c r="T136" s="248" t="s">
        <v>259</v>
      </c>
      <c r="U136" s="240">
        <v>5.9402604308864539</v>
      </c>
      <c r="V136" s="247" t="s">
        <v>395</v>
      </c>
      <c r="W136" s="249">
        <v>0.42549148587361924</v>
      </c>
      <c r="X136" s="247" t="s">
        <v>395</v>
      </c>
      <c r="Y136" s="245">
        <v>0</v>
      </c>
      <c r="Z136" s="250">
        <v>45.747742838401969</v>
      </c>
      <c r="AA136" s="247" t="s">
        <v>395</v>
      </c>
      <c r="AB136" s="251" t="s">
        <v>396</v>
      </c>
      <c r="AC136" s="252">
        <v>2021</v>
      </c>
      <c r="AD136" s="253">
        <v>507.20991694238802</v>
      </c>
      <c r="AE136" s="254"/>
      <c r="AF136" s="255">
        <v>0.79244250290906715</v>
      </c>
      <c r="AG136" s="247" t="s">
        <v>395</v>
      </c>
      <c r="AH136" s="256">
        <v>0.45526496487687834</v>
      </c>
      <c r="AI136" s="247" t="s">
        <v>395</v>
      </c>
      <c r="AJ136" s="257" t="s">
        <v>395</v>
      </c>
    </row>
    <row r="137" spans="2:36" ht="18" customHeight="1" x14ac:dyDescent="0.2">
      <c r="B137" s="258">
        <v>12.1</v>
      </c>
      <c r="C137" s="259" t="s">
        <v>368</v>
      </c>
      <c r="D137" s="260">
        <v>1</v>
      </c>
      <c r="E137" s="261">
        <v>445813397</v>
      </c>
      <c r="F137" s="261">
        <v>460813397</v>
      </c>
      <c r="G137" s="261">
        <v>75049470</v>
      </c>
      <c r="H137" s="261">
        <v>196072177</v>
      </c>
      <c r="I137" s="261">
        <v>370763927</v>
      </c>
      <c r="J137" s="261">
        <v>264741220</v>
      </c>
      <c r="K137" s="261">
        <v>209792195</v>
      </c>
      <c r="L137" s="261">
        <v>4585848</v>
      </c>
      <c r="M137" s="262"/>
      <c r="N137" s="263" t="s">
        <v>227</v>
      </c>
      <c r="O137" s="264"/>
      <c r="P137" s="264" t="s">
        <v>227</v>
      </c>
      <c r="Q137" s="265" t="s">
        <v>227</v>
      </c>
      <c r="R137" s="266" t="s">
        <v>227</v>
      </c>
      <c r="S137" s="267" t="s">
        <v>227</v>
      </c>
      <c r="T137" s="268" t="s">
        <v>259</v>
      </c>
      <c r="U137" s="266"/>
      <c r="V137" s="267" t="s">
        <v>227</v>
      </c>
      <c r="W137" s="269"/>
      <c r="X137" s="267" t="s">
        <v>227</v>
      </c>
      <c r="Y137" s="270" t="s">
        <v>227</v>
      </c>
      <c r="Z137" s="270"/>
      <c r="AA137" s="267" t="s">
        <v>227</v>
      </c>
      <c r="AB137" s="271" t="s">
        <v>227</v>
      </c>
      <c r="AC137" s="272">
        <v>2021</v>
      </c>
      <c r="AD137" s="273">
        <v>507.20991694238802</v>
      </c>
      <c r="AE137" s="274" t="s">
        <v>397</v>
      </c>
      <c r="AF137" s="275"/>
      <c r="AG137" s="267" t="s">
        <v>227</v>
      </c>
      <c r="AH137" s="275"/>
      <c r="AI137" s="267" t="s">
        <v>227</v>
      </c>
      <c r="AJ137" s="276" t="s">
        <v>227</v>
      </c>
    </row>
    <row r="138" spans="2:36" ht="18" customHeight="1" thickBot="1" x14ac:dyDescent="0.25">
      <c r="B138" s="258" t="s">
        <v>227</v>
      </c>
      <c r="C138" s="277"/>
      <c r="D138" s="260"/>
      <c r="E138" s="261"/>
      <c r="F138" s="261"/>
      <c r="G138" s="261"/>
      <c r="H138" s="261"/>
      <c r="I138" s="261">
        <v>0</v>
      </c>
      <c r="J138" s="261">
        <v>0</v>
      </c>
      <c r="K138" s="261"/>
      <c r="L138" s="261"/>
      <c r="M138" s="262"/>
      <c r="N138" s="263" t="s">
        <v>227</v>
      </c>
      <c r="O138" s="264"/>
      <c r="P138" s="264" t="s">
        <v>227</v>
      </c>
      <c r="Q138" s="265" t="s">
        <v>227</v>
      </c>
      <c r="R138" s="266" t="s">
        <v>227</v>
      </c>
      <c r="S138" s="267" t="s">
        <v>227</v>
      </c>
      <c r="T138" s="268"/>
      <c r="U138" s="266"/>
      <c r="V138" s="267" t="s">
        <v>227</v>
      </c>
      <c r="W138" s="269"/>
      <c r="X138" s="267" t="s">
        <v>227</v>
      </c>
      <c r="Y138" s="270" t="s">
        <v>227</v>
      </c>
      <c r="Z138" s="270"/>
      <c r="AA138" s="267" t="s">
        <v>227</v>
      </c>
      <c r="AB138" s="271" t="s">
        <v>227</v>
      </c>
      <c r="AC138" s="272">
        <v>2021</v>
      </c>
      <c r="AD138" s="273">
        <v>0</v>
      </c>
      <c r="AE138" s="274" t="s">
        <v>227</v>
      </c>
      <c r="AF138" s="275"/>
      <c r="AG138" s="267" t="s">
        <v>227</v>
      </c>
      <c r="AH138" s="275"/>
      <c r="AI138" s="267" t="s">
        <v>227</v>
      </c>
      <c r="AJ138" s="276" t="s">
        <v>227</v>
      </c>
    </row>
    <row r="139" spans="2:36" ht="18" hidden="1" customHeight="1" x14ac:dyDescent="0.2">
      <c r="B139" s="258" t="s">
        <v>227</v>
      </c>
      <c r="C139" s="277"/>
      <c r="D139" s="260"/>
      <c r="E139" s="261"/>
      <c r="F139" s="261"/>
      <c r="G139" s="261"/>
      <c r="H139" s="261"/>
      <c r="I139" s="261">
        <v>0</v>
      </c>
      <c r="J139" s="261">
        <v>0</v>
      </c>
      <c r="K139" s="261"/>
      <c r="L139" s="261"/>
      <c r="M139" s="262"/>
      <c r="N139" s="263" t="s">
        <v>227</v>
      </c>
      <c r="O139" s="264"/>
      <c r="P139" s="264" t="s">
        <v>227</v>
      </c>
      <c r="Q139" s="265" t="s">
        <v>227</v>
      </c>
      <c r="R139" s="266" t="s">
        <v>227</v>
      </c>
      <c r="S139" s="267" t="s">
        <v>227</v>
      </c>
      <c r="T139" s="268" t="s">
        <v>259</v>
      </c>
      <c r="U139" s="266"/>
      <c r="V139" s="267" t="s">
        <v>227</v>
      </c>
      <c r="W139" s="269"/>
      <c r="X139" s="267" t="s">
        <v>227</v>
      </c>
      <c r="Y139" s="270">
        <v>0</v>
      </c>
      <c r="Z139" s="270"/>
      <c r="AA139" s="267" t="s">
        <v>227</v>
      </c>
      <c r="AB139" s="271" t="s">
        <v>227</v>
      </c>
      <c r="AC139" s="272">
        <v>2021</v>
      </c>
      <c r="AD139" s="273">
        <v>0</v>
      </c>
      <c r="AE139" s="274" t="s">
        <v>227</v>
      </c>
      <c r="AF139" s="275"/>
      <c r="AG139" s="267" t="s">
        <v>227</v>
      </c>
      <c r="AH139" s="275"/>
      <c r="AI139" s="267" t="s">
        <v>227</v>
      </c>
      <c r="AJ139" s="276" t="s">
        <v>227</v>
      </c>
    </row>
    <row r="140" spans="2:36" ht="18" hidden="1" customHeight="1" x14ac:dyDescent="0.2">
      <c r="B140" s="258" t="s">
        <v>227</v>
      </c>
      <c r="C140" s="277"/>
      <c r="D140" s="260"/>
      <c r="E140" s="261"/>
      <c r="F140" s="261"/>
      <c r="G140" s="261"/>
      <c r="H140" s="261"/>
      <c r="I140" s="261">
        <v>0</v>
      </c>
      <c r="J140" s="261">
        <v>0</v>
      </c>
      <c r="K140" s="261"/>
      <c r="L140" s="278"/>
      <c r="M140" s="262"/>
      <c r="N140" s="263" t="s">
        <v>227</v>
      </c>
      <c r="O140" s="264"/>
      <c r="P140" s="264" t="s">
        <v>227</v>
      </c>
      <c r="Q140" s="265" t="s">
        <v>227</v>
      </c>
      <c r="R140" s="266" t="s">
        <v>227</v>
      </c>
      <c r="S140" s="267" t="s">
        <v>227</v>
      </c>
      <c r="T140" s="268" t="s">
        <v>227</v>
      </c>
      <c r="U140" s="266"/>
      <c r="V140" s="267" t="s">
        <v>227</v>
      </c>
      <c r="W140" s="269"/>
      <c r="X140" s="267" t="s">
        <v>227</v>
      </c>
      <c r="Y140" s="270">
        <v>0</v>
      </c>
      <c r="Z140" s="270"/>
      <c r="AA140" s="267" t="s">
        <v>227</v>
      </c>
      <c r="AB140" s="271" t="s">
        <v>227</v>
      </c>
      <c r="AC140" s="272">
        <v>2021</v>
      </c>
      <c r="AD140" s="273">
        <v>0</v>
      </c>
      <c r="AE140" s="274" t="s">
        <v>227</v>
      </c>
      <c r="AF140" s="275"/>
      <c r="AG140" s="267" t="s">
        <v>227</v>
      </c>
      <c r="AH140" s="275"/>
      <c r="AI140" s="267" t="s">
        <v>227</v>
      </c>
      <c r="AJ140" s="276" t="s">
        <v>227</v>
      </c>
    </row>
    <row r="141" spans="2:36" ht="18" hidden="1" customHeight="1" x14ac:dyDescent="0.2">
      <c r="B141" s="258" t="s">
        <v>227</v>
      </c>
      <c r="C141" s="277"/>
      <c r="D141" s="260"/>
      <c r="E141" s="261"/>
      <c r="F141" s="261"/>
      <c r="G141" s="261"/>
      <c r="H141" s="261"/>
      <c r="I141" s="261">
        <v>0</v>
      </c>
      <c r="J141" s="261">
        <v>0</v>
      </c>
      <c r="K141" s="261"/>
      <c r="L141" s="278"/>
      <c r="M141" s="262"/>
      <c r="N141" s="263" t="s">
        <v>227</v>
      </c>
      <c r="O141" s="264"/>
      <c r="P141" s="264" t="s">
        <v>227</v>
      </c>
      <c r="Q141" s="265" t="s">
        <v>227</v>
      </c>
      <c r="R141" s="266" t="s">
        <v>227</v>
      </c>
      <c r="S141" s="267" t="s">
        <v>227</v>
      </c>
      <c r="T141" s="268" t="s">
        <v>227</v>
      </c>
      <c r="U141" s="266"/>
      <c r="V141" s="267" t="s">
        <v>227</v>
      </c>
      <c r="W141" s="269"/>
      <c r="X141" s="267" t="s">
        <v>227</v>
      </c>
      <c r="Y141" s="270">
        <v>0</v>
      </c>
      <c r="Z141" s="270"/>
      <c r="AA141" s="267" t="s">
        <v>227</v>
      </c>
      <c r="AB141" s="271" t="s">
        <v>227</v>
      </c>
      <c r="AC141" s="272">
        <v>2021</v>
      </c>
      <c r="AD141" s="273">
        <v>0</v>
      </c>
      <c r="AE141" s="274" t="s">
        <v>227</v>
      </c>
      <c r="AF141" s="275"/>
      <c r="AG141" s="267" t="s">
        <v>227</v>
      </c>
      <c r="AH141" s="275"/>
      <c r="AI141" s="267" t="s">
        <v>227</v>
      </c>
      <c r="AJ141" s="276" t="s">
        <v>227</v>
      </c>
    </row>
    <row r="142" spans="2:36" ht="18" hidden="1" customHeight="1" x14ac:dyDescent="0.2">
      <c r="B142" s="258" t="s">
        <v>227</v>
      </c>
      <c r="C142" s="277"/>
      <c r="D142" s="260"/>
      <c r="E142" s="261"/>
      <c r="F142" s="261"/>
      <c r="G142" s="261"/>
      <c r="H142" s="261"/>
      <c r="I142" s="261">
        <v>0</v>
      </c>
      <c r="J142" s="261">
        <v>0</v>
      </c>
      <c r="K142" s="261"/>
      <c r="L142" s="278"/>
      <c r="M142" s="262"/>
      <c r="N142" s="263" t="s">
        <v>227</v>
      </c>
      <c r="O142" s="264"/>
      <c r="P142" s="264" t="s">
        <v>227</v>
      </c>
      <c r="Q142" s="265" t="s">
        <v>227</v>
      </c>
      <c r="R142" s="266" t="s">
        <v>227</v>
      </c>
      <c r="S142" s="267" t="s">
        <v>227</v>
      </c>
      <c r="T142" s="268" t="s">
        <v>227</v>
      </c>
      <c r="U142" s="266"/>
      <c r="V142" s="267" t="s">
        <v>227</v>
      </c>
      <c r="W142" s="269"/>
      <c r="X142" s="267" t="s">
        <v>227</v>
      </c>
      <c r="Y142" s="270">
        <v>0</v>
      </c>
      <c r="Z142" s="270"/>
      <c r="AA142" s="267" t="s">
        <v>227</v>
      </c>
      <c r="AB142" s="271" t="s">
        <v>227</v>
      </c>
      <c r="AC142" s="272">
        <v>2021</v>
      </c>
      <c r="AD142" s="273">
        <v>0</v>
      </c>
      <c r="AE142" s="274" t="s">
        <v>227</v>
      </c>
      <c r="AF142" s="275"/>
      <c r="AG142" s="267" t="s">
        <v>227</v>
      </c>
      <c r="AH142" s="275"/>
      <c r="AI142" s="267" t="s">
        <v>227</v>
      </c>
      <c r="AJ142" s="276" t="s">
        <v>227</v>
      </c>
    </row>
    <row r="143" spans="2:36" ht="18" hidden="1" customHeight="1" x14ac:dyDescent="0.2">
      <c r="B143" s="258" t="s">
        <v>227</v>
      </c>
      <c r="C143" s="277"/>
      <c r="D143" s="260"/>
      <c r="E143" s="261"/>
      <c r="F143" s="261"/>
      <c r="G143" s="261"/>
      <c r="H143" s="261"/>
      <c r="I143" s="261">
        <v>0</v>
      </c>
      <c r="J143" s="261">
        <v>0</v>
      </c>
      <c r="K143" s="261"/>
      <c r="L143" s="278"/>
      <c r="M143" s="262"/>
      <c r="N143" s="263" t="s">
        <v>227</v>
      </c>
      <c r="O143" s="264"/>
      <c r="P143" s="264" t="s">
        <v>227</v>
      </c>
      <c r="Q143" s="265" t="s">
        <v>227</v>
      </c>
      <c r="R143" s="266" t="s">
        <v>227</v>
      </c>
      <c r="S143" s="267" t="s">
        <v>227</v>
      </c>
      <c r="T143" s="268" t="s">
        <v>227</v>
      </c>
      <c r="U143" s="266"/>
      <c r="V143" s="267" t="s">
        <v>227</v>
      </c>
      <c r="W143" s="269"/>
      <c r="X143" s="267" t="s">
        <v>227</v>
      </c>
      <c r="Y143" s="270">
        <v>0</v>
      </c>
      <c r="Z143" s="270"/>
      <c r="AA143" s="267" t="s">
        <v>227</v>
      </c>
      <c r="AB143" s="271" t="s">
        <v>227</v>
      </c>
      <c r="AC143" s="272">
        <v>2021</v>
      </c>
      <c r="AD143" s="273">
        <v>0</v>
      </c>
      <c r="AE143" s="274" t="s">
        <v>227</v>
      </c>
      <c r="AF143" s="275"/>
      <c r="AG143" s="267" t="s">
        <v>227</v>
      </c>
      <c r="AH143" s="275"/>
      <c r="AI143" s="267" t="s">
        <v>227</v>
      </c>
      <c r="AJ143" s="276" t="s">
        <v>227</v>
      </c>
    </row>
    <row r="144" spans="2:36" ht="18" hidden="1" customHeight="1" x14ac:dyDescent="0.2">
      <c r="B144" s="258" t="s">
        <v>227</v>
      </c>
      <c r="C144" s="277"/>
      <c r="D144" s="260"/>
      <c r="E144" s="261"/>
      <c r="F144" s="261"/>
      <c r="G144" s="261"/>
      <c r="H144" s="261"/>
      <c r="I144" s="261">
        <v>0</v>
      </c>
      <c r="J144" s="261">
        <v>0</v>
      </c>
      <c r="K144" s="261"/>
      <c r="L144" s="278"/>
      <c r="M144" s="262"/>
      <c r="N144" s="263" t="s">
        <v>227</v>
      </c>
      <c r="O144" s="264"/>
      <c r="P144" s="264" t="s">
        <v>227</v>
      </c>
      <c r="Q144" s="265" t="s">
        <v>227</v>
      </c>
      <c r="R144" s="266" t="s">
        <v>227</v>
      </c>
      <c r="S144" s="267" t="s">
        <v>227</v>
      </c>
      <c r="T144" s="268" t="s">
        <v>227</v>
      </c>
      <c r="U144" s="266"/>
      <c r="V144" s="267" t="s">
        <v>227</v>
      </c>
      <c r="W144" s="269"/>
      <c r="X144" s="267" t="s">
        <v>227</v>
      </c>
      <c r="Y144" s="270">
        <v>0</v>
      </c>
      <c r="Z144" s="270"/>
      <c r="AA144" s="267" t="s">
        <v>227</v>
      </c>
      <c r="AB144" s="271" t="s">
        <v>227</v>
      </c>
      <c r="AC144" s="272">
        <v>2021</v>
      </c>
      <c r="AD144" s="273">
        <v>0</v>
      </c>
      <c r="AE144" s="274" t="s">
        <v>227</v>
      </c>
      <c r="AF144" s="275"/>
      <c r="AG144" s="267" t="s">
        <v>227</v>
      </c>
      <c r="AH144" s="275"/>
      <c r="AI144" s="267" t="s">
        <v>227</v>
      </c>
      <c r="AJ144" s="276" t="s">
        <v>227</v>
      </c>
    </row>
    <row r="145" spans="2:36" ht="18" hidden="1" customHeight="1" x14ac:dyDescent="0.2">
      <c r="B145" s="258" t="s">
        <v>227</v>
      </c>
      <c r="C145" s="277"/>
      <c r="D145" s="260"/>
      <c r="E145" s="261"/>
      <c r="F145" s="261"/>
      <c r="G145" s="261"/>
      <c r="H145" s="261"/>
      <c r="I145" s="261">
        <v>0</v>
      </c>
      <c r="J145" s="261">
        <v>0</v>
      </c>
      <c r="K145" s="261"/>
      <c r="L145" s="278"/>
      <c r="M145" s="262"/>
      <c r="N145" s="263" t="s">
        <v>227</v>
      </c>
      <c r="O145" s="264"/>
      <c r="P145" s="264" t="s">
        <v>227</v>
      </c>
      <c r="Q145" s="265" t="s">
        <v>227</v>
      </c>
      <c r="R145" s="266" t="s">
        <v>227</v>
      </c>
      <c r="S145" s="267" t="s">
        <v>227</v>
      </c>
      <c r="T145" s="268" t="s">
        <v>227</v>
      </c>
      <c r="U145" s="266"/>
      <c r="V145" s="267" t="s">
        <v>227</v>
      </c>
      <c r="W145" s="269"/>
      <c r="X145" s="267" t="s">
        <v>227</v>
      </c>
      <c r="Y145" s="270">
        <v>0</v>
      </c>
      <c r="Z145" s="270"/>
      <c r="AA145" s="267" t="s">
        <v>227</v>
      </c>
      <c r="AB145" s="271" t="s">
        <v>227</v>
      </c>
      <c r="AC145" s="272">
        <v>2021</v>
      </c>
      <c r="AD145" s="273">
        <v>0</v>
      </c>
      <c r="AE145" s="274" t="s">
        <v>227</v>
      </c>
      <c r="AF145" s="275"/>
      <c r="AG145" s="267" t="s">
        <v>227</v>
      </c>
      <c r="AH145" s="275"/>
      <c r="AI145" s="267" t="s">
        <v>227</v>
      </c>
      <c r="AJ145" s="276" t="s">
        <v>227</v>
      </c>
    </row>
    <row r="146" spans="2:36" ht="18" hidden="1" customHeight="1" thickBot="1" x14ac:dyDescent="0.25">
      <c r="B146" s="279"/>
      <c r="C146" s="280"/>
      <c r="D146" s="280"/>
      <c r="E146" s="280"/>
      <c r="F146" s="280"/>
      <c r="G146" s="280"/>
      <c r="H146" s="280"/>
      <c r="I146" s="280"/>
      <c r="J146" s="280"/>
      <c r="K146" s="280"/>
      <c r="L146" s="280"/>
      <c r="M146" s="280"/>
      <c r="N146" s="281"/>
      <c r="O146" s="280"/>
      <c r="P146" s="280"/>
      <c r="Q146" s="280"/>
      <c r="R146" s="280"/>
      <c r="S146" s="280"/>
      <c r="T146" s="280"/>
      <c r="U146" s="280"/>
      <c r="V146" s="280"/>
      <c r="W146" s="280"/>
      <c r="X146" s="280"/>
      <c r="Y146" s="280"/>
      <c r="Z146" s="280"/>
      <c r="AA146" s="280"/>
      <c r="AB146" s="280"/>
      <c r="AC146" s="282"/>
      <c r="AD146" s="282"/>
      <c r="AE146" s="282"/>
      <c r="AF146" s="283"/>
      <c r="AG146" s="282"/>
      <c r="AH146" s="283"/>
      <c r="AI146" s="282"/>
      <c r="AJ146" s="284"/>
    </row>
    <row r="147" spans="2:36" ht="18" customHeight="1" x14ac:dyDescent="0.2">
      <c r="B147" s="237">
        <v>13</v>
      </c>
      <c r="C147" s="238" t="s">
        <v>369</v>
      </c>
      <c r="D147" s="239">
        <v>1</v>
      </c>
      <c r="E147" s="240">
        <v>3213182996</v>
      </c>
      <c r="F147" s="240">
        <v>7815465752</v>
      </c>
      <c r="G147" s="240">
        <v>381457484</v>
      </c>
      <c r="H147" s="240">
        <v>4361075394</v>
      </c>
      <c r="I147" s="240">
        <v>2831725512</v>
      </c>
      <c r="J147" s="240">
        <v>3454390358</v>
      </c>
      <c r="K147" s="240">
        <v>291096031</v>
      </c>
      <c r="L147" s="241">
        <v>211004144</v>
      </c>
      <c r="M147" s="242">
        <v>1</v>
      </c>
      <c r="N147" s="243">
        <v>2</v>
      </c>
      <c r="O147" s="244"/>
      <c r="P147" s="245">
        <v>0</v>
      </c>
      <c r="Q147" s="246">
        <v>525490168</v>
      </c>
      <c r="R147" s="240">
        <v>2831725512</v>
      </c>
      <c r="S147" s="247" t="s">
        <v>395</v>
      </c>
      <c r="T147" s="248" t="s">
        <v>259</v>
      </c>
      <c r="U147" s="240">
        <v>8.4234367675953106</v>
      </c>
      <c r="V147" s="247" t="s">
        <v>395</v>
      </c>
      <c r="W147" s="249">
        <v>0.55800582235089291</v>
      </c>
      <c r="X147" s="247" t="s">
        <v>395</v>
      </c>
      <c r="Y147" s="245">
        <v>0</v>
      </c>
      <c r="Z147" s="250">
        <v>1.3795749480635793</v>
      </c>
      <c r="AA147" s="247" t="s">
        <v>395</v>
      </c>
      <c r="AB147" s="251" t="s">
        <v>396</v>
      </c>
      <c r="AC147" s="252">
        <v>2021</v>
      </c>
      <c r="AD147" s="253">
        <v>8602.3578323570273</v>
      </c>
      <c r="AE147" s="254"/>
      <c r="AF147" s="255">
        <v>8.4268423898837208E-2</v>
      </c>
      <c r="AG147" s="247" t="s">
        <v>395</v>
      </c>
      <c r="AH147" s="256">
        <v>3.724615272295291E-2</v>
      </c>
      <c r="AI147" s="247" t="s">
        <v>395</v>
      </c>
      <c r="AJ147" s="257" t="s">
        <v>395</v>
      </c>
    </row>
    <row r="148" spans="2:36" ht="18" customHeight="1" x14ac:dyDescent="0.2">
      <c r="B148" s="258">
        <v>13.1</v>
      </c>
      <c r="C148" s="259" t="s">
        <v>369</v>
      </c>
      <c r="D148" s="260">
        <v>1</v>
      </c>
      <c r="E148" s="261">
        <v>3213182996</v>
      </c>
      <c r="F148" s="261">
        <v>7815465752</v>
      </c>
      <c r="G148" s="261">
        <v>381457484</v>
      </c>
      <c r="H148" s="261">
        <v>4361075394</v>
      </c>
      <c r="I148" s="261">
        <v>2831725512</v>
      </c>
      <c r="J148" s="261">
        <v>3454390358</v>
      </c>
      <c r="K148" s="261">
        <v>291096031</v>
      </c>
      <c r="L148" s="261">
        <v>211004144</v>
      </c>
      <c r="M148" s="262"/>
      <c r="N148" s="263" t="s">
        <v>227</v>
      </c>
      <c r="O148" s="264"/>
      <c r="P148" s="264" t="s">
        <v>227</v>
      </c>
      <c r="Q148" s="265" t="s">
        <v>227</v>
      </c>
      <c r="R148" s="266" t="s">
        <v>227</v>
      </c>
      <c r="S148" s="267" t="s">
        <v>227</v>
      </c>
      <c r="T148" s="268" t="s">
        <v>259</v>
      </c>
      <c r="U148" s="266"/>
      <c r="V148" s="267" t="s">
        <v>227</v>
      </c>
      <c r="W148" s="269"/>
      <c r="X148" s="267" t="s">
        <v>227</v>
      </c>
      <c r="Y148" s="270" t="s">
        <v>227</v>
      </c>
      <c r="Z148" s="270"/>
      <c r="AA148" s="267" t="s">
        <v>227</v>
      </c>
      <c r="AB148" s="271" t="s">
        <v>227</v>
      </c>
      <c r="AC148" s="272">
        <v>2021</v>
      </c>
      <c r="AD148" s="273">
        <v>8602.3578323570273</v>
      </c>
      <c r="AE148" s="274" t="s">
        <v>397</v>
      </c>
      <c r="AF148" s="275"/>
      <c r="AG148" s="267" t="s">
        <v>227</v>
      </c>
      <c r="AH148" s="275"/>
      <c r="AI148" s="267" t="s">
        <v>227</v>
      </c>
      <c r="AJ148" s="276" t="s">
        <v>227</v>
      </c>
    </row>
    <row r="149" spans="2:36" ht="18" customHeight="1" thickBot="1" x14ac:dyDescent="0.25">
      <c r="B149" s="258" t="s">
        <v>227</v>
      </c>
      <c r="C149" s="277"/>
      <c r="D149" s="260"/>
      <c r="E149" s="261"/>
      <c r="F149" s="261"/>
      <c r="G149" s="261"/>
      <c r="H149" s="261"/>
      <c r="I149" s="261">
        <v>0</v>
      </c>
      <c r="J149" s="261">
        <v>0</v>
      </c>
      <c r="K149" s="261"/>
      <c r="L149" s="261"/>
      <c r="M149" s="262"/>
      <c r="N149" s="263" t="s">
        <v>227</v>
      </c>
      <c r="O149" s="264"/>
      <c r="P149" s="264" t="s">
        <v>227</v>
      </c>
      <c r="Q149" s="265" t="s">
        <v>227</v>
      </c>
      <c r="R149" s="266" t="s">
        <v>227</v>
      </c>
      <c r="S149" s="267" t="s">
        <v>227</v>
      </c>
      <c r="T149" s="268"/>
      <c r="U149" s="266"/>
      <c r="V149" s="267" t="s">
        <v>227</v>
      </c>
      <c r="W149" s="269"/>
      <c r="X149" s="267" t="s">
        <v>227</v>
      </c>
      <c r="Y149" s="270" t="s">
        <v>227</v>
      </c>
      <c r="Z149" s="270"/>
      <c r="AA149" s="267" t="s">
        <v>227</v>
      </c>
      <c r="AB149" s="271" t="s">
        <v>227</v>
      </c>
      <c r="AC149" s="272">
        <v>2021</v>
      </c>
      <c r="AD149" s="273">
        <v>0</v>
      </c>
      <c r="AE149" s="274" t="s">
        <v>227</v>
      </c>
      <c r="AF149" s="275"/>
      <c r="AG149" s="267" t="s">
        <v>227</v>
      </c>
      <c r="AH149" s="275"/>
      <c r="AI149" s="267" t="s">
        <v>227</v>
      </c>
      <c r="AJ149" s="276" t="s">
        <v>227</v>
      </c>
    </row>
    <row r="150" spans="2:36" ht="18" hidden="1" customHeight="1" x14ac:dyDescent="0.2">
      <c r="B150" s="258" t="s">
        <v>227</v>
      </c>
      <c r="C150" s="277"/>
      <c r="D150" s="260"/>
      <c r="E150" s="261"/>
      <c r="F150" s="261"/>
      <c r="G150" s="261"/>
      <c r="H150" s="261"/>
      <c r="I150" s="261">
        <v>0</v>
      </c>
      <c r="J150" s="261">
        <v>0</v>
      </c>
      <c r="K150" s="261"/>
      <c r="L150" s="261"/>
      <c r="M150" s="262"/>
      <c r="N150" s="263" t="s">
        <v>227</v>
      </c>
      <c r="O150" s="264"/>
      <c r="P150" s="264" t="s">
        <v>227</v>
      </c>
      <c r="Q150" s="265" t="s">
        <v>227</v>
      </c>
      <c r="R150" s="266" t="s">
        <v>227</v>
      </c>
      <c r="S150" s="267" t="s">
        <v>227</v>
      </c>
      <c r="T150" s="268" t="s">
        <v>259</v>
      </c>
      <c r="U150" s="266"/>
      <c r="V150" s="267" t="s">
        <v>227</v>
      </c>
      <c r="W150" s="269"/>
      <c r="X150" s="267" t="s">
        <v>227</v>
      </c>
      <c r="Y150" s="270">
        <v>0</v>
      </c>
      <c r="Z150" s="270"/>
      <c r="AA150" s="267" t="s">
        <v>227</v>
      </c>
      <c r="AB150" s="271" t="s">
        <v>227</v>
      </c>
      <c r="AC150" s="272">
        <v>2021</v>
      </c>
      <c r="AD150" s="273">
        <v>0</v>
      </c>
      <c r="AE150" s="274" t="s">
        <v>227</v>
      </c>
      <c r="AF150" s="275"/>
      <c r="AG150" s="267" t="s">
        <v>227</v>
      </c>
      <c r="AH150" s="275"/>
      <c r="AI150" s="267" t="s">
        <v>227</v>
      </c>
      <c r="AJ150" s="276" t="s">
        <v>227</v>
      </c>
    </row>
    <row r="151" spans="2:36" ht="18" hidden="1" customHeight="1" x14ac:dyDescent="0.2">
      <c r="B151" s="258" t="s">
        <v>227</v>
      </c>
      <c r="C151" s="277"/>
      <c r="D151" s="260"/>
      <c r="E151" s="261"/>
      <c r="F151" s="261"/>
      <c r="G151" s="261"/>
      <c r="H151" s="261"/>
      <c r="I151" s="261">
        <v>0</v>
      </c>
      <c r="J151" s="261">
        <v>0</v>
      </c>
      <c r="K151" s="261"/>
      <c r="L151" s="278"/>
      <c r="M151" s="262"/>
      <c r="N151" s="263" t="s">
        <v>227</v>
      </c>
      <c r="O151" s="264"/>
      <c r="P151" s="264" t="s">
        <v>227</v>
      </c>
      <c r="Q151" s="265" t="s">
        <v>227</v>
      </c>
      <c r="R151" s="266" t="s">
        <v>227</v>
      </c>
      <c r="S151" s="267" t="s">
        <v>227</v>
      </c>
      <c r="T151" s="268" t="s">
        <v>227</v>
      </c>
      <c r="U151" s="266"/>
      <c r="V151" s="267" t="s">
        <v>227</v>
      </c>
      <c r="W151" s="269"/>
      <c r="X151" s="267" t="s">
        <v>227</v>
      </c>
      <c r="Y151" s="270">
        <v>0</v>
      </c>
      <c r="Z151" s="270"/>
      <c r="AA151" s="267" t="s">
        <v>227</v>
      </c>
      <c r="AB151" s="271" t="s">
        <v>227</v>
      </c>
      <c r="AC151" s="272">
        <v>2021</v>
      </c>
      <c r="AD151" s="273">
        <v>0</v>
      </c>
      <c r="AE151" s="274" t="s">
        <v>227</v>
      </c>
      <c r="AF151" s="275"/>
      <c r="AG151" s="267" t="s">
        <v>227</v>
      </c>
      <c r="AH151" s="275"/>
      <c r="AI151" s="267" t="s">
        <v>227</v>
      </c>
      <c r="AJ151" s="276" t="s">
        <v>227</v>
      </c>
    </row>
    <row r="152" spans="2:36" ht="18" hidden="1" customHeight="1" x14ac:dyDescent="0.2">
      <c r="B152" s="258" t="s">
        <v>227</v>
      </c>
      <c r="C152" s="277"/>
      <c r="D152" s="260"/>
      <c r="E152" s="261"/>
      <c r="F152" s="261"/>
      <c r="G152" s="261"/>
      <c r="H152" s="261"/>
      <c r="I152" s="261">
        <v>0</v>
      </c>
      <c r="J152" s="261">
        <v>0</v>
      </c>
      <c r="K152" s="261"/>
      <c r="L152" s="278"/>
      <c r="M152" s="262"/>
      <c r="N152" s="263" t="s">
        <v>227</v>
      </c>
      <c r="O152" s="264"/>
      <c r="P152" s="264" t="s">
        <v>227</v>
      </c>
      <c r="Q152" s="265" t="s">
        <v>227</v>
      </c>
      <c r="R152" s="266" t="s">
        <v>227</v>
      </c>
      <c r="S152" s="267" t="s">
        <v>227</v>
      </c>
      <c r="T152" s="268" t="s">
        <v>227</v>
      </c>
      <c r="U152" s="266"/>
      <c r="V152" s="267" t="s">
        <v>227</v>
      </c>
      <c r="W152" s="269"/>
      <c r="X152" s="267" t="s">
        <v>227</v>
      </c>
      <c r="Y152" s="270">
        <v>0</v>
      </c>
      <c r="Z152" s="270"/>
      <c r="AA152" s="267" t="s">
        <v>227</v>
      </c>
      <c r="AB152" s="271" t="s">
        <v>227</v>
      </c>
      <c r="AC152" s="272">
        <v>2021</v>
      </c>
      <c r="AD152" s="273">
        <v>0</v>
      </c>
      <c r="AE152" s="274" t="s">
        <v>227</v>
      </c>
      <c r="AF152" s="275"/>
      <c r="AG152" s="267" t="s">
        <v>227</v>
      </c>
      <c r="AH152" s="275"/>
      <c r="AI152" s="267" t="s">
        <v>227</v>
      </c>
      <c r="AJ152" s="276" t="s">
        <v>227</v>
      </c>
    </row>
    <row r="153" spans="2:36" ht="18" hidden="1" customHeight="1" x14ac:dyDescent="0.2">
      <c r="B153" s="258" t="s">
        <v>227</v>
      </c>
      <c r="C153" s="277"/>
      <c r="D153" s="260"/>
      <c r="E153" s="261"/>
      <c r="F153" s="261"/>
      <c r="G153" s="261"/>
      <c r="H153" s="261"/>
      <c r="I153" s="261">
        <v>0</v>
      </c>
      <c r="J153" s="261">
        <v>0</v>
      </c>
      <c r="K153" s="261"/>
      <c r="L153" s="278"/>
      <c r="M153" s="262"/>
      <c r="N153" s="263" t="s">
        <v>227</v>
      </c>
      <c r="O153" s="264"/>
      <c r="P153" s="264" t="s">
        <v>227</v>
      </c>
      <c r="Q153" s="265" t="s">
        <v>227</v>
      </c>
      <c r="R153" s="266" t="s">
        <v>227</v>
      </c>
      <c r="S153" s="267" t="s">
        <v>227</v>
      </c>
      <c r="T153" s="268" t="s">
        <v>227</v>
      </c>
      <c r="U153" s="266"/>
      <c r="V153" s="267" t="s">
        <v>227</v>
      </c>
      <c r="W153" s="269"/>
      <c r="X153" s="267" t="s">
        <v>227</v>
      </c>
      <c r="Y153" s="270">
        <v>0</v>
      </c>
      <c r="Z153" s="270"/>
      <c r="AA153" s="267" t="s">
        <v>227</v>
      </c>
      <c r="AB153" s="271" t="s">
        <v>227</v>
      </c>
      <c r="AC153" s="272">
        <v>2021</v>
      </c>
      <c r="AD153" s="273">
        <v>0</v>
      </c>
      <c r="AE153" s="274" t="s">
        <v>227</v>
      </c>
      <c r="AF153" s="275"/>
      <c r="AG153" s="267" t="s">
        <v>227</v>
      </c>
      <c r="AH153" s="275"/>
      <c r="AI153" s="267" t="s">
        <v>227</v>
      </c>
      <c r="AJ153" s="276" t="s">
        <v>227</v>
      </c>
    </row>
    <row r="154" spans="2:36" ht="18" hidden="1" customHeight="1" x14ac:dyDescent="0.2">
      <c r="B154" s="258" t="s">
        <v>227</v>
      </c>
      <c r="C154" s="277"/>
      <c r="D154" s="260"/>
      <c r="E154" s="261"/>
      <c r="F154" s="261"/>
      <c r="G154" s="261"/>
      <c r="H154" s="261"/>
      <c r="I154" s="261">
        <v>0</v>
      </c>
      <c r="J154" s="261">
        <v>0</v>
      </c>
      <c r="K154" s="261"/>
      <c r="L154" s="278"/>
      <c r="M154" s="262"/>
      <c r="N154" s="263" t="s">
        <v>227</v>
      </c>
      <c r="O154" s="264"/>
      <c r="P154" s="264" t="s">
        <v>227</v>
      </c>
      <c r="Q154" s="265" t="s">
        <v>227</v>
      </c>
      <c r="R154" s="266" t="s">
        <v>227</v>
      </c>
      <c r="S154" s="267" t="s">
        <v>227</v>
      </c>
      <c r="T154" s="268" t="s">
        <v>227</v>
      </c>
      <c r="U154" s="266"/>
      <c r="V154" s="267" t="s">
        <v>227</v>
      </c>
      <c r="W154" s="269"/>
      <c r="X154" s="267" t="s">
        <v>227</v>
      </c>
      <c r="Y154" s="270">
        <v>0</v>
      </c>
      <c r="Z154" s="270"/>
      <c r="AA154" s="267" t="s">
        <v>227</v>
      </c>
      <c r="AB154" s="271" t="s">
        <v>227</v>
      </c>
      <c r="AC154" s="272">
        <v>2021</v>
      </c>
      <c r="AD154" s="273">
        <v>0</v>
      </c>
      <c r="AE154" s="274" t="s">
        <v>227</v>
      </c>
      <c r="AF154" s="275"/>
      <c r="AG154" s="267" t="s">
        <v>227</v>
      </c>
      <c r="AH154" s="275"/>
      <c r="AI154" s="267" t="s">
        <v>227</v>
      </c>
      <c r="AJ154" s="276" t="s">
        <v>227</v>
      </c>
    </row>
    <row r="155" spans="2:36" ht="18" hidden="1" customHeight="1" x14ac:dyDescent="0.2">
      <c r="B155" s="258" t="s">
        <v>227</v>
      </c>
      <c r="C155" s="277"/>
      <c r="D155" s="260"/>
      <c r="E155" s="261"/>
      <c r="F155" s="261"/>
      <c r="G155" s="261"/>
      <c r="H155" s="261"/>
      <c r="I155" s="261">
        <v>0</v>
      </c>
      <c r="J155" s="261">
        <v>0</v>
      </c>
      <c r="K155" s="261"/>
      <c r="L155" s="278"/>
      <c r="M155" s="262"/>
      <c r="N155" s="263" t="s">
        <v>227</v>
      </c>
      <c r="O155" s="264"/>
      <c r="P155" s="264" t="s">
        <v>227</v>
      </c>
      <c r="Q155" s="265" t="s">
        <v>227</v>
      </c>
      <c r="R155" s="266" t="s">
        <v>227</v>
      </c>
      <c r="S155" s="267" t="s">
        <v>227</v>
      </c>
      <c r="T155" s="268" t="s">
        <v>227</v>
      </c>
      <c r="U155" s="266"/>
      <c r="V155" s="267" t="s">
        <v>227</v>
      </c>
      <c r="W155" s="269"/>
      <c r="X155" s="267" t="s">
        <v>227</v>
      </c>
      <c r="Y155" s="270">
        <v>0</v>
      </c>
      <c r="Z155" s="270"/>
      <c r="AA155" s="267" t="s">
        <v>227</v>
      </c>
      <c r="AB155" s="271" t="s">
        <v>227</v>
      </c>
      <c r="AC155" s="272">
        <v>2021</v>
      </c>
      <c r="AD155" s="273">
        <v>0</v>
      </c>
      <c r="AE155" s="274" t="s">
        <v>227</v>
      </c>
      <c r="AF155" s="275"/>
      <c r="AG155" s="267" t="s">
        <v>227</v>
      </c>
      <c r="AH155" s="275"/>
      <c r="AI155" s="267" t="s">
        <v>227</v>
      </c>
      <c r="AJ155" s="276" t="s">
        <v>227</v>
      </c>
    </row>
    <row r="156" spans="2:36" ht="18" hidden="1" customHeight="1" x14ac:dyDescent="0.2">
      <c r="B156" s="258" t="s">
        <v>227</v>
      </c>
      <c r="C156" s="277"/>
      <c r="D156" s="260"/>
      <c r="E156" s="261"/>
      <c r="F156" s="261"/>
      <c r="G156" s="261"/>
      <c r="H156" s="261"/>
      <c r="I156" s="261">
        <v>0</v>
      </c>
      <c r="J156" s="261">
        <v>0</v>
      </c>
      <c r="K156" s="261"/>
      <c r="L156" s="278"/>
      <c r="M156" s="262"/>
      <c r="N156" s="263" t="s">
        <v>227</v>
      </c>
      <c r="O156" s="264"/>
      <c r="P156" s="264" t="s">
        <v>227</v>
      </c>
      <c r="Q156" s="265" t="s">
        <v>227</v>
      </c>
      <c r="R156" s="266" t="s">
        <v>227</v>
      </c>
      <c r="S156" s="267" t="s">
        <v>227</v>
      </c>
      <c r="T156" s="268" t="s">
        <v>227</v>
      </c>
      <c r="U156" s="266"/>
      <c r="V156" s="267" t="s">
        <v>227</v>
      </c>
      <c r="W156" s="269"/>
      <c r="X156" s="267" t="s">
        <v>227</v>
      </c>
      <c r="Y156" s="270">
        <v>0</v>
      </c>
      <c r="Z156" s="270"/>
      <c r="AA156" s="267" t="s">
        <v>227</v>
      </c>
      <c r="AB156" s="271" t="s">
        <v>227</v>
      </c>
      <c r="AC156" s="272">
        <v>2021</v>
      </c>
      <c r="AD156" s="273">
        <v>0</v>
      </c>
      <c r="AE156" s="274" t="s">
        <v>227</v>
      </c>
      <c r="AF156" s="275"/>
      <c r="AG156" s="267" t="s">
        <v>227</v>
      </c>
      <c r="AH156" s="275"/>
      <c r="AI156" s="267" t="s">
        <v>227</v>
      </c>
      <c r="AJ156" s="276" t="s">
        <v>227</v>
      </c>
    </row>
    <row r="157" spans="2:36" ht="18" hidden="1" customHeight="1" thickBot="1" x14ac:dyDescent="0.25">
      <c r="B157" s="279"/>
      <c r="C157" s="280"/>
      <c r="D157" s="280"/>
      <c r="E157" s="280"/>
      <c r="F157" s="280"/>
      <c r="G157" s="280"/>
      <c r="H157" s="280"/>
      <c r="I157" s="280"/>
      <c r="J157" s="280"/>
      <c r="K157" s="280"/>
      <c r="L157" s="280"/>
      <c r="M157" s="280"/>
      <c r="N157" s="281"/>
      <c r="O157" s="280"/>
      <c r="P157" s="280"/>
      <c r="Q157" s="280"/>
      <c r="R157" s="280"/>
      <c r="S157" s="280"/>
      <c r="T157" s="280"/>
      <c r="U157" s="280"/>
      <c r="V157" s="280"/>
      <c r="W157" s="280"/>
      <c r="X157" s="280"/>
      <c r="Y157" s="280"/>
      <c r="Z157" s="280"/>
      <c r="AA157" s="280"/>
      <c r="AB157" s="280"/>
      <c r="AC157" s="282"/>
      <c r="AD157" s="282"/>
      <c r="AE157" s="282"/>
      <c r="AF157" s="283"/>
      <c r="AG157" s="282"/>
      <c r="AH157" s="283"/>
      <c r="AI157" s="282"/>
      <c r="AJ157" s="284"/>
    </row>
    <row r="158" spans="2:36" ht="18" customHeight="1" x14ac:dyDescent="0.2">
      <c r="B158" s="237">
        <v>14</v>
      </c>
      <c r="C158" s="238" t="s">
        <v>370</v>
      </c>
      <c r="D158" s="239">
        <v>1</v>
      </c>
      <c r="E158" s="240">
        <v>1575773821</v>
      </c>
      <c r="F158" s="240">
        <v>2219243462</v>
      </c>
      <c r="G158" s="240">
        <v>75890467</v>
      </c>
      <c r="H158" s="240">
        <v>75890467</v>
      </c>
      <c r="I158" s="240">
        <v>1499883354</v>
      </c>
      <c r="J158" s="240">
        <v>2143352995</v>
      </c>
      <c r="K158" s="240">
        <v>135277762</v>
      </c>
      <c r="L158" s="241">
        <v>2E-3</v>
      </c>
      <c r="M158" s="242">
        <v>1</v>
      </c>
      <c r="N158" s="243">
        <v>2</v>
      </c>
      <c r="O158" s="244"/>
      <c r="P158" s="245">
        <v>0</v>
      </c>
      <c r="Q158" s="246">
        <v>525490168</v>
      </c>
      <c r="R158" s="240">
        <v>1499883354</v>
      </c>
      <c r="S158" s="247" t="s">
        <v>395</v>
      </c>
      <c r="T158" s="248" t="s">
        <v>259</v>
      </c>
      <c r="U158" s="240">
        <v>20.763791333633513</v>
      </c>
      <c r="V158" s="247" t="s">
        <v>395</v>
      </c>
      <c r="W158" s="249">
        <v>3.4196548643476411E-2</v>
      </c>
      <c r="X158" s="247" t="s">
        <v>395</v>
      </c>
      <c r="Y158" s="245">
        <v>0</v>
      </c>
      <c r="Z158" s="250">
        <v>67638881000</v>
      </c>
      <c r="AA158" s="247" t="s">
        <v>395</v>
      </c>
      <c r="AB158" s="251" t="s">
        <v>396</v>
      </c>
      <c r="AC158" s="252">
        <v>2021</v>
      </c>
      <c r="AD158" s="253">
        <v>2442.6856930896861</v>
      </c>
      <c r="AE158" s="254"/>
      <c r="AF158" s="255">
        <v>6.3115017598862663E-2</v>
      </c>
      <c r="AG158" s="247" t="s">
        <v>395</v>
      </c>
      <c r="AH158" s="256">
        <v>6.0956701829409286E-2</v>
      </c>
      <c r="AI158" s="247" t="s">
        <v>395</v>
      </c>
      <c r="AJ158" s="257" t="s">
        <v>395</v>
      </c>
    </row>
    <row r="159" spans="2:36" ht="18" customHeight="1" x14ac:dyDescent="0.2">
      <c r="B159" s="258">
        <v>14.1</v>
      </c>
      <c r="C159" s="259" t="s">
        <v>372</v>
      </c>
      <c r="D159" s="260">
        <v>0.5</v>
      </c>
      <c r="E159" s="261">
        <v>1124400363</v>
      </c>
      <c r="F159" s="261">
        <v>1169917176</v>
      </c>
      <c r="G159" s="261">
        <v>71912542</v>
      </c>
      <c r="H159" s="261">
        <v>71912542</v>
      </c>
      <c r="I159" s="261">
        <v>1052487821</v>
      </c>
      <c r="J159" s="261">
        <v>1098004634</v>
      </c>
      <c r="K159" s="261">
        <v>82206003</v>
      </c>
      <c r="L159" s="261">
        <v>1E-3</v>
      </c>
      <c r="M159" s="262"/>
      <c r="N159" s="263" t="s">
        <v>227</v>
      </c>
      <c r="O159" s="264"/>
      <c r="P159" s="264" t="s">
        <v>227</v>
      </c>
      <c r="Q159" s="265" t="s">
        <v>227</v>
      </c>
      <c r="R159" s="266" t="s">
        <v>227</v>
      </c>
      <c r="S159" s="267" t="s">
        <v>227</v>
      </c>
      <c r="T159" s="268" t="s">
        <v>259</v>
      </c>
      <c r="U159" s="266"/>
      <c r="V159" s="267" t="s">
        <v>227</v>
      </c>
      <c r="W159" s="269"/>
      <c r="X159" s="267" t="s">
        <v>227</v>
      </c>
      <c r="Y159" s="270" t="s">
        <v>227</v>
      </c>
      <c r="Z159" s="270"/>
      <c r="AA159" s="267" t="s">
        <v>227</v>
      </c>
      <c r="AB159" s="271" t="s">
        <v>227</v>
      </c>
      <c r="AC159" s="272">
        <v>2021</v>
      </c>
      <c r="AD159" s="273">
        <v>1287.7090760198387</v>
      </c>
      <c r="AE159" s="274" t="s">
        <v>397</v>
      </c>
      <c r="AF159" s="275"/>
      <c r="AG159" s="267" t="s">
        <v>227</v>
      </c>
      <c r="AH159" s="275"/>
      <c r="AI159" s="267" t="s">
        <v>227</v>
      </c>
      <c r="AJ159" s="276" t="s">
        <v>227</v>
      </c>
    </row>
    <row r="160" spans="2:36" ht="18" customHeight="1" x14ac:dyDescent="0.2">
      <c r="B160" s="258">
        <v>14.2</v>
      </c>
      <c r="C160" s="277" t="s">
        <v>371</v>
      </c>
      <c r="D160" s="260">
        <v>0.5</v>
      </c>
      <c r="E160" s="261">
        <v>451373458</v>
      </c>
      <c r="F160" s="261">
        <v>1049326286</v>
      </c>
      <c r="G160" s="261">
        <v>3977925</v>
      </c>
      <c r="H160" s="261">
        <v>3977925</v>
      </c>
      <c r="I160" s="261">
        <v>447395533</v>
      </c>
      <c r="J160" s="261">
        <v>1045348361</v>
      </c>
      <c r="K160" s="261">
        <v>53071759</v>
      </c>
      <c r="L160" s="261">
        <v>1E-3</v>
      </c>
      <c r="M160" s="262"/>
      <c r="N160" s="263" t="s">
        <v>227</v>
      </c>
      <c r="O160" s="264"/>
      <c r="P160" s="264" t="s">
        <v>227</v>
      </c>
      <c r="Q160" s="265" t="s">
        <v>227</v>
      </c>
      <c r="R160" s="266" t="s">
        <v>227</v>
      </c>
      <c r="S160" s="267" t="s">
        <v>227</v>
      </c>
      <c r="T160" s="268" t="s">
        <v>259</v>
      </c>
      <c r="U160" s="266"/>
      <c r="V160" s="267" t="s">
        <v>227</v>
      </c>
      <c r="W160" s="269"/>
      <c r="X160" s="267" t="s">
        <v>227</v>
      </c>
      <c r="Y160" s="270" t="s">
        <v>227</v>
      </c>
      <c r="Z160" s="270"/>
      <c r="AA160" s="267" t="s">
        <v>227</v>
      </c>
      <c r="AB160" s="271" t="s">
        <v>227</v>
      </c>
      <c r="AC160" s="272">
        <v>2021</v>
      </c>
      <c r="AD160" s="273">
        <v>1154.9766170698472</v>
      </c>
      <c r="AE160" s="274" t="s">
        <v>397</v>
      </c>
      <c r="AF160" s="275"/>
      <c r="AG160" s="267" t="s">
        <v>227</v>
      </c>
      <c r="AH160" s="275"/>
      <c r="AI160" s="267" t="s">
        <v>227</v>
      </c>
      <c r="AJ160" s="276" t="s">
        <v>227</v>
      </c>
    </row>
    <row r="161" spans="2:36" ht="18" customHeight="1" thickBot="1" x14ac:dyDescent="0.25">
      <c r="B161" s="258" t="s">
        <v>227</v>
      </c>
      <c r="C161" s="277"/>
      <c r="D161" s="260"/>
      <c r="E161" s="261"/>
      <c r="F161" s="261"/>
      <c r="G161" s="261"/>
      <c r="H161" s="261"/>
      <c r="I161" s="261">
        <v>0</v>
      </c>
      <c r="J161" s="261">
        <v>0</v>
      </c>
      <c r="K161" s="261"/>
      <c r="L161" s="261"/>
      <c r="M161" s="262"/>
      <c r="N161" s="263" t="s">
        <v>227</v>
      </c>
      <c r="O161" s="264"/>
      <c r="P161" s="264" t="s">
        <v>227</v>
      </c>
      <c r="Q161" s="265" t="s">
        <v>227</v>
      </c>
      <c r="R161" s="266" t="s">
        <v>227</v>
      </c>
      <c r="S161" s="267" t="s">
        <v>227</v>
      </c>
      <c r="T161" s="268"/>
      <c r="U161" s="266"/>
      <c r="V161" s="267" t="s">
        <v>227</v>
      </c>
      <c r="W161" s="269"/>
      <c r="X161" s="267" t="s">
        <v>227</v>
      </c>
      <c r="Y161" s="270">
        <v>0</v>
      </c>
      <c r="Z161" s="270"/>
      <c r="AA161" s="267" t="s">
        <v>227</v>
      </c>
      <c r="AB161" s="271" t="s">
        <v>227</v>
      </c>
      <c r="AC161" s="272">
        <v>2021</v>
      </c>
      <c r="AD161" s="273">
        <v>0</v>
      </c>
      <c r="AE161" s="274" t="s">
        <v>227</v>
      </c>
      <c r="AF161" s="275"/>
      <c r="AG161" s="267" t="s">
        <v>227</v>
      </c>
      <c r="AH161" s="275"/>
      <c r="AI161" s="267" t="s">
        <v>227</v>
      </c>
      <c r="AJ161" s="276" t="s">
        <v>227</v>
      </c>
    </row>
    <row r="162" spans="2:36" ht="18" hidden="1" customHeight="1" x14ac:dyDescent="0.2">
      <c r="B162" s="258" t="s">
        <v>227</v>
      </c>
      <c r="C162" s="277"/>
      <c r="D162" s="260"/>
      <c r="E162" s="261"/>
      <c r="F162" s="261"/>
      <c r="G162" s="261"/>
      <c r="H162" s="261"/>
      <c r="I162" s="261">
        <v>0</v>
      </c>
      <c r="J162" s="261">
        <v>0</v>
      </c>
      <c r="K162" s="261"/>
      <c r="L162" s="278"/>
      <c r="M162" s="262"/>
      <c r="N162" s="263" t="s">
        <v>227</v>
      </c>
      <c r="O162" s="264"/>
      <c r="P162" s="264" t="s">
        <v>227</v>
      </c>
      <c r="Q162" s="265" t="s">
        <v>227</v>
      </c>
      <c r="R162" s="266" t="s">
        <v>227</v>
      </c>
      <c r="S162" s="267" t="s">
        <v>227</v>
      </c>
      <c r="T162" s="268" t="s">
        <v>227</v>
      </c>
      <c r="U162" s="266"/>
      <c r="V162" s="267" t="s">
        <v>227</v>
      </c>
      <c r="W162" s="269"/>
      <c r="X162" s="267" t="s">
        <v>227</v>
      </c>
      <c r="Y162" s="270">
        <v>0</v>
      </c>
      <c r="Z162" s="270"/>
      <c r="AA162" s="267" t="s">
        <v>227</v>
      </c>
      <c r="AB162" s="271" t="s">
        <v>227</v>
      </c>
      <c r="AC162" s="272">
        <v>2021</v>
      </c>
      <c r="AD162" s="273">
        <v>0</v>
      </c>
      <c r="AE162" s="274" t="s">
        <v>227</v>
      </c>
      <c r="AF162" s="275"/>
      <c r="AG162" s="267" t="s">
        <v>227</v>
      </c>
      <c r="AH162" s="275"/>
      <c r="AI162" s="267" t="s">
        <v>227</v>
      </c>
      <c r="AJ162" s="276" t="s">
        <v>227</v>
      </c>
    </row>
    <row r="163" spans="2:36" ht="18" hidden="1" customHeight="1" x14ac:dyDescent="0.2">
      <c r="B163" s="258" t="s">
        <v>227</v>
      </c>
      <c r="C163" s="277"/>
      <c r="D163" s="260"/>
      <c r="E163" s="261"/>
      <c r="F163" s="261"/>
      <c r="G163" s="261"/>
      <c r="H163" s="261"/>
      <c r="I163" s="261">
        <v>0</v>
      </c>
      <c r="J163" s="261">
        <v>0</v>
      </c>
      <c r="K163" s="261"/>
      <c r="L163" s="278"/>
      <c r="M163" s="262"/>
      <c r="N163" s="263" t="s">
        <v>227</v>
      </c>
      <c r="O163" s="264"/>
      <c r="P163" s="264" t="s">
        <v>227</v>
      </c>
      <c r="Q163" s="265" t="s">
        <v>227</v>
      </c>
      <c r="R163" s="266" t="s">
        <v>227</v>
      </c>
      <c r="S163" s="267" t="s">
        <v>227</v>
      </c>
      <c r="T163" s="268" t="s">
        <v>227</v>
      </c>
      <c r="U163" s="266"/>
      <c r="V163" s="267" t="s">
        <v>227</v>
      </c>
      <c r="W163" s="269"/>
      <c r="X163" s="267" t="s">
        <v>227</v>
      </c>
      <c r="Y163" s="270">
        <v>0</v>
      </c>
      <c r="Z163" s="270"/>
      <c r="AA163" s="267" t="s">
        <v>227</v>
      </c>
      <c r="AB163" s="271" t="s">
        <v>227</v>
      </c>
      <c r="AC163" s="272">
        <v>2021</v>
      </c>
      <c r="AD163" s="273">
        <v>0</v>
      </c>
      <c r="AE163" s="274" t="s">
        <v>227</v>
      </c>
      <c r="AF163" s="275"/>
      <c r="AG163" s="267" t="s">
        <v>227</v>
      </c>
      <c r="AH163" s="275"/>
      <c r="AI163" s="267" t="s">
        <v>227</v>
      </c>
      <c r="AJ163" s="276" t="s">
        <v>227</v>
      </c>
    </row>
    <row r="164" spans="2:36" ht="18" hidden="1" customHeight="1" x14ac:dyDescent="0.2">
      <c r="B164" s="258" t="s">
        <v>227</v>
      </c>
      <c r="C164" s="277"/>
      <c r="D164" s="260"/>
      <c r="E164" s="261"/>
      <c r="F164" s="261"/>
      <c r="G164" s="261"/>
      <c r="H164" s="261"/>
      <c r="I164" s="261">
        <v>0</v>
      </c>
      <c r="J164" s="261">
        <v>0</v>
      </c>
      <c r="K164" s="261"/>
      <c r="L164" s="278"/>
      <c r="M164" s="262"/>
      <c r="N164" s="263" t="s">
        <v>227</v>
      </c>
      <c r="O164" s="264"/>
      <c r="P164" s="264" t="s">
        <v>227</v>
      </c>
      <c r="Q164" s="265" t="s">
        <v>227</v>
      </c>
      <c r="R164" s="266" t="s">
        <v>227</v>
      </c>
      <c r="S164" s="267" t="s">
        <v>227</v>
      </c>
      <c r="T164" s="268" t="s">
        <v>227</v>
      </c>
      <c r="U164" s="266"/>
      <c r="V164" s="267" t="s">
        <v>227</v>
      </c>
      <c r="W164" s="269"/>
      <c r="X164" s="267" t="s">
        <v>227</v>
      </c>
      <c r="Y164" s="270">
        <v>0</v>
      </c>
      <c r="Z164" s="270"/>
      <c r="AA164" s="267" t="s">
        <v>227</v>
      </c>
      <c r="AB164" s="271" t="s">
        <v>227</v>
      </c>
      <c r="AC164" s="272">
        <v>2021</v>
      </c>
      <c r="AD164" s="273">
        <v>0</v>
      </c>
      <c r="AE164" s="274" t="s">
        <v>227</v>
      </c>
      <c r="AF164" s="275"/>
      <c r="AG164" s="267" t="s">
        <v>227</v>
      </c>
      <c r="AH164" s="275"/>
      <c r="AI164" s="267" t="s">
        <v>227</v>
      </c>
      <c r="AJ164" s="276" t="s">
        <v>227</v>
      </c>
    </row>
    <row r="165" spans="2:36" ht="18" hidden="1" customHeight="1" x14ac:dyDescent="0.2">
      <c r="B165" s="258" t="s">
        <v>227</v>
      </c>
      <c r="C165" s="277"/>
      <c r="D165" s="260"/>
      <c r="E165" s="261"/>
      <c r="F165" s="261"/>
      <c r="G165" s="261"/>
      <c r="H165" s="261"/>
      <c r="I165" s="261">
        <v>0</v>
      </c>
      <c r="J165" s="261">
        <v>0</v>
      </c>
      <c r="K165" s="261"/>
      <c r="L165" s="278"/>
      <c r="M165" s="262"/>
      <c r="N165" s="263" t="s">
        <v>227</v>
      </c>
      <c r="O165" s="264"/>
      <c r="P165" s="264" t="s">
        <v>227</v>
      </c>
      <c r="Q165" s="265" t="s">
        <v>227</v>
      </c>
      <c r="R165" s="266" t="s">
        <v>227</v>
      </c>
      <c r="S165" s="267" t="s">
        <v>227</v>
      </c>
      <c r="T165" s="268" t="s">
        <v>227</v>
      </c>
      <c r="U165" s="266"/>
      <c r="V165" s="267" t="s">
        <v>227</v>
      </c>
      <c r="W165" s="269"/>
      <c r="X165" s="267" t="s">
        <v>227</v>
      </c>
      <c r="Y165" s="270">
        <v>0</v>
      </c>
      <c r="Z165" s="270"/>
      <c r="AA165" s="267" t="s">
        <v>227</v>
      </c>
      <c r="AB165" s="271" t="s">
        <v>227</v>
      </c>
      <c r="AC165" s="272">
        <v>2021</v>
      </c>
      <c r="AD165" s="273">
        <v>0</v>
      </c>
      <c r="AE165" s="274" t="s">
        <v>227</v>
      </c>
      <c r="AF165" s="275"/>
      <c r="AG165" s="267" t="s">
        <v>227</v>
      </c>
      <c r="AH165" s="275"/>
      <c r="AI165" s="267" t="s">
        <v>227</v>
      </c>
      <c r="AJ165" s="276" t="s">
        <v>227</v>
      </c>
    </row>
    <row r="166" spans="2:36" ht="18" hidden="1" customHeight="1" x14ac:dyDescent="0.2">
      <c r="B166" s="258" t="s">
        <v>227</v>
      </c>
      <c r="C166" s="277"/>
      <c r="D166" s="260"/>
      <c r="E166" s="261"/>
      <c r="F166" s="261"/>
      <c r="G166" s="261"/>
      <c r="H166" s="261"/>
      <c r="I166" s="261">
        <v>0</v>
      </c>
      <c r="J166" s="261">
        <v>0</v>
      </c>
      <c r="K166" s="261"/>
      <c r="L166" s="278"/>
      <c r="M166" s="262"/>
      <c r="N166" s="263" t="s">
        <v>227</v>
      </c>
      <c r="O166" s="264"/>
      <c r="P166" s="264" t="s">
        <v>227</v>
      </c>
      <c r="Q166" s="265" t="s">
        <v>227</v>
      </c>
      <c r="R166" s="266" t="s">
        <v>227</v>
      </c>
      <c r="S166" s="267" t="s">
        <v>227</v>
      </c>
      <c r="T166" s="268" t="s">
        <v>227</v>
      </c>
      <c r="U166" s="266"/>
      <c r="V166" s="267" t="s">
        <v>227</v>
      </c>
      <c r="W166" s="269"/>
      <c r="X166" s="267" t="s">
        <v>227</v>
      </c>
      <c r="Y166" s="270">
        <v>0</v>
      </c>
      <c r="Z166" s="270"/>
      <c r="AA166" s="267" t="s">
        <v>227</v>
      </c>
      <c r="AB166" s="271" t="s">
        <v>227</v>
      </c>
      <c r="AC166" s="272">
        <v>2021</v>
      </c>
      <c r="AD166" s="273">
        <v>0</v>
      </c>
      <c r="AE166" s="274" t="s">
        <v>227</v>
      </c>
      <c r="AF166" s="275"/>
      <c r="AG166" s="267" t="s">
        <v>227</v>
      </c>
      <c r="AH166" s="275"/>
      <c r="AI166" s="267" t="s">
        <v>227</v>
      </c>
      <c r="AJ166" s="276" t="s">
        <v>227</v>
      </c>
    </row>
    <row r="167" spans="2:36" ht="18" hidden="1" customHeight="1" x14ac:dyDescent="0.2">
      <c r="B167" s="258" t="s">
        <v>227</v>
      </c>
      <c r="C167" s="277"/>
      <c r="D167" s="260"/>
      <c r="E167" s="261"/>
      <c r="F167" s="261"/>
      <c r="G167" s="261"/>
      <c r="H167" s="261"/>
      <c r="I167" s="261">
        <v>0</v>
      </c>
      <c r="J167" s="261">
        <v>0</v>
      </c>
      <c r="K167" s="261"/>
      <c r="L167" s="278"/>
      <c r="M167" s="262"/>
      <c r="N167" s="263" t="s">
        <v>227</v>
      </c>
      <c r="O167" s="264"/>
      <c r="P167" s="264" t="s">
        <v>227</v>
      </c>
      <c r="Q167" s="265" t="s">
        <v>227</v>
      </c>
      <c r="R167" s="266" t="s">
        <v>227</v>
      </c>
      <c r="S167" s="267" t="s">
        <v>227</v>
      </c>
      <c r="T167" s="268" t="s">
        <v>227</v>
      </c>
      <c r="U167" s="266"/>
      <c r="V167" s="267" t="s">
        <v>227</v>
      </c>
      <c r="W167" s="269"/>
      <c r="X167" s="267" t="s">
        <v>227</v>
      </c>
      <c r="Y167" s="270">
        <v>0</v>
      </c>
      <c r="Z167" s="270"/>
      <c r="AA167" s="267" t="s">
        <v>227</v>
      </c>
      <c r="AB167" s="271" t="s">
        <v>227</v>
      </c>
      <c r="AC167" s="272">
        <v>2021</v>
      </c>
      <c r="AD167" s="273">
        <v>0</v>
      </c>
      <c r="AE167" s="274" t="s">
        <v>227</v>
      </c>
      <c r="AF167" s="275"/>
      <c r="AG167" s="267" t="s">
        <v>227</v>
      </c>
      <c r="AH167" s="275"/>
      <c r="AI167" s="267" t="s">
        <v>227</v>
      </c>
      <c r="AJ167" s="276" t="s">
        <v>227</v>
      </c>
    </row>
    <row r="168" spans="2:36" ht="18" hidden="1" customHeight="1" thickBot="1" x14ac:dyDescent="0.25">
      <c r="B168" s="279"/>
      <c r="C168" s="280"/>
      <c r="D168" s="280"/>
      <c r="E168" s="280"/>
      <c r="F168" s="280"/>
      <c r="G168" s="280"/>
      <c r="H168" s="280"/>
      <c r="I168" s="280"/>
      <c r="J168" s="280"/>
      <c r="K168" s="280"/>
      <c r="L168" s="280"/>
      <c r="M168" s="280"/>
      <c r="N168" s="281"/>
      <c r="O168" s="280"/>
      <c r="P168" s="280"/>
      <c r="Q168" s="280"/>
      <c r="R168" s="280"/>
      <c r="S168" s="280"/>
      <c r="T168" s="280"/>
      <c r="U168" s="280"/>
      <c r="V168" s="280"/>
      <c r="W168" s="280"/>
      <c r="X168" s="280"/>
      <c r="Y168" s="280"/>
      <c r="Z168" s="280"/>
      <c r="AA168" s="280"/>
      <c r="AB168" s="280"/>
      <c r="AC168" s="282"/>
      <c r="AD168" s="282"/>
      <c r="AE168" s="282"/>
      <c r="AF168" s="283"/>
      <c r="AG168" s="282"/>
      <c r="AH168" s="283"/>
      <c r="AI168" s="282"/>
      <c r="AJ168" s="284"/>
    </row>
    <row r="169" spans="2:36" ht="18" customHeight="1" x14ac:dyDescent="0.2">
      <c r="B169" s="237">
        <v>15</v>
      </c>
      <c r="C169" s="238" t="s">
        <v>373</v>
      </c>
      <c r="D169" s="239">
        <v>1</v>
      </c>
      <c r="E169" s="240">
        <v>622148162</v>
      </c>
      <c r="F169" s="240">
        <v>639327249</v>
      </c>
      <c r="G169" s="240">
        <v>33056754</v>
      </c>
      <c r="H169" s="240">
        <v>33056754</v>
      </c>
      <c r="I169" s="240">
        <v>589091408</v>
      </c>
      <c r="J169" s="240">
        <v>606270495</v>
      </c>
      <c r="K169" s="240">
        <v>166972075</v>
      </c>
      <c r="L169" s="241">
        <v>1E-3</v>
      </c>
      <c r="M169" s="242">
        <v>1</v>
      </c>
      <c r="N169" s="243">
        <v>2</v>
      </c>
      <c r="O169" s="244"/>
      <c r="P169" s="245">
        <v>0</v>
      </c>
      <c r="Q169" s="246">
        <v>525490168</v>
      </c>
      <c r="R169" s="240">
        <v>589091408</v>
      </c>
      <c r="S169" s="247" t="s">
        <v>395</v>
      </c>
      <c r="T169" s="248" t="s">
        <v>259</v>
      </c>
      <c r="U169" s="240">
        <v>18.820606584663455</v>
      </c>
      <c r="V169" s="247" t="s">
        <v>395</v>
      </c>
      <c r="W169" s="249">
        <v>5.1705529604291901E-2</v>
      </c>
      <c r="X169" s="247" t="s">
        <v>395</v>
      </c>
      <c r="Y169" s="245">
        <v>0</v>
      </c>
      <c r="Z169" s="250">
        <v>166972075000</v>
      </c>
      <c r="AA169" s="247" t="s">
        <v>395</v>
      </c>
      <c r="AB169" s="251" t="s">
        <v>396</v>
      </c>
      <c r="AC169" s="252">
        <v>2021</v>
      </c>
      <c r="AD169" s="253">
        <v>703.6972513720026</v>
      </c>
      <c r="AE169" s="254"/>
      <c r="AF169" s="255">
        <v>0.27540854515771873</v>
      </c>
      <c r="AG169" s="247" t="s">
        <v>395</v>
      </c>
      <c r="AH169" s="256">
        <v>0.26116840047279138</v>
      </c>
      <c r="AI169" s="247" t="s">
        <v>395</v>
      </c>
      <c r="AJ169" s="257" t="s">
        <v>395</v>
      </c>
    </row>
    <row r="170" spans="2:36" ht="18" customHeight="1" x14ac:dyDescent="0.2">
      <c r="B170" s="258">
        <v>15.1</v>
      </c>
      <c r="C170" s="259" t="s">
        <v>373</v>
      </c>
      <c r="D170" s="260">
        <v>1</v>
      </c>
      <c r="E170" s="261">
        <v>622148162</v>
      </c>
      <c r="F170" s="261">
        <v>639327249</v>
      </c>
      <c r="G170" s="261">
        <v>33056754</v>
      </c>
      <c r="H170" s="261">
        <v>33056754</v>
      </c>
      <c r="I170" s="261">
        <v>589091408</v>
      </c>
      <c r="J170" s="261">
        <v>606270495</v>
      </c>
      <c r="K170" s="261">
        <v>166972075</v>
      </c>
      <c r="L170" s="261">
        <v>1E-3</v>
      </c>
      <c r="M170" s="262"/>
      <c r="N170" s="263" t="s">
        <v>227</v>
      </c>
      <c r="O170" s="264"/>
      <c r="P170" s="264" t="s">
        <v>227</v>
      </c>
      <c r="Q170" s="265" t="s">
        <v>227</v>
      </c>
      <c r="R170" s="266" t="s">
        <v>227</v>
      </c>
      <c r="S170" s="267" t="s">
        <v>227</v>
      </c>
      <c r="T170" s="268" t="s">
        <v>259</v>
      </c>
      <c r="U170" s="266"/>
      <c r="V170" s="267" t="s">
        <v>227</v>
      </c>
      <c r="W170" s="269"/>
      <c r="X170" s="267" t="s">
        <v>227</v>
      </c>
      <c r="Y170" s="270" t="s">
        <v>227</v>
      </c>
      <c r="Z170" s="270"/>
      <c r="AA170" s="267" t="s">
        <v>227</v>
      </c>
      <c r="AB170" s="271" t="s">
        <v>227</v>
      </c>
      <c r="AC170" s="272">
        <v>2021</v>
      </c>
      <c r="AD170" s="273">
        <v>703.6972513720026</v>
      </c>
      <c r="AE170" s="274" t="s">
        <v>397</v>
      </c>
      <c r="AF170" s="275"/>
      <c r="AG170" s="267" t="s">
        <v>227</v>
      </c>
      <c r="AH170" s="275"/>
      <c r="AI170" s="267" t="s">
        <v>227</v>
      </c>
      <c r="AJ170" s="276" t="s">
        <v>227</v>
      </c>
    </row>
    <row r="171" spans="2:36" ht="18" customHeight="1" thickBot="1" x14ac:dyDescent="0.25">
      <c r="B171" s="258" t="s">
        <v>227</v>
      </c>
      <c r="C171" s="277"/>
      <c r="D171" s="260"/>
      <c r="E171" s="261"/>
      <c r="F171" s="261"/>
      <c r="G171" s="261"/>
      <c r="H171" s="261"/>
      <c r="I171" s="261">
        <v>0</v>
      </c>
      <c r="J171" s="261">
        <v>0</v>
      </c>
      <c r="K171" s="261"/>
      <c r="L171" s="261"/>
      <c r="M171" s="262"/>
      <c r="N171" s="263" t="s">
        <v>227</v>
      </c>
      <c r="O171" s="264"/>
      <c r="P171" s="264" t="s">
        <v>227</v>
      </c>
      <c r="Q171" s="265" t="s">
        <v>227</v>
      </c>
      <c r="R171" s="266" t="s">
        <v>227</v>
      </c>
      <c r="S171" s="267" t="s">
        <v>227</v>
      </c>
      <c r="T171" s="268"/>
      <c r="U171" s="266"/>
      <c r="V171" s="267" t="s">
        <v>227</v>
      </c>
      <c r="W171" s="269"/>
      <c r="X171" s="267" t="s">
        <v>227</v>
      </c>
      <c r="Y171" s="270" t="s">
        <v>227</v>
      </c>
      <c r="Z171" s="270"/>
      <c r="AA171" s="267" t="s">
        <v>227</v>
      </c>
      <c r="AB171" s="271" t="s">
        <v>227</v>
      </c>
      <c r="AC171" s="272">
        <v>2021</v>
      </c>
      <c r="AD171" s="273">
        <v>0</v>
      </c>
      <c r="AE171" s="274" t="s">
        <v>227</v>
      </c>
      <c r="AF171" s="275"/>
      <c r="AG171" s="267" t="s">
        <v>227</v>
      </c>
      <c r="AH171" s="275"/>
      <c r="AI171" s="267" t="s">
        <v>227</v>
      </c>
      <c r="AJ171" s="276" t="s">
        <v>227</v>
      </c>
    </row>
    <row r="172" spans="2:36" ht="18" hidden="1" customHeight="1" x14ac:dyDescent="0.2">
      <c r="B172" s="258" t="s">
        <v>227</v>
      </c>
      <c r="C172" s="277"/>
      <c r="D172" s="260"/>
      <c r="E172" s="261"/>
      <c r="F172" s="261"/>
      <c r="G172" s="261"/>
      <c r="H172" s="261"/>
      <c r="I172" s="261">
        <v>0</v>
      </c>
      <c r="J172" s="261">
        <v>0</v>
      </c>
      <c r="K172" s="261"/>
      <c r="L172" s="261"/>
      <c r="M172" s="262"/>
      <c r="N172" s="263" t="s">
        <v>227</v>
      </c>
      <c r="O172" s="264"/>
      <c r="P172" s="264" t="s">
        <v>227</v>
      </c>
      <c r="Q172" s="265" t="s">
        <v>227</v>
      </c>
      <c r="R172" s="266" t="s">
        <v>227</v>
      </c>
      <c r="S172" s="267" t="s">
        <v>227</v>
      </c>
      <c r="T172" s="268" t="s">
        <v>259</v>
      </c>
      <c r="U172" s="266"/>
      <c r="V172" s="267" t="s">
        <v>227</v>
      </c>
      <c r="W172" s="269"/>
      <c r="X172" s="267" t="s">
        <v>227</v>
      </c>
      <c r="Y172" s="270">
        <v>0</v>
      </c>
      <c r="Z172" s="270"/>
      <c r="AA172" s="267" t="s">
        <v>227</v>
      </c>
      <c r="AB172" s="271" t="s">
        <v>227</v>
      </c>
      <c r="AC172" s="272">
        <v>2021</v>
      </c>
      <c r="AD172" s="273">
        <v>0</v>
      </c>
      <c r="AE172" s="274" t="s">
        <v>227</v>
      </c>
      <c r="AF172" s="275"/>
      <c r="AG172" s="267" t="s">
        <v>227</v>
      </c>
      <c r="AH172" s="275"/>
      <c r="AI172" s="267" t="s">
        <v>227</v>
      </c>
      <c r="AJ172" s="276" t="s">
        <v>227</v>
      </c>
    </row>
    <row r="173" spans="2:36" ht="18" hidden="1" customHeight="1" x14ac:dyDescent="0.2">
      <c r="B173" s="258" t="s">
        <v>227</v>
      </c>
      <c r="C173" s="277"/>
      <c r="D173" s="260"/>
      <c r="E173" s="261"/>
      <c r="F173" s="261"/>
      <c r="G173" s="261"/>
      <c r="H173" s="261"/>
      <c r="I173" s="261">
        <v>0</v>
      </c>
      <c r="J173" s="261">
        <v>0</v>
      </c>
      <c r="K173" s="261"/>
      <c r="L173" s="278"/>
      <c r="M173" s="262"/>
      <c r="N173" s="263" t="s">
        <v>227</v>
      </c>
      <c r="O173" s="264"/>
      <c r="P173" s="264" t="s">
        <v>227</v>
      </c>
      <c r="Q173" s="265" t="s">
        <v>227</v>
      </c>
      <c r="R173" s="266" t="s">
        <v>227</v>
      </c>
      <c r="S173" s="267" t="s">
        <v>227</v>
      </c>
      <c r="T173" s="268" t="s">
        <v>227</v>
      </c>
      <c r="U173" s="266"/>
      <c r="V173" s="267" t="s">
        <v>227</v>
      </c>
      <c r="W173" s="269"/>
      <c r="X173" s="267" t="s">
        <v>227</v>
      </c>
      <c r="Y173" s="270">
        <v>0</v>
      </c>
      <c r="Z173" s="270"/>
      <c r="AA173" s="267" t="s">
        <v>227</v>
      </c>
      <c r="AB173" s="271" t="s">
        <v>227</v>
      </c>
      <c r="AC173" s="272">
        <v>2021</v>
      </c>
      <c r="AD173" s="273">
        <v>0</v>
      </c>
      <c r="AE173" s="274" t="s">
        <v>227</v>
      </c>
      <c r="AF173" s="275"/>
      <c r="AG173" s="267" t="s">
        <v>227</v>
      </c>
      <c r="AH173" s="275"/>
      <c r="AI173" s="267" t="s">
        <v>227</v>
      </c>
      <c r="AJ173" s="276" t="s">
        <v>227</v>
      </c>
    </row>
    <row r="174" spans="2:36" ht="18" hidden="1" customHeight="1" x14ac:dyDescent="0.2">
      <c r="B174" s="258" t="s">
        <v>227</v>
      </c>
      <c r="C174" s="277"/>
      <c r="D174" s="260"/>
      <c r="E174" s="261"/>
      <c r="F174" s="261"/>
      <c r="G174" s="261"/>
      <c r="H174" s="261"/>
      <c r="I174" s="261">
        <v>0</v>
      </c>
      <c r="J174" s="261">
        <v>0</v>
      </c>
      <c r="K174" s="261"/>
      <c r="L174" s="278"/>
      <c r="M174" s="262"/>
      <c r="N174" s="263" t="s">
        <v>227</v>
      </c>
      <c r="O174" s="264"/>
      <c r="P174" s="264" t="s">
        <v>227</v>
      </c>
      <c r="Q174" s="265" t="s">
        <v>227</v>
      </c>
      <c r="R174" s="266" t="s">
        <v>227</v>
      </c>
      <c r="S174" s="267" t="s">
        <v>227</v>
      </c>
      <c r="T174" s="268" t="s">
        <v>227</v>
      </c>
      <c r="U174" s="266"/>
      <c r="V174" s="267" t="s">
        <v>227</v>
      </c>
      <c r="W174" s="269"/>
      <c r="X174" s="267" t="s">
        <v>227</v>
      </c>
      <c r="Y174" s="270">
        <v>0</v>
      </c>
      <c r="Z174" s="270"/>
      <c r="AA174" s="267" t="s">
        <v>227</v>
      </c>
      <c r="AB174" s="271" t="s">
        <v>227</v>
      </c>
      <c r="AC174" s="272">
        <v>2021</v>
      </c>
      <c r="AD174" s="273">
        <v>0</v>
      </c>
      <c r="AE174" s="274" t="s">
        <v>227</v>
      </c>
      <c r="AF174" s="275"/>
      <c r="AG174" s="267" t="s">
        <v>227</v>
      </c>
      <c r="AH174" s="275"/>
      <c r="AI174" s="267" t="s">
        <v>227</v>
      </c>
      <c r="AJ174" s="276" t="s">
        <v>227</v>
      </c>
    </row>
    <row r="175" spans="2:36" ht="18" hidden="1" customHeight="1" x14ac:dyDescent="0.2">
      <c r="B175" s="258" t="s">
        <v>227</v>
      </c>
      <c r="C175" s="277"/>
      <c r="D175" s="260"/>
      <c r="E175" s="261"/>
      <c r="F175" s="261"/>
      <c r="G175" s="261"/>
      <c r="H175" s="261"/>
      <c r="I175" s="261">
        <v>0</v>
      </c>
      <c r="J175" s="261">
        <v>0</v>
      </c>
      <c r="K175" s="261"/>
      <c r="L175" s="278"/>
      <c r="M175" s="262"/>
      <c r="N175" s="263" t="s">
        <v>227</v>
      </c>
      <c r="O175" s="264"/>
      <c r="P175" s="264" t="s">
        <v>227</v>
      </c>
      <c r="Q175" s="265" t="s">
        <v>227</v>
      </c>
      <c r="R175" s="266" t="s">
        <v>227</v>
      </c>
      <c r="S175" s="267" t="s">
        <v>227</v>
      </c>
      <c r="T175" s="268" t="s">
        <v>227</v>
      </c>
      <c r="U175" s="266"/>
      <c r="V175" s="267" t="s">
        <v>227</v>
      </c>
      <c r="W175" s="269"/>
      <c r="X175" s="267" t="s">
        <v>227</v>
      </c>
      <c r="Y175" s="270">
        <v>0</v>
      </c>
      <c r="Z175" s="270"/>
      <c r="AA175" s="267" t="s">
        <v>227</v>
      </c>
      <c r="AB175" s="271" t="s">
        <v>227</v>
      </c>
      <c r="AC175" s="272">
        <v>2021</v>
      </c>
      <c r="AD175" s="273">
        <v>0</v>
      </c>
      <c r="AE175" s="274" t="s">
        <v>227</v>
      </c>
      <c r="AF175" s="275"/>
      <c r="AG175" s="267" t="s">
        <v>227</v>
      </c>
      <c r="AH175" s="275"/>
      <c r="AI175" s="267" t="s">
        <v>227</v>
      </c>
      <c r="AJ175" s="276" t="s">
        <v>227</v>
      </c>
    </row>
    <row r="176" spans="2:36" ht="18" hidden="1" customHeight="1" x14ac:dyDescent="0.2">
      <c r="B176" s="258" t="s">
        <v>227</v>
      </c>
      <c r="C176" s="277"/>
      <c r="D176" s="260"/>
      <c r="E176" s="261"/>
      <c r="F176" s="261"/>
      <c r="G176" s="261"/>
      <c r="H176" s="261"/>
      <c r="I176" s="261">
        <v>0</v>
      </c>
      <c r="J176" s="261">
        <v>0</v>
      </c>
      <c r="K176" s="261"/>
      <c r="L176" s="278"/>
      <c r="M176" s="262"/>
      <c r="N176" s="263" t="s">
        <v>227</v>
      </c>
      <c r="O176" s="264"/>
      <c r="P176" s="264" t="s">
        <v>227</v>
      </c>
      <c r="Q176" s="265" t="s">
        <v>227</v>
      </c>
      <c r="R176" s="266" t="s">
        <v>227</v>
      </c>
      <c r="S176" s="267" t="s">
        <v>227</v>
      </c>
      <c r="T176" s="268" t="s">
        <v>227</v>
      </c>
      <c r="U176" s="266"/>
      <c r="V176" s="267" t="s">
        <v>227</v>
      </c>
      <c r="W176" s="269"/>
      <c r="X176" s="267" t="s">
        <v>227</v>
      </c>
      <c r="Y176" s="270">
        <v>0</v>
      </c>
      <c r="Z176" s="270"/>
      <c r="AA176" s="267" t="s">
        <v>227</v>
      </c>
      <c r="AB176" s="271" t="s">
        <v>227</v>
      </c>
      <c r="AC176" s="272">
        <v>2021</v>
      </c>
      <c r="AD176" s="273">
        <v>0</v>
      </c>
      <c r="AE176" s="274" t="s">
        <v>227</v>
      </c>
      <c r="AF176" s="275"/>
      <c r="AG176" s="267" t="s">
        <v>227</v>
      </c>
      <c r="AH176" s="275"/>
      <c r="AI176" s="267" t="s">
        <v>227</v>
      </c>
      <c r="AJ176" s="276" t="s">
        <v>227</v>
      </c>
    </row>
    <row r="177" spans="2:36" ht="18" hidden="1" customHeight="1" x14ac:dyDescent="0.2">
      <c r="B177" s="258" t="s">
        <v>227</v>
      </c>
      <c r="C177" s="277"/>
      <c r="D177" s="260"/>
      <c r="E177" s="261"/>
      <c r="F177" s="261"/>
      <c r="G177" s="261"/>
      <c r="H177" s="261"/>
      <c r="I177" s="261">
        <v>0</v>
      </c>
      <c r="J177" s="261">
        <v>0</v>
      </c>
      <c r="K177" s="261"/>
      <c r="L177" s="278"/>
      <c r="M177" s="262"/>
      <c r="N177" s="263" t="s">
        <v>227</v>
      </c>
      <c r="O177" s="264"/>
      <c r="P177" s="264" t="s">
        <v>227</v>
      </c>
      <c r="Q177" s="265" t="s">
        <v>227</v>
      </c>
      <c r="R177" s="266" t="s">
        <v>227</v>
      </c>
      <c r="S177" s="267" t="s">
        <v>227</v>
      </c>
      <c r="T177" s="268" t="s">
        <v>227</v>
      </c>
      <c r="U177" s="266"/>
      <c r="V177" s="267" t="s">
        <v>227</v>
      </c>
      <c r="W177" s="269"/>
      <c r="X177" s="267" t="s">
        <v>227</v>
      </c>
      <c r="Y177" s="270">
        <v>0</v>
      </c>
      <c r="Z177" s="270"/>
      <c r="AA177" s="267" t="s">
        <v>227</v>
      </c>
      <c r="AB177" s="271" t="s">
        <v>227</v>
      </c>
      <c r="AC177" s="272">
        <v>2021</v>
      </c>
      <c r="AD177" s="273">
        <v>0</v>
      </c>
      <c r="AE177" s="274" t="s">
        <v>227</v>
      </c>
      <c r="AF177" s="275"/>
      <c r="AG177" s="267" t="s">
        <v>227</v>
      </c>
      <c r="AH177" s="275"/>
      <c r="AI177" s="267" t="s">
        <v>227</v>
      </c>
      <c r="AJ177" s="276" t="s">
        <v>227</v>
      </c>
    </row>
    <row r="178" spans="2:36" ht="18" hidden="1" customHeight="1" x14ac:dyDescent="0.2">
      <c r="B178" s="258" t="s">
        <v>227</v>
      </c>
      <c r="C178" s="277"/>
      <c r="D178" s="260"/>
      <c r="E178" s="261"/>
      <c r="F178" s="261"/>
      <c r="G178" s="261"/>
      <c r="H178" s="261"/>
      <c r="I178" s="261">
        <v>0</v>
      </c>
      <c r="J178" s="261">
        <v>0</v>
      </c>
      <c r="K178" s="261"/>
      <c r="L178" s="278"/>
      <c r="M178" s="262"/>
      <c r="N178" s="263" t="s">
        <v>227</v>
      </c>
      <c r="O178" s="264"/>
      <c r="P178" s="264" t="s">
        <v>227</v>
      </c>
      <c r="Q178" s="265" t="s">
        <v>227</v>
      </c>
      <c r="R178" s="266" t="s">
        <v>227</v>
      </c>
      <c r="S178" s="267" t="s">
        <v>227</v>
      </c>
      <c r="T178" s="268" t="s">
        <v>227</v>
      </c>
      <c r="U178" s="266"/>
      <c r="V178" s="267" t="s">
        <v>227</v>
      </c>
      <c r="W178" s="269"/>
      <c r="X178" s="267" t="s">
        <v>227</v>
      </c>
      <c r="Y178" s="270">
        <v>0</v>
      </c>
      <c r="Z178" s="270"/>
      <c r="AA178" s="267" t="s">
        <v>227</v>
      </c>
      <c r="AB178" s="271" t="s">
        <v>227</v>
      </c>
      <c r="AC178" s="272">
        <v>2021</v>
      </c>
      <c r="AD178" s="273">
        <v>0</v>
      </c>
      <c r="AE178" s="274" t="s">
        <v>227</v>
      </c>
      <c r="AF178" s="275"/>
      <c r="AG178" s="267" t="s">
        <v>227</v>
      </c>
      <c r="AH178" s="275"/>
      <c r="AI178" s="267" t="s">
        <v>227</v>
      </c>
      <c r="AJ178" s="276" t="s">
        <v>227</v>
      </c>
    </row>
    <row r="179" spans="2:36" ht="18" hidden="1" customHeight="1" thickBot="1" x14ac:dyDescent="0.25">
      <c r="B179" s="279"/>
      <c r="C179" s="280"/>
      <c r="D179" s="280"/>
      <c r="E179" s="280"/>
      <c r="F179" s="280"/>
      <c r="G179" s="280"/>
      <c r="H179" s="280"/>
      <c r="I179" s="280"/>
      <c r="J179" s="280"/>
      <c r="K179" s="280"/>
      <c r="L179" s="280"/>
      <c r="M179" s="280"/>
      <c r="N179" s="281"/>
      <c r="O179" s="280"/>
      <c r="P179" s="280"/>
      <c r="Q179" s="280"/>
      <c r="R179" s="280"/>
      <c r="S179" s="280"/>
      <c r="T179" s="280"/>
      <c r="U179" s="280"/>
      <c r="V179" s="280"/>
      <c r="W179" s="280"/>
      <c r="X179" s="280"/>
      <c r="Y179" s="280"/>
      <c r="Z179" s="280"/>
      <c r="AA179" s="280"/>
      <c r="AB179" s="280"/>
      <c r="AC179" s="282"/>
      <c r="AD179" s="282"/>
      <c r="AE179" s="282"/>
      <c r="AF179" s="283"/>
      <c r="AG179" s="282"/>
      <c r="AH179" s="283"/>
      <c r="AI179" s="282"/>
      <c r="AJ179" s="284"/>
    </row>
    <row r="180" spans="2:36" ht="18" customHeight="1" x14ac:dyDescent="0.2">
      <c r="B180" s="237">
        <v>16</v>
      </c>
      <c r="C180" s="238" t="s">
        <v>374</v>
      </c>
      <c r="D180" s="239">
        <v>1</v>
      </c>
      <c r="E180" s="240">
        <v>1063367382</v>
      </c>
      <c r="F180" s="240">
        <v>1313049929</v>
      </c>
      <c r="G180" s="240">
        <v>40947000</v>
      </c>
      <c r="H180" s="240">
        <v>569775672</v>
      </c>
      <c r="I180" s="240">
        <v>1022420382</v>
      </c>
      <c r="J180" s="240">
        <v>743274257</v>
      </c>
      <c r="K180" s="240">
        <v>233058744</v>
      </c>
      <c r="L180" s="241">
        <v>762255</v>
      </c>
      <c r="M180" s="242">
        <v>1</v>
      </c>
      <c r="N180" s="243">
        <v>2</v>
      </c>
      <c r="O180" s="244"/>
      <c r="P180" s="245">
        <v>0</v>
      </c>
      <c r="Q180" s="246">
        <v>525490168</v>
      </c>
      <c r="R180" s="240">
        <v>1022420382</v>
      </c>
      <c r="S180" s="247" t="s">
        <v>395</v>
      </c>
      <c r="T180" s="248" t="s">
        <v>259</v>
      </c>
      <c r="U180" s="240">
        <v>25.969359953110118</v>
      </c>
      <c r="V180" s="247" t="s">
        <v>395</v>
      </c>
      <c r="W180" s="249">
        <v>0.43393298260480695</v>
      </c>
      <c r="X180" s="247" t="s">
        <v>395</v>
      </c>
      <c r="Y180" s="245">
        <v>0</v>
      </c>
      <c r="Z180" s="250">
        <v>305.74905248243698</v>
      </c>
      <c r="AA180" s="247" t="s">
        <v>395</v>
      </c>
      <c r="AB180" s="251" t="s">
        <v>396</v>
      </c>
      <c r="AC180" s="252">
        <v>2021</v>
      </c>
      <c r="AD180" s="253">
        <v>1445.2530021155146</v>
      </c>
      <c r="AE180" s="254"/>
      <c r="AF180" s="255">
        <v>0.31355686249739173</v>
      </c>
      <c r="AG180" s="247" t="s">
        <v>395</v>
      </c>
      <c r="AH180" s="256">
        <v>0.17749419793769319</v>
      </c>
      <c r="AI180" s="247" t="s">
        <v>395</v>
      </c>
      <c r="AJ180" s="257" t="s">
        <v>395</v>
      </c>
    </row>
    <row r="181" spans="2:36" ht="18" customHeight="1" x14ac:dyDescent="0.2">
      <c r="B181" s="258">
        <v>16.100000000000001</v>
      </c>
      <c r="C181" s="259" t="s">
        <v>374</v>
      </c>
      <c r="D181" s="260">
        <v>1</v>
      </c>
      <c r="E181" s="261">
        <v>1063367382</v>
      </c>
      <c r="F181" s="261">
        <v>1313049929</v>
      </c>
      <c r="G181" s="261">
        <v>40947000</v>
      </c>
      <c r="H181" s="261">
        <v>569775672</v>
      </c>
      <c r="I181" s="261">
        <v>1022420382</v>
      </c>
      <c r="J181" s="261">
        <v>743274257</v>
      </c>
      <c r="K181" s="261">
        <v>233058744</v>
      </c>
      <c r="L181" s="261">
        <v>762255</v>
      </c>
      <c r="M181" s="262"/>
      <c r="N181" s="263" t="s">
        <v>227</v>
      </c>
      <c r="O181" s="264"/>
      <c r="P181" s="264" t="s">
        <v>227</v>
      </c>
      <c r="Q181" s="265" t="s">
        <v>227</v>
      </c>
      <c r="R181" s="266" t="s">
        <v>227</v>
      </c>
      <c r="S181" s="267" t="s">
        <v>227</v>
      </c>
      <c r="T181" s="268" t="s">
        <v>259</v>
      </c>
      <c r="U181" s="266"/>
      <c r="V181" s="267" t="s">
        <v>227</v>
      </c>
      <c r="W181" s="269"/>
      <c r="X181" s="267" t="s">
        <v>227</v>
      </c>
      <c r="Y181" s="270" t="s">
        <v>227</v>
      </c>
      <c r="Z181" s="270"/>
      <c r="AA181" s="267" t="s">
        <v>227</v>
      </c>
      <c r="AB181" s="271" t="s">
        <v>227</v>
      </c>
      <c r="AC181" s="272">
        <v>2021</v>
      </c>
      <c r="AD181" s="273">
        <v>1445.2530021155146</v>
      </c>
      <c r="AE181" s="274" t="s">
        <v>397</v>
      </c>
      <c r="AF181" s="275"/>
      <c r="AG181" s="267" t="s">
        <v>227</v>
      </c>
      <c r="AH181" s="275"/>
      <c r="AI181" s="267" t="s">
        <v>227</v>
      </c>
      <c r="AJ181" s="276" t="s">
        <v>227</v>
      </c>
    </row>
    <row r="182" spans="2:36" ht="18" customHeight="1" thickBot="1" x14ac:dyDescent="0.25">
      <c r="B182" s="258" t="s">
        <v>227</v>
      </c>
      <c r="C182" s="277"/>
      <c r="D182" s="260"/>
      <c r="E182" s="261"/>
      <c r="F182" s="261"/>
      <c r="G182" s="261"/>
      <c r="H182" s="261"/>
      <c r="I182" s="261">
        <v>0</v>
      </c>
      <c r="J182" s="261">
        <v>0</v>
      </c>
      <c r="K182" s="261"/>
      <c r="L182" s="261"/>
      <c r="M182" s="262"/>
      <c r="N182" s="263" t="s">
        <v>227</v>
      </c>
      <c r="O182" s="264"/>
      <c r="P182" s="264" t="s">
        <v>227</v>
      </c>
      <c r="Q182" s="265" t="s">
        <v>227</v>
      </c>
      <c r="R182" s="266" t="s">
        <v>227</v>
      </c>
      <c r="S182" s="267" t="s">
        <v>227</v>
      </c>
      <c r="T182" s="268"/>
      <c r="U182" s="266"/>
      <c r="V182" s="267" t="s">
        <v>227</v>
      </c>
      <c r="W182" s="269"/>
      <c r="X182" s="267" t="s">
        <v>227</v>
      </c>
      <c r="Y182" s="270" t="s">
        <v>227</v>
      </c>
      <c r="Z182" s="270"/>
      <c r="AA182" s="267" t="s">
        <v>227</v>
      </c>
      <c r="AB182" s="271" t="s">
        <v>227</v>
      </c>
      <c r="AC182" s="272">
        <v>2021</v>
      </c>
      <c r="AD182" s="273">
        <v>0</v>
      </c>
      <c r="AE182" s="274" t="s">
        <v>227</v>
      </c>
      <c r="AF182" s="275"/>
      <c r="AG182" s="267" t="s">
        <v>227</v>
      </c>
      <c r="AH182" s="275"/>
      <c r="AI182" s="267" t="s">
        <v>227</v>
      </c>
      <c r="AJ182" s="276" t="s">
        <v>227</v>
      </c>
    </row>
    <row r="183" spans="2:36" ht="18" hidden="1" customHeight="1" x14ac:dyDescent="0.2">
      <c r="B183" s="258" t="s">
        <v>227</v>
      </c>
      <c r="C183" s="277"/>
      <c r="D183" s="260"/>
      <c r="E183" s="261"/>
      <c r="F183" s="261"/>
      <c r="G183" s="261"/>
      <c r="H183" s="261"/>
      <c r="I183" s="261">
        <v>0</v>
      </c>
      <c r="J183" s="261">
        <v>0</v>
      </c>
      <c r="K183" s="261"/>
      <c r="L183" s="261"/>
      <c r="M183" s="262"/>
      <c r="N183" s="263" t="s">
        <v>227</v>
      </c>
      <c r="O183" s="264"/>
      <c r="P183" s="264" t="s">
        <v>227</v>
      </c>
      <c r="Q183" s="265" t="s">
        <v>227</v>
      </c>
      <c r="R183" s="266" t="s">
        <v>227</v>
      </c>
      <c r="S183" s="267" t="s">
        <v>227</v>
      </c>
      <c r="T183" s="268" t="s">
        <v>259</v>
      </c>
      <c r="U183" s="266"/>
      <c r="V183" s="267" t="s">
        <v>227</v>
      </c>
      <c r="W183" s="269"/>
      <c r="X183" s="267" t="s">
        <v>227</v>
      </c>
      <c r="Y183" s="270">
        <v>0</v>
      </c>
      <c r="Z183" s="270"/>
      <c r="AA183" s="267" t="s">
        <v>227</v>
      </c>
      <c r="AB183" s="271" t="s">
        <v>227</v>
      </c>
      <c r="AC183" s="272">
        <v>2021</v>
      </c>
      <c r="AD183" s="273">
        <v>0</v>
      </c>
      <c r="AE183" s="274" t="s">
        <v>227</v>
      </c>
      <c r="AF183" s="275"/>
      <c r="AG183" s="267" t="s">
        <v>227</v>
      </c>
      <c r="AH183" s="275"/>
      <c r="AI183" s="267" t="s">
        <v>227</v>
      </c>
      <c r="AJ183" s="276" t="s">
        <v>227</v>
      </c>
    </row>
    <row r="184" spans="2:36" ht="18" hidden="1" customHeight="1" x14ac:dyDescent="0.2">
      <c r="B184" s="258" t="s">
        <v>227</v>
      </c>
      <c r="C184" s="277"/>
      <c r="D184" s="260"/>
      <c r="E184" s="261"/>
      <c r="F184" s="261"/>
      <c r="G184" s="261"/>
      <c r="H184" s="261"/>
      <c r="I184" s="261">
        <v>0</v>
      </c>
      <c r="J184" s="261">
        <v>0</v>
      </c>
      <c r="K184" s="261"/>
      <c r="L184" s="278"/>
      <c r="M184" s="262"/>
      <c r="N184" s="263" t="s">
        <v>227</v>
      </c>
      <c r="O184" s="264"/>
      <c r="P184" s="264" t="s">
        <v>227</v>
      </c>
      <c r="Q184" s="265" t="s">
        <v>227</v>
      </c>
      <c r="R184" s="266" t="s">
        <v>227</v>
      </c>
      <c r="S184" s="267" t="s">
        <v>227</v>
      </c>
      <c r="T184" s="268" t="s">
        <v>227</v>
      </c>
      <c r="U184" s="266"/>
      <c r="V184" s="267" t="s">
        <v>227</v>
      </c>
      <c r="W184" s="269"/>
      <c r="X184" s="267" t="s">
        <v>227</v>
      </c>
      <c r="Y184" s="270">
        <v>0</v>
      </c>
      <c r="Z184" s="270"/>
      <c r="AA184" s="267" t="s">
        <v>227</v>
      </c>
      <c r="AB184" s="271" t="s">
        <v>227</v>
      </c>
      <c r="AC184" s="272">
        <v>2021</v>
      </c>
      <c r="AD184" s="273">
        <v>0</v>
      </c>
      <c r="AE184" s="274" t="s">
        <v>227</v>
      </c>
      <c r="AF184" s="275"/>
      <c r="AG184" s="267" t="s">
        <v>227</v>
      </c>
      <c r="AH184" s="275"/>
      <c r="AI184" s="267" t="s">
        <v>227</v>
      </c>
      <c r="AJ184" s="276" t="s">
        <v>227</v>
      </c>
    </row>
    <row r="185" spans="2:36" ht="18" hidden="1" customHeight="1" x14ac:dyDescent="0.2">
      <c r="B185" s="258" t="s">
        <v>227</v>
      </c>
      <c r="C185" s="277"/>
      <c r="D185" s="260"/>
      <c r="E185" s="261"/>
      <c r="F185" s="261"/>
      <c r="G185" s="261"/>
      <c r="H185" s="261"/>
      <c r="I185" s="261">
        <v>0</v>
      </c>
      <c r="J185" s="261">
        <v>0</v>
      </c>
      <c r="K185" s="261"/>
      <c r="L185" s="278"/>
      <c r="M185" s="262"/>
      <c r="N185" s="263" t="s">
        <v>227</v>
      </c>
      <c r="O185" s="264"/>
      <c r="P185" s="264" t="s">
        <v>227</v>
      </c>
      <c r="Q185" s="265" t="s">
        <v>227</v>
      </c>
      <c r="R185" s="266" t="s">
        <v>227</v>
      </c>
      <c r="S185" s="267" t="s">
        <v>227</v>
      </c>
      <c r="T185" s="268" t="s">
        <v>227</v>
      </c>
      <c r="U185" s="266"/>
      <c r="V185" s="267" t="s">
        <v>227</v>
      </c>
      <c r="W185" s="269"/>
      <c r="X185" s="267" t="s">
        <v>227</v>
      </c>
      <c r="Y185" s="270">
        <v>0</v>
      </c>
      <c r="Z185" s="270"/>
      <c r="AA185" s="267" t="s">
        <v>227</v>
      </c>
      <c r="AB185" s="271" t="s">
        <v>227</v>
      </c>
      <c r="AC185" s="272">
        <v>2021</v>
      </c>
      <c r="AD185" s="273">
        <v>0</v>
      </c>
      <c r="AE185" s="274" t="s">
        <v>227</v>
      </c>
      <c r="AF185" s="275"/>
      <c r="AG185" s="267" t="s">
        <v>227</v>
      </c>
      <c r="AH185" s="275"/>
      <c r="AI185" s="267" t="s">
        <v>227</v>
      </c>
      <c r="AJ185" s="276" t="s">
        <v>227</v>
      </c>
    </row>
    <row r="186" spans="2:36" ht="18" hidden="1" customHeight="1" x14ac:dyDescent="0.2">
      <c r="B186" s="258" t="s">
        <v>227</v>
      </c>
      <c r="C186" s="277"/>
      <c r="D186" s="260"/>
      <c r="E186" s="261"/>
      <c r="F186" s="261"/>
      <c r="G186" s="261"/>
      <c r="H186" s="261"/>
      <c r="I186" s="261">
        <v>0</v>
      </c>
      <c r="J186" s="261">
        <v>0</v>
      </c>
      <c r="K186" s="261"/>
      <c r="L186" s="278"/>
      <c r="M186" s="262"/>
      <c r="N186" s="263" t="s">
        <v>227</v>
      </c>
      <c r="O186" s="264"/>
      <c r="P186" s="264" t="s">
        <v>227</v>
      </c>
      <c r="Q186" s="265" t="s">
        <v>227</v>
      </c>
      <c r="R186" s="266" t="s">
        <v>227</v>
      </c>
      <c r="S186" s="267" t="s">
        <v>227</v>
      </c>
      <c r="T186" s="268" t="s">
        <v>227</v>
      </c>
      <c r="U186" s="266"/>
      <c r="V186" s="267" t="s">
        <v>227</v>
      </c>
      <c r="W186" s="269"/>
      <c r="X186" s="267" t="s">
        <v>227</v>
      </c>
      <c r="Y186" s="270">
        <v>0</v>
      </c>
      <c r="Z186" s="270"/>
      <c r="AA186" s="267" t="s">
        <v>227</v>
      </c>
      <c r="AB186" s="271" t="s">
        <v>227</v>
      </c>
      <c r="AC186" s="272">
        <v>2021</v>
      </c>
      <c r="AD186" s="273">
        <v>0</v>
      </c>
      <c r="AE186" s="274" t="s">
        <v>227</v>
      </c>
      <c r="AF186" s="275"/>
      <c r="AG186" s="267" t="s">
        <v>227</v>
      </c>
      <c r="AH186" s="275"/>
      <c r="AI186" s="267" t="s">
        <v>227</v>
      </c>
      <c r="AJ186" s="276" t="s">
        <v>227</v>
      </c>
    </row>
    <row r="187" spans="2:36" ht="18" hidden="1" customHeight="1" x14ac:dyDescent="0.2">
      <c r="B187" s="258" t="s">
        <v>227</v>
      </c>
      <c r="C187" s="277"/>
      <c r="D187" s="260"/>
      <c r="E187" s="261"/>
      <c r="F187" s="261"/>
      <c r="G187" s="261"/>
      <c r="H187" s="261"/>
      <c r="I187" s="261">
        <v>0</v>
      </c>
      <c r="J187" s="261">
        <v>0</v>
      </c>
      <c r="K187" s="261"/>
      <c r="L187" s="278"/>
      <c r="M187" s="262"/>
      <c r="N187" s="263" t="s">
        <v>227</v>
      </c>
      <c r="O187" s="264"/>
      <c r="P187" s="264" t="s">
        <v>227</v>
      </c>
      <c r="Q187" s="265" t="s">
        <v>227</v>
      </c>
      <c r="R187" s="266" t="s">
        <v>227</v>
      </c>
      <c r="S187" s="267" t="s">
        <v>227</v>
      </c>
      <c r="T187" s="268" t="s">
        <v>227</v>
      </c>
      <c r="U187" s="266"/>
      <c r="V187" s="267" t="s">
        <v>227</v>
      </c>
      <c r="W187" s="269"/>
      <c r="X187" s="267" t="s">
        <v>227</v>
      </c>
      <c r="Y187" s="270">
        <v>0</v>
      </c>
      <c r="Z187" s="270"/>
      <c r="AA187" s="267" t="s">
        <v>227</v>
      </c>
      <c r="AB187" s="271" t="s">
        <v>227</v>
      </c>
      <c r="AC187" s="272">
        <v>2021</v>
      </c>
      <c r="AD187" s="273">
        <v>0</v>
      </c>
      <c r="AE187" s="274" t="s">
        <v>227</v>
      </c>
      <c r="AF187" s="275"/>
      <c r="AG187" s="267" t="s">
        <v>227</v>
      </c>
      <c r="AH187" s="275"/>
      <c r="AI187" s="267" t="s">
        <v>227</v>
      </c>
      <c r="AJ187" s="276" t="s">
        <v>227</v>
      </c>
    </row>
    <row r="188" spans="2:36" ht="18" hidden="1" customHeight="1" x14ac:dyDescent="0.2">
      <c r="B188" s="258" t="s">
        <v>227</v>
      </c>
      <c r="C188" s="277"/>
      <c r="D188" s="260"/>
      <c r="E188" s="261"/>
      <c r="F188" s="261"/>
      <c r="G188" s="261"/>
      <c r="H188" s="261"/>
      <c r="I188" s="261">
        <v>0</v>
      </c>
      <c r="J188" s="261">
        <v>0</v>
      </c>
      <c r="K188" s="261"/>
      <c r="L188" s="278"/>
      <c r="M188" s="262"/>
      <c r="N188" s="263" t="s">
        <v>227</v>
      </c>
      <c r="O188" s="264"/>
      <c r="P188" s="264" t="s">
        <v>227</v>
      </c>
      <c r="Q188" s="265" t="s">
        <v>227</v>
      </c>
      <c r="R188" s="266" t="s">
        <v>227</v>
      </c>
      <c r="S188" s="267" t="s">
        <v>227</v>
      </c>
      <c r="T188" s="268" t="s">
        <v>227</v>
      </c>
      <c r="U188" s="266"/>
      <c r="V188" s="267" t="s">
        <v>227</v>
      </c>
      <c r="W188" s="269"/>
      <c r="X188" s="267" t="s">
        <v>227</v>
      </c>
      <c r="Y188" s="270">
        <v>0</v>
      </c>
      <c r="Z188" s="270"/>
      <c r="AA188" s="267" t="s">
        <v>227</v>
      </c>
      <c r="AB188" s="271" t="s">
        <v>227</v>
      </c>
      <c r="AC188" s="272">
        <v>2021</v>
      </c>
      <c r="AD188" s="273">
        <v>0</v>
      </c>
      <c r="AE188" s="274" t="s">
        <v>227</v>
      </c>
      <c r="AF188" s="275"/>
      <c r="AG188" s="267" t="s">
        <v>227</v>
      </c>
      <c r="AH188" s="275"/>
      <c r="AI188" s="267" t="s">
        <v>227</v>
      </c>
      <c r="AJ188" s="276" t="s">
        <v>227</v>
      </c>
    </row>
    <row r="189" spans="2:36" ht="18" hidden="1" customHeight="1" x14ac:dyDescent="0.2">
      <c r="B189" s="258" t="s">
        <v>227</v>
      </c>
      <c r="C189" s="277"/>
      <c r="D189" s="260"/>
      <c r="E189" s="261"/>
      <c r="F189" s="261"/>
      <c r="G189" s="261"/>
      <c r="H189" s="261"/>
      <c r="I189" s="261">
        <v>0</v>
      </c>
      <c r="J189" s="261">
        <v>0</v>
      </c>
      <c r="K189" s="261"/>
      <c r="L189" s="278"/>
      <c r="M189" s="262"/>
      <c r="N189" s="263" t="s">
        <v>227</v>
      </c>
      <c r="O189" s="264"/>
      <c r="P189" s="264" t="s">
        <v>227</v>
      </c>
      <c r="Q189" s="265" t="s">
        <v>227</v>
      </c>
      <c r="R189" s="266" t="s">
        <v>227</v>
      </c>
      <c r="S189" s="267" t="s">
        <v>227</v>
      </c>
      <c r="T189" s="268" t="s">
        <v>227</v>
      </c>
      <c r="U189" s="266"/>
      <c r="V189" s="267" t="s">
        <v>227</v>
      </c>
      <c r="W189" s="269"/>
      <c r="X189" s="267" t="s">
        <v>227</v>
      </c>
      <c r="Y189" s="270">
        <v>0</v>
      </c>
      <c r="Z189" s="270"/>
      <c r="AA189" s="267" t="s">
        <v>227</v>
      </c>
      <c r="AB189" s="271" t="s">
        <v>227</v>
      </c>
      <c r="AC189" s="272">
        <v>2021</v>
      </c>
      <c r="AD189" s="273">
        <v>0</v>
      </c>
      <c r="AE189" s="274" t="s">
        <v>227</v>
      </c>
      <c r="AF189" s="275"/>
      <c r="AG189" s="267" t="s">
        <v>227</v>
      </c>
      <c r="AH189" s="275"/>
      <c r="AI189" s="267" t="s">
        <v>227</v>
      </c>
      <c r="AJ189" s="276" t="s">
        <v>227</v>
      </c>
    </row>
    <row r="190" spans="2:36" ht="18" hidden="1" customHeight="1" thickBot="1" x14ac:dyDescent="0.25">
      <c r="B190" s="279"/>
      <c r="C190" s="280"/>
      <c r="D190" s="280"/>
      <c r="E190" s="280"/>
      <c r="F190" s="280"/>
      <c r="G190" s="280"/>
      <c r="H190" s="280"/>
      <c r="I190" s="280"/>
      <c r="J190" s="280"/>
      <c r="K190" s="280"/>
      <c r="L190" s="280"/>
      <c r="M190" s="280"/>
      <c r="N190" s="281"/>
      <c r="O190" s="280"/>
      <c r="P190" s="280"/>
      <c r="Q190" s="280"/>
      <c r="R190" s="280"/>
      <c r="S190" s="280"/>
      <c r="T190" s="280"/>
      <c r="U190" s="280"/>
      <c r="V190" s="280"/>
      <c r="W190" s="280"/>
      <c r="X190" s="280"/>
      <c r="Y190" s="280"/>
      <c r="Z190" s="280"/>
      <c r="AA190" s="280"/>
      <c r="AB190" s="280"/>
      <c r="AC190" s="282"/>
      <c r="AD190" s="282"/>
      <c r="AE190" s="282"/>
      <c r="AF190" s="283"/>
      <c r="AG190" s="282"/>
      <c r="AH190" s="283"/>
      <c r="AI190" s="282"/>
      <c r="AJ190" s="284"/>
    </row>
    <row r="191" spans="2:36" ht="18" customHeight="1" x14ac:dyDescent="0.2">
      <c r="B191" s="237">
        <v>17</v>
      </c>
      <c r="C191" s="238" t="s">
        <v>375</v>
      </c>
      <c r="D191" s="239">
        <v>1</v>
      </c>
      <c r="E191" s="240">
        <v>1257860262</v>
      </c>
      <c r="F191" s="240">
        <v>1362510018</v>
      </c>
      <c r="G191" s="240">
        <v>76170474</v>
      </c>
      <c r="H191" s="240">
        <v>356431018</v>
      </c>
      <c r="I191" s="240">
        <v>1181689788</v>
      </c>
      <c r="J191" s="240">
        <v>1006079000</v>
      </c>
      <c r="K191" s="240">
        <v>123368715</v>
      </c>
      <c r="L191" s="241">
        <v>2636205</v>
      </c>
      <c r="M191" s="242">
        <v>1</v>
      </c>
      <c r="N191" s="243">
        <v>2</v>
      </c>
      <c r="O191" s="244"/>
      <c r="P191" s="245">
        <v>0</v>
      </c>
      <c r="Q191" s="246">
        <v>525490168</v>
      </c>
      <c r="R191" s="240">
        <v>1181689788</v>
      </c>
      <c r="S191" s="247" t="s">
        <v>395</v>
      </c>
      <c r="T191" s="248" t="s">
        <v>259</v>
      </c>
      <c r="U191" s="240">
        <v>16.513751273229573</v>
      </c>
      <c r="V191" s="247" t="s">
        <v>395</v>
      </c>
      <c r="W191" s="249">
        <v>0.26159882370861215</v>
      </c>
      <c r="X191" s="247" t="s">
        <v>395</v>
      </c>
      <c r="Y191" s="245">
        <v>0</v>
      </c>
      <c r="Z191" s="250">
        <v>46.797845766926322</v>
      </c>
      <c r="AA191" s="247" t="s">
        <v>395</v>
      </c>
      <c r="AB191" s="251" t="s">
        <v>396</v>
      </c>
      <c r="AC191" s="252">
        <v>2021</v>
      </c>
      <c r="AD191" s="253">
        <v>1499.692928986072</v>
      </c>
      <c r="AE191" s="254"/>
      <c r="AF191" s="255">
        <v>0.12262328803205315</v>
      </c>
      <c r="AG191" s="247" t="s">
        <v>395</v>
      </c>
      <c r="AH191" s="256">
        <v>9.05451801235857E-2</v>
      </c>
      <c r="AI191" s="247" t="s">
        <v>395</v>
      </c>
      <c r="AJ191" s="257" t="s">
        <v>395</v>
      </c>
    </row>
    <row r="192" spans="2:36" ht="18" customHeight="1" x14ac:dyDescent="0.2">
      <c r="B192" s="258">
        <v>17.100000000000001</v>
      </c>
      <c r="C192" s="259" t="s">
        <v>375</v>
      </c>
      <c r="D192" s="260">
        <v>1</v>
      </c>
      <c r="E192" s="261">
        <v>1257860262</v>
      </c>
      <c r="F192" s="261">
        <v>1362510018</v>
      </c>
      <c r="G192" s="261">
        <v>76170474</v>
      </c>
      <c r="H192" s="261">
        <v>356431018</v>
      </c>
      <c r="I192" s="261">
        <v>1181689788</v>
      </c>
      <c r="J192" s="261">
        <v>1006079000</v>
      </c>
      <c r="K192" s="261">
        <v>123368715</v>
      </c>
      <c r="L192" s="261">
        <v>2636205</v>
      </c>
      <c r="M192" s="262"/>
      <c r="N192" s="263" t="s">
        <v>227</v>
      </c>
      <c r="O192" s="264"/>
      <c r="P192" s="264" t="s">
        <v>227</v>
      </c>
      <c r="Q192" s="265" t="s">
        <v>227</v>
      </c>
      <c r="R192" s="266" t="s">
        <v>227</v>
      </c>
      <c r="S192" s="267" t="s">
        <v>227</v>
      </c>
      <c r="T192" s="268" t="s">
        <v>259</v>
      </c>
      <c r="U192" s="266"/>
      <c r="V192" s="267" t="s">
        <v>227</v>
      </c>
      <c r="W192" s="269"/>
      <c r="X192" s="267" t="s">
        <v>227</v>
      </c>
      <c r="Y192" s="270" t="s">
        <v>227</v>
      </c>
      <c r="Z192" s="270"/>
      <c r="AA192" s="267" t="s">
        <v>227</v>
      </c>
      <c r="AB192" s="271" t="s">
        <v>227</v>
      </c>
      <c r="AC192" s="272">
        <v>2021</v>
      </c>
      <c r="AD192" s="273">
        <v>1499.692928986072</v>
      </c>
      <c r="AE192" s="274" t="s">
        <v>397</v>
      </c>
      <c r="AF192" s="275"/>
      <c r="AG192" s="267" t="s">
        <v>227</v>
      </c>
      <c r="AH192" s="275"/>
      <c r="AI192" s="267" t="s">
        <v>227</v>
      </c>
      <c r="AJ192" s="276" t="s">
        <v>227</v>
      </c>
    </row>
    <row r="193" spans="2:36" ht="18" customHeight="1" thickBot="1" x14ac:dyDescent="0.25">
      <c r="B193" s="258" t="s">
        <v>227</v>
      </c>
      <c r="C193" s="277"/>
      <c r="D193" s="260"/>
      <c r="E193" s="261"/>
      <c r="F193" s="261"/>
      <c r="G193" s="261"/>
      <c r="H193" s="261"/>
      <c r="I193" s="261">
        <v>0</v>
      </c>
      <c r="J193" s="261">
        <v>0</v>
      </c>
      <c r="K193" s="261"/>
      <c r="L193" s="261"/>
      <c r="M193" s="262"/>
      <c r="N193" s="263" t="s">
        <v>227</v>
      </c>
      <c r="O193" s="264"/>
      <c r="P193" s="264" t="s">
        <v>227</v>
      </c>
      <c r="Q193" s="265" t="s">
        <v>227</v>
      </c>
      <c r="R193" s="266" t="s">
        <v>227</v>
      </c>
      <c r="S193" s="267" t="s">
        <v>227</v>
      </c>
      <c r="T193" s="268"/>
      <c r="U193" s="266"/>
      <c r="V193" s="267" t="s">
        <v>227</v>
      </c>
      <c r="W193" s="269"/>
      <c r="X193" s="267" t="s">
        <v>227</v>
      </c>
      <c r="Y193" s="270" t="s">
        <v>227</v>
      </c>
      <c r="Z193" s="270"/>
      <c r="AA193" s="267" t="s">
        <v>227</v>
      </c>
      <c r="AB193" s="271" t="s">
        <v>227</v>
      </c>
      <c r="AC193" s="272">
        <v>2021</v>
      </c>
      <c r="AD193" s="273">
        <v>0</v>
      </c>
      <c r="AE193" s="274" t="s">
        <v>227</v>
      </c>
      <c r="AF193" s="275"/>
      <c r="AG193" s="267" t="s">
        <v>227</v>
      </c>
      <c r="AH193" s="275"/>
      <c r="AI193" s="267" t="s">
        <v>227</v>
      </c>
      <c r="AJ193" s="276" t="s">
        <v>227</v>
      </c>
    </row>
    <row r="194" spans="2:36" ht="18" hidden="1" customHeight="1" x14ac:dyDescent="0.2">
      <c r="B194" s="258" t="s">
        <v>227</v>
      </c>
      <c r="C194" s="277"/>
      <c r="D194" s="260"/>
      <c r="E194" s="261"/>
      <c r="F194" s="261"/>
      <c r="G194" s="261"/>
      <c r="H194" s="261"/>
      <c r="I194" s="261">
        <v>0</v>
      </c>
      <c r="J194" s="261">
        <v>0</v>
      </c>
      <c r="K194" s="261"/>
      <c r="L194" s="261"/>
      <c r="M194" s="262"/>
      <c r="N194" s="263" t="s">
        <v>227</v>
      </c>
      <c r="O194" s="264"/>
      <c r="P194" s="264" t="s">
        <v>227</v>
      </c>
      <c r="Q194" s="265" t="s">
        <v>227</v>
      </c>
      <c r="R194" s="266" t="s">
        <v>227</v>
      </c>
      <c r="S194" s="267" t="s">
        <v>227</v>
      </c>
      <c r="T194" s="268" t="s">
        <v>259</v>
      </c>
      <c r="U194" s="266"/>
      <c r="V194" s="267" t="s">
        <v>227</v>
      </c>
      <c r="W194" s="269"/>
      <c r="X194" s="267" t="s">
        <v>227</v>
      </c>
      <c r="Y194" s="270">
        <v>0</v>
      </c>
      <c r="Z194" s="270"/>
      <c r="AA194" s="267" t="s">
        <v>227</v>
      </c>
      <c r="AB194" s="271" t="s">
        <v>227</v>
      </c>
      <c r="AC194" s="272">
        <v>2021</v>
      </c>
      <c r="AD194" s="273">
        <v>0</v>
      </c>
      <c r="AE194" s="274" t="s">
        <v>227</v>
      </c>
      <c r="AF194" s="275"/>
      <c r="AG194" s="267" t="s">
        <v>227</v>
      </c>
      <c r="AH194" s="275"/>
      <c r="AI194" s="267" t="s">
        <v>227</v>
      </c>
      <c r="AJ194" s="276" t="s">
        <v>227</v>
      </c>
    </row>
    <row r="195" spans="2:36" ht="18" hidden="1" customHeight="1" x14ac:dyDescent="0.2">
      <c r="B195" s="258" t="s">
        <v>227</v>
      </c>
      <c r="C195" s="277"/>
      <c r="D195" s="260"/>
      <c r="E195" s="261"/>
      <c r="F195" s="261"/>
      <c r="G195" s="261"/>
      <c r="H195" s="261"/>
      <c r="I195" s="261">
        <v>0</v>
      </c>
      <c r="J195" s="261">
        <v>0</v>
      </c>
      <c r="K195" s="261"/>
      <c r="L195" s="278"/>
      <c r="M195" s="262"/>
      <c r="N195" s="263" t="s">
        <v>227</v>
      </c>
      <c r="O195" s="264"/>
      <c r="P195" s="264" t="s">
        <v>227</v>
      </c>
      <c r="Q195" s="265" t="s">
        <v>227</v>
      </c>
      <c r="R195" s="266" t="s">
        <v>227</v>
      </c>
      <c r="S195" s="267" t="s">
        <v>227</v>
      </c>
      <c r="T195" s="268" t="s">
        <v>227</v>
      </c>
      <c r="U195" s="266"/>
      <c r="V195" s="267" t="s">
        <v>227</v>
      </c>
      <c r="W195" s="269"/>
      <c r="X195" s="267" t="s">
        <v>227</v>
      </c>
      <c r="Y195" s="270">
        <v>0</v>
      </c>
      <c r="Z195" s="270"/>
      <c r="AA195" s="267" t="s">
        <v>227</v>
      </c>
      <c r="AB195" s="271" t="s">
        <v>227</v>
      </c>
      <c r="AC195" s="272">
        <v>2021</v>
      </c>
      <c r="AD195" s="273">
        <v>0</v>
      </c>
      <c r="AE195" s="274" t="s">
        <v>227</v>
      </c>
      <c r="AF195" s="275"/>
      <c r="AG195" s="267" t="s">
        <v>227</v>
      </c>
      <c r="AH195" s="275"/>
      <c r="AI195" s="267" t="s">
        <v>227</v>
      </c>
      <c r="AJ195" s="276" t="s">
        <v>227</v>
      </c>
    </row>
    <row r="196" spans="2:36" ht="18" hidden="1" customHeight="1" x14ac:dyDescent="0.2">
      <c r="B196" s="258" t="s">
        <v>227</v>
      </c>
      <c r="C196" s="277"/>
      <c r="D196" s="260"/>
      <c r="E196" s="261"/>
      <c r="F196" s="261"/>
      <c r="G196" s="261"/>
      <c r="H196" s="261"/>
      <c r="I196" s="261">
        <v>0</v>
      </c>
      <c r="J196" s="261">
        <v>0</v>
      </c>
      <c r="K196" s="261"/>
      <c r="L196" s="278"/>
      <c r="M196" s="262"/>
      <c r="N196" s="263" t="s">
        <v>227</v>
      </c>
      <c r="O196" s="264"/>
      <c r="P196" s="264" t="s">
        <v>227</v>
      </c>
      <c r="Q196" s="265" t="s">
        <v>227</v>
      </c>
      <c r="R196" s="266" t="s">
        <v>227</v>
      </c>
      <c r="S196" s="267" t="s">
        <v>227</v>
      </c>
      <c r="T196" s="268" t="s">
        <v>227</v>
      </c>
      <c r="U196" s="266"/>
      <c r="V196" s="267" t="s">
        <v>227</v>
      </c>
      <c r="W196" s="269"/>
      <c r="X196" s="267" t="s">
        <v>227</v>
      </c>
      <c r="Y196" s="270">
        <v>0</v>
      </c>
      <c r="Z196" s="270"/>
      <c r="AA196" s="267" t="s">
        <v>227</v>
      </c>
      <c r="AB196" s="271" t="s">
        <v>227</v>
      </c>
      <c r="AC196" s="272">
        <v>2021</v>
      </c>
      <c r="AD196" s="273">
        <v>0</v>
      </c>
      <c r="AE196" s="274" t="s">
        <v>227</v>
      </c>
      <c r="AF196" s="275"/>
      <c r="AG196" s="267" t="s">
        <v>227</v>
      </c>
      <c r="AH196" s="275"/>
      <c r="AI196" s="267" t="s">
        <v>227</v>
      </c>
      <c r="AJ196" s="276" t="s">
        <v>227</v>
      </c>
    </row>
    <row r="197" spans="2:36" ht="18" hidden="1" customHeight="1" x14ac:dyDescent="0.2">
      <c r="B197" s="258" t="s">
        <v>227</v>
      </c>
      <c r="C197" s="277"/>
      <c r="D197" s="260"/>
      <c r="E197" s="261"/>
      <c r="F197" s="261"/>
      <c r="G197" s="261"/>
      <c r="H197" s="261"/>
      <c r="I197" s="261">
        <v>0</v>
      </c>
      <c r="J197" s="261">
        <v>0</v>
      </c>
      <c r="K197" s="261"/>
      <c r="L197" s="278"/>
      <c r="M197" s="262"/>
      <c r="N197" s="263" t="s">
        <v>227</v>
      </c>
      <c r="O197" s="264"/>
      <c r="P197" s="264" t="s">
        <v>227</v>
      </c>
      <c r="Q197" s="265" t="s">
        <v>227</v>
      </c>
      <c r="R197" s="266" t="s">
        <v>227</v>
      </c>
      <c r="S197" s="267" t="s">
        <v>227</v>
      </c>
      <c r="T197" s="268" t="s">
        <v>227</v>
      </c>
      <c r="U197" s="266"/>
      <c r="V197" s="267" t="s">
        <v>227</v>
      </c>
      <c r="W197" s="269"/>
      <c r="X197" s="267" t="s">
        <v>227</v>
      </c>
      <c r="Y197" s="270">
        <v>0</v>
      </c>
      <c r="Z197" s="270"/>
      <c r="AA197" s="267" t="s">
        <v>227</v>
      </c>
      <c r="AB197" s="271" t="s">
        <v>227</v>
      </c>
      <c r="AC197" s="272">
        <v>2021</v>
      </c>
      <c r="AD197" s="273">
        <v>0</v>
      </c>
      <c r="AE197" s="274" t="s">
        <v>227</v>
      </c>
      <c r="AF197" s="275"/>
      <c r="AG197" s="267" t="s">
        <v>227</v>
      </c>
      <c r="AH197" s="275"/>
      <c r="AI197" s="267" t="s">
        <v>227</v>
      </c>
      <c r="AJ197" s="276" t="s">
        <v>227</v>
      </c>
    </row>
    <row r="198" spans="2:36" ht="18" hidden="1" customHeight="1" x14ac:dyDescent="0.2">
      <c r="B198" s="258" t="s">
        <v>227</v>
      </c>
      <c r="C198" s="277"/>
      <c r="D198" s="260"/>
      <c r="E198" s="261"/>
      <c r="F198" s="261"/>
      <c r="G198" s="261"/>
      <c r="H198" s="261"/>
      <c r="I198" s="261">
        <v>0</v>
      </c>
      <c r="J198" s="261">
        <v>0</v>
      </c>
      <c r="K198" s="261"/>
      <c r="L198" s="278"/>
      <c r="M198" s="262"/>
      <c r="N198" s="263" t="s">
        <v>227</v>
      </c>
      <c r="O198" s="264"/>
      <c r="P198" s="264" t="s">
        <v>227</v>
      </c>
      <c r="Q198" s="265" t="s">
        <v>227</v>
      </c>
      <c r="R198" s="266" t="s">
        <v>227</v>
      </c>
      <c r="S198" s="267" t="s">
        <v>227</v>
      </c>
      <c r="T198" s="268" t="s">
        <v>227</v>
      </c>
      <c r="U198" s="266"/>
      <c r="V198" s="267" t="s">
        <v>227</v>
      </c>
      <c r="W198" s="269"/>
      <c r="X198" s="267" t="s">
        <v>227</v>
      </c>
      <c r="Y198" s="270">
        <v>0</v>
      </c>
      <c r="Z198" s="270"/>
      <c r="AA198" s="267" t="s">
        <v>227</v>
      </c>
      <c r="AB198" s="271" t="s">
        <v>227</v>
      </c>
      <c r="AC198" s="272">
        <v>2021</v>
      </c>
      <c r="AD198" s="273">
        <v>0</v>
      </c>
      <c r="AE198" s="274" t="s">
        <v>227</v>
      </c>
      <c r="AF198" s="275"/>
      <c r="AG198" s="267" t="s">
        <v>227</v>
      </c>
      <c r="AH198" s="275"/>
      <c r="AI198" s="267" t="s">
        <v>227</v>
      </c>
      <c r="AJ198" s="276" t="s">
        <v>227</v>
      </c>
    </row>
    <row r="199" spans="2:36" ht="18" hidden="1" customHeight="1" x14ac:dyDescent="0.2">
      <c r="B199" s="258" t="s">
        <v>227</v>
      </c>
      <c r="C199" s="277"/>
      <c r="D199" s="260"/>
      <c r="E199" s="261"/>
      <c r="F199" s="261"/>
      <c r="G199" s="261"/>
      <c r="H199" s="261"/>
      <c r="I199" s="261">
        <v>0</v>
      </c>
      <c r="J199" s="261">
        <v>0</v>
      </c>
      <c r="K199" s="261"/>
      <c r="L199" s="278"/>
      <c r="M199" s="262"/>
      <c r="N199" s="263" t="s">
        <v>227</v>
      </c>
      <c r="O199" s="264"/>
      <c r="P199" s="264" t="s">
        <v>227</v>
      </c>
      <c r="Q199" s="265" t="s">
        <v>227</v>
      </c>
      <c r="R199" s="266" t="s">
        <v>227</v>
      </c>
      <c r="S199" s="267" t="s">
        <v>227</v>
      </c>
      <c r="T199" s="268" t="s">
        <v>227</v>
      </c>
      <c r="U199" s="266"/>
      <c r="V199" s="267" t="s">
        <v>227</v>
      </c>
      <c r="W199" s="269"/>
      <c r="X199" s="267" t="s">
        <v>227</v>
      </c>
      <c r="Y199" s="270">
        <v>0</v>
      </c>
      <c r="Z199" s="270"/>
      <c r="AA199" s="267" t="s">
        <v>227</v>
      </c>
      <c r="AB199" s="271" t="s">
        <v>227</v>
      </c>
      <c r="AC199" s="272">
        <v>2021</v>
      </c>
      <c r="AD199" s="273">
        <v>0</v>
      </c>
      <c r="AE199" s="274" t="s">
        <v>227</v>
      </c>
      <c r="AF199" s="275"/>
      <c r="AG199" s="267" t="s">
        <v>227</v>
      </c>
      <c r="AH199" s="275"/>
      <c r="AI199" s="267" t="s">
        <v>227</v>
      </c>
      <c r="AJ199" s="276" t="s">
        <v>227</v>
      </c>
    </row>
    <row r="200" spans="2:36" ht="18" hidden="1" customHeight="1" x14ac:dyDescent="0.2">
      <c r="B200" s="258" t="s">
        <v>227</v>
      </c>
      <c r="C200" s="277"/>
      <c r="D200" s="260"/>
      <c r="E200" s="261"/>
      <c r="F200" s="261"/>
      <c r="G200" s="261"/>
      <c r="H200" s="261"/>
      <c r="I200" s="261">
        <v>0</v>
      </c>
      <c r="J200" s="261">
        <v>0</v>
      </c>
      <c r="K200" s="261"/>
      <c r="L200" s="278"/>
      <c r="M200" s="262"/>
      <c r="N200" s="263" t="s">
        <v>227</v>
      </c>
      <c r="O200" s="264"/>
      <c r="P200" s="264" t="s">
        <v>227</v>
      </c>
      <c r="Q200" s="265" t="s">
        <v>227</v>
      </c>
      <c r="R200" s="266" t="s">
        <v>227</v>
      </c>
      <c r="S200" s="267" t="s">
        <v>227</v>
      </c>
      <c r="T200" s="268" t="s">
        <v>227</v>
      </c>
      <c r="U200" s="266"/>
      <c r="V200" s="267" t="s">
        <v>227</v>
      </c>
      <c r="W200" s="269"/>
      <c r="X200" s="267" t="s">
        <v>227</v>
      </c>
      <c r="Y200" s="270">
        <v>0</v>
      </c>
      <c r="Z200" s="270"/>
      <c r="AA200" s="267" t="s">
        <v>227</v>
      </c>
      <c r="AB200" s="271" t="s">
        <v>227</v>
      </c>
      <c r="AC200" s="272">
        <v>2021</v>
      </c>
      <c r="AD200" s="273">
        <v>0</v>
      </c>
      <c r="AE200" s="274" t="s">
        <v>227</v>
      </c>
      <c r="AF200" s="275"/>
      <c r="AG200" s="267" t="s">
        <v>227</v>
      </c>
      <c r="AH200" s="275"/>
      <c r="AI200" s="267" t="s">
        <v>227</v>
      </c>
      <c r="AJ200" s="276" t="s">
        <v>227</v>
      </c>
    </row>
    <row r="201" spans="2:36" ht="18" hidden="1" customHeight="1" thickBot="1" x14ac:dyDescent="0.25">
      <c r="B201" s="279"/>
      <c r="C201" s="280"/>
      <c r="D201" s="280"/>
      <c r="E201" s="280"/>
      <c r="F201" s="280"/>
      <c r="G201" s="280"/>
      <c r="H201" s="280"/>
      <c r="I201" s="280"/>
      <c r="J201" s="280"/>
      <c r="K201" s="280"/>
      <c r="L201" s="280"/>
      <c r="M201" s="280"/>
      <c r="N201" s="281"/>
      <c r="O201" s="280"/>
      <c r="P201" s="280"/>
      <c r="Q201" s="280"/>
      <c r="R201" s="280"/>
      <c r="S201" s="280"/>
      <c r="T201" s="280"/>
      <c r="U201" s="280"/>
      <c r="V201" s="280"/>
      <c r="W201" s="280"/>
      <c r="X201" s="280"/>
      <c r="Y201" s="280"/>
      <c r="Z201" s="280"/>
      <c r="AA201" s="280"/>
      <c r="AB201" s="280"/>
      <c r="AC201" s="282"/>
      <c r="AD201" s="282"/>
      <c r="AE201" s="282"/>
      <c r="AF201" s="283"/>
      <c r="AG201" s="282"/>
      <c r="AH201" s="283"/>
      <c r="AI201" s="282"/>
      <c r="AJ201" s="284"/>
    </row>
    <row r="202" spans="2:36" ht="18" customHeight="1" x14ac:dyDescent="0.2">
      <c r="B202" s="237">
        <v>18</v>
      </c>
      <c r="C202" s="238" t="s">
        <v>376</v>
      </c>
      <c r="D202" s="239">
        <v>1</v>
      </c>
      <c r="E202" s="240">
        <v>1320189712</v>
      </c>
      <c r="F202" s="240">
        <v>1633709000</v>
      </c>
      <c r="G202" s="240">
        <v>67970803</v>
      </c>
      <c r="H202" s="240">
        <v>681625803</v>
      </c>
      <c r="I202" s="240">
        <v>1252218909</v>
      </c>
      <c r="J202" s="240">
        <v>952083197</v>
      </c>
      <c r="K202" s="240">
        <v>123392503</v>
      </c>
      <c r="L202" s="241">
        <v>1E-3</v>
      </c>
      <c r="M202" s="242">
        <v>1</v>
      </c>
      <c r="N202" s="243">
        <v>2</v>
      </c>
      <c r="O202" s="244"/>
      <c r="P202" s="245">
        <v>0</v>
      </c>
      <c r="Q202" s="246">
        <v>525490168</v>
      </c>
      <c r="R202" s="240">
        <v>1252218909</v>
      </c>
      <c r="S202" s="247" t="s">
        <v>395</v>
      </c>
      <c r="T202" s="248" t="s">
        <v>259</v>
      </c>
      <c r="U202" s="240">
        <v>19.422894150595809</v>
      </c>
      <c r="V202" s="247" t="s">
        <v>395</v>
      </c>
      <c r="W202" s="249">
        <v>0.41722595823368791</v>
      </c>
      <c r="X202" s="247" t="s">
        <v>395</v>
      </c>
      <c r="Y202" s="245">
        <v>0</v>
      </c>
      <c r="Z202" s="250">
        <v>123392503000</v>
      </c>
      <c r="AA202" s="247" t="s">
        <v>395</v>
      </c>
      <c r="AB202" s="251" t="s">
        <v>396</v>
      </c>
      <c r="AC202" s="252">
        <v>2021</v>
      </c>
      <c r="AD202" s="253">
        <v>1798.1972998020969</v>
      </c>
      <c r="AE202" s="254"/>
      <c r="AF202" s="255">
        <v>0.12960264752997211</v>
      </c>
      <c r="AG202" s="247" t="s">
        <v>395</v>
      </c>
      <c r="AH202" s="256">
        <v>7.5529058724656595E-2</v>
      </c>
      <c r="AI202" s="247" t="s">
        <v>395</v>
      </c>
      <c r="AJ202" s="257" t="s">
        <v>395</v>
      </c>
    </row>
    <row r="203" spans="2:36" ht="18" customHeight="1" x14ac:dyDescent="0.2">
      <c r="B203" s="258">
        <v>18.100000000000001</v>
      </c>
      <c r="C203" s="259" t="s">
        <v>376</v>
      </c>
      <c r="D203" s="260">
        <v>1</v>
      </c>
      <c r="E203" s="261">
        <v>1320189712</v>
      </c>
      <c r="F203" s="261">
        <v>1633709000</v>
      </c>
      <c r="G203" s="261">
        <v>67970803</v>
      </c>
      <c r="H203" s="261">
        <v>681625803</v>
      </c>
      <c r="I203" s="261">
        <v>1252218909</v>
      </c>
      <c r="J203" s="261">
        <v>952083197</v>
      </c>
      <c r="K203" s="261">
        <v>123392503</v>
      </c>
      <c r="L203" s="261">
        <v>1E-3</v>
      </c>
      <c r="M203" s="262"/>
      <c r="N203" s="263" t="s">
        <v>227</v>
      </c>
      <c r="O203" s="264"/>
      <c r="P203" s="264" t="s">
        <v>227</v>
      </c>
      <c r="Q203" s="265" t="s">
        <v>227</v>
      </c>
      <c r="R203" s="266" t="s">
        <v>227</v>
      </c>
      <c r="S203" s="267" t="s">
        <v>227</v>
      </c>
      <c r="T203" s="268" t="s">
        <v>259</v>
      </c>
      <c r="U203" s="266"/>
      <c r="V203" s="267" t="s">
        <v>227</v>
      </c>
      <c r="W203" s="269"/>
      <c r="X203" s="267" t="s">
        <v>227</v>
      </c>
      <c r="Y203" s="270" t="s">
        <v>227</v>
      </c>
      <c r="Z203" s="270"/>
      <c r="AA203" s="267" t="s">
        <v>227</v>
      </c>
      <c r="AB203" s="271" t="s">
        <v>227</v>
      </c>
      <c r="AC203" s="272">
        <v>2021</v>
      </c>
      <c r="AD203" s="273">
        <v>1798.1972998020969</v>
      </c>
      <c r="AE203" s="274" t="s">
        <v>397</v>
      </c>
      <c r="AF203" s="275"/>
      <c r="AG203" s="267" t="s">
        <v>227</v>
      </c>
      <c r="AH203" s="275"/>
      <c r="AI203" s="267" t="s">
        <v>227</v>
      </c>
      <c r="AJ203" s="276" t="s">
        <v>227</v>
      </c>
    </row>
    <row r="204" spans="2:36" ht="18" customHeight="1" thickBot="1" x14ac:dyDescent="0.25">
      <c r="B204" s="258" t="s">
        <v>227</v>
      </c>
      <c r="C204" s="277"/>
      <c r="D204" s="260"/>
      <c r="E204" s="261"/>
      <c r="F204" s="261"/>
      <c r="G204" s="261"/>
      <c r="H204" s="261"/>
      <c r="I204" s="261">
        <v>0</v>
      </c>
      <c r="J204" s="261">
        <v>0</v>
      </c>
      <c r="K204" s="261"/>
      <c r="L204" s="261"/>
      <c r="M204" s="262"/>
      <c r="N204" s="263" t="s">
        <v>227</v>
      </c>
      <c r="O204" s="264"/>
      <c r="P204" s="264" t="s">
        <v>227</v>
      </c>
      <c r="Q204" s="265" t="s">
        <v>227</v>
      </c>
      <c r="R204" s="266" t="s">
        <v>227</v>
      </c>
      <c r="S204" s="267" t="s">
        <v>227</v>
      </c>
      <c r="T204" s="268"/>
      <c r="U204" s="266"/>
      <c r="V204" s="267" t="s">
        <v>227</v>
      </c>
      <c r="W204" s="269"/>
      <c r="X204" s="267" t="s">
        <v>227</v>
      </c>
      <c r="Y204" s="270" t="s">
        <v>227</v>
      </c>
      <c r="Z204" s="270"/>
      <c r="AA204" s="267" t="s">
        <v>227</v>
      </c>
      <c r="AB204" s="271" t="s">
        <v>227</v>
      </c>
      <c r="AC204" s="272">
        <v>2021</v>
      </c>
      <c r="AD204" s="273">
        <v>0</v>
      </c>
      <c r="AE204" s="274" t="s">
        <v>227</v>
      </c>
      <c r="AF204" s="275"/>
      <c r="AG204" s="267" t="s">
        <v>227</v>
      </c>
      <c r="AH204" s="275"/>
      <c r="AI204" s="267" t="s">
        <v>227</v>
      </c>
      <c r="AJ204" s="276" t="s">
        <v>227</v>
      </c>
    </row>
    <row r="205" spans="2:36" ht="18" hidden="1" customHeight="1" x14ac:dyDescent="0.2">
      <c r="B205" s="258" t="s">
        <v>227</v>
      </c>
      <c r="C205" s="277"/>
      <c r="D205" s="260"/>
      <c r="E205" s="261"/>
      <c r="F205" s="261"/>
      <c r="G205" s="261"/>
      <c r="H205" s="261"/>
      <c r="I205" s="261">
        <v>0</v>
      </c>
      <c r="J205" s="261">
        <v>0</v>
      </c>
      <c r="K205" s="261"/>
      <c r="L205" s="261"/>
      <c r="M205" s="262"/>
      <c r="N205" s="263" t="s">
        <v>227</v>
      </c>
      <c r="O205" s="264"/>
      <c r="P205" s="264" t="s">
        <v>227</v>
      </c>
      <c r="Q205" s="265" t="s">
        <v>227</v>
      </c>
      <c r="R205" s="266" t="s">
        <v>227</v>
      </c>
      <c r="S205" s="267" t="s">
        <v>227</v>
      </c>
      <c r="T205" s="268" t="s">
        <v>259</v>
      </c>
      <c r="U205" s="266"/>
      <c r="V205" s="267" t="s">
        <v>227</v>
      </c>
      <c r="W205" s="269"/>
      <c r="X205" s="267" t="s">
        <v>227</v>
      </c>
      <c r="Y205" s="270">
        <v>0</v>
      </c>
      <c r="Z205" s="270"/>
      <c r="AA205" s="267" t="s">
        <v>227</v>
      </c>
      <c r="AB205" s="271" t="s">
        <v>227</v>
      </c>
      <c r="AC205" s="272">
        <v>2021</v>
      </c>
      <c r="AD205" s="273">
        <v>0</v>
      </c>
      <c r="AE205" s="274" t="s">
        <v>227</v>
      </c>
      <c r="AF205" s="275"/>
      <c r="AG205" s="267" t="s">
        <v>227</v>
      </c>
      <c r="AH205" s="275"/>
      <c r="AI205" s="267" t="s">
        <v>227</v>
      </c>
      <c r="AJ205" s="276" t="s">
        <v>227</v>
      </c>
    </row>
    <row r="206" spans="2:36" ht="18" hidden="1" customHeight="1" x14ac:dyDescent="0.2">
      <c r="B206" s="258" t="s">
        <v>227</v>
      </c>
      <c r="C206" s="277"/>
      <c r="D206" s="260"/>
      <c r="E206" s="261"/>
      <c r="F206" s="261"/>
      <c r="G206" s="261"/>
      <c r="H206" s="261"/>
      <c r="I206" s="261">
        <v>0</v>
      </c>
      <c r="J206" s="261">
        <v>0</v>
      </c>
      <c r="K206" s="261"/>
      <c r="L206" s="278"/>
      <c r="M206" s="262"/>
      <c r="N206" s="263" t="s">
        <v>227</v>
      </c>
      <c r="O206" s="264"/>
      <c r="P206" s="264" t="s">
        <v>227</v>
      </c>
      <c r="Q206" s="265" t="s">
        <v>227</v>
      </c>
      <c r="R206" s="266" t="s">
        <v>227</v>
      </c>
      <c r="S206" s="267" t="s">
        <v>227</v>
      </c>
      <c r="T206" s="268" t="s">
        <v>227</v>
      </c>
      <c r="U206" s="266"/>
      <c r="V206" s="267" t="s">
        <v>227</v>
      </c>
      <c r="W206" s="269"/>
      <c r="X206" s="267" t="s">
        <v>227</v>
      </c>
      <c r="Y206" s="270">
        <v>0</v>
      </c>
      <c r="Z206" s="270"/>
      <c r="AA206" s="267" t="s">
        <v>227</v>
      </c>
      <c r="AB206" s="271" t="s">
        <v>227</v>
      </c>
      <c r="AC206" s="272">
        <v>2021</v>
      </c>
      <c r="AD206" s="273">
        <v>0</v>
      </c>
      <c r="AE206" s="274" t="s">
        <v>227</v>
      </c>
      <c r="AF206" s="275"/>
      <c r="AG206" s="267" t="s">
        <v>227</v>
      </c>
      <c r="AH206" s="275"/>
      <c r="AI206" s="267" t="s">
        <v>227</v>
      </c>
      <c r="AJ206" s="276" t="s">
        <v>227</v>
      </c>
    </row>
    <row r="207" spans="2:36" ht="18" hidden="1" customHeight="1" x14ac:dyDescent="0.2">
      <c r="B207" s="258" t="s">
        <v>227</v>
      </c>
      <c r="C207" s="277"/>
      <c r="D207" s="260"/>
      <c r="E207" s="261"/>
      <c r="F207" s="261"/>
      <c r="G207" s="261"/>
      <c r="H207" s="261"/>
      <c r="I207" s="261">
        <v>0</v>
      </c>
      <c r="J207" s="261">
        <v>0</v>
      </c>
      <c r="K207" s="261"/>
      <c r="L207" s="278"/>
      <c r="M207" s="262"/>
      <c r="N207" s="263" t="s">
        <v>227</v>
      </c>
      <c r="O207" s="264"/>
      <c r="P207" s="264" t="s">
        <v>227</v>
      </c>
      <c r="Q207" s="265" t="s">
        <v>227</v>
      </c>
      <c r="R207" s="266" t="s">
        <v>227</v>
      </c>
      <c r="S207" s="267" t="s">
        <v>227</v>
      </c>
      <c r="T207" s="268" t="s">
        <v>227</v>
      </c>
      <c r="U207" s="266"/>
      <c r="V207" s="267" t="s">
        <v>227</v>
      </c>
      <c r="W207" s="269"/>
      <c r="X207" s="267" t="s">
        <v>227</v>
      </c>
      <c r="Y207" s="270">
        <v>0</v>
      </c>
      <c r="Z207" s="270"/>
      <c r="AA207" s="267" t="s">
        <v>227</v>
      </c>
      <c r="AB207" s="271" t="s">
        <v>227</v>
      </c>
      <c r="AC207" s="272">
        <v>2021</v>
      </c>
      <c r="AD207" s="273">
        <v>0</v>
      </c>
      <c r="AE207" s="274" t="s">
        <v>227</v>
      </c>
      <c r="AF207" s="275"/>
      <c r="AG207" s="267" t="s">
        <v>227</v>
      </c>
      <c r="AH207" s="275"/>
      <c r="AI207" s="267" t="s">
        <v>227</v>
      </c>
      <c r="AJ207" s="276" t="s">
        <v>227</v>
      </c>
    </row>
    <row r="208" spans="2:36" ht="18" hidden="1" customHeight="1" x14ac:dyDescent="0.2">
      <c r="B208" s="258" t="s">
        <v>227</v>
      </c>
      <c r="C208" s="277"/>
      <c r="D208" s="260"/>
      <c r="E208" s="261"/>
      <c r="F208" s="261"/>
      <c r="G208" s="261"/>
      <c r="H208" s="261"/>
      <c r="I208" s="261">
        <v>0</v>
      </c>
      <c r="J208" s="261">
        <v>0</v>
      </c>
      <c r="K208" s="261"/>
      <c r="L208" s="278"/>
      <c r="M208" s="262"/>
      <c r="N208" s="263" t="s">
        <v>227</v>
      </c>
      <c r="O208" s="264"/>
      <c r="P208" s="264" t="s">
        <v>227</v>
      </c>
      <c r="Q208" s="265" t="s">
        <v>227</v>
      </c>
      <c r="R208" s="266" t="s">
        <v>227</v>
      </c>
      <c r="S208" s="267" t="s">
        <v>227</v>
      </c>
      <c r="T208" s="268" t="s">
        <v>227</v>
      </c>
      <c r="U208" s="266"/>
      <c r="V208" s="267" t="s">
        <v>227</v>
      </c>
      <c r="W208" s="269"/>
      <c r="X208" s="267" t="s">
        <v>227</v>
      </c>
      <c r="Y208" s="270">
        <v>0</v>
      </c>
      <c r="Z208" s="270"/>
      <c r="AA208" s="267" t="s">
        <v>227</v>
      </c>
      <c r="AB208" s="271" t="s">
        <v>227</v>
      </c>
      <c r="AC208" s="272">
        <v>2021</v>
      </c>
      <c r="AD208" s="273">
        <v>0</v>
      </c>
      <c r="AE208" s="274" t="s">
        <v>227</v>
      </c>
      <c r="AF208" s="275"/>
      <c r="AG208" s="267" t="s">
        <v>227</v>
      </c>
      <c r="AH208" s="275"/>
      <c r="AI208" s="267" t="s">
        <v>227</v>
      </c>
      <c r="AJ208" s="276" t="s">
        <v>227</v>
      </c>
    </row>
    <row r="209" spans="2:36" ht="18" hidden="1" customHeight="1" x14ac:dyDescent="0.2">
      <c r="B209" s="258" t="s">
        <v>227</v>
      </c>
      <c r="C209" s="277"/>
      <c r="D209" s="260"/>
      <c r="E209" s="261"/>
      <c r="F209" s="261"/>
      <c r="G209" s="261"/>
      <c r="H209" s="261"/>
      <c r="I209" s="261">
        <v>0</v>
      </c>
      <c r="J209" s="261">
        <v>0</v>
      </c>
      <c r="K209" s="261"/>
      <c r="L209" s="278"/>
      <c r="M209" s="262"/>
      <c r="N209" s="263" t="s">
        <v>227</v>
      </c>
      <c r="O209" s="264"/>
      <c r="P209" s="264" t="s">
        <v>227</v>
      </c>
      <c r="Q209" s="265" t="s">
        <v>227</v>
      </c>
      <c r="R209" s="266" t="s">
        <v>227</v>
      </c>
      <c r="S209" s="267" t="s">
        <v>227</v>
      </c>
      <c r="T209" s="268" t="s">
        <v>227</v>
      </c>
      <c r="U209" s="266"/>
      <c r="V209" s="267" t="s">
        <v>227</v>
      </c>
      <c r="W209" s="269"/>
      <c r="X209" s="267" t="s">
        <v>227</v>
      </c>
      <c r="Y209" s="270">
        <v>0</v>
      </c>
      <c r="Z209" s="270"/>
      <c r="AA209" s="267" t="s">
        <v>227</v>
      </c>
      <c r="AB209" s="271" t="s">
        <v>227</v>
      </c>
      <c r="AC209" s="272">
        <v>2021</v>
      </c>
      <c r="AD209" s="273">
        <v>0</v>
      </c>
      <c r="AE209" s="274" t="s">
        <v>227</v>
      </c>
      <c r="AF209" s="275"/>
      <c r="AG209" s="267" t="s">
        <v>227</v>
      </c>
      <c r="AH209" s="275"/>
      <c r="AI209" s="267" t="s">
        <v>227</v>
      </c>
      <c r="AJ209" s="276" t="s">
        <v>227</v>
      </c>
    </row>
    <row r="210" spans="2:36" ht="18" hidden="1" customHeight="1" x14ac:dyDescent="0.2">
      <c r="B210" s="258" t="s">
        <v>227</v>
      </c>
      <c r="C210" s="277"/>
      <c r="D210" s="260"/>
      <c r="E210" s="261"/>
      <c r="F210" s="261"/>
      <c r="G210" s="261"/>
      <c r="H210" s="261"/>
      <c r="I210" s="261">
        <v>0</v>
      </c>
      <c r="J210" s="261">
        <v>0</v>
      </c>
      <c r="K210" s="261"/>
      <c r="L210" s="278"/>
      <c r="M210" s="262"/>
      <c r="N210" s="263" t="s">
        <v>227</v>
      </c>
      <c r="O210" s="264"/>
      <c r="P210" s="264" t="s">
        <v>227</v>
      </c>
      <c r="Q210" s="265" t="s">
        <v>227</v>
      </c>
      <c r="R210" s="266" t="s">
        <v>227</v>
      </c>
      <c r="S210" s="267" t="s">
        <v>227</v>
      </c>
      <c r="T210" s="268" t="s">
        <v>227</v>
      </c>
      <c r="U210" s="266"/>
      <c r="V210" s="267" t="s">
        <v>227</v>
      </c>
      <c r="W210" s="269"/>
      <c r="X210" s="267" t="s">
        <v>227</v>
      </c>
      <c r="Y210" s="270">
        <v>0</v>
      </c>
      <c r="Z210" s="270"/>
      <c r="AA210" s="267" t="s">
        <v>227</v>
      </c>
      <c r="AB210" s="271" t="s">
        <v>227</v>
      </c>
      <c r="AC210" s="272">
        <v>2021</v>
      </c>
      <c r="AD210" s="273">
        <v>0</v>
      </c>
      <c r="AE210" s="274" t="s">
        <v>227</v>
      </c>
      <c r="AF210" s="275"/>
      <c r="AG210" s="267" t="s">
        <v>227</v>
      </c>
      <c r="AH210" s="275"/>
      <c r="AI210" s="267" t="s">
        <v>227</v>
      </c>
      <c r="AJ210" s="276" t="s">
        <v>227</v>
      </c>
    </row>
    <row r="211" spans="2:36" ht="18" hidden="1" customHeight="1" x14ac:dyDescent="0.2">
      <c r="B211" s="258" t="s">
        <v>227</v>
      </c>
      <c r="C211" s="277"/>
      <c r="D211" s="260"/>
      <c r="E211" s="261"/>
      <c r="F211" s="261"/>
      <c r="G211" s="261"/>
      <c r="H211" s="261"/>
      <c r="I211" s="261">
        <v>0</v>
      </c>
      <c r="J211" s="261">
        <v>0</v>
      </c>
      <c r="K211" s="261"/>
      <c r="L211" s="278"/>
      <c r="M211" s="262"/>
      <c r="N211" s="263" t="s">
        <v>227</v>
      </c>
      <c r="O211" s="264"/>
      <c r="P211" s="264" t="s">
        <v>227</v>
      </c>
      <c r="Q211" s="265" t="s">
        <v>227</v>
      </c>
      <c r="R211" s="266" t="s">
        <v>227</v>
      </c>
      <c r="S211" s="267" t="s">
        <v>227</v>
      </c>
      <c r="T211" s="268" t="s">
        <v>227</v>
      </c>
      <c r="U211" s="266"/>
      <c r="V211" s="267" t="s">
        <v>227</v>
      </c>
      <c r="W211" s="269"/>
      <c r="X211" s="267" t="s">
        <v>227</v>
      </c>
      <c r="Y211" s="270">
        <v>0</v>
      </c>
      <c r="Z211" s="270"/>
      <c r="AA211" s="267" t="s">
        <v>227</v>
      </c>
      <c r="AB211" s="271" t="s">
        <v>227</v>
      </c>
      <c r="AC211" s="272">
        <v>2021</v>
      </c>
      <c r="AD211" s="273">
        <v>0</v>
      </c>
      <c r="AE211" s="274" t="s">
        <v>227</v>
      </c>
      <c r="AF211" s="275"/>
      <c r="AG211" s="267" t="s">
        <v>227</v>
      </c>
      <c r="AH211" s="275"/>
      <c r="AI211" s="267" t="s">
        <v>227</v>
      </c>
      <c r="AJ211" s="276" t="s">
        <v>227</v>
      </c>
    </row>
    <row r="212" spans="2:36" ht="18" hidden="1" customHeight="1" thickBot="1" x14ac:dyDescent="0.25">
      <c r="B212" s="279"/>
      <c r="C212" s="280"/>
      <c r="D212" s="280"/>
      <c r="E212" s="280"/>
      <c r="F212" s="280"/>
      <c r="G212" s="280"/>
      <c r="H212" s="280"/>
      <c r="I212" s="280"/>
      <c r="J212" s="280"/>
      <c r="K212" s="280"/>
      <c r="L212" s="280"/>
      <c r="M212" s="280"/>
      <c r="N212" s="281"/>
      <c r="O212" s="280"/>
      <c r="P212" s="280"/>
      <c r="Q212" s="280"/>
      <c r="R212" s="280"/>
      <c r="S212" s="280"/>
      <c r="T212" s="280"/>
      <c r="U212" s="280"/>
      <c r="V212" s="280"/>
      <c r="W212" s="280"/>
      <c r="X212" s="280"/>
      <c r="Y212" s="280"/>
      <c r="Z212" s="280"/>
      <c r="AA212" s="280"/>
      <c r="AB212" s="280"/>
      <c r="AC212" s="282"/>
      <c r="AD212" s="282"/>
      <c r="AE212" s="282"/>
      <c r="AF212" s="283"/>
      <c r="AG212" s="282"/>
      <c r="AH212" s="283"/>
      <c r="AI212" s="282"/>
      <c r="AJ212" s="284"/>
    </row>
    <row r="213" spans="2:36" ht="18" customHeight="1" x14ac:dyDescent="0.2">
      <c r="B213" s="237">
        <v>19</v>
      </c>
      <c r="C213" s="238" t="s">
        <v>377</v>
      </c>
      <c r="D213" s="239">
        <v>1</v>
      </c>
      <c r="E213" s="240">
        <v>498018023</v>
      </c>
      <c r="F213" s="240">
        <v>498018023</v>
      </c>
      <c r="G213" s="240">
        <v>1E-3</v>
      </c>
      <c r="H213" s="240">
        <v>1E-3</v>
      </c>
      <c r="I213" s="240">
        <v>498018022.99900001</v>
      </c>
      <c r="J213" s="240">
        <v>498018022.99900001</v>
      </c>
      <c r="K213" s="240">
        <v>22601850</v>
      </c>
      <c r="L213" s="241">
        <v>1E-3</v>
      </c>
      <c r="M213" s="242">
        <v>1</v>
      </c>
      <c r="N213" s="243">
        <v>2</v>
      </c>
      <c r="O213" s="244"/>
      <c r="P213" s="245">
        <v>0</v>
      </c>
      <c r="Q213" s="246">
        <v>525490168</v>
      </c>
      <c r="R213" s="240">
        <v>498018022.99900001</v>
      </c>
      <c r="S213" s="247" t="s">
        <v>395</v>
      </c>
      <c r="T213" s="248" t="s">
        <v>259</v>
      </c>
      <c r="U213" s="240">
        <v>498018023000</v>
      </c>
      <c r="V213" s="247" t="s">
        <v>395</v>
      </c>
      <c r="W213" s="249">
        <v>2.0079594589290596E-12</v>
      </c>
      <c r="X213" s="247" t="s">
        <v>395</v>
      </c>
      <c r="Y213" s="245">
        <v>0</v>
      </c>
      <c r="Z213" s="250">
        <v>22601850000</v>
      </c>
      <c r="AA213" s="247" t="s">
        <v>395</v>
      </c>
      <c r="AB213" s="251" t="s">
        <v>396</v>
      </c>
      <c r="AC213" s="252">
        <v>2021</v>
      </c>
      <c r="AD213" s="253">
        <v>548.16045220500018</v>
      </c>
      <c r="AE213" s="254"/>
      <c r="AF213" s="255">
        <v>4.5383598496886897E-2</v>
      </c>
      <c r="AG213" s="247" t="s">
        <v>395</v>
      </c>
      <c r="AH213" s="256">
        <v>4.5383598496795768E-2</v>
      </c>
      <c r="AI213" s="247" t="s">
        <v>395</v>
      </c>
      <c r="AJ213" s="257" t="s">
        <v>395</v>
      </c>
    </row>
    <row r="214" spans="2:36" ht="18" customHeight="1" x14ac:dyDescent="0.2">
      <c r="B214" s="258">
        <v>19.100000000000001</v>
      </c>
      <c r="C214" s="259" t="s">
        <v>377</v>
      </c>
      <c r="D214" s="260">
        <v>1</v>
      </c>
      <c r="E214" s="261">
        <v>498018023</v>
      </c>
      <c r="F214" s="261">
        <v>498018023</v>
      </c>
      <c r="G214" s="261">
        <v>1E-3</v>
      </c>
      <c r="H214" s="261">
        <v>1E-3</v>
      </c>
      <c r="I214" s="261">
        <v>498018022.99900001</v>
      </c>
      <c r="J214" s="261">
        <v>498018022.99900001</v>
      </c>
      <c r="K214" s="261">
        <v>22601850</v>
      </c>
      <c r="L214" s="261">
        <v>1E-3</v>
      </c>
      <c r="M214" s="262"/>
      <c r="N214" s="263" t="s">
        <v>227</v>
      </c>
      <c r="O214" s="264"/>
      <c r="P214" s="264" t="s">
        <v>227</v>
      </c>
      <c r="Q214" s="265" t="s">
        <v>227</v>
      </c>
      <c r="R214" s="266" t="s">
        <v>227</v>
      </c>
      <c r="S214" s="267" t="s">
        <v>227</v>
      </c>
      <c r="T214" s="268" t="s">
        <v>259</v>
      </c>
      <c r="U214" s="266"/>
      <c r="V214" s="267" t="s">
        <v>227</v>
      </c>
      <c r="W214" s="269"/>
      <c r="X214" s="267" t="s">
        <v>227</v>
      </c>
      <c r="Y214" s="270" t="s">
        <v>227</v>
      </c>
      <c r="Z214" s="270"/>
      <c r="AA214" s="267" t="s">
        <v>227</v>
      </c>
      <c r="AB214" s="271" t="s">
        <v>227</v>
      </c>
      <c r="AC214" s="272">
        <v>2021</v>
      </c>
      <c r="AD214" s="273">
        <v>548.16045220500018</v>
      </c>
      <c r="AE214" s="274" t="s">
        <v>397</v>
      </c>
      <c r="AF214" s="275"/>
      <c r="AG214" s="267" t="s">
        <v>227</v>
      </c>
      <c r="AH214" s="275"/>
      <c r="AI214" s="267" t="s">
        <v>227</v>
      </c>
      <c r="AJ214" s="276" t="s">
        <v>227</v>
      </c>
    </row>
    <row r="215" spans="2:36" ht="18" customHeight="1" thickBot="1" x14ac:dyDescent="0.25">
      <c r="B215" s="258" t="s">
        <v>227</v>
      </c>
      <c r="C215" s="277"/>
      <c r="D215" s="260"/>
      <c r="E215" s="261"/>
      <c r="F215" s="261"/>
      <c r="G215" s="261"/>
      <c r="H215" s="261"/>
      <c r="I215" s="261">
        <v>0</v>
      </c>
      <c r="J215" s="261">
        <v>0</v>
      </c>
      <c r="K215" s="261"/>
      <c r="L215" s="261"/>
      <c r="M215" s="262"/>
      <c r="N215" s="263" t="s">
        <v>227</v>
      </c>
      <c r="O215" s="264"/>
      <c r="P215" s="264" t="s">
        <v>227</v>
      </c>
      <c r="Q215" s="265" t="s">
        <v>227</v>
      </c>
      <c r="R215" s="266" t="s">
        <v>227</v>
      </c>
      <c r="S215" s="267" t="s">
        <v>227</v>
      </c>
      <c r="T215" s="268"/>
      <c r="U215" s="266"/>
      <c r="V215" s="267" t="s">
        <v>227</v>
      </c>
      <c r="W215" s="269"/>
      <c r="X215" s="267" t="s">
        <v>227</v>
      </c>
      <c r="Y215" s="270" t="s">
        <v>227</v>
      </c>
      <c r="Z215" s="270"/>
      <c r="AA215" s="267" t="s">
        <v>227</v>
      </c>
      <c r="AB215" s="271" t="s">
        <v>227</v>
      </c>
      <c r="AC215" s="272">
        <v>2021</v>
      </c>
      <c r="AD215" s="273">
        <v>0</v>
      </c>
      <c r="AE215" s="274" t="s">
        <v>227</v>
      </c>
      <c r="AF215" s="275"/>
      <c r="AG215" s="267" t="s">
        <v>227</v>
      </c>
      <c r="AH215" s="275"/>
      <c r="AI215" s="267" t="s">
        <v>227</v>
      </c>
      <c r="AJ215" s="276" t="s">
        <v>227</v>
      </c>
    </row>
    <row r="216" spans="2:36" ht="18" hidden="1" customHeight="1" x14ac:dyDescent="0.2">
      <c r="B216" s="258" t="s">
        <v>227</v>
      </c>
      <c r="C216" s="277"/>
      <c r="D216" s="260"/>
      <c r="E216" s="261"/>
      <c r="F216" s="261"/>
      <c r="G216" s="261"/>
      <c r="H216" s="261"/>
      <c r="I216" s="261">
        <v>0</v>
      </c>
      <c r="J216" s="261">
        <v>0</v>
      </c>
      <c r="K216" s="261"/>
      <c r="L216" s="261"/>
      <c r="M216" s="262"/>
      <c r="N216" s="263" t="s">
        <v>227</v>
      </c>
      <c r="O216" s="264"/>
      <c r="P216" s="264" t="s">
        <v>227</v>
      </c>
      <c r="Q216" s="265" t="s">
        <v>227</v>
      </c>
      <c r="R216" s="266" t="s">
        <v>227</v>
      </c>
      <c r="S216" s="267" t="s">
        <v>227</v>
      </c>
      <c r="T216" s="268"/>
      <c r="U216" s="266"/>
      <c r="V216" s="267" t="s">
        <v>227</v>
      </c>
      <c r="W216" s="269"/>
      <c r="X216" s="267" t="s">
        <v>227</v>
      </c>
      <c r="Y216" s="270">
        <v>0</v>
      </c>
      <c r="Z216" s="270"/>
      <c r="AA216" s="267" t="s">
        <v>227</v>
      </c>
      <c r="AB216" s="271" t="s">
        <v>227</v>
      </c>
      <c r="AC216" s="272">
        <v>2021</v>
      </c>
      <c r="AD216" s="273">
        <v>0</v>
      </c>
      <c r="AE216" s="274" t="s">
        <v>227</v>
      </c>
      <c r="AF216" s="275"/>
      <c r="AG216" s="267" t="s">
        <v>227</v>
      </c>
      <c r="AH216" s="275"/>
      <c r="AI216" s="267" t="s">
        <v>227</v>
      </c>
      <c r="AJ216" s="276" t="s">
        <v>227</v>
      </c>
    </row>
    <row r="217" spans="2:36" ht="18" hidden="1" customHeight="1" x14ac:dyDescent="0.2">
      <c r="B217" s="258" t="s">
        <v>227</v>
      </c>
      <c r="C217" s="277"/>
      <c r="D217" s="260"/>
      <c r="E217" s="261"/>
      <c r="F217" s="261"/>
      <c r="G217" s="261"/>
      <c r="H217" s="261"/>
      <c r="I217" s="261">
        <v>0</v>
      </c>
      <c r="J217" s="261">
        <v>0</v>
      </c>
      <c r="K217" s="261"/>
      <c r="L217" s="278"/>
      <c r="M217" s="262"/>
      <c r="N217" s="263" t="s">
        <v>227</v>
      </c>
      <c r="O217" s="264"/>
      <c r="P217" s="264" t="s">
        <v>227</v>
      </c>
      <c r="Q217" s="265" t="s">
        <v>227</v>
      </c>
      <c r="R217" s="266" t="s">
        <v>227</v>
      </c>
      <c r="S217" s="267" t="s">
        <v>227</v>
      </c>
      <c r="T217" s="268" t="s">
        <v>227</v>
      </c>
      <c r="U217" s="266"/>
      <c r="V217" s="267" t="s">
        <v>227</v>
      </c>
      <c r="W217" s="269"/>
      <c r="X217" s="267" t="s">
        <v>227</v>
      </c>
      <c r="Y217" s="270">
        <v>0</v>
      </c>
      <c r="Z217" s="270"/>
      <c r="AA217" s="267" t="s">
        <v>227</v>
      </c>
      <c r="AB217" s="271" t="s">
        <v>227</v>
      </c>
      <c r="AC217" s="272">
        <v>2021</v>
      </c>
      <c r="AD217" s="273">
        <v>0</v>
      </c>
      <c r="AE217" s="274" t="s">
        <v>227</v>
      </c>
      <c r="AF217" s="275"/>
      <c r="AG217" s="267" t="s">
        <v>227</v>
      </c>
      <c r="AH217" s="275"/>
      <c r="AI217" s="267" t="s">
        <v>227</v>
      </c>
      <c r="AJ217" s="276" t="s">
        <v>227</v>
      </c>
    </row>
    <row r="218" spans="2:36" ht="18" hidden="1" customHeight="1" x14ac:dyDescent="0.2">
      <c r="B218" s="258" t="s">
        <v>227</v>
      </c>
      <c r="C218" s="277"/>
      <c r="D218" s="260"/>
      <c r="E218" s="261"/>
      <c r="F218" s="261"/>
      <c r="G218" s="261"/>
      <c r="H218" s="261"/>
      <c r="I218" s="261">
        <v>0</v>
      </c>
      <c r="J218" s="261">
        <v>0</v>
      </c>
      <c r="K218" s="261"/>
      <c r="L218" s="278"/>
      <c r="M218" s="262"/>
      <c r="N218" s="263" t="s">
        <v>227</v>
      </c>
      <c r="O218" s="264"/>
      <c r="P218" s="264" t="s">
        <v>227</v>
      </c>
      <c r="Q218" s="265" t="s">
        <v>227</v>
      </c>
      <c r="R218" s="266" t="s">
        <v>227</v>
      </c>
      <c r="S218" s="267" t="s">
        <v>227</v>
      </c>
      <c r="T218" s="268" t="s">
        <v>227</v>
      </c>
      <c r="U218" s="266"/>
      <c r="V218" s="267" t="s">
        <v>227</v>
      </c>
      <c r="W218" s="269"/>
      <c r="X218" s="267" t="s">
        <v>227</v>
      </c>
      <c r="Y218" s="270">
        <v>0</v>
      </c>
      <c r="Z218" s="270"/>
      <c r="AA218" s="267" t="s">
        <v>227</v>
      </c>
      <c r="AB218" s="271" t="s">
        <v>227</v>
      </c>
      <c r="AC218" s="272">
        <v>2021</v>
      </c>
      <c r="AD218" s="273">
        <v>0</v>
      </c>
      <c r="AE218" s="274" t="s">
        <v>227</v>
      </c>
      <c r="AF218" s="275"/>
      <c r="AG218" s="267" t="s">
        <v>227</v>
      </c>
      <c r="AH218" s="275"/>
      <c r="AI218" s="267" t="s">
        <v>227</v>
      </c>
      <c r="AJ218" s="276" t="s">
        <v>227</v>
      </c>
    </row>
    <row r="219" spans="2:36" ht="18" hidden="1" customHeight="1" x14ac:dyDescent="0.2">
      <c r="B219" s="258" t="s">
        <v>227</v>
      </c>
      <c r="C219" s="277"/>
      <c r="D219" s="260"/>
      <c r="E219" s="261"/>
      <c r="F219" s="261"/>
      <c r="G219" s="261"/>
      <c r="H219" s="261"/>
      <c r="I219" s="261">
        <v>0</v>
      </c>
      <c r="J219" s="261">
        <v>0</v>
      </c>
      <c r="K219" s="261"/>
      <c r="L219" s="278"/>
      <c r="M219" s="262"/>
      <c r="N219" s="263" t="s">
        <v>227</v>
      </c>
      <c r="O219" s="264"/>
      <c r="P219" s="264" t="s">
        <v>227</v>
      </c>
      <c r="Q219" s="265" t="s">
        <v>227</v>
      </c>
      <c r="R219" s="266" t="s">
        <v>227</v>
      </c>
      <c r="S219" s="267" t="s">
        <v>227</v>
      </c>
      <c r="T219" s="268" t="s">
        <v>227</v>
      </c>
      <c r="U219" s="266"/>
      <c r="V219" s="267" t="s">
        <v>227</v>
      </c>
      <c r="W219" s="269"/>
      <c r="X219" s="267" t="s">
        <v>227</v>
      </c>
      <c r="Y219" s="270">
        <v>0</v>
      </c>
      <c r="Z219" s="270"/>
      <c r="AA219" s="267" t="s">
        <v>227</v>
      </c>
      <c r="AB219" s="271" t="s">
        <v>227</v>
      </c>
      <c r="AC219" s="272">
        <v>2021</v>
      </c>
      <c r="AD219" s="273">
        <v>0</v>
      </c>
      <c r="AE219" s="274" t="s">
        <v>227</v>
      </c>
      <c r="AF219" s="275"/>
      <c r="AG219" s="267" t="s">
        <v>227</v>
      </c>
      <c r="AH219" s="275"/>
      <c r="AI219" s="267" t="s">
        <v>227</v>
      </c>
      <c r="AJ219" s="276" t="s">
        <v>227</v>
      </c>
    </row>
    <row r="220" spans="2:36" ht="18" hidden="1" customHeight="1" x14ac:dyDescent="0.2">
      <c r="B220" s="258" t="s">
        <v>227</v>
      </c>
      <c r="C220" s="277"/>
      <c r="D220" s="260"/>
      <c r="E220" s="261"/>
      <c r="F220" s="261"/>
      <c r="G220" s="261"/>
      <c r="H220" s="261"/>
      <c r="I220" s="261">
        <v>0</v>
      </c>
      <c r="J220" s="261">
        <v>0</v>
      </c>
      <c r="K220" s="261"/>
      <c r="L220" s="278"/>
      <c r="M220" s="262"/>
      <c r="N220" s="263" t="s">
        <v>227</v>
      </c>
      <c r="O220" s="264"/>
      <c r="P220" s="264" t="s">
        <v>227</v>
      </c>
      <c r="Q220" s="265" t="s">
        <v>227</v>
      </c>
      <c r="R220" s="266" t="s">
        <v>227</v>
      </c>
      <c r="S220" s="267" t="s">
        <v>227</v>
      </c>
      <c r="T220" s="268" t="s">
        <v>227</v>
      </c>
      <c r="U220" s="266"/>
      <c r="V220" s="267" t="s">
        <v>227</v>
      </c>
      <c r="W220" s="269"/>
      <c r="X220" s="267" t="s">
        <v>227</v>
      </c>
      <c r="Y220" s="270">
        <v>0</v>
      </c>
      <c r="Z220" s="270"/>
      <c r="AA220" s="267" t="s">
        <v>227</v>
      </c>
      <c r="AB220" s="271" t="s">
        <v>227</v>
      </c>
      <c r="AC220" s="272">
        <v>2021</v>
      </c>
      <c r="AD220" s="273">
        <v>0</v>
      </c>
      <c r="AE220" s="274" t="s">
        <v>227</v>
      </c>
      <c r="AF220" s="275"/>
      <c r="AG220" s="267" t="s">
        <v>227</v>
      </c>
      <c r="AH220" s="275"/>
      <c r="AI220" s="267" t="s">
        <v>227</v>
      </c>
      <c r="AJ220" s="276" t="s">
        <v>227</v>
      </c>
    </row>
    <row r="221" spans="2:36" ht="18" hidden="1" customHeight="1" x14ac:dyDescent="0.2">
      <c r="B221" s="258" t="s">
        <v>227</v>
      </c>
      <c r="C221" s="277"/>
      <c r="D221" s="260"/>
      <c r="E221" s="261"/>
      <c r="F221" s="261"/>
      <c r="G221" s="261"/>
      <c r="H221" s="261"/>
      <c r="I221" s="261">
        <v>0</v>
      </c>
      <c r="J221" s="261">
        <v>0</v>
      </c>
      <c r="K221" s="261"/>
      <c r="L221" s="278"/>
      <c r="M221" s="262"/>
      <c r="N221" s="263" t="s">
        <v>227</v>
      </c>
      <c r="O221" s="264"/>
      <c r="P221" s="264" t="s">
        <v>227</v>
      </c>
      <c r="Q221" s="265" t="s">
        <v>227</v>
      </c>
      <c r="R221" s="266" t="s">
        <v>227</v>
      </c>
      <c r="S221" s="267" t="s">
        <v>227</v>
      </c>
      <c r="T221" s="268" t="s">
        <v>227</v>
      </c>
      <c r="U221" s="266"/>
      <c r="V221" s="267" t="s">
        <v>227</v>
      </c>
      <c r="W221" s="269"/>
      <c r="X221" s="267" t="s">
        <v>227</v>
      </c>
      <c r="Y221" s="270">
        <v>0</v>
      </c>
      <c r="Z221" s="270"/>
      <c r="AA221" s="267" t="s">
        <v>227</v>
      </c>
      <c r="AB221" s="271" t="s">
        <v>227</v>
      </c>
      <c r="AC221" s="272">
        <v>2021</v>
      </c>
      <c r="AD221" s="273">
        <v>0</v>
      </c>
      <c r="AE221" s="274" t="s">
        <v>227</v>
      </c>
      <c r="AF221" s="275"/>
      <c r="AG221" s="267" t="s">
        <v>227</v>
      </c>
      <c r="AH221" s="275"/>
      <c r="AI221" s="267" t="s">
        <v>227</v>
      </c>
      <c r="AJ221" s="276" t="s">
        <v>227</v>
      </c>
    </row>
    <row r="222" spans="2:36" ht="18" hidden="1" customHeight="1" x14ac:dyDescent="0.2">
      <c r="B222" s="258" t="s">
        <v>227</v>
      </c>
      <c r="C222" s="277"/>
      <c r="D222" s="260"/>
      <c r="E222" s="261"/>
      <c r="F222" s="261"/>
      <c r="G222" s="261"/>
      <c r="H222" s="261"/>
      <c r="I222" s="261">
        <v>0</v>
      </c>
      <c r="J222" s="261">
        <v>0</v>
      </c>
      <c r="K222" s="261"/>
      <c r="L222" s="278"/>
      <c r="M222" s="262"/>
      <c r="N222" s="263" t="s">
        <v>227</v>
      </c>
      <c r="O222" s="264"/>
      <c r="P222" s="264" t="s">
        <v>227</v>
      </c>
      <c r="Q222" s="265" t="s">
        <v>227</v>
      </c>
      <c r="R222" s="266" t="s">
        <v>227</v>
      </c>
      <c r="S222" s="267" t="s">
        <v>227</v>
      </c>
      <c r="T222" s="268" t="s">
        <v>227</v>
      </c>
      <c r="U222" s="266"/>
      <c r="V222" s="267" t="s">
        <v>227</v>
      </c>
      <c r="W222" s="269"/>
      <c r="X222" s="267" t="s">
        <v>227</v>
      </c>
      <c r="Y222" s="270">
        <v>0</v>
      </c>
      <c r="Z222" s="270"/>
      <c r="AA222" s="267" t="s">
        <v>227</v>
      </c>
      <c r="AB222" s="271" t="s">
        <v>227</v>
      </c>
      <c r="AC222" s="272">
        <v>2021</v>
      </c>
      <c r="AD222" s="273">
        <v>0</v>
      </c>
      <c r="AE222" s="274" t="s">
        <v>227</v>
      </c>
      <c r="AF222" s="275"/>
      <c r="AG222" s="267" t="s">
        <v>227</v>
      </c>
      <c r="AH222" s="275"/>
      <c r="AI222" s="267" t="s">
        <v>227</v>
      </c>
      <c r="AJ222" s="276" t="s">
        <v>227</v>
      </c>
    </row>
    <row r="223" spans="2:36" ht="18" hidden="1" customHeight="1" thickBot="1" x14ac:dyDescent="0.25">
      <c r="B223" s="279"/>
      <c r="C223" s="280"/>
      <c r="D223" s="280"/>
      <c r="E223" s="280"/>
      <c r="F223" s="280"/>
      <c r="G223" s="280"/>
      <c r="H223" s="280"/>
      <c r="I223" s="280"/>
      <c r="J223" s="280"/>
      <c r="K223" s="280"/>
      <c r="L223" s="280"/>
      <c r="M223" s="280"/>
      <c r="N223" s="281"/>
      <c r="O223" s="280"/>
      <c r="P223" s="280"/>
      <c r="Q223" s="280"/>
      <c r="R223" s="280"/>
      <c r="S223" s="280"/>
      <c r="T223" s="280"/>
      <c r="U223" s="280"/>
      <c r="V223" s="280"/>
      <c r="W223" s="280"/>
      <c r="X223" s="280"/>
      <c r="Y223" s="280"/>
      <c r="Z223" s="280"/>
      <c r="AA223" s="280"/>
      <c r="AB223" s="280"/>
      <c r="AC223" s="282"/>
      <c r="AD223" s="282"/>
      <c r="AE223" s="282"/>
      <c r="AF223" s="283"/>
      <c r="AG223" s="282"/>
      <c r="AH223" s="283"/>
      <c r="AI223" s="282"/>
      <c r="AJ223" s="284"/>
    </row>
    <row r="224" spans="2:36" ht="18" customHeight="1" x14ac:dyDescent="0.2">
      <c r="B224" s="237">
        <v>20</v>
      </c>
      <c r="C224" s="238" t="s">
        <v>378</v>
      </c>
      <c r="D224" s="239">
        <v>1</v>
      </c>
      <c r="E224" s="240">
        <v>1695535303</v>
      </c>
      <c r="F224" s="240">
        <v>1861030267</v>
      </c>
      <c r="G224" s="240">
        <v>273714705</v>
      </c>
      <c r="H224" s="240">
        <v>323714705</v>
      </c>
      <c r="I224" s="240">
        <v>1421820598</v>
      </c>
      <c r="J224" s="240">
        <v>1537315562</v>
      </c>
      <c r="K224" s="240">
        <v>553611804</v>
      </c>
      <c r="L224" s="241">
        <v>5656784</v>
      </c>
      <c r="M224" s="242">
        <v>1</v>
      </c>
      <c r="N224" s="243">
        <v>2</v>
      </c>
      <c r="O224" s="244"/>
      <c r="P224" s="245">
        <v>0</v>
      </c>
      <c r="Q224" s="246">
        <v>525490168</v>
      </c>
      <c r="R224" s="240">
        <v>1421820598</v>
      </c>
      <c r="S224" s="247" t="s">
        <v>395</v>
      </c>
      <c r="T224" s="248" t="s">
        <v>259</v>
      </c>
      <c r="U224" s="240">
        <v>6.1945349373903751</v>
      </c>
      <c r="V224" s="247" t="s">
        <v>395</v>
      </c>
      <c r="W224" s="249">
        <v>0.17394381528347277</v>
      </c>
      <c r="X224" s="247" t="s">
        <v>395</v>
      </c>
      <c r="Y224" s="245">
        <v>0</v>
      </c>
      <c r="Z224" s="250">
        <v>97.866880545553798</v>
      </c>
      <c r="AA224" s="247" t="s">
        <v>395</v>
      </c>
      <c r="AB224" s="251" t="s">
        <v>396</v>
      </c>
      <c r="AC224" s="252">
        <v>2021</v>
      </c>
      <c r="AD224" s="253">
        <v>2048.4061732960863</v>
      </c>
      <c r="AE224" s="254"/>
      <c r="AF224" s="255">
        <v>0.3601159174371254</v>
      </c>
      <c r="AG224" s="247" t="s">
        <v>395</v>
      </c>
      <c r="AH224" s="256">
        <v>0.29747598081380372</v>
      </c>
      <c r="AI224" s="247" t="s">
        <v>395</v>
      </c>
      <c r="AJ224" s="257" t="s">
        <v>395</v>
      </c>
    </row>
    <row r="225" spans="2:36" ht="18" customHeight="1" x14ac:dyDescent="0.2">
      <c r="B225" s="258">
        <v>20.100000000000001</v>
      </c>
      <c r="C225" s="259" t="s">
        <v>378</v>
      </c>
      <c r="D225" s="260">
        <v>1</v>
      </c>
      <c r="E225" s="261">
        <v>1695535303</v>
      </c>
      <c r="F225" s="261">
        <v>1861030267</v>
      </c>
      <c r="G225" s="261">
        <v>273714705</v>
      </c>
      <c r="H225" s="261">
        <v>323714705</v>
      </c>
      <c r="I225" s="261">
        <v>1421820598</v>
      </c>
      <c r="J225" s="261">
        <v>1537315562</v>
      </c>
      <c r="K225" s="261">
        <v>553611804</v>
      </c>
      <c r="L225" s="261">
        <v>5656784</v>
      </c>
      <c r="M225" s="262"/>
      <c r="N225" s="263" t="s">
        <v>227</v>
      </c>
      <c r="O225" s="264"/>
      <c r="P225" s="264" t="s">
        <v>227</v>
      </c>
      <c r="Q225" s="265" t="s">
        <v>227</v>
      </c>
      <c r="R225" s="266" t="s">
        <v>227</v>
      </c>
      <c r="S225" s="267" t="s">
        <v>227</v>
      </c>
      <c r="T225" s="268" t="s">
        <v>259</v>
      </c>
      <c r="U225" s="266"/>
      <c r="V225" s="267" t="s">
        <v>227</v>
      </c>
      <c r="W225" s="269"/>
      <c r="X225" s="267" t="s">
        <v>227</v>
      </c>
      <c r="Y225" s="270" t="s">
        <v>227</v>
      </c>
      <c r="Z225" s="270"/>
      <c r="AA225" s="267" t="s">
        <v>227</v>
      </c>
      <c r="AB225" s="271" t="s">
        <v>227</v>
      </c>
      <c r="AC225" s="272">
        <v>2021</v>
      </c>
      <c r="AD225" s="273">
        <v>2048.4061732960863</v>
      </c>
      <c r="AE225" s="274" t="s">
        <v>397</v>
      </c>
      <c r="AF225" s="275"/>
      <c r="AG225" s="267" t="s">
        <v>227</v>
      </c>
      <c r="AH225" s="275"/>
      <c r="AI225" s="267" t="s">
        <v>227</v>
      </c>
      <c r="AJ225" s="276" t="s">
        <v>227</v>
      </c>
    </row>
    <row r="226" spans="2:36" ht="18" customHeight="1" thickBot="1" x14ac:dyDescent="0.25">
      <c r="B226" s="258" t="s">
        <v>227</v>
      </c>
      <c r="C226" s="277"/>
      <c r="D226" s="260"/>
      <c r="E226" s="261"/>
      <c r="F226" s="261"/>
      <c r="G226" s="261"/>
      <c r="H226" s="261"/>
      <c r="I226" s="261">
        <v>0</v>
      </c>
      <c r="J226" s="261">
        <v>0</v>
      </c>
      <c r="K226" s="261"/>
      <c r="L226" s="261"/>
      <c r="M226" s="262"/>
      <c r="N226" s="263" t="s">
        <v>227</v>
      </c>
      <c r="O226" s="264"/>
      <c r="P226" s="264" t="s">
        <v>227</v>
      </c>
      <c r="Q226" s="265" t="s">
        <v>227</v>
      </c>
      <c r="R226" s="266" t="s">
        <v>227</v>
      </c>
      <c r="S226" s="267" t="s">
        <v>227</v>
      </c>
      <c r="T226" s="268"/>
      <c r="U226" s="266"/>
      <c r="V226" s="267" t="s">
        <v>227</v>
      </c>
      <c r="W226" s="269"/>
      <c r="X226" s="267" t="s">
        <v>227</v>
      </c>
      <c r="Y226" s="270" t="s">
        <v>227</v>
      </c>
      <c r="Z226" s="270"/>
      <c r="AA226" s="267" t="s">
        <v>227</v>
      </c>
      <c r="AB226" s="271" t="s">
        <v>227</v>
      </c>
      <c r="AC226" s="272">
        <v>2021</v>
      </c>
      <c r="AD226" s="273">
        <v>0</v>
      </c>
      <c r="AE226" s="274" t="s">
        <v>227</v>
      </c>
      <c r="AF226" s="275"/>
      <c r="AG226" s="267" t="s">
        <v>227</v>
      </c>
      <c r="AH226" s="275"/>
      <c r="AI226" s="267" t="s">
        <v>227</v>
      </c>
      <c r="AJ226" s="276" t="s">
        <v>227</v>
      </c>
    </row>
    <row r="227" spans="2:36" ht="18" hidden="1" customHeight="1" x14ac:dyDescent="0.2">
      <c r="B227" s="258" t="s">
        <v>227</v>
      </c>
      <c r="C227" s="277"/>
      <c r="D227" s="260"/>
      <c r="E227" s="261"/>
      <c r="F227" s="261"/>
      <c r="G227" s="261"/>
      <c r="H227" s="261"/>
      <c r="I227" s="261">
        <v>0</v>
      </c>
      <c r="J227" s="261">
        <v>0</v>
      </c>
      <c r="K227" s="261"/>
      <c r="L227" s="261"/>
      <c r="M227" s="262"/>
      <c r="N227" s="263" t="s">
        <v>227</v>
      </c>
      <c r="O227" s="264"/>
      <c r="P227" s="264" t="s">
        <v>227</v>
      </c>
      <c r="Q227" s="265" t="s">
        <v>227</v>
      </c>
      <c r="R227" s="266" t="s">
        <v>227</v>
      </c>
      <c r="S227" s="267" t="s">
        <v>227</v>
      </c>
      <c r="T227" s="268" t="s">
        <v>259</v>
      </c>
      <c r="U227" s="266"/>
      <c r="V227" s="267" t="s">
        <v>227</v>
      </c>
      <c r="W227" s="269"/>
      <c r="X227" s="267" t="s">
        <v>227</v>
      </c>
      <c r="Y227" s="270">
        <v>0</v>
      </c>
      <c r="Z227" s="270"/>
      <c r="AA227" s="267" t="s">
        <v>227</v>
      </c>
      <c r="AB227" s="271" t="s">
        <v>227</v>
      </c>
      <c r="AC227" s="272">
        <v>2021</v>
      </c>
      <c r="AD227" s="273">
        <v>0</v>
      </c>
      <c r="AE227" s="274" t="s">
        <v>227</v>
      </c>
      <c r="AF227" s="275"/>
      <c r="AG227" s="267" t="s">
        <v>227</v>
      </c>
      <c r="AH227" s="275"/>
      <c r="AI227" s="267" t="s">
        <v>227</v>
      </c>
      <c r="AJ227" s="276" t="s">
        <v>227</v>
      </c>
    </row>
    <row r="228" spans="2:36" ht="18" hidden="1" customHeight="1" x14ac:dyDescent="0.2">
      <c r="B228" s="258" t="s">
        <v>227</v>
      </c>
      <c r="C228" s="277"/>
      <c r="D228" s="260"/>
      <c r="E228" s="261"/>
      <c r="F228" s="261"/>
      <c r="G228" s="261"/>
      <c r="H228" s="261"/>
      <c r="I228" s="261">
        <v>0</v>
      </c>
      <c r="J228" s="261">
        <v>0</v>
      </c>
      <c r="K228" s="261"/>
      <c r="L228" s="278"/>
      <c r="M228" s="262"/>
      <c r="N228" s="263" t="s">
        <v>227</v>
      </c>
      <c r="O228" s="264"/>
      <c r="P228" s="264" t="s">
        <v>227</v>
      </c>
      <c r="Q228" s="265" t="s">
        <v>227</v>
      </c>
      <c r="R228" s="266" t="s">
        <v>227</v>
      </c>
      <c r="S228" s="267" t="s">
        <v>227</v>
      </c>
      <c r="T228" s="268" t="s">
        <v>227</v>
      </c>
      <c r="U228" s="266"/>
      <c r="V228" s="267" t="s">
        <v>227</v>
      </c>
      <c r="W228" s="269"/>
      <c r="X228" s="267" t="s">
        <v>227</v>
      </c>
      <c r="Y228" s="270">
        <v>0</v>
      </c>
      <c r="Z228" s="270"/>
      <c r="AA228" s="267" t="s">
        <v>227</v>
      </c>
      <c r="AB228" s="271" t="s">
        <v>227</v>
      </c>
      <c r="AC228" s="272">
        <v>2021</v>
      </c>
      <c r="AD228" s="273">
        <v>0</v>
      </c>
      <c r="AE228" s="274" t="s">
        <v>227</v>
      </c>
      <c r="AF228" s="275"/>
      <c r="AG228" s="267" t="s">
        <v>227</v>
      </c>
      <c r="AH228" s="275"/>
      <c r="AI228" s="267" t="s">
        <v>227</v>
      </c>
      <c r="AJ228" s="276" t="s">
        <v>227</v>
      </c>
    </row>
    <row r="229" spans="2:36" ht="18" hidden="1" customHeight="1" x14ac:dyDescent="0.2">
      <c r="B229" s="258" t="s">
        <v>227</v>
      </c>
      <c r="C229" s="277"/>
      <c r="D229" s="260"/>
      <c r="E229" s="261"/>
      <c r="F229" s="261"/>
      <c r="G229" s="261"/>
      <c r="H229" s="261"/>
      <c r="I229" s="261">
        <v>0</v>
      </c>
      <c r="J229" s="261">
        <v>0</v>
      </c>
      <c r="K229" s="261"/>
      <c r="L229" s="278"/>
      <c r="M229" s="262"/>
      <c r="N229" s="263" t="s">
        <v>227</v>
      </c>
      <c r="O229" s="264"/>
      <c r="P229" s="264" t="s">
        <v>227</v>
      </c>
      <c r="Q229" s="265" t="s">
        <v>227</v>
      </c>
      <c r="R229" s="266" t="s">
        <v>227</v>
      </c>
      <c r="S229" s="267" t="s">
        <v>227</v>
      </c>
      <c r="T229" s="268" t="s">
        <v>227</v>
      </c>
      <c r="U229" s="266"/>
      <c r="V229" s="267" t="s">
        <v>227</v>
      </c>
      <c r="W229" s="269"/>
      <c r="X229" s="267" t="s">
        <v>227</v>
      </c>
      <c r="Y229" s="270">
        <v>0</v>
      </c>
      <c r="Z229" s="270"/>
      <c r="AA229" s="267" t="s">
        <v>227</v>
      </c>
      <c r="AB229" s="271" t="s">
        <v>227</v>
      </c>
      <c r="AC229" s="272">
        <v>2021</v>
      </c>
      <c r="AD229" s="273">
        <v>0</v>
      </c>
      <c r="AE229" s="274" t="s">
        <v>227</v>
      </c>
      <c r="AF229" s="275"/>
      <c r="AG229" s="267" t="s">
        <v>227</v>
      </c>
      <c r="AH229" s="275"/>
      <c r="AI229" s="267" t="s">
        <v>227</v>
      </c>
      <c r="AJ229" s="276" t="s">
        <v>227</v>
      </c>
    </row>
    <row r="230" spans="2:36" ht="18" hidden="1" customHeight="1" x14ac:dyDescent="0.2">
      <c r="B230" s="258" t="s">
        <v>227</v>
      </c>
      <c r="C230" s="277"/>
      <c r="D230" s="260"/>
      <c r="E230" s="261"/>
      <c r="F230" s="261"/>
      <c r="G230" s="261"/>
      <c r="H230" s="261"/>
      <c r="I230" s="261">
        <v>0</v>
      </c>
      <c r="J230" s="261">
        <v>0</v>
      </c>
      <c r="K230" s="261"/>
      <c r="L230" s="278"/>
      <c r="M230" s="262"/>
      <c r="N230" s="263" t="s">
        <v>227</v>
      </c>
      <c r="O230" s="264"/>
      <c r="P230" s="264" t="s">
        <v>227</v>
      </c>
      <c r="Q230" s="265" t="s">
        <v>227</v>
      </c>
      <c r="R230" s="266" t="s">
        <v>227</v>
      </c>
      <c r="S230" s="267" t="s">
        <v>227</v>
      </c>
      <c r="T230" s="268" t="s">
        <v>227</v>
      </c>
      <c r="U230" s="266"/>
      <c r="V230" s="267" t="s">
        <v>227</v>
      </c>
      <c r="W230" s="269"/>
      <c r="X230" s="267" t="s">
        <v>227</v>
      </c>
      <c r="Y230" s="270">
        <v>0</v>
      </c>
      <c r="Z230" s="270"/>
      <c r="AA230" s="267" t="s">
        <v>227</v>
      </c>
      <c r="AB230" s="271" t="s">
        <v>227</v>
      </c>
      <c r="AC230" s="272">
        <v>2021</v>
      </c>
      <c r="AD230" s="273">
        <v>0</v>
      </c>
      <c r="AE230" s="274" t="s">
        <v>227</v>
      </c>
      <c r="AF230" s="275"/>
      <c r="AG230" s="267" t="s">
        <v>227</v>
      </c>
      <c r="AH230" s="275"/>
      <c r="AI230" s="267" t="s">
        <v>227</v>
      </c>
      <c r="AJ230" s="276" t="s">
        <v>227</v>
      </c>
    </row>
    <row r="231" spans="2:36" ht="18" hidden="1" customHeight="1" x14ac:dyDescent="0.2">
      <c r="B231" s="258" t="s">
        <v>227</v>
      </c>
      <c r="C231" s="277"/>
      <c r="D231" s="260"/>
      <c r="E231" s="261"/>
      <c r="F231" s="261"/>
      <c r="G231" s="261"/>
      <c r="H231" s="261"/>
      <c r="I231" s="261">
        <v>0</v>
      </c>
      <c r="J231" s="261">
        <v>0</v>
      </c>
      <c r="K231" s="261"/>
      <c r="L231" s="278"/>
      <c r="M231" s="262"/>
      <c r="N231" s="263" t="s">
        <v>227</v>
      </c>
      <c r="O231" s="264"/>
      <c r="P231" s="264" t="s">
        <v>227</v>
      </c>
      <c r="Q231" s="265" t="s">
        <v>227</v>
      </c>
      <c r="R231" s="266" t="s">
        <v>227</v>
      </c>
      <c r="S231" s="267" t="s">
        <v>227</v>
      </c>
      <c r="T231" s="268" t="s">
        <v>227</v>
      </c>
      <c r="U231" s="266"/>
      <c r="V231" s="267" t="s">
        <v>227</v>
      </c>
      <c r="W231" s="269"/>
      <c r="X231" s="267" t="s">
        <v>227</v>
      </c>
      <c r="Y231" s="270">
        <v>0</v>
      </c>
      <c r="Z231" s="270"/>
      <c r="AA231" s="267" t="s">
        <v>227</v>
      </c>
      <c r="AB231" s="271" t="s">
        <v>227</v>
      </c>
      <c r="AC231" s="272">
        <v>2021</v>
      </c>
      <c r="AD231" s="273">
        <v>0</v>
      </c>
      <c r="AE231" s="274" t="s">
        <v>227</v>
      </c>
      <c r="AF231" s="275"/>
      <c r="AG231" s="267" t="s">
        <v>227</v>
      </c>
      <c r="AH231" s="275"/>
      <c r="AI231" s="267" t="s">
        <v>227</v>
      </c>
      <c r="AJ231" s="276" t="s">
        <v>227</v>
      </c>
    </row>
    <row r="232" spans="2:36" ht="18" hidden="1" customHeight="1" x14ac:dyDescent="0.2">
      <c r="B232" s="258" t="s">
        <v>227</v>
      </c>
      <c r="C232" s="277"/>
      <c r="D232" s="260"/>
      <c r="E232" s="261"/>
      <c r="F232" s="261"/>
      <c r="G232" s="261"/>
      <c r="H232" s="261"/>
      <c r="I232" s="261">
        <v>0</v>
      </c>
      <c r="J232" s="261">
        <v>0</v>
      </c>
      <c r="K232" s="261"/>
      <c r="L232" s="278"/>
      <c r="M232" s="262"/>
      <c r="N232" s="263" t="s">
        <v>227</v>
      </c>
      <c r="O232" s="264"/>
      <c r="P232" s="264" t="s">
        <v>227</v>
      </c>
      <c r="Q232" s="265" t="s">
        <v>227</v>
      </c>
      <c r="R232" s="266" t="s">
        <v>227</v>
      </c>
      <c r="S232" s="267" t="s">
        <v>227</v>
      </c>
      <c r="T232" s="268" t="s">
        <v>227</v>
      </c>
      <c r="U232" s="266"/>
      <c r="V232" s="267" t="s">
        <v>227</v>
      </c>
      <c r="W232" s="269"/>
      <c r="X232" s="267" t="s">
        <v>227</v>
      </c>
      <c r="Y232" s="270">
        <v>0</v>
      </c>
      <c r="Z232" s="270"/>
      <c r="AA232" s="267" t="s">
        <v>227</v>
      </c>
      <c r="AB232" s="271" t="s">
        <v>227</v>
      </c>
      <c r="AC232" s="272">
        <v>2021</v>
      </c>
      <c r="AD232" s="273">
        <v>0</v>
      </c>
      <c r="AE232" s="274" t="s">
        <v>227</v>
      </c>
      <c r="AF232" s="275"/>
      <c r="AG232" s="267" t="s">
        <v>227</v>
      </c>
      <c r="AH232" s="275"/>
      <c r="AI232" s="267" t="s">
        <v>227</v>
      </c>
      <c r="AJ232" s="276" t="s">
        <v>227</v>
      </c>
    </row>
    <row r="233" spans="2:36" ht="18" hidden="1" customHeight="1" x14ac:dyDescent="0.2">
      <c r="B233" s="258" t="s">
        <v>227</v>
      </c>
      <c r="C233" s="277"/>
      <c r="D233" s="260"/>
      <c r="E233" s="261"/>
      <c r="F233" s="261"/>
      <c r="G233" s="261"/>
      <c r="H233" s="261"/>
      <c r="I233" s="261">
        <v>0</v>
      </c>
      <c r="J233" s="261">
        <v>0</v>
      </c>
      <c r="K233" s="261"/>
      <c r="L233" s="278"/>
      <c r="M233" s="262"/>
      <c r="N233" s="263" t="s">
        <v>227</v>
      </c>
      <c r="O233" s="264"/>
      <c r="P233" s="264" t="s">
        <v>227</v>
      </c>
      <c r="Q233" s="265" t="s">
        <v>227</v>
      </c>
      <c r="R233" s="266" t="s">
        <v>227</v>
      </c>
      <c r="S233" s="267" t="s">
        <v>227</v>
      </c>
      <c r="T233" s="268" t="s">
        <v>227</v>
      </c>
      <c r="U233" s="266"/>
      <c r="V233" s="267" t="s">
        <v>227</v>
      </c>
      <c r="W233" s="269"/>
      <c r="X233" s="267" t="s">
        <v>227</v>
      </c>
      <c r="Y233" s="270">
        <v>0</v>
      </c>
      <c r="Z233" s="270"/>
      <c r="AA233" s="267" t="s">
        <v>227</v>
      </c>
      <c r="AB233" s="271" t="s">
        <v>227</v>
      </c>
      <c r="AC233" s="272">
        <v>2021</v>
      </c>
      <c r="AD233" s="273">
        <v>0</v>
      </c>
      <c r="AE233" s="274" t="s">
        <v>227</v>
      </c>
      <c r="AF233" s="275"/>
      <c r="AG233" s="267" t="s">
        <v>227</v>
      </c>
      <c r="AH233" s="275"/>
      <c r="AI233" s="267" t="s">
        <v>227</v>
      </c>
      <c r="AJ233" s="276" t="s">
        <v>227</v>
      </c>
    </row>
    <row r="234" spans="2:36" ht="18" hidden="1" customHeight="1" thickBot="1" x14ac:dyDescent="0.25">
      <c r="B234" s="279"/>
      <c r="C234" s="280"/>
      <c r="D234" s="280"/>
      <c r="E234" s="280"/>
      <c r="F234" s="280"/>
      <c r="G234" s="280"/>
      <c r="H234" s="280"/>
      <c r="I234" s="280"/>
      <c r="J234" s="280"/>
      <c r="K234" s="280"/>
      <c r="L234" s="280"/>
      <c r="M234" s="280"/>
      <c r="N234" s="281"/>
      <c r="O234" s="280"/>
      <c r="P234" s="280"/>
      <c r="Q234" s="280"/>
      <c r="R234" s="280"/>
      <c r="S234" s="280"/>
      <c r="T234" s="280"/>
      <c r="U234" s="280"/>
      <c r="V234" s="280"/>
      <c r="W234" s="280"/>
      <c r="X234" s="280"/>
      <c r="Y234" s="280"/>
      <c r="Z234" s="280"/>
      <c r="AA234" s="280"/>
      <c r="AB234" s="280"/>
      <c r="AC234" s="282"/>
      <c r="AD234" s="282"/>
      <c r="AE234" s="282"/>
      <c r="AF234" s="283"/>
      <c r="AG234" s="282"/>
      <c r="AH234" s="283"/>
      <c r="AI234" s="282"/>
      <c r="AJ234" s="284"/>
    </row>
    <row r="235" spans="2:36" ht="18" customHeight="1" x14ac:dyDescent="0.2">
      <c r="B235" s="237">
        <v>21</v>
      </c>
      <c r="C235" s="238" t="s">
        <v>379</v>
      </c>
      <c r="D235" s="239">
        <v>1</v>
      </c>
      <c r="E235" s="240">
        <v>3690558165</v>
      </c>
      <c r="F235" s="240">
        <v>5035063757</v>
      </c>
      <c r="G235" s="240">
        <v>873880016</v>
      </c>
      <c r="H235" s="240">
        <v>1673420474</v>
      </c>
      <c r="I235" s="240">
        <v>2816678149</v>
      </c>
      <c r="J235" s="240">
        <v>3361643283</v>
      </c>
      <c r="K235" s="240">
        <v>168850776</v>
      </c>
      <c r="L235" s="241">
        <v>5359</v>
      </c>
      <c r="M235" s="242">
        <v>1</v>
      </c>
      <c r="N235" s="243">
        <v>2</v>
      </c>
      <c r="O235" s="244"/>
      <c r="P235" s="245">
        <v>0</v>
      </c>
      <c r="Q235" s="246">
        <v>525490168</v>
      </c>
      <c r="R235" s="240">
        <v>2816678149</v>
      </c>
      <c r="S235" s="247" t="s">
        <v>395</v>
      </c>
      <c r="T235" s="248" t="s">
        <v>259</v>
      </c>
      <c r="U235" s="240">
        <v>4.2231863613185086</v>
      </c>
      <c r="V235" s="247" t="s">
        <v>395</v>
      </c>
      <c r="W235" s="249">
        <v>0.33235338314704083</v>
      </c>
      <c r="X235" s="247" t="s">
        <v>395</v>
      </c>
      <c r="Y235" s="245">
        <v>0</v>
      </c>
      <c r="Z235" s="250">
        <v>31507.888785221123</v>
      </c>
      <c r="AA235" s="247" t="s">
        <v>395</v>
      </c>
      <c r="AB235" s="251" t="s">
        <v>396</v>
      </c>
      <c r="AC235" s="252">
        <v>2021</v>
      </c>
      <c r="AD235" s="253">
        <v>5542.0139401624165</v>
      </c>
      <c r="AE235" s="254"/>
      <c r="AF235" s="255">
        <v>5.0228641704456539E-2</v>
      </c>
      <c r="AG235" s="247" t="s">
        <v>395</v>
      </c>
      <c r="AH235" s="256">
        <v>3.3534982703099861E-2</v>
      </c>
      <c r="AI235" s="247" t="s">
        <v>395</v>
      </c>
      <c r="AJ235" s="257" t="s">
        <v>395</v>
      </c>
    </row>
    <row r="236" spans="2:36" ht="18" customHeight="1" x14ac:dyDescent="0.2">
      <c r="B236" s="258">
        <v>21.1</v>
      </c>
      <c r="C236" s="259" t="s">
        <v>380</v>
      </c>
      <c r="D236" s="260">
        <v>0.5</v>
      </c>
      <c r="E236" s="261">
        <v>2417053500</v>
      </c>
      <c r="F236" s="261">
        <v>2417053500</v>
      </c>
      <c r="G236" s="261">
        <v>640029662</v>
      </c>
      <c r="H236" s="261">
        <v>1100479698</v>
      </c>
      <c r="I236" s="261">
        <v>1777023838</v>
      </c>
      <c r="J236" s="261">
        <v>1316573802</v>
      </c>
      <c r="K236" s="261">
        <v>140942405</v>
      </c>
      <c r="L236" s="261">
        <v>1259</v>
      </c>
      <c r="M236" s="262"/>
      <c r="N236" s="263" t="s">
        <v>227</v>
      </c>
      <c r="O236" s="264"/>
      <c r="P236" s="264" t="s">
        <v>227</v>
      </c>
      <c r="Q236" s="265" t="s">
        <v>227</v>
      </c>
      <c r="R236" s="266" t="s">
        <v>227</v>
      </c>
      <c r="S236" s="267" t="s">
        <v>227</v>
      </c>
      <c r="T236" s="268" t="s">
        <v>259</v>
      </c>
      <c r="U236" s="266"/>
      <c r="V236" s="267" t="s">
        <v>227</v>
      </c>
      <c r="W236" s="269"/>
      <c r="X236" s="267" t="s">
        <v>227</v>
      </c>
      <c r="Y236" s="270" t="s">
        <v>227</v>
      </c>
      <c r="Z236" s="270"/>
      <c r="AA236" s="267" t="s">
        <v>227</v>
      </c>
      <c r="AB236" s="271" t="s">
        <v>227</v>
      </c>
      <c r="AC236" s="272">
        <v>2021</v>
      </c>
      <c r="AD236" s="273">
        <v>2660.4120300354639</v>
      </c>
      <c r="AE236" s="274" t="s">
        <v>397</v>
      </c>
      <c r="AF236" s="275"/>
      <c r="AG236" s="267" t="s">
        <v>227</v>
      </c>
      <c r="AH236" s="275"/>
      <c r="AI236" s="267" t="s">
        <v>227</v>
      </c>
      <c r="AJ236" s="276" t="s">
        <v>227</v>
      </c>
    </row>
    <row r="237" spans="2:36" ht="18" customHeight="1" x14ac:dyDescent="0.2">
      <c r="B237" s="258">
        <v>21.200000000000003</v>
      </c>
      <c r="C237" s="277" t="s">
        <v>381</v>
      </c>
      <c r="D237" s="260">
        <v>0.5</v>
      </c>
      <c r="E237" s="261">
        <v>1273504665</v>
      </c>
      <c r="F237" s="261">
        <v>2618010257</v>
      </c>
      <c r="G237" s="261">
        <v>233850354</v>
      </c>
      <c r="H237" s="261">
        <v>572940776</v>
      </c>
      <c r="I237" s="261">
        <v>1039654311</v>
      </c>
      <c r="J237" s="261">
        <v>2045069481</v>
      </c>
      <c r="K237" s="261">
        <v>27908371</v>
      </c>
      <c r="L237" s="261">
        <v>4100</v>
      </c>
      <c r="M237" s="262"/>
      <c r="N237" s="263" t="s">
        <v>227</v>
      </c>
      <c r="O237" s="264"/>
      <c r="P237" s="264" t="s">
        <v>227</v>
      </c>
      <c r="Q237" s="265" t="s">
        <v>227</v>
      </c>
      <c r="R237" s="266" t="s">
        <v>227</v>
      </c>
      <c r="S237" s="267" t="s">
        <v>227</v>
      </c>
      <c r="T237" s="268" t="s">
        <v>259</v>
      </c>
      <c r="U237" s="266"/>
      <c r="V237" s="267" t="s">
        <v>227</v>
      </c>
      <c r="W237" s="269"/>
      <c r="X237" s="267" t="s">
        <v>227</v>
      </c>
      <c r="Y237" s="270" t="s">
        <v>227</v>
      </c>
      <c r="Z237" s="270"/>
      <c r="AA237" s="267" t="s">
        <v>227</v>
      </c>
      <c r="AB237" s="271" t="s">
        <v>227</v>
      </c>
      <c r="AC237" s="272">
        <v>2021</v>
      </c>
      <c r="AD237" s="273">
        <v>2881.601910126953</v>
      </c>
      <c r="AE237" s="274" t="s">
        <v>397</v>
      </c>
      <c r="AF237" s="275"/>
      <c r="AG237" s="267" t="s">
        <v>227</v>
      </c>
      <c r="AH237" s="275"/>
      <c r="AI237" s="267" t="s">
        <v>227</v>
      </c>
      <c r="AJ237" s="276" t="s">
        <v>227</v>
      </c>
    </row>
    <row r="238" spans="2:36" ht="18" customHeight="1" thickBot="1" x14ac:dyDescent="0.25">
      <c r="B238" s="258" t="s">
        <v>227</v>
      </c>
      <c r="C238" s="277"/>
      <c r="D238" s="260"/>
      <c r="E238" s="261"/>
      <c r="F238" s="261"/>
      <c r="G238" s="261"/>
      <c r="H238" s="261"/>
      <c r="I238" s="261">
        <v>0</v>
      </c>
      <c r="J238" s="261">
        <v>0</v>
      </c>
      <c r="K238" s="261"/>
      <c r="L238" s="261"/>
      <c r="M238" s="262"/>
      <c r="N238" s="263" t="s">
        <v>227</v>
      </c>
      <c r="O238" s="264"/>
      <c r="P238" s="264" t="s">
        <v>227</v>
      </c>
      <c r="Q238" s="265" t="s">
        <v>227</v>
      </c>
      <c r="R238" s="266" t="s">
        <v>227</v>
      </c>
      <c r="S238" s="267" t="s">
        <v>227</v>
      </c>
      <c r="T238" s="268"/>
      <c r="U238" s="266"/>
      <c r="V238" s="267" t="s">
        <v>227</v>
      </c>
      <c r="W238" s="269"/>
      <c r="X238" s="267" t="s">
        <v>227</v>
      </c>
      <c r="Y238" s="270">
        <v>0</v>
      </c>
      <c r="Z238" s="270"/>
      <c r="AA238" s="267" t="s">
        <v>227</v>
      </c>
      <c r="AB238" s="271" t="s">
        <v>227</v>
      </c>
      <c r="AC238" s="272">
        <v>2021</v>
      </c>
      <c r="AD238" s="273">
        <v>0</v>
      </c>
      <c r="AE238" s="274" t="s">
        <v>227</v>
      </c>
      <c r="AF238" s="275"/>
      <c r="AG238" s="267" t="s">
        <v>227</v>
      </c>
      <c r="AH238" s="275"/>
      <c r="AI238" s="267" t="s">
        <v>227</v>
      </c>
      <c r="AJ238" s="276" t="s">
        <v>227</v>
      </c>
    </row>
    <row r="239" spans="2:36" ht="18" hidden="1" customHeight="1" x14ac:dyDescent="0.2">
      <c r="B239" s="258" t="s">
        <v>227</v>
      </c>
      <c r="C239" s="277"/>
      <c r="D239" s="260"/>
      <c r="E239" s="261"/>
      <c r="F239" s="261"/>
      <c r="G239" s="261"/>
      <c r="H239" s="261"/>
      <c r="I239" s="261">
        <v>0</v>
      </c>
      <c r="J239" s="261">
        <v>0</v>
      </c>
      <c r="K239" s="261"/>
      <c r="L239" s="278"/>
      <c r="M239" s="262"/>
      <c r="N239" s="263" t="s">
        <v>227</v>
      </c>
      <c r="O239" s="264"/>
      <c r="P239" s="264" t="s">
        <v>227</v>
      </c>
      <c r="Q239" s="265" t="s">
        <v>227</v>
      </c>
      <c r="R239" s="266" t="s">
        <v>227</v>
      </c>
      <c r="S239" s="267" t="s">
        <v>227</v>
      </c>
      <c r="T239" s="268" t="s">
        <v>227</v>
      </c>
      <c r="U239" s="266"/>
      <c r="V239" s="267" t="s">
        <v>227</v>
      </c>
      <c r="W239" s="269"/>
      <c r="X239" s="267" t="s">
        <v>227</v>
      </c>
      <c r="Y239" s="270">
        <v>0</v>
      </c>
      <c r="Z239" s="270"/>
      <c r="AA239" s="267" t="s">
        <v>227</v>
      </c>
      <c r="AB239" s="271" t="s">
        <v>227</v>
      </c>
      <c r="AC239" s="272">
        <v>2021</v>
      </c>
      <c r="AD239" s="273">
        <v>0</v>
      </c>
      <c r="AE239" s="274" t="s">
        <v>227</v>
      </c>
      <c r="AF239" s="275"/>
      <c r="AG239" s="267" t="s">
        <v>227</v>
      </c>
      <c r="AH239" s="275"/>
      <c r="AI239" s="267" t="s">
        <v>227</v>
      </c>
      <c r="AJ239" s="276" t="s">
        <v>227</v>
      </c>
    </row>
    <row r="240" spans="2:36" ht="18" hidden="1" customHeight="1" x14ac:dyDescent="0.2">
      <c r="B240" s="258" t="s">
        <v>227</v>
      </c>
      <c r="C240" s="277"/>
      <c r="D240" s="260"/>
      <c r="E240" s="261"/>
      <c r="F240" s="261"/>
      <c r="G240" s="261"/>
      <c r="H240" s="261"/>
      <c r="I240" s="261">
        <v>0</v>
      </c>
      <c r="J240" s="261">
        <v>0</v>
      </c>
      <c r="K240" s="261"/>
      <c r="L240" s="278"/>
      <c r="M240" s="262"/>
      <c r="N240" s="263" t="s">
        <v>227</v>
      </c>
      <c r="O240" s="264"/>
      <c r="P240" s="264" t="s">
        <v>227</v>
      </c>
      <c r="Q240" s="265" t="s">
        <v>227</v>
      </c>
      <c r="R240" s="266" t="s">
        <v>227</v>
      </c>
      <c r="S240" s="267" t="s">
        <v>227</v>
      </c>
      <c r="T240" s="268" t="s">
        <v>227</v>
      </c>
      <c r="U240" s="266"/>
      <c r="V240" s="267" t="s">
        <v>227</v>
      </c>
      <c r="W240" s="269"/>
      <c r="X240" s="267" t="s">
        <v>227</v>
      </c>
      <c r="Y240" s="270">
        <v>0</v>
      </c>
      <c r="Z240" s="270"/>
      <c r="AA240" s="267" t="s">
        <v>227</v>
      </c>
      <c r="AB240" s="271" t="s">
        <v>227</v>
      </c>
      <c r="AC240" s="272">
        <v>2021</v>
      </c>
      <c r="AD240" s="273">
        <v>0</v>
      </c>
      <c r="AE240" s="274" t="s">
        <v>227</v>
      </c>
      <c r="AF240" s="275"/>
      <c r="AG240" s="267" t="s">
        <v>227</v>
      </c>
      <c r="AH240" s="275"/>
      <c r="AI240" s="267" t="s">
        <v>227</v>
      </c>
      <c r="AJ240" s="276" t="s">
        <v>227</v>
      </c>
    </row>
    <row r="241" spans="2:36" ht="18" hidden="1" customHeight="1" x14ac:dyDescent="0.2">
      <c r="B241" s="258" t="s">
        <v>227</v>
      </c>
      <c r="C241" s="277"/>
      <c r="D241" s="260"/>
      <c r="E241" s="261"/>
      <c r="F241" s="261"/>
      <c r="G241" s="261"/>
      <c r="H241" s="261"/>
      <c r="I241" s="261">
        <v>0</v>
      </c>
      <c r="J241" s="261">
        <v>0</v>
      </c>
      <c r="K241" s="261"/>
      <c r="L241" s="278"/>
      <c r="M241" s="262"/>
      <c r="N241" s="263" t="s">
        <v>227</v>
      </c>
      <c r="O241" s="264"/>
      <c r="P241" s="264" t="s">
        <v>227</v>
      </c>
      <c r="Q241" s="265" t="s">
        <v>227</v>
      </c>
      <c r="R241" s="266" t="s">
        <v>227</v>
      </c>
      <c r="S241" s="267" t="s">
        <v>227</v>
      </c>
      <c r="T241" s="268" t="s">
        <v>227</v>
      </c>
      <c r="U241" s="266"/>
      <c r="V241" s="267" t="s">
        <v>227</v>
      </c>
      <c r="W241" s="269"/>
      <c r="X241" s="267" t="s">
        <v>227</v>
      </c>
      <c r="Y241" s="270">
        <v>0</v>
      </c>
      <c r="Z241" s="270"/>
      <c r="AA241" s="267" t="s">
        <v>227</v>
      </c>
      <c r="AB241" s="271" t="s">
        <v>227</v>
      </c>
      <c r="AC241" s="272">
        <v>2021</v>
      </c>
      <c r="AD241" s="273">
        <v>0</v>
      </c>
      <c r="AE241" s="274" t="s">
        <v>227</v>
      </c>
      <c r="AF241" s="275"/>
      <c r="AG241" s="267" t="s">
        <v>227</v>
      </c>
      <c r="AH241" s="275"/>
      <c r="AI241" s="267" t="s">
        <v>227</v>
      </c>
      <c r="AJ241" s="276" t="s">
        <v>227</v>
      </c>
    </row>
    <row r="242" spans="2:36" ht="18" hidden="1" customHeight="1" x14ac:dyDescent="0.2">
      <c r="B242" s="258" t="s">
        <v>227</v>
      </c>
      <c r="C242" s="277"/>
      <c r="D242" s="260"/>
      <c r="E242" s="261"/>
      <c r="F242" s="261"/>
      <c r="G242" s="261"/>
      <c r="H242" s="261"/>
      <c r="I242" s="261">
        <v>0</v>
      </c>
      <c r="J242" s="261">
        <v>0</v>
      </c>
      <c r="K242" s="261"/>
      <c r="L242" s="278"/>
      <c r="M242" s="262"/>
      <c r="N242" s="263" t="s">
        <v>227</v>
      </c>
      <c r="O242" s="264"/>
      <c r="P242" s="264" t="s">
        <v>227</v>
      </c>
      <c r="Q242" s="265" t="s">
        <v>227</v>
      </c>
      <c r="R242" s="266" t="s">
        <v>227</v>
      </c>
      <c r="S242" s="267" t="s">
        <v>227</v>
      </c>
      <c r="T242" s="268" t="s">
        <v>227</v>
      </c>
      <c r="U242" s="266"/>
      <c r="V242" s="267" t="s">
        <v>227</v>
      </c>
      <c r="W242" s="269"/>
      <c r="X242" s="267" t="s">
        <v>227</v>
      </c>
      <c r="Y242" s="270">
        <v>0</v>
      </c>
      <c r="Z242" s="270"/>
      <c r="AA242" s="267" t="s">
        <v>227</v>
      </c>
      <c r="AB242" s="271" t="s">
        <v>227</v>
      </c>
      <c r="AC242" s="272">
        <v>2021</v>
      </c>
      <c r="AD242" s="273">
        <v>0</v>
      </c>
      <c r="AE242" s="274" t="s">
        <v>227</v>
      </c>
      <c r="AF242" s="275"/>
      <c r="AG242" s="267" t="s">
        <v>227</v>
      </c>
      <c r="AH242" s="275"/>
      <c r="AI242" s="267" t="s">
        <v>227</v>
      </c>
      <c r="AJ242" s="276" t="s">
        <v>227</v>
      </c>
    </row>
    <row r="243" spans="2:36" ht="18" hidden="1" customHeight="1" x14ac:dyDescent="0.2">
      <c r="B243" s="258" t="s">
        <v>227</v>
      </c>
      <c r="C243" s="277"/>
      <c r="D243" s="260"/>
      <c r="E243" s="261"/>
      <c r="F243" s="261"/>
      <c r="G243" s="261"/>
      <c r="H243" s="261"/>
      <c r="I243" s="261">
        <v>0</v>
      </c>
      <c r="J243" s="261">
        <v>0</v>
      </c>
      <c r="K243" s="261"/>
      <c r="L243" s="278"/>
      <c r="M243" s="262"/>
      <c r="N243" s="263" t="s">
        <v>227</v>
      </c>
      <c r="O243" s="264"/>
      <c r="P243" s="264" t="s">
        <v>227</v>
      </c>
      <c r="Q243" s="265" t="s">
        <v>227</v>
      </c>
      <c r="R243" s="266" t="s">
        <v>227</v>
      </c>
      <c r="S243" s="267" t="s">
        <v>227</v>
      </c>
      <c r="T243" s="268" t="s">
        <v>227</v>
      </c>
      <c r="U243" s="266"/>
      <c r="V243" s="267" t="s">
        <v>227</v>
      </c>
      <c r="W243" s="269"/>
      <c r="X243" s="267" t="s">
        <v>227</v>
      </c>
      <c r="Y243" s="270">
        <v>0</v>
      </c>
      <c r="Z243" s="270"/>
      <c r="AA243" s="267" t="s">
        <v>227</v>
      </c>
      <c r="AB243" s="271" t="s">
        <v>227</v>
      </c>
      <c r="AC243" s="272">
        <v>2021</v>
      </c>
      <c r="AD243" s="273">
        <v>0</v>
      </c>
      <c r="AE243" s="274" t="s">
        <v>227</v>
      </c>
      <c r="AF243" s="275"/>
      <c r="AG243" s="267" t="s">
        <v>227</v>
      </c>
      <c r="AH243" s="275"/>
      <c r="AI243" s="267" t="s">
        <v>227</v>
      </c>
      <c r="AJ243" s="276" t="s">
        <v>227</v>
      </c>
    </row>
    <row r="244" spans="2:36" ht="18" hidden="1" customHeight="1" x14ac:dyDescent="0.2">
      <c r="B244" s="258" t="s">
        <v>227</v>
      </c>
      <c r="C244" s="277"/>
      <c r="D244" s="260"/>
      <c r="E244" s="261"/>
      <c r="F244" s="261"/>
      <c r="G244" s="261"/>
      <c r="H244" s="261"/>
      <c r="I244" s="261">
        <v>0</v>
      </c>
      <c r="J244" s="261">
        <v>0</v>
      </c>
      <c r="K244" s="261"/>
      <c r="L244" s="278"/>
      <c r="M244" s="262"/>
      <c r="N244" s="263" t="s">
        <v>227</v>
      </c>
      <c r="O244" s="264"/>
      <c r="P244" s="264" t="s">
        <v>227</v>
      </c>
      <c r="Q244" s="265" t="s">
        <v>227</v>
      </c>
      <c r="R244" s="266" t="s">
        <v>227</v>
      </c>
      <c r="S244" s="267" t="s">
        <v>227</v>
      </c>
      <c r="T244" s="268" t="s">
        <v>227</v>
      </c>
      <c r="U244" s="266"/>
      <c r="V244" s="267" t="s">
        <v>227</v>
      </c>
      <c r="W244" s="269"/>
      <c r="X244" s="267" t="s">
        <v>227</v>
      </c>
      <c r="Y244" s="270">
        <v>0</v>
      </c>
      <c r="Z244" s="270"/>
      <c r="AA244" s="267" t="s">
        <v>227</v>
      </c>
      <c r="AB244" s="271" t="s">
        <v>227</v>
      </c>
      <c r="AC244" s="272">
        <v>2021</v>
      </c>
      <c r="AD244" s="273">
        <v>0</v>
      </c>
      <c r="AE244" s="274" t="s">
        <v>227</v>
      </c>
      <c r="AF244" s="275"/>
      <c r="AG244" s="267" t="s">
        <v>227</v>
      </c>
      <c r="AH244" s="275"/>
      <c r="AI244" s="267" t="s">
        <v>227</v>
      </c>
      <c r="AJ244" s="276" t="s">
        <v>227</v>
      </c>
    </row>
    <row r="245" spans="2:36" ht="18" hidden="1" customHeight="1" thickBot="1" x14ac:dyDescent="0.25">
      <c r="B245" s="279"/>
      <c r="C245" s="280"/>
      <c r="D245" s="280"/>
      <c r="E245" s="280"/>
      <c r="F245" s="280"/>
      <c r="G245" s="280"/>
      <c r="H245" s="280"/>
      <c r="I245" s="280"/>
      <c r="J245" s="280"/>
      <c r="K245" s="280"/>
      <c r="L245" s="280"/>
      <c r="M245" s="280"/>
      <c r="N245" s="281"/>
      <c r="O245" s="280"/>
      <c r="P245" s="280"/>
      <c r="Q245" s="280"/>
      <c r="R245" s="280"/>
      <c r="S245" s="280"/>
      <c r="T245" s="280"/>
      <c r="U245" s="280"/>
      <c r="V245" s="280"/>
      <c r="W245" s="280"/>
      <c r="X245" s="280"/>
      <c r="Y245" s="280"/>
      <c r="Z245" s="280"/>
      <c r="AA245" s="280"/>
      <c r="AB245" s="280"/>
      <c r="AC245" s="282"/>
      <c r="AD245" s="282"/>
      <c r="AE245" s="282"/>
      <c r="AF245" s="283"/>
      <c r="AG245" s="282"/>
      <c r="AH245" s="283"/>
      <c r="AI245" s="282"/>
      <c r="AJ245" s="284"/>
    </row>
    <row r="246" spans="2:36" ht="18" customHeight="1" x14ac:dyDescent="0.2">
      <c r="B246" s="237">
        <v>22</v>
      </c>
      <c r="C246" s="238" t="s">
        <v>382</v>
      </c>
      <c r="D246" s="239">
        <v>1</v>
      </c>
      <c r="E246" s="240">
        <v>1554282810</v>
      </c>
      <c r="F246" s="240">
        <v>1640583000</v>
      </c>
      <c r="G246" s="240">
        <v>9999000</v>
      </c>
      <c r="H246" s="240">
        <v>9999000</v>
      </c>
      <c r="I246" s="240">
        <v>1544283810</v>
      </c>
      <c r="J246" s="240">
        <v>1630584000</v>
      </c>
      <c r="K246" s="240">
        <v>1560312687</v>
      </c>
      <c r="L246" s="241">
        <v>148000.00099999999</v>
      </c>
      <c r="M246" s="242">
        <v>1</v>
      </c>
      <c r="N246" s="243">
        <v>2</v>
      </c>
      <c r="O246" s="244"/>
      <c r="P246" s="245">
        <v>0</v>
      </c>
      <c r="Q246" s="246">
        <v>525490168</v>
      </c>
      <c r="R246" s="240">
        <v>1544283810</v>
      </c>
      <c r="S246" s="247" t="s">
        <v>395</v>
      </c>
      <c r="T246" s="248" t="s">
        <v>259</v>
      </c>
      <c r="U246" s="240">
        <v>155.44382538253825</v>
      </c>
      <c r="V246" s="247" t="s">
        <v>395</v>
      </c>
      <c r="W246" s="249">
        <v>6.0947845979142778E-3</v>
      </c>
      <c r="X246" s="247" t="s">
        <v>395</v>
      </c>
      <c r="Y246" s="245">
        <v>0</v>
      </c>
      <c r="Z246" s="250">
        <v>10542.653219306398</v>
      </c>
      <c r="AA246" s="247" t="s">
        <v>395</v>
      </c>
      <c r="AB246" s="251" t="s">
        <v>396</v>
      </c>
      <c r="AC246" s="252">
        <v>2021</v>
      </c>
      <c r="AD246" s="253">
        <v>1805.763401377616</v>
      </c>
      <c r="AE246" s="254"/>
      <c r="AF246" s="255">
        <v>0.95690420548711386</v>
      </c>
      <c r="AG246" s="247" t="s">
        <v>395</v>
      </c>
      <c r="AH246" s="256">
        <v>0.95107208047383152</v>
      </c>
      <c r="AI246" s="247" t="s">
        <v>395</v>
      </c>
      <c r="AJ246" s="257" t="s">
        <v>395</v>
      </c>
    </row>
    <row r="247" spans="2:36" ht="18" customHeight="1" x14ac:dyDescent="0.2">
      <c r="B247" s="258">
        <v>22.1</v>
      </c>
      <c r="C247" s="259" t="s">
        <v>383</v>
      </c>
      <c r="D247" s="260">
        <v>0.5</v>
      </c>
      <c r="E247" s="261">
        <v>752559810</v>
      </c>
      <c r="F247" s="261">
        <v>824671000</v>
      </c>
      <c r="G247" s="261">
        <v>3210000</v>
      </c>
      <c r="H247" s="261">
        <v>3210000</v>
      </c>
      <c r="I247" s="261">
        <v>749349810</v>
      </c>
      <c r="J247" s="261">
        <v>821461000</v>
      </c>
      <c r="K247" s="261">
        <v>768359775</v>
      </c>
      <c r="L247" s="261">
        <v>1E-3</v>
      </c>
      <c r="M247" s="262"/>
      <c r="N247" s="263" t="s">
        <v>227</v>
      </c>
      <c r="O247" s="264"/>
      <c r="P247" s="264" t="s">
        <v>227</v>
      </c>
      <c r="Q247" s="265" t="s">
        <v>227</v>
      </c>
      <c r="R247" s="266" t="s">
        <v>227</v>
      </c>
      <c r="S247" s="267" t="s">
        <v>227</v>
      </c>
      <c r="T247" s="268" t="s">
        <v>259</v>
      </c>
      <c r="U247" s="266"/>
      <c r="V247" s="267" t="s">
        <v>227</v>
      </c>
      <c r="W247" s="269"/>
      <c r="X247" s="267" t="s">
        <v>227</v>
      </c>
      <c r="Y247" s="270" t="s">
        <v>227</v>
      </c>
      <c r="Z247" s="270"/>
      <c r="AA247" s="267" t="s">
        <v>227</v>
      </c>
      <c r="AB247" s="271" t="s">
        <v>227</v>
      </c>
      <c r="AC247" s="272">
        <v>2021</v>
      </c>
      <c r="AD247" s="273">
        <v>907.70214611359495</v>
      </c>
      <c r="AE247" s="274" t="s">
        <v>397</v>
      </c>
      <c r="AF247" s="275"/>
      <c r="AG247" s="267" t="s">
        <v>227</v>
      </c>
      <c r="AH247" s="275"/>
      <c r="AI247" s="267" t="s">
        <v>227</v>
      </c>
      <c r="AJ247" s="276" t="s">
        <v>227</v>
      </c>
    </row>
    <row r="248" spans="2:36" ht="18" customHeight="1" x14ac:dyDescent="0.2">
      <c r="B248" s="258">
        <v>22.200000000000003</v>
      </c>
      <c r="C248" s="277" t="s">
        <v>384</v>
      </c>
      <c r="D248" s="260">
        <v>0.5</v>
      </c>
      <c r="E248" s="261">
        <v>801723000</v>
      </c>
      <c r="F248" s="261">
        <v>815912000</v>
      </c>
      <c r="G248" s="261">
        <v>6789000</v>
      </c>
      <c r="H248" s="261">
        <v>6789000</v>
      </c>
      <c r="I248" s="261">
        <v>794934000</v>
      </c>
      <c r="J248" s="261">
        <v>809123000</v>
      </c>
      <c r="K248" s="261">
        <v>791952912</v>
      </c>
      <c r="L248" s="261">
        <v>148000</v>
      </c>
      <c r="M248" s="262"/>
      <c r="N248" s="263" t="s">
        <v>227</v>
      </c>
      <c r="O248" s="264"/>
      <c r="P248" s="264" t="s">
        <v>227</v>
      </c>
      <c r="Q248" s="265" t="s">
        <v>227</v>
      </c>
      <c r="R248" s="266" t="s">
        <v>227</v>
      </c>
      <c r="S248" s="267" t="s">
        <v>227</v>
      </c>
      <c r="T248" s="268" t="s">
        <v>259</v>
      </c>
      <c r="U248" s="266"/>
      <c r="V248" s="267" t="s">
        <v>227</v>
      </c>
      <c r="W248" s="269"/>
      <c r="X248" s="267" t="s">
        <v>227</v>
      </c>
      <c r="Y248" s="270" t="s">
        <v>227</v>
      </c>
      <c r="Z248" s="270"/>
      <c r="AA248" s="267" t="s">
        <v>227</v>
      </c>
      <c r="AB248" s="271" t="s">
        <v>227</v>
      </c>
      <c r="AC248" s="272">
        <v>2021</v>
      </c>
      <c r="AD248" s="273">
        <v>898.06125526402104</v>
      </c>
      <c r="AE248" s="274" t="s">
        <v>397</v>
      </c>
      <c r="AF248" s="275"/>
      <c r="AG248" s="267" t="s">
        <v>227</v>
      </c>
      <c r="AH248" s="275"/>
      <c r="AI248" s="267" t="s">
        <v>227</v>
      </c>
      <c r="AJ248" s="276" t="s">
        <v>227</v>
      </c>
    </row>
    <row r="249" spans="2:36" ht="18" customHeight="1" thickBot="1" x14ac:dyDescent="0.25">
      <c r="B249" s="258" t="s">
        <v>227</v>
      </c>
      <c r="C249" s="277"/>
      <c r="D249" s="260"/>
      <c r="E249" s="261"/>
      <c r="F249" s="261"/>
      <c r="G249" s="261"/>
      <c r="H249" s="261"/>
      <c r="I249" s="261">
        <v>0</v>
      </c>
      <c r="J249" s="261">
        <v>0</v>
      </c>
      <c r="K249" s="261"/>
      <c r="L249" s="261"/>
      <c r="M249" s="262"/>
      <c r="N249" s="263" t="s">
        <v>227</v>
      </c>
      <c r="O249" s="264"/>
      <c r="P249" s="264" t="s">
        <v>227</v>
      </c>
      <c r="Q249" s="265" t="s">
        <v>227</v>
      </c>
      <c r="R249" s="266" t="s">
        <v>227</v>
      </c>
      <c r="S249" s="267" t="s">
        <v>227</v>
      </c>
      <c r="T249" s="268"/>
      <c r="U249" s="266"/>
      <c r="V249" s="267" t="s">
        <v>227</v>
      </c>
      <c r="W249" s="269"/>
      <c r="X249" s="267" t="s">
        <v>227</v>
      </c>
      <c r="Y249" s="270">
        <v>0</v>
      </c>
      <c r="Z249" s="270"/>
      <c r="AA249" s="267" t="s">
        <v>227</v>
      </c>
      <c r="AB249" s="271" t="s">
        <v>227</v>
      </c>
      <c r="AC249" s="272">
        <v>2021</v>
      </c>
      <c r="AD249" s="273">
        <v>0</v>
      </c>
      <c r="AE249" s="274" t="s">
        <v>227</v>
      </c>
      <c r="AF249" s="275"/>
      <c r="AG249" s="267" t="s">
        <v>227</v>
      </c>
      <c r="AH249" s="275"/>
      <c r="AI249" s="267" t="s">
        <v>227</v>
      </c>
      <c r="AJ249" s="276" t="s">
        <v>227</v>
      </c>
    </row>
    <row r="250" spans="2:36" ht="18" hidden="1" customHeight="1" x14ac:dyDescent="0.2">
      <c r="B250" s="258" t="s">
        <v>227</v>
      </c>
      <c r="C250" s="277"/>
      <c r="D250" s="260"/>
      <c r="E250" s="261"/>
      <c r="F250" s="261"/>
      <c r="G250" s="261"/>
      <c r="H250" s="261"/>
      <c r="I250" s="261">
        <v>0</v>
      </c>
      <c r="J250" s="261">
        <v>0</v>
      </c>
      <c r="K250" s="261"/>
      <c r="L250" s="278"/>
      <c r="M250" s="262"/>
      <c r="N250" s="263" t="s">
        <v>227</v>
      </c>
      <c r="O250" s="264"/>
      <c r="P250" s="264" t="s">
        <v>227</v>
      </c>
      <c r="Q250" s="265" t="s">
        <v>227</v>
      </c>
      <c r="R250" s="266" t="s">
        <v>227</v>
      </c>
      <c r="S250" s="267" t="s">
        <v>227</v>
      </c>
      <c r="T250" s="268" t="s">
        <v>227</v>
      </c>
      <c r="U250" s="266"/>
      <c r="V250" s="267" t="s">
        <v>227</v>
      </c>
      <c r="W250" s="269"/>
      <c r="X250" s="267" t="s">
        <v>227</v>
      </c>
      <c r="Y250" s="270">
        <v>0</v>
      </c>
      <c r="Z250" s="270"/>
      <c r="AA250" s="267" t="s">
        <v>227</v>
      </c>
      <c r="AB250" s="271" t="s">
        <v>227</v>
      </c>
      <c r="AC250" s="272">
        <v>2021</v>
      </c>
      <c r="AD250" s="273">
        <v>0</v>
      </c>
      <c r="AE250" s="274" t="s">
        <v>227</v>
      </c>
      <c r="AF250" s="275"/>
      <c r="AG250" s="267" t="s">
        <v>227</v>
      </c>
      <c r="AH250" s="275"/>
      <c r="AI250" s="267" t="s">
        <v>227</v>
      </c>
      <c r="AJ250" s="276" t="s">
        <v>227</v>
      </c>
    </row>
    <row r="251" spans="2:36" ht="18" hidden="1" customHeight="1" x14ac:dyDescent="0.2">
      <c r="B251" s="258" t="s">
        <v>227</v>
      </c>
      <c r="C251" s="277"/>
      <c r="D251" s="260"/>
      <c r="E251" s="261"/>
      <c r="F251" s="261"/>
      <c r="G251" s="261"/>
      <c r="H251" s="261"/>
      <c r="I251" s="261">
        <v>0</v>
      </c>
      <c r="J251" s="261">
        <v>0</v>
      </c>
      <c r="K251" s="261"/>
      <c r="L251" s="278"/>
      <c r="M251" s="262"/>
      <c r="N251" s="263" t="s">
        <v>227</v>
      </c>
      <c r="O251" s="264"/>
      <c r="P251" s="264" t="s">
        <v>227</v>
      </c>
      <c r="Q251" s="265" t="s">
        <v>227</v>
      </c>
      <c r="R251" s="266" t="s">
        <v>227</v>
      </c>
      <c r="S251" s="267" t="s">
        <v>227</v>
      </c>
      <c r="T251" s="268" t="s">
        <v>227</v>
      </c>
      <c r="U251" s="266"/>
      <c r="V251" s="267" t="s">
        <v>227</v>
      </c>
      <c r="W251" s="269"/>
      <c r="X251" s="267" t="s">
        <v>227</v>
      </c>
      <c r="Y251" s="270">
        <v>0</v>
      </c>
      <c r="Z251" s="270"/>
      <c r="AA251" s="267" t="s">
        <v>227</v>
      </c>
      <c r="AB251" s="271" t="s">
        <v>227</v>
      </c>
      <c r="AC251" s="272">
        <v>2021</v>
      </c>
      <c r="AD251" s="273">
        <v>0</v>
      </c>
      <c r="AE251" s="274" t="s">
        <v>227</v>
      </c>
      <c r="AF251" s="275"/>
      <c r="AG251" s="267" t="s">
        <v>227</v>
      </c>
      <c r="AH251" s="275"/>
      <c r="AI251" s="267" t="s">
        <v>227</v>
      </c>
      <c r="AJ251" s="276" t="s">
        <v>227</v>
      </c>
    </row>
    <row r="252" spans="2:36" ht="18" hidden="1" customHeight="1" x14ac:dyDescent="0.2">
      <c r="B252" s="258" t="s">
        <v>227</v>
      </c>
      <c r="C252" s="277"/>
      <c r="D252" s="260"/>
      <c r="E252" s="261"/>
      <c r="F252" s="261"/>
      <c r="G252" s="261"/>
      <c r="H252" s="261"/>
      <c r="I252" s="261">
        <v>0</v>
      </c>
      <c r="J252" s="261">
        <v>0</v>
      </c>
      <c r="K252" s="261"/>
      <c r="L252" s="278"/>
      <c r="M252" s="262"/>
      <c r="N252" s="263" t="s">
        <v>227</v>
      </c>
      <c r="O252" s="264"/>
      <c r="P252" s="264" t="s">
        <v>227</v>
      </c>
      <c r="Q252" s="265" t="s">
        <v>227</v>
      </c>
      <c r="R252" s="266" t="s">
        <v>227</v>
      </c>
      <c r="S252" s="267" t="s">
        <v>227</v>
      </c>
      <c r="T252" s="268" t="s">
        <v>227</v>
      </c>
      <c r="U252" s="266"/>
      <c r="V252" s="267" t="s">
        <v>227</v>
      </c>
      <c r="W252" s="269"/>
      <c r="X252" s="267" t="s">
        <v>227</v>
      </c>
      <c r="Y252" s="270">
        <v>0</v>
      </c>
      <c r="Z252" s="270"/>
      <c r="AA252" s="267" t="s">
        <v>227</v>
      </c>
      <c r="AB252" s="271" t="s">
        <v>227</v>
      </c>
      <c r="AC252" s="272">
        <v>2021</v>
      </c>
      <c r="AD252" s="273">
        <v>0</v>
      </c>
      <c r="AE252" s="274" t="s">
        <v>227</v>
      </c>
      <c r="AF252" s="275"/>
      <c r="AG252" s="267" t="s">
        <v>227</v>
      </c>
      <c r="AH252" s="275"/>
      <c r="AI252" s="267" t="s">
        <v>227</v>
      </c>
      <c r="AJ252" s="276" t="s">
        <v>227</v>
      </c>
    </row>
    <row r="253" spans="2:36" ht="18" hidden="1" customHeight="1" x14ac:dyDescent="0.2">
      <c r="B253" s="258" t="s">
        <v>227</v>
      </c>
      <c r="C253" s="277"/>
      <c r="D253" s="260"/>
      <c r="E253" s="261"/>
      <c r="F253" s="261"/>
      <c r="G253" s="261"/>
      <c r="H253" s="261"/>
      <c r="I253" s="261">
        <v>0</v>
      </c>
      <c r="J253" s="261">
        <v>0</v>
      </c>
      <c r="K253" s="261"/>
      <c r="L253" s="278"/>
      <c r="M253" s="262"/>
      <c r="N253" s="263" t="s">
        <v>227</v>
      </c>
      <c r="O253" s="264"/>
      <c r="P253" s="264" t="s">
        <v>227</v>
      </c>
      <c r="Q253" s="265" t="s">
        <v>227</v>
      </c>
      <c r="R253" s="266" t="s">
        <v>227</v>
      </c>
      <c r="S253" s="267" t="s">
        <v>227</v>
      </c>
      <c r="T253" s="268" t="s">
        <v>227</v>
      </c>
      <c r="U253" s="266"/>
      <c r="V253" s="267" t="s">
        <v>227</v>
      </c>
      <c r="W253" s="269"/>
      <c r="X253" s="267" t="s">
        <v>227</v>
      </c>
      <c r="Y253" s="270">
        <v>0</v>
      </c>
      <c r="Z253" s="270"/>
      <c r="AA253" s="267" t="s">
        <v>227</v>
      </c>
      <c r="AB253" s="271" t="s">
        <v>227</v>
      </c>
      <c r="AC253" s="272">
        <v>2021</v>
      </c>
      <c r="AD253" s="273">
        <v>0</v>
      </c>
      <c r="AE253" s="274" t="s">
        <v>227</v>
      </c>
      <c r="AF253" s="275"/>
      <c r="AG253" s="267" t="s">
        <v>227</v>
      </c>
      <c r="AH253" s="275"/>
      <c r="AI253" s="267" t="s">
        <v>227</v>
      </c>
      <c r="AJ253" s="276" t="s">
        <v>227</v>
      </c>
    </row>
    <row r="254" spans="2:36" ht="18" hidden="1" customHeight="1" x14ac:dyDescent="0.2">
      <c r="B254" s="258" t="s">
        <v>227</v>
      </c>
      <c r="C254" s="277"/>
      <c r="D254" s="260"/>
      <c r="E254" s="261"/>
      <c r="F254" s="261"/>
      <c r="G254" s="261"/>
      <c r="H254" s="261"/>
      <c r="I254" s="261">
        <v>0</v>
      </c>
      <c r="J254" s="261">
        <v>0</v>
      </c>
      <c r="K254" s="261"/>
      <c r="L254" s="278"/>
      <c r="M254" s="262"/>
      <c r="N254" s="263" t="s">
        <v>227</v>
      </c>
      <c r="O254" s="264"/>
      <c r="P254" s="264" t="s">
        <v>227</v>
      </c>
      <c r="Q254" s="265" t="s">
        <v>227</v>
      </c>
      <c r="R254" s="266" t="s">
        <v>227</v>
      </c>
      <c r="S254" s="267" t="s">
        <v>227</v>
      </c>
      <c r="T254" s="268" t="s">
        <v>227</v>
      </c>
      <c r="U254" s="266"/>
      <c r="V254" s="267" t="s">
        <v>227</v>
      </c>
      <c r="W254" s="269"/>
      <c r="X254" s="267" t="s">
        <v>227</v>
      </c>
      <c r="Y254" s="270">
        <v>0</v>
      </c>
      <c r="Z254" s="270"/>
      <c r="AA254" s="267" t="s">
        <v>227</v>
      </c>
      <c r="AB254" s="271" t="s">
        <v>227</v>
      </c>
      <c r="AC254" s="272">
        <v>2021</v>
      </c>
      <c r="AD254" s="273">
        <v>0</v>
      </c>
      <c r="AE254" s="274" t="s">
        <v>227</v>
      </c>
      <c r="AF254" s="275"/>
      <c r="AG254" s="267" t="s">
        <v>227</v>
      </c>
      <c r="AH254" s="275"/>
      <c r="AI254" s="267" t="s">
        <v>227</v>
      </c>
      <c r="AJ254" s="276" t="s">
        <v>227</v>
      </c>
    </row>
    <row r="255" spans="2:36" ht="18" hidden="1" customHeight="1" x14ac:dyDescent="0.2">
      <c r="B255" s="258" t="s">
        <v>227</v>
      </c>
      <c r="C255" s="277"/>
      <c r="D255" s="260"/>
      <c r="E255" s="261"/>
      <c r="F255" s="261"/>
      <c r="G255" s="261"/>
      <c r="H255" s="261"/>
      <c r="I255" s="261">
        <v>0</v>
      </c>
      <c r="J255" s="261">
        <v>0</v>
      </c>
      <c r="K255" s="261"/>
      <c r="L255" s="278"/>
      <c r="M255" s="262"/>
      <c r="N255" s="263" t="s">
        <v>227</v>
      </c>
      <c r="O255" s="264"/>
      <c r="P255" s="264" t="s">
        <v>227</v>
      </c>
      <c r="Q255" s="265" t="s">
        <v>227</v>
      </c>
      <c r="R255" s="266" t="s">
        <v>227</v>
      </c>
      <c r="S255" s="267" t="s">
        <v>227</v>
      </c>
      <c r="T255" s="268" t="s">
        <v>227</v>
      </c>
      <c r="U255" s="266"/>
      <c r="V255" s="267" t="s">
        <v>227</v>
      </c>
      <c r="W255" s="269"/>
      <c r="X255" s="267" t="s">
        <v>227</v>
      </c>
      <c r="Y255" s="270">
        <v>0</v>
      </c>
      <c r="Z255" s="270"/>
      <c r="AA255" s="267" t="s">
        <v>227</v>
      </c>
      <c r="AB255" s="271" t="s">
        <v>227</v>
      </c>
      <c r="AC255" s="272">
        <v>2021</v>
      </c>
      <c r="AD255" s="273">
        <v>0</v>
      </c>
      <c r="AE255" s="274" t="s">
        <v>227</v>
      </c>
      <c r="AF255" s="275"/>
      <c r="AG255" s="267" t="s">
        <v>227</v>
      </c>
      <c r="AH255" s="275"/>
      <c r="AI255" s="267" t="s">
        <v>227</v>
      </c>
      <c r="AJ255" s="276" t="s">
        <v>227</v>
      </c>
    </row>
    <row r="256" spans="2:36" ht="18" hidden="1" customHeight="1" thickBot="1" x14ac:dyDescent="0.25">
      <c r="B256" s="279"/>
      <c r="C256" s="280"/>
      <c r="D256" s="280"/>
      <c r="E256" s="280"/>
      <c r="F256" s="280"/>
      <c r="G256" s="280"/>
      <c r="H256" s="280"/>
      <c r="I256" s="280"/>
      <c r="J256" s="280"/>
      <c r="K256" s="280"/>
      <c r="L256" s="280"/>
      <c r="M256" s="280"/>
      <c r="N256" s="281"/>
      <c r="O256" s="280"/>
      <c r="P256" s="280"/>
      <c r="Q256" s="280"/>
      <c r="R256" s="280"/>
      <c r="S256" s="280"/>
      <c r="T256" s="280"/>
      <c r="U256" s="280"/>
      <c r="V256" s="280"/>
      <c r="W256" s="280"/>
      <c r="X256" s="280"/>
      <c r="Y256" s="280"/>
      <c r="Z256" s="280"/>
      <c r="AA256" s="280"/>
      <c r="AB256" s="280"/>
      <c r="AC256" s="282"/>
      <c r="AD256" s="282"/>
      <c r="AE256" s="282"/>
      <c r="AF256" s="283"/>
      <c r="AG256" s="282"/>
      <c r="AH256" s="283"/>
      <c r="AI256" s="282"/>
      <c r="AJ256" s="284"/>
    </row>
    <row r="257" spans="2:36" ht="18" customHeight="1" x14ac:dyDescent="0.2">
      <c r="B257" s="237">
        <v>23</v>
      </c>
      <c r="C257" s="238" t="s">
        <v>385</v>
      </c>
      <c r="D257" s="239">
        <v>1</v>
      </c>
      <c r="E257" s="240">
        <v>903799343</v>
      </c>
      <c r="F257" s="240">
        <v>1053299343</v>
      </c>
      <c r="G257" s="240">
        <v>18900368</v>
      </c>
      <c r="H257" s="240">
        <v>556940368</v>
      </c>
      <c r="I257" s="240">
        <v>884898975</v>
      </c>
      <c r="J257" s="240">
        <v>496358975</v>
      </c>
      <c r="K257" s="240">
        <v>173975631</v>
      </c>
      <c r="L257" s="241">
        <v>1E-3</v>
      </c>
      <c r="M257" s="242">
        <v>1</v>
      </c>
      <c r="N257" s="243">
        <v>2</v>
      </c>
      <c r="O257" s="244"/>
      <c r="P257" s="245">
        <v>0</v>
      </c>
      <c r="Q257" s="246">
        <v>525490168</v>
      </c>
      <c r="R257" s="240">
        <v>884898975</v>
      </c>
      <c r="S257" s="247" t="s">
        <v>395</v>
      </c>
      <c r="T257" s="248" t="s">
        <v>259</v>
      </c>
      <c r="U257" s="240">
        <v>47.819139976533791</v>
      </c>
      <c r="V257" s="247" t="s">
        <v>395</v>
      </c>
      <c r="W257" s="249">
        <v>0.52875791834610497</v>
      </c>
      <c r="X257" s="247" t="s">
        <v>395</v>
      </c>
      <c r="Y257" s="245">
        <v>0</v>
      </c>
      <c r="Z257" s="250">
        <v>173975631000</v>
      </c>
      <c r="AA257" s="247" t="s">
        <v>395</v>
      </c>
      <c r="AB257" s="251" t="s">
        <v>396</v>
      </c>
      <c r="AC257" s="252">
        <v>2021</v>
      </c>
      <c r="AD257" s="253">
        <v>1159.3496972018413</v>
      </c>
      <c r="AE257" s="254"/>
      <c r="AF257" s="255">
        <v>0.35050364708324255</v>
      </c>
      <c r="AG257" s="247" t="s">
        <v>395</v>
      </c>
      <c r="AH257" s="256">
        <v>0.16517206827878939</v>
      </c>
      <c r="AI257" s="247" t="s">
        <v>395</v>
      </c>
      <c r="AJ257" s="257" t="s">
        <v>395</v>
      </c>
    </row>
    <row r="258" spans="2:36" ht="18" customHeight="1" x14ac:dyDescent="0.2">
      <c r="B258" s="258">
        <v>23.1</v>
      </c>
      <c r="C258" s="259" t="s">
        <v>386</v>
      </c>
      <c r="D258" s="260">
        <v>0.9</v>
      </c>
      <c r="E258" s="261">
        <v>903799343</v>
      </c>
      <c r="F258" s="261">
        <v>1053299343</v>
      </c>
      <c r="G258" s="261">
        <v>18900368</v>
      </c>
      <c r="H258" s="261">
        <v>556940368</v>
      </c>
      <c r="I258" s="261">
        <v>884898975</v>
      </c>
      <c r="J258" s="261">
        <v>496358975</v>
      </c>
      <c r="K258" s="261">
        <v>173975631</v>
      </c>
      <c r="L258" s="261">
        <v>1E-3</v>
      </c>
      <c r="M258" s="262"/>
      <c r="N258" s="263" t="s">
        <v>227</v>
      </c>
      <c r="O258" s="264"/>
      <c r="P258" s="264" t="s">
        <v>227</v>
      </c>
      <c r="Q258" s="265" t="s">
        <v>227</v>
      </c>
      <c r="R258" s="266" t="s">
        <v>227</v>
      </c>
      <c r="S258" s="267" t="s">
        <v>227</v>
      </c>
      <c r="T258" s="268" t="s">
        <v>259</v>
      </c>
      <c r="U258" s="266"/>
      <c r="V258" s="267" t="s">
        <v>227</v>
      </c>
      <c r="W258" s="269"/>
      <c r="X258" s="267" t="s">
        <v>227</v>
      </c>
      <c r="Y258" s="270" t="s">
        <v>227</v>
      </c>
      <c r="Z258" s="270"/>
      <c r="AA258" s="267" t="s">
        <v>227</v>
      </c>
      <c r="AB258" s="271" t="s">
        <v>227</v>
      </c>
      <c r="AC258" s="272">
        <v>2021</v>
      </c>
      <c r="AD258" s="273">
        <v>1159.3496972018413</v>
      </c>
      <c r="AE258" s="274" t="s">
        <v>397</v>
      </c>
      <c r="AF258" s="275"/>
      <c r="AG258" s="267" t="s">
        <v>227</v>
      </c>
      <c r="AH258" s="275"/>
      <c r="AI258" s="267" t="s">
        <v>227</v>
      </c>
      <c r="AJ258" s="276" t="s">
        <v>227</v>
      </c>
    </row>
    <row r="259" spans="2:36" ht="18" customHeight="1" x14ac:dyDescent="0.2">
      <c r="B259" s="258" t="s">
        <v>227</v>
      </c>
      <c r="C259" s="277"/>
      <c r="D259" s="260">
        <v>0.1</v>
      </c>
      <c r="E259" s="261"/>
      <c r="F259" s="261"/>
      <c r="G259" s="261"/>
      <c r="H259" s="261"/>
      <c r="I259" s="261">
        <v>0</v>
      </c>
      <c r="J259" s="261">
        <v>0</v>
      </c>
      <c r="K259" s="261"/>
      <c r="L259" s="261"/>
      <c r="M259" s="262"/>
      <c r="N259" s="263" t="s">
        <v>227</v>
      </c>
      <c r="O259" s="264"/>
      <c r="P259" s="264" t="s">
        <v>227</v>
      </c>
      <c r="Q259" s="265" t="s">
        <v>227</v>
      </c>
      <c r="R259" s="266" t="s">
        <v>227</v>
      </c>
      <c r="S259" s="267" t="s">
        <v>227</v>
      </c>
      <c r="T259" s="268" t="s">
        <v>259</v>
      </c>
      <c r="U259" s="266"/>
      <c r="V259" s="267" t="s">
        <v>227</v>
      </c>
      <c r="W259" s="269"/>
      <c r="X259" s="267" t="s">
        <v>227</v>
      </c>
      <c r="Y259" s="270" t="s">
        <v>227</v>
      </c>
      <c r="Z259" s="270"/>
      <c r="AA259" s="267" t="s">
        <v>227</v>
      </c>
      <c r="AB259" s="271" t="s">
        <v>227</v>
      </c>
      <c r="AC259" s="272">
        <v>2021</v>
      </c>
      <c r="AD259" s="273">
        <v>0</v>
      </c>
      <c r="AE259" s="274" t="s">
        <v>227</v>
      </c>
      <c r="AF259" s="275"/>
      <c r="AG259" s="267" t="s">
        <v>227</v>
      </c>
      <c r="AH259" s="275"/>
      <c r="AI259" s="267" t="s">
        <v>227</v>
      </c>
      <c r="AJ259" s="276" t="s">
        <v>227</v>
      </c>
    </row>
    <row r="260" spans="2:36" ht="18" customHeight="1" thickBot="1" x14ac:dyDescent="0.25">
      <c r="B260" s="258" t="s">
        <v>227</v>
      </c>
      <c r="C260" s="277"/>
      <c r="D260" s="260"/>
      <c r="E260" s="261"/>
      <c r="F260" s="261"/>
      <c r="G260" s="261"/>
      <c r="H260" s="261"/>
      <c r="I260" s="261">
        <v>0</v>
      </c>
      <c r="J260" s="261">
        <v>0</v>
      </c>
      <c r="K260" s="261"/>
      <c r="L260" s="261"/>
      <c r="M260" s="262"/>
      <c r="N260" s="263" t="s">
        <v>227</v>
      </c>
      <c r="O260" s="264"/>
      <c r="P260" s="264" t="s">
        <v>227</v>
      </c>
      <c r="Q260" s="265" t="s">
        <v>227</v>
      </c>
      <c r="R260" s="266" t="s">
        <v>227</v>
      </c>
      <c r="S260" s="267" t="s">
        <v>227</v>
      </c>
      <c r="T260" s="268"/>
      <c r="U260" s="266"/>
      <c r="V260" s="267" t="s">
        <v>227</v>
      </c>
      <c r="W260" s="269"/>
      <c r="X260" s="267" t="s">
        <v>227</v>
      </c>
      <c r="Y260" s="270">
        <v>0</v>
      </c>
      <c r="Z260" s="270"/>
      <c r="AA260" s="267" t="s">
        <v>227</v>
      </c>
      <c r="AB260" s="271" t="s">
        <v>227</v>
      </c>
      <c r="AC260" s="272">
        <v>2021</v>
      </c>
      <c r="AD260" s="273">
        <v>0</v>
      </c>
      <c r="AE260" s="274" t="s">
        <v>227</v>
      </c>
      <c r="AF260" s="275"/>
      <c r="AG260" s="267" t="s">
        <v>227</v>
      </c>
      <c r="AH260" s="275"/>
      <c r="AI260" s="267" t="s">
        <v>227</v>
      </c>
      <c r="AJ260" s="276" t="s">
        <v>227</v>
      </c>
    </row>
    <row r="261" spans="2:36" ht="18" hidden="1" customHeight="1" x14ac:dyDescent="0.2">
      <c r="B261" s="258" t="s">
        <v>227</v>
      </c>
      <c r="C261" s="277"/>
      <c r="D261" s="260"/>
      <c r="E261" s="261"/>
      <c r="F261" s="261"/>
      <c r="G261" s="261"/>
      <c r="H261" s="261"/>
      <c r="I261" s="261">
        <v>0</v>
      </c>
      <c r="J261" s="261">
        <v>0</v>
      </c>
      <c r="K261" s="261"/>
      <c r="L261" s="278"/>
      <c r="M261" s="262"/>
      <c r="N261" s="263" t="s">
        <v>227</v>
      </c>
      <c r="O261" s="264"/>
      <c r="P261" s="264" t="s">
        <v>227</v>
      </c>
      <c r="Q261" s="265" t="s">
        <v>227</v>
      </c>
      <c r="R261" s="266" t="s">
        <v>227</v>
      </c>
      <c r="S261" s="267" t="s">
        <v>227</v>
      </c>
      <c r="T261" s="268" t="s">
        <v>227</v>
      </c>
      <c r="U261" s="266"/>
      <c r="V261" s="267" t="s">
        <v>227</v>
      </c>
      <c r="W261" s="269"/>
      <c r="X261" s="267" t="s">
        <v>227</v>
      </c>
      <c r="Y261" s="270">
        <v>0</v>
      </c>
      <c r="Z261" s="270"/>
      <c r="AA261" s="267" t="s">
        <v>227</v>
      </c>
      <c r="AB261" s="271" t="s">
        <v>227</v>
      </c>
      <c r="AC261" s="272">
        <v>2021</v>
      </c>
      <c r="AD261" s="273">
        <v>0</v>
      </c>
      <c r="AE261" s="274" t="s">
        <v>227</v>
      </c>
      <c r="AF261" s="275"/>
      <c r="AG261" s="267" t="s">
        <v>227</v>
      </c>
      <c r="AH261" s="275"/>
      <c r="AI261" s="267" t="s">
        <v>227</v>
      </c>
      <c r="AJ261" s="276" t="s">
        <v>227</v>
      </c>
    </row>
    <row r="262" spans="2:36" ht="18" hidden="1" customHeight="1" x14ac:dyDescent="0.2">
      <c r="B262" s="258" t="s">
        <v>227</v>
      </c>
      <c r="C262" s="277"/>
      <c r="D262" s="260"/>
      <c r="E262" s="261"/>
      <c r="F262" s="261"/>
      <c r="G262" s="261"/>
      <c r="H262" s="261"/>
      <c r="I262" s="261">
        <v>0</v>
      </c>
      <c r="J262" s="261">
        <v>0</v>
      </c>
      <c r="K262" s="261"/>
      <c r="L262" s="278"/>
      <c r="M262" s="262"/>
      <c r="N262" s="263" t="s">
        <v>227</v>
      </c>
      <c r="O262" s="264"/>
      <c r="P262" s="264" t="s">
        <v>227</v>
      </c>
      <c r="Q262" s="265" t="s">
        <v>227</v>
      </c>
      <c r="R262" s="266" t="s">
        <v>227</v>
      </c>
      <c r="S262" s="267" t="s">
        <v>227</v>
      </c>
      <c r="T262" s="268" t="s">
        <v>227</v>
      </c>
      <c r="U262" s="266"/>
      <c r="V262" s="267" t="s">
        <v>227</v>
      </c>
      <c r="W262" s="269"/>
      <c r="X262" s="267" t="s">
        <v>227</v>
      </c>
      <c r="Y262" s="270">
        <v>0</v>
      </c>
      <c r="Z262" s="270"/>
      <c r="AA262" s="267" t="s">
        <v>227</v>
      </c>
      <c r="AB262" s="271" t="s">
        <v>227</v>
      </c>
      <c r="AC262" s="272">
        <v>2021</v>
      </c>
      <c r="AD262" s="273">
        <v>0</v>
      </c>
      <c r="AE262" s="274" t="s">
        <v>227</v>
      </c>
      <c r="AF262" s="275"/>
      <c r="AG262" s="267" t="s">
        <v>227</v>
      </c>
      <c r="AH262" s="275"/>
      <c r="AI262" s="267" t="s">
        <v>227</v>
      </c>
      <c r="AJ262" s="276" t="s">
        <v>227</v>
      </c>
    </row>
    <row r="263" spans="2:36" ht="18" hidden="1" customHeight="1" x14ac:dyDescent="0.2">
      <c r="B263" s="258" t="s">
        <v>227</v>
      </c>
      <c r="C263" s="277"/>
      <c r="D263" s="260"/>
      <c r="E263" s="261"/>
      <c r="F263" s="261"/>
      <c r="G263" s="261"/>
      <c r="H263" s="261"/>
      <c r="I263" s="261">
        <v>0</v>
      </c>
      <c r="J263" s="261">
        <v>0</v>
      </c>
      <c r="K263" s="261"/>
      <c r="L263" s="278"/>
      <c r="M263" s="262"/>
      <c r="N263" s="263" t="s">
        <v>227</v>
      </c>
      <c r="O263" s="264"/>
      <c r="P263" s="264" t="s">
        <v>227</v>
      </c>
      <c r="Q263" s="265" t="s">
        <v>227</v>
      </c>
      <c r="R263" s="266" t="s">
        <v>227</v>
      </c>
      <c r="S263" s="267" t="s">
        <v>227</v>
      </c>
      <c r="T263" s="268" t="s">
        <v>227</v>
      </c>
      <c r="U263" s="266"/>
      <c r="V263" s="267" t="s">
        <v>227</v>
      </c>
      <c r="W263" s="269"/>
      <c r="X263" s="267" t="s">
        <v>227</v>
      </c>
      <c r="Y263" s="270">
        <v>0</v>
      </c>
      <c r="Z263" s="270"/>
      <c r="AA263" s="267" t="s">
        <v>227</v>
      </c>
      <c r="AB263" s="271" t="s">
        <v>227</v>
      </c>
      <c r="AC263" s="272">
        <v>2021</v>
      </c>
      <c r="AD263" s="273">
        <v>0</v>
      </c>
      <c r="AE263" s="274" t="s">
        <v>227</v>
      </c>
      <c r="AF263" s="275"/>
      <c r="AG263" s="267" t="s">
        <v>227</v>
      </c>
      <c r="AH263" s="275"/>
      <c r="AI263" s="267" t="s">
        <v>227</v>
      </c>
      <c r="AJ263" s="276" t="s">
        <v>227</v>
      </c>
    </row>
    <row r="264" spans="2:36" ht="18" hidden="1" customHeight="1" x14ac:dyDescent="0.2">
      <c r="B264" s="258" t="s">
        <v>227</v>
      </c>
      <c r="C264" s="277"/>
      <c r="D264" s="260"/>
      <c r="E264" s="261"/>
      <c r="F264" s="261"/>
      <c r="G264" s="261"/>
      <c r="H264" s="261"/>
      <c r="I264" s="261">
        <v>0</v>
      </c>
      <c r="J264" s="261">
        <v>0</v>
      </c>
      <c r="K264" s="261"/>
      <c r="L264" s="278"/>
      <c r="M264" s="262"/>
      <c r="N264" s="263" t="s">
        <v>227</v>
      </c>
      <c r="O264" s="264"/>
      <c r="P264" s="264" t="s">
        <v>227</v>
      </c>
      <c r="Q264" s="265" t="s">
        <v>227</v>
      </c>
      <c r="R264" s="266" t="s">
        <v>227</v>
      </c>
      <c r="S264" s="267" t="s">
        <v>227</v>
      </c>
      <c r="T264" s="268" t="s">
        <v>227</v>
      </c>
      <c r="U264" s="266"/>
      <c r="V264" s="267" t="s">
        <v>227</v>
      </c>
      <c r="W264" s="269"/>
      <c r="X264" s="267" t="s">
        <v>227</v>
      </c>
      <c r="Y264" s="270">
        <v>0</v>
      </c>
      <c r="Z264" s="270"/>
      <c r="AA264" s="267" t="s">
        <v>227</v>
      </c>
      <c r="AB264" s="271" t="s">
        <v>227</v>
      </c>
      <c r="AC264" s="272">
        <v>2021</v>
      </c>
      <c r="AD264" s="273">
        <v>0</v>
      </c>
      <c r="AE264" s="274" t="s">
        <v>227</v>
      </c>
      <c r="AF264" s="275"/>
      <c r="AG264" s="267" t="s">
        <v>227</v>
      </c>
      <c r="AH264" s="275"/>
      <c r="AI264" s="267" t="s">
        <v>227</v>
      </c>
      <c r="AJ264" s="276" t="s">
        <v>227</v>
      </c>
    </row>
    <row r="265" spans="2:36" ht="18" hidden="1" customHeight="1" x14ac:dyDescent="0.2">
      <c r="B265" s="258" t="s">
        <v>227</v>
      </c>
      <c r="C265" s="277"/>
      <c r="D265" s="260"/>
      <c r="E265" s="261"/>
      <c r="F265" s="261"/>
      <c r="G265" s="261"/>
      <c r="H265" s="261"/>
      <c r="I265" s="261">
        <v>0</v>
      </c>
      <c r="J265" s="261">
        <v>0</v>
      </c>
      <c r="K265" s="261"/>
      <c r="L265" s="278"/>
      <c r="M265" s="262"/>
      <c r="N265" s="263" t="s">
        <v>227</v>
      </c>
      <c r="O265" s="264"/>
      <c r="P265" s="264" t="s">
        <v>227</v>
      </c>
      <c r="Q265" s="265" t="s">
        <v>227</v>
      </c>
      <c r="R265" s="266" t="s">
        <v>227</v>
      </c>
      <c r="S265" s="267" t="s">
        <v>227</v>
      </c>
      <c r="T265" s="268" t="s">
        <v>227</v>
      </c>
      <c r="U265" s="266"/>
      <c r="V265" s="267" t="s">
        <v>227</v>
      </c>
      <c r="W265" s="269"/>
      <c r="X265" s="267" t="s">
        <v>227</v>
      </c>
      <c r="Y265" s="270">
        <v>0</v>
      </c>
      <c r="Z265" s="270"/>
      <c r="AA265" s="267" t="s">
        <v>227</v>
      </c>
      <c r="AB265" s="271" t="s">
        <v>227</v>
      </c>
      <c r="AC265" s="272">
        <v>2021</v>
      </c>
      <c r="AD265" s="273">
        <v>0</v>
      </c>
      <c r="AE265" s="274" t="s">
        <v>227</v>
      </c>
      <c r="AF265" s="275"/>
      <c r="AG265" s="267" t="s">
        <v>227</v>
      </c>
      <c r="AH265" s="275"/>
      <c r="AI265" s="267" t="s">
        <v>227</v>
      </c>
      <c r="AJ265" s="276" t="s">
        <v>227</v>
      </c>
    </row>
    <row r="266" spans="2:36" ht="18" hidden="1" customHeight="1" x14ac:dyDescent="0.2">
      <c r="B266" s="258" t="s">
        <v>227</v>
      </c>
      <c r="C266" s="277"/>
      <c r="D266" s="260"/>
      <c r="E266" s="261"/>
      <c r="F266" s="261"/>
      <c r="G266" s="261"/>
      <c r="H266" s="261"/>
      <c r="I266" s="261">
        <v>0</v>
      </c>
      <c r="J266" s="261">
        <v>0</v>
      </c>
      <c r="K266" s="261"/>
      <c r="L266" s="278"/>
      <c r="M266" s="262"/>
      <c r="N266" s="263" t="s">
        <v>227</v>
      </c>
      <c r="O266" s="264"/>
      <c r="P266" s="264" t="s">
        <v>227</v>
      </c>
      <c r="Q266" s="265" t="s">
        <v>227</v>
      </c>
      <c r="R266" s="266" t="s">
        <v>227</v>
      </c>
      <c r="S266" s="267" t="s">
        <v>227</v>
      </c>
      <c r="T266" s="268" t="s">
        <v>227</v>
      </c>
      <c r="U266" s="266"/>
      <c r="V266" s="267" t="s">
        <v>227</v>
      </c>
      <c r="W266" s="269"/>
      <c r="X266" s="267" t="s">
        <v>227</v>
      </c>
      <c r="Y266" s="270">
        <v>0</v>
      </c>
      <c r="Z266" s="270"/>
      <c r="AA266" s="267" t="s">
        <v>227</v>
      </c>
      <c r="AB266" s="271" t="s">
        <v>227</v>
      </c>
      <c r="AC266" s="272">
        <v>2021</v>
      </c>
      <c r="AD266" s="273">
        <v>0</v>
      </c>
      <c r="AE266" s="274" t="s">
        <v>227</v>
      </c>
      <c r="AF266" s="275"/>
      <c r="AG266" s="267" t="s">
        <v>227</v>
      </c>
      <c r="AH266" s="275"/>
      <c r="AI266" s="267" t="s">
        <v>227</v>
      </c>
      <c r="AJ266" s="276" t="s">
        <v>227</v>
      </c>
    </row>
    <row r="267" spans="2:36" ht="18" hidden="1" customHeight="1" thickBot="1" x14ac:dyDescent="0.25">
      <c r="B267" s="279"/>
      <c r="C267" s="280"/>
      <c r="D267" s="280"/>
      <c r="E267" s="280"/>
      <c r="F267" s="280"/>
      <c r="G267" s="280"/>
      <c r="H267" s="280"/>
      <c r="I267" s="280"/>
      <c r="J267" s="280"/>
      <c r="K267" s="280"/>
      <c r="L267" s="280"/>
      <c r="M267" s="280"/>
      <c r="N267" s="281"/>
      <c r="O267" s="280"/>
      <c r="P267" s="280"/>
      <c r="Q267" s="280"/>
      <c r="R267" s="280"/>
      <c r="S267" s="280"/>
      <c r="T267" s="280"/>
      <c r="U267" s="280"/>
      <c r="V267" s="280"/>
      <c r="W267" s="280"/>
      <c r="X267" s="280"/>
      <c r="Y267" s="280"/>
      <c r="Z267" s="280"/>
      <c r="AA267" s="280"/>
      <c r="AB267" s="280"/>
      <c r="AC267" s="282"/>
      <c r="AD267" s="282"/>
      <c r="AE267" s="282"/>
      <c r="AF267" s="283"/>
      <c r="AG267" s="282"/>
      <c r="AH267" s="283"/>
      <c r="AI267" s="282"/>
      <c r="AJ267" s="284"/>
    </row>
    <row r="268" spans="2:36" ht="18" customHeight="1" x14ac:dyDescent="0.2">
      <c r="B268" s="237">
        <v>24</v>
      </c>
      <c r="C268" s="238" t="s">
        <v>387</v>
      </c>
      <c r="D268" s="239">
        <v>1</v>
      </c>
      <c r="E268" s="240">
        <v>459993752</v>
      </c>
      <c r="F268" s="240">
        <v>459993752</v>
      </c>
      <c r="G268" s="240">
        <v>50025723</v>
      </c>
      <c r="H268" s="240">
        <v>50025723</v>
      </c>
      <c r="I268" s="240">
        <v>409968029</v>
      </c>
      <c r="J268" s="240">
        <v>409968029</v>
      </c>
      <c r="K268" s="240">
        <v>54119211</v>
      </c>
      <c r="L268" s="241">
        <v>13028451</v>
      </c>
      <c r="M268" s="242">
        <v>1</v>
      </c>
      <c r="N268" s="243">
        <v>2</v>
      </c>
      <c r="O268" s="244"/>
      <c r="P268" s="245">
        <v>0</v>
      </c>
      <c r="Q268" s="246">
        <v>525490168</v>
      </c>
      <c r="R268" s="240">
        <v>409968029</v>
      </c>
      <c r="S268" s="247" t="s">
        <v>395</v>
      </c>
      <c r="T268" s="248" t="s">
        <v>259</v>
      </c>
      <c r="U268" s="240">
        <v>9.1951445059574652</v>
      </c>
      <c r="V268" s="247" t="s">
        <v>395</v>
      </c>
      <c r="W268" s="249">
        <v>0.10875304888923795</v>
      </c>
      <c r="X268" s="247" t="s">
        <v>395</v>
      </c>
      <c r="Y268" s="245">
        <v>0</v>
      </c>
      <c r="Z268" s="250">
        <v>4.1539252056902241</v>
      </c>
      <c r="AA268" s="247" t="s">
        <v>395</v>
      </c>
      <c r="AB268" s="251" t="s">
        <v>396</v>
      </c>
      <c r="AC268" s="252">
        <v>2021</v>
      </c>
      <c r="AD268" s="253">
        <v>506.30774683388256</v>
      </c>
      <c r="AE268" s="254"/>
      <c r="AF268" s="255">
        <v>0.13200836936482185</v>
      </c>
      <c r="AG268" s="247" t="s">
        <v>395</v>
      </c>
      <c r="AH268" s="256">
        <v>0.1176520567175008</v>
      </c>
      <c r="AI268" s="247" t="s">
        <v>395</v>
      </c>
      <c r="AJ268" s="257" t="s">
        <v>395</v>
      </c>
    </row>
    <row r="269" spans="2:36" ht="18" customHeight="1" x14ac:dyDescent="0.2">
      <c r="B269" s="258">
        <v>24.1</v>
      </c>
      <c r="C269" s="259" t="s">
        <v>387</v>
      </c>
      <c r="D269" s="260">
        <v>1</v>
      </c>
      <c r="E269" s="261">
        <v>459993752</v>
      </c>
      <c r="F269" s="261">
        <v>459993752</v>
      </c>
      <c r="G269" s="261">
        <v>50025723</v>
      </c>
      <c r="H269" s="261">
        <v>50025723</v>
      </c>
      <c r="I269" s="261">
        <v>409968029</v>
      </c>
      <c r="J269" s="261">
        <v>409968029</v>
      </c>
      <c r="K269" s="261">
        <v>54119211</v>
      </c>
      <c r="L269" s="261">
        <v>13028451</v>
      </c>
      <c r="M269" s="262"/>
      <c r="N269" s="263" t="s">
        <v>227</v>
      </c>
      <c r="O269" s="264"/>
      <c r="P269" s="264" t="s">
        <v>227</v>
      </c>
      <c r="Q269" s="265" t="s">
        <v>227</v>
      </c>
      <c r="R269" s="266" t="s">
        <v>227</v>
      </c>
      <c r="S269" s="267" t="s">
        <v>227</v>
      </c>
      <c r="T269" s="268" t="s">
        <v>259</v>
      </c>
      <c r="U269" s="266"/>
      <c r="V269" s="267" t="s">
        <v>227</v>
      </c>
      <c r="W269" s="269"/>
      <c r="X269" s="267" t="s">
        <v>227</v>
      </c>
      <c r="Y269" s="270" t="s">
        <v>227</v>
      </c>
      <c r="Z269" s="270"/>
      <c r="AA269" s="267" t="s">
        <v>227</v>
      </c>
      <c r="AB269" s="271" t="s">
        <v>227</v>
      </c>
      <c r="AC269" s="272">
        <v>2021</v>
      </c>
      <c r="AD269" s="273">
        <v>506.30774683388256</v>
      </c>
      <c r="AE269" s="274" t="s">
        <v>397</v>
      </c>
      <c r="AF269" s="275"/>
      <c r="AG269" s="267" t="s">
        <v>227</v>
      </c>
      <c r="AH269" s="275"/>
      <c r="AI269" s="267" t="s">
        <v>227</v>
      </c>
      <c r="AJ269" s="276" t="s">
        <v>227</v>
      </c>
    </row>
    <row r="270" spans="2:36" ht="18" customHeight="1" thickBot="1" x14ac:dyDescent="0.25">
      <c r="B270" s="258" t="s">
        <v>227</v>
      </c>
      <c r="C270" s="277"/>
      <c r="D270" s="260"/>
      <c r="E270" s="261"/>
      <c r="F270" s="261"/>
      <c r="G270" s="261"/>
      <c r="H270" s="261"/>
      <c r="I270" s="261">
        <v>0</v>
      </c>
      <c r="J270" s="261">
        <v>0</v>
      </c>
      <c r="K270" s="261"/>
      <c r="L270" s="261"/>
      <c r="M270" s="262"/>
      <c r="N270" s="263" t="s">
        <v>227</v>
      </c>
      <c r="O270" s="264"/>
      <c r="P270" s="264" t="s">
        <v>227</v>
      </c>
      <c r="Q270" s="265" t="s">
        <v>227</v>
      </c>
      <c r="R270" s="266" t="s">
        <v>227</v>
      </c>
      <c r="S270" s="267" t="s">
        <v>227</v>
      </c>
      <c r="T270" s="268"/>
      <c r="U270" s="266"/>
      <c r="V270" s="267" t="s">
        <v>227</v>
      </c>
      <c r="W270" s="269"/>
      <c r="X270" s="267" t="s">
        <v>227</v>
      </c>
      <c r="Y270" s="270" t="s">
        <v>227</v>
      </c>
      <c r="Z270" s="270"/>
      <c r="AA270" s="267" t="s">
        <v>227</v>
      </c>
      <c r="AB270" s="271" t="s">
        <v>227</v>
      </c>
      <c r="AC270" s="272">
        <v>2021</v>
      </c>
      <c r="AD270" s="273">
        <v>0</v>
      </c>
      <c r="AE270" s="274" t="s">
        <v>227</v>
      </c>
      <c r="AF270" s="275"/>
      <c r="AG270" s="267" t="s">
        <v>227</v>
      </c>
      <c r="AH270" s="275"/>
      <c r="AI270" s="267" t="s">
        <v>227</v>
      </c>
      <c r="AJ270" s="276" t="s">
        <v>227</v>
      </c>
    </row>
    <row r="271" spans="2:36" ht="18" hidden="1" customHeight="1" x14ac:dyDescent="0.2">
      <c r="B271" s="258" t="s">
        <v>227</v>
      </c>
      <c r="C271" s="277"/>
      <c r="D271" s="260"/>
      <c r="E271" s="261"/>
      <c r="F271" s="261"/>
      <c r="G271" s="261"/>
      <c r="H271" s="261"/>
      <c r="I271" s="261">
        <v>0</v>
      </c>
      <c r="J271" s="261">
        <v>0</v>
      </c>
      <c r="K271" s="261"/>
      <c r="L271" s="261"/>
      <c r="M271" s="262"/>
      <c r="N271" s="263" t="s">
        <v>227</v>
      </c>
      <c r="O271" s="264"/>
      <c r="P271" s="264" t="s">
        <v>227</v>
      </c>
      <c r="Q271" s="265" t="s">
        <v>227</v>
      </c>
      <c r="R271" s="266" t="s">
        <v>227</v>
      </c>
      <c r="S271" s="267" t="s">
        <v>227</v>
      </c>
      <c r="T271" s="268" t="s">
        <v>259</v>
      </c>
      <c r="U271" s="266"/>
      <c r="V271" s="267" t="s">
        <v>227</v>
      </c>
      <c r="W271" s="269"/>
      <c r="X271" s="267" t="s">
        <v>227</v>
      </c>
      <c r="Y271" s="270">
        <v>0</v>
      </c>
      <c r="Z271" s="270"/>
      <c r="AA271" s="267" t="s">
        <v>227</v>
      </c>
      <c r="AB271" s="271" t="s">
        <v>227</v>
      </c>
      <c r="AC271" s="272">
        <v>2021</v>
      </c>
      <c r="AD271" s="273">
        <v>0</v>
      </c>
      <c r="AE271" s="274" t="s">
        <v>227</v>
      </c>
      <c r="AF271" s="275"/>
      <c r="AG271" s="267" t="s">
        <v>227</v>
      </c>
      <c r="AH271" s="275"/>
      <c r="AI271" s="267" t="s">
        <v>227</v>
      </c>
      <c r="AJ271" s="276" t="s">
        <v>227</v>
      </c>
    </row>
    <row r="272" spans="2:36" ht="18" hidden="1" customHeight="1" x14ac:dyDescent="0.2">
      <c r="B272" s="258" t="s">
        <v>227</v>
      </c>
      <c r="C272" s="277"/>
      <c r="D272" s="260"/>
      <c r="E272" s="261"/>
      <c r="F272" s="261"/>
      <c r="G272" s="261"/>
      <c r="H272" s="261"/>
      <c r="I272" s="261">
        <v>0</v>
      </c>
      <c r="J272" s="261">
        <v>0</v>
      </c>
      <c r="K272" s="261"/>
      <c r="L272" s="278"/>
      <c r="M272" s="262"/>
      <c r="N272" s="263" t="s">
        <v>227</v>
      </c>
      <c r="O272" s="264"/>
      <c r="P272" s="264" t="s">
        <v>227</v>
      </c>
      <c r="Q272" s="265" t="s">
        <v>227</v>
      </c>
      <c r="R272" s="266" t="s">
        <v>227</v>
      </c>
      <c r="S272" s="267" t="s">
        <v>227</v>
      </c>
      <c r="T272" s="268" t="s">
        <v>227</v>
      </c>
      <c r="U272" s="266"/>
      <c r="V272" s="267" t="s">
        <v>227</v>
      </c>
      <c r="W272" s="269"/>
      <c r="X272" s="267" t="s">
        <v>227</v>
      </c>
      <c r="Y272" s="270">
        <v>0</v>
      </c>
      <c r="Z272" s="270"/>
      <c r="AA272" s="267" t="s">
        <v>227</v>
      </c>
      <c r="AB272" s="271" t="s">
        <v>227</v>
      </c>
      <c r="AC272" s="272">
        <v>2021</v>
      </c>
      <c r="AD272" s="273">
        <v>0</v>
      </c>
      <c r="AE272" s="274" t="s">
        <v>227</v>
      </c>
      <c r="AF272" s="275"/>
      <c r="AG272" s="267" t="s">
        <v>227</v>
      </c>
      <c r="AH272" s="275"/>
      <c r="AI272" s="267" t="s">
        <v>227</v>
      </c>
      <c r="AJ272" s="276" t="s">
        <v>227</v>
      </c>
    </row>
    <row r="273" spans="2:36" ht="18" hidden="1" customHeight="1" x14ac:dyDescent="0.2">
      <c r="B273" s="258" t="s">
        <v>227</v>
      </c>
      <c r="C273" s="277"/>
      <c r="D273" s="260"/>
      <c r="E273" s="261"/>
      <c r="F273" s="261"/>
      <c r="G273" s="261"/>
      <c r="H273" s="261"/>
      <c r="I273" s="261">
        <v>0</v>
      </c>
      <c r="J273" s="261">
        <v>0</v>
      </c>
      <c r="K273" s="261"/>
      <c r="L273" s="278"/>
      <c r="M273" s="262"/>
      <c r="N273" s="263" t="s">
        <v>227</v>
      </c>
      <c r="O273" s="264"/>
      <c r="P273" s="264" t="s">
        <v>227</v>
      </c>
      <c r="Q273" s="265" t="s">
        <v>227</v>
      </c>
      <c r="R273" s="266" t="s">
        <v>227</v>
      </c>
      <c r="S273" s="267" t="s">
        <v>227</v>
      </c>
      <c r="T273" s="268" t="s">
        <v>227</v>
      </c>
      <c r="U273" s="266"/>
      <c r="V273" s="267" t="s">
        <v>227</v>
      </c>
      <c r="W273" s="269"/>
      <c r="X273" s="267" t="s">
        <v>227</v>
      </c>
      <c r="Y273" s="270">
        <v>0</v>
      </c>
      <c r="Z273" s="270"/>
      <c r="AA273" s="267" t="s">
        <v>227</v>
      </c>
      <c r="AB273" s="271" t="s">
        <v>227</v>
      </c>
      <c r="AC273" s="272">
        <v>2021</v>
      </c>
      <c r="AD273" s="273">
        <v>0</v>
      </c>
      <c r="AE273" s="274" t="s">
        <v>227</v>
      </c>
      <c r="AF273" s="275"/>
      <c r="AG273" s="267" t="s">
        <v>227</v>
      </c>
      <c r="AH273" s="275"/>
      <c r="AI273" s="267" t="s">
        <v>227</v>
      </c>
      <c r="AJ273" s="276" t="s">
        <v>227</v>
      </c>
    </row>
    <row r="274" spans="2:36" ht="18" hidden="1" customHeight="1" x14ac:dyDescent="0.2">
      <c r="B274" s="258" t="s">
        <v>227</v>
      </c>
      <c r="C274" s="277"/>
      <c r="D274" s="260"/>
      <c r="E274" s="261"/>
      <c r="F274" s="261"/>
      <c r="G274" s="261"/>
      <c r="H274" s="261"/>
      <c r="I274" s="261">
        <v>0</v>
      </c>
      <c r="J274" s="261">
        <v>0</v>
      </c>
      <c r="K274" s="261"/>
      <c r="L274" s="278"/>
      <c r="M274" s="262"/>
      <c r="N274" s="263" t="s">
        <v>227</v>
      </c>
      <c r="O274" s="264"/>
      <c r="P274" s="264" t="s">
        <v>227</v>
      </c>
      <c r="Q274" s="265" t="s">
        <v>227</v>
      </c>
      <c r="R274" s="266" t="s">
        <v>227</v>
      </c>
      <c r="S274" s="267" t="s">
        <v>227</v>
      </c>
      <c r="T274" s="268" t="s">
        <v>227</v>
      </c>
      <c r="U274" s="266"/>
      <c r="V274" s="267" t="s">
        <v>227</v>
      </c>
      <c r="W274" s="269"/>
      <c r="X274" s="267" t="s">
        <v>227</v>
      </c>
      <c r="Y274" s="270">
        <v>0</v>
      </c>
      <c r="Z274" s="270"/>
      <c r="AA274" s="267" t="s">
        <v>227</v>
      </c>
      <c r="AB274" s="271" t="s">
        <v>227</v>
      </c>
      <c r="AC274" s="272">
        <v>2021</v>
      </c>
      <c r="AD274" s="273">
        <v>0</v>
      </c>
      <c r="AE274" s="274" t="s">
        <v>227</v>
      </c>
      <c r="AF274" s="275"/>
      <c r="AG274" s="267" t="s">
        <v>227</v>
      </c>
      <c r="AH274" s="275"/>
      <c r="AI274" s="267" t="s">
        <v>227</v>
      </c>
      <c r="AJ274" s="276" t="s">
        <v>227</v>
      </c>
    </row>
    <row r="275" spans="2:36" ht="18" hidden="1" customHeight="1" x14ac:dyDescent="0.2">
      <c r="B275" s="258" t="s">
        <v>227</v>
      </c>
      <c r="C275" s="277"/>
      <c r="D275" s="260"/>
      <c r="E275" s="261"/>
      <c r="F275" s="261"/>
      <c r="G275" s="261"/>
      <c r="H275" s="261"/>
      <c r="I275" s="261">
        <v>0</v>
      </c>
      <c r="J275" s="261">
        <v>0</v>
      </c>
      <c r="K275" s="261"/>
      <c r="L275" s="278"/>
      <c r="M275" s="262"/>
      <c r="N275" s="263" t="s">
        <v>227</v>
      </c>
      <c r="O275" s="264"/>
      <c r="P275" s="264" t="s">
        <v>227</v>
      </c>
      <c r="Q275" s="265" t="s">
        <v>227</v>
      </c>
      <c r="R275" s="266" t="s">
        <v>227</v>
      </c>
      <c r="S275" s="267" t="s">
        <v>227</v>
      </c>
      <c r="T275" s="268" t="s">
        <v>227</v>
      </c>
      <c r="U275" s="266"/>
      <c r="V275" s="267" t="s">
        <v>227</v>
      </c>
      <c r="W275" s="269"/>
      <c r="X275" s="267" t="s">
        <v>227</v>
      </c>
      <c r="Y275" s="270">
        <v>0</v>
      </c>
      <c r="Z275" s="270"/>
      <c r="AA275" s="267" t="s">
        <v>227</v>
      </c>
      <c r="AB275" s="271" t="s">
        <v>227</v>
      </c>
      <c r="AC275" s="272">
        <v>2021</v>
      </c>
      <c r="AD275" s="273">
        <v>0</v>
      </c>
      <c r="AE275" s="274" t="s">
        <v>227</v>
      </c>
      <c r="AF275" s="275"/>
      <c r="AG275" s="267" t="s">
        <v>227</v>
      </c>
      <c r="AH275" s="275"/>
      <c r="AI275" s="267" t="s">
        <v>227</v>
      </c>
      <c r="AJ275" s="276" t="s">
        <v>227</v>
      </c>
    </row>
    <row r="276" spans="2:36" ht="18" hidden="1" customHeight="1" x14ac:dyDescent="0.2">
      <c r="B276" s="258" t="s">
        <v>227</v>
      </c>
      <c r="C276" s="277"/>
      <c r="D276" s="260"/>
      <c r="E276" s="261"/>
      <c r="F276" s="261"/>
      <c r="G276" s="261"/>
      <c r="H276" s="261"/>
      <c r="I276" s="261">
        <v>0</v>
      </c>
      <c r="J276" s="261">
        <v>0</v>
      </c>
      <c r="K276" s="261"/>
      <c r="L276" s="278"/>
      <c r="M276" s="262"/>
      <c r="N276" s="263" t="s">
        <v>227</v>
      </c>
      <c r="O276" s="264"/>
      <c r="P276" s="264" t="s">
        <v>227</v>
      </c>
      <c r="Q276" s="265" t="s">
        <v>227</v>
      </c>
      <c r="R276" s="266" t="s">
        <v>227</v>
      </c>
      <c r="S276" s="267" t="s">
        <v>227</v>
      </c>
      <c r="T276" s="268" t="s">
        <v>227</v>
      </c>
      <c r="U276" s="266"/>
      <c r="V276" s="267" t="s">
        <v>227</v>
      </c>
      <c r="W276" s="269"/>
      <c r="X276" s="267" t="s">
        <v>227</v>
      </c>
      <c r="Y276" s="270">
        <v>0</v>
      </c>
      <c r="Z276" s="270"/>
      <c r="AA276" s="267" t="s">
        <v>227</v>
      </c>
      <c r="AB276" s="271" t="s">
        <v>227</v>
      </c>
      <c r="AC276" s="272">
        <v>2021</v>
      </c>
      <c r="AD276" s="273">
        <v>0</v>
      </c>
      <c r="AE276" s="274" t="s">
        <v>227</v>
      </c>
      <c r="AF276" s="275"/>
      <c r="AG276" s="267" t="s">
        <v>227</v>
      </c>
      <c r="AH276" s="275"/>
      <c r="AI276" s="267" t="s">
        <v>227</v>
      </c>
      <c r="AJ276" s="276" t="s">
        <v>227</v>
      </c>
    </row>
    <row r="277" spans="2:36" ht="18" hidden="1" customHeight="1" x14ac:dyDescent="0.2">
      <c r="B277" s="258" t="s">
        <v>227</v>
      </c>
      <c r="C277" s="277"/>
      <c r="D277" s="260"/>
      <c r="E277" s="261"/>
      <c r="F277" s="261"/>
      <c r="G277" s="261"/>
      <c r="H277" s="261"/>
      <c r="I277" s="261">
        <v>0</v>
      </c>
      <c r="J277" s="261">
        <v>0</v>
      </c>
      <c r="K277" s="261"/>
      <c r="L277" s="278"/>
      <c r="M277" s="262"/>
      <c r="N277" s="263" t="s">
        <v>227</v>
      </c>
      <c r="O277" s="264"/>
      <c r="P277" s="264" t="s">
        <v>227</v>
      </c>
      <c r="Q277" s="265" t="s">
        <v>227</v>
      </c>
      <c r="R277" s="266" t="s">
        <v>227</v>
      </c>
      <c r="S277" s="267" t="s">
        <v>227</v>
      </c>
      <c r="T277" s="268" t="s">
        <v>227</v>
      </c>
      <c r="U277" s="266"/>
      <c r="V277" s="267" t="s">
        <v>227</v>
      </c>
      <c r="W277" s="269"/>
      <c r="X277" s="267" t="s">
        <v>227</v>
      </c>
      <c r="Y277" s="270">
        <v>0</v>
      </c>
      <c r="Z277" s="270"/>
      <c r="AA277" s="267" t="s">
        <v>227</v>
      </c>
      <c r="AB277" s="271" t="s">
        <v>227</v>
      </c>
      <c r="AC277" s="272">
        <v>2021</v>
      </c>
      <c r="AD277" s="273">
        <v>0</v>
      </c>
      <c r="AE277" s="274" t="s">
        <v>227</v>
      </c>
      <c r="AF277" s="275"/>
      <c r="AG277" s="267" t="s">
        <v>227</v>
      </c>
      <c r="AH277" s="275"/>
      <c r="AI277" s="267" t="s">
        <v>227</v>
      </c>
      <c r="AJ277" s="276" t="s">
        <v>227</v>
      </c>
    </row>
    <row r="278" spans="2:36" ht="18" hidden="1" customHeight="1" thickBot="1" x14ac:dyDescent="0.25">
      <c r="B278" s="279"/>
      <c r="C278" s="280"/>
      <c r="D278" s="280"/>
      <c r="E278" s="280"/>
      <c r="F278" s="280"/>
      <c r="G278" s="280"/>
      <c r="H278" s="280"/>
      <c r="I278" s="280"/>
      <c r="J278" s="280"/>
      <c r="K278" s="280"/>
      <c r="L278" s="280"/>
      <c r="M278" s="280"/>
      <c r="N278" s="281"/>
      <c r="O278" s="280"/>
      <c r="P278" s="280"/>
      <c r="Q278" s="280"/>
      <c r="R278" s="280"/>
      <c r="S278" s="280"/>
      <c r="T278" s="280"/>
      <c r="U278" s="280"/>
      <c r="V278" s="280"/>
      <c r="W278" s="280"/>
      <c r="X278" s="280"/>
      <c r="Y278" s="280"/>
      <c r="Z278" s="280"/>
      <c r="AA278" s="280"/>
      <c r="AB278" s="280"/>
      <c r="AC278" s="282"/>
      <c r="AD278" s="282"/>
      <c r="AE278" s="282"/>
      <c r="AF278" s="283"/>
      <c r="AG278" s="282"/>
      <c r="AH278" s="283"/>
      <c r="AI278" s="282"/>
      <c r="AJ278" s="284"/>
    </row>
    <row r="279" spans="2:36" ht="18" customHeight="1" x14ac:dyDescent="0.2">
      <c r="B279" s="237">
        <v>25</v>
      </c>
      <c r="C279" s="238" t="s">
        <v>388</v>
      </c>
      <c r="D279" s="239">
        <v>1</v>
      </c>
      <c r="E279" s="240">
        <v>829797437</v>
      </c>
      <c r="F279" s="240">
        <v>1386355712</v>
      </c>
      <c r="G279" s="240">
        <v>43099045</v>
      </c>
      <c r="H279" s="240">
        <v>43099045</v>
      </c>
      <c r="I279" s="240">
        <v>786698392</v>
      </c>
      <c r="J279" s="240">
        <v>1343256667</v>
      </c>
      <c r="K279" s="240">
        <v>115537969</v>
      </c>
      <c r="L279" s="241">
        <v>1664147</v>
      </c>
      <c r="M279" s="242">
        <v>1</v>
      </c>
      <c r="N279" s="243">
        <v>2</v>
      </c>
      <c r="O279" s="244"/>
      <c r="P279" s="245">
        <v>0</v>
      </c>
      <c r="Q279" s="246">
        <v>525490168</v>
      </c>
      <c r="R279" s="240">
        <v>786698392</v>
      </c>
      <c r="S279" s="247" t="s">
        <v>395</v>
      </c>
      <c r="T279" s="248" t="s">
        <v>259</v>
      </c>
      <c r="U279" s="240">
        <v>19.253267375181981</v>
      </c>
      <c r="V279" s="247" t="s">
        <v>395</v>
      </c>
      <c r="W279" s="249">
        <v>3.1088013434751153E-2</v>
      </c>
      <c r="X279" s="247" t="s">
        <v>395</v>
      </c>
      <c r="Y279" s="245">
        <v>0</v>
      </c>
      <c r="Z279" s="250">
        <v>69.427742260749795</v>
      </c>
      <c r="AA279" s="247" t="s">
        <v>395</v>
      </c>
      <c r="AB279" s="251" t="s">
        <v>396</v>
      </c>
      <c r="AC279" s="252">
        <v>2021</v>
      </c>
      <c r="AD279" s="253">
        <v>1525.9395020065469</v>
      </c>
      <c r="AE279" s="254"/>
      <c r="AF279" s="255">
        <v>8.6013322575230519E-2</v>
      </c>
      <c r="AG279" s="247" t="s">
        <v>395</v>
      </c>
      <c r="AH279" s="256">
        <v>8.3339339247444161E-2</v>
      </c>
      <c r="AI279" s="247" t="s">
        <v>395</v>
      </c>
      <c r="AJ279" s="257" t="s">
        <v>395</v>
      </c>
    </row>
    <row r="280" spans="2:36" ht="18" customHeight="1" x14ac:dyDescent="0.2">
      <c r="B280" s="258">
        <v>25.1</v>
      </c>
      <c r="C280" s="259" t="s">
        <v>389</v>
      </c>
      <c r="D280" s="260">
        <v>0.5</v>
      </c>
      <c r="E280" s="261">
        <v>643709462</v>
      </c>
      <c r="F280" s="261">
        <v>1177452794</v>
      </c>
      <c r="G280" s="261">
        <v>952</v>
      </c>
      <c r="H280" s="261">
        <v>952</v>
      </c>
      <c r="I280" s="261">
        <v>643708510</v>
      </c>
      <c r="J280" s="261">
        <v>1177451842</v>
      </c>
      <c r="K280" s="261">
        <v>70930677</v>
      </c>
      <c r="L280" s="261">
        <v>718</v>
      </c>
      <c r="M280" s="262"/>
      <c r="N280" s="263" t="s">
        <v>227</v>
      </c>
      <c r="O280" s="264"/>
      <c r="P280" s="264" t="s">
        <v>227</v>
      </c>
      <c r="Q280" s="265" t="s">
        <v>227</v>
      </c>
      <c r="R280" s="266" t="s">
        <v>227</v>
      </c>
      <c r="S280" s="267" t="s">
        <v>227</v>
      </c>
      <c r="T280" s="268" t="s">
        <v>259</v>
      </c>
      <c r="U280" s="266"/>
      <c r="V280" s="267" t="s">
        <v>227</v>
      </c>
      <c r="W280" s="269"/>
      <c r="X280" s="267" t="s">
        <v>227</v>
      </c>
      <c r="Y280" s="270" t="s">
        <v>227</v>
      </c>
      <c r="Z280" s="270"/>
      <c r="AA280" s="267" t="s">
        <v>227</v>
      </c>
      <c r="AB280" s="271" t="s">
        <v>227</v>
      </c>
      <c r="AC280" s="272">
        <v>2021</v>
      </c>
      <c r="AD280" s="273">
        <v>1296.0034099189236</v>
      </c>
      <c r="AE280" s="274" t="s">
        <v>397</v>
      </c>
      <c r="AF280" s="275"/>
      <c r="AG280" s="267" t="s">
        <v>227</v>
      </c>
      <c r="AH280" s="275"/>
      <c r="AI280" s="267" t="s">
        <v>227</v>
      </c>
      <c r="AJ280" s="276" t="s">
        <v>227</v>
      </c>
    </row>
    <row r="281" spans="2:36" ht="18" customHeight="1" x14ac:dyDescent="0.2">
      <c r="B281" s="258">
        <v>25.200000000000003</v>
      </c>
      <c r="C281" s="277" t="s">
        <v>390</v>
      </c>
      <c r="D281" s="260">
        <v>0.5</v>
      </c>
      <c r="E281" s="261">
        <v>186087975</v>
      </c>
      <c r="F281" s="261">
        <v>208902918</v>
      </c>
      <c r="G281" s="261">
        <v>43098093</v>
      </c>
      <c r="H281" s="261">
        <v>43098093</v>
      </c>
      <c r="I281" s="261">
        <v>142989882</v>
      </c>
      <c r="J281" s="261">
        <v>165804825</v>
      </c>
      <c r="K281" s="261">
        <v>44607292</v>
      </c>
      <c r="L281" s="261">
        <v>1663429</v>
      </c>
      <c r="M281" s="262"/>
      <c r="N281" s="263" t="s">
        <v>227</v>
      </c>
      <c r="O281" s="264"/>
      <c r="P281" s="264" t="s">
        <v>227</v>
      </c>
      <c r="Q281" s="265" t="s">
        <v>227</v>
      </c>
      <c r="R281" s="266" t="s">
        <v>227</v>
      </c>
      <c r="S281" s="267" t="s">
        <v>227</v>
      </c>
      <c r="T281" s="268" t="s">
        <v>259</v>
      </c>
      <c r="U281" s="266"/>
      <c r="V281" s="267" t="s">
        <v>227</v>
      </c>
      <c r="W281" s="269"/>
      <c r="X281" s="267" t="s">
        <v>227</v>
      </c>
      <c r="Y281" s="270" t="s">
        <v>227</v>
      </c>
      <c r="Z281" s="270"/>
      <c r="AA281" s="267" t="s">
        <v>227</v>
      </c>
      <c r="AB281" s="271" t="s">
        <v>227</v>
      </c>
      <c r="AC281" s="272">
        <v>2021</v>
      </c>
      <c r="AD281" s="273">
        <v>229.93609208762325</v>
      </c>
      <c r="AE281" s="274" t="s">
        <v>398</v>
      </c>
      <c r="AF281" s="275"/>
      <c r="AG281" s="267" t="s">
        <v>227</v>
      </c>
      <c r="AH281" s="275"/>
      <c r="AI281" s="267" t="s">
        <v>227</v>
      </c>
      <c r="AJ281" s="276" t="s">
        <v>227</v>
      </c>
    </row>
    <row r="282" spans="2:36" ht="18" customHeight="1" thickBot="1" x14ac:dyDescent="0.25">
      <c r="B282" s="258" t="s">
        <v>227</v>
      </c>
      <c r="C282" s="277"/>
      <c r="D282" s="260"/>
      <c r="E282" s="261"/>
      <c r="F282" s="261"/>
      <c r="G282" s="261"/>
      <c r="H282" s="261"/>
      <c r="I282" s="261">
        <v>0</v>
      </c>
      <c r="J282" s="261">
        <v>0</v>
      </c>
      <c r="K282" s="261"/>
      <c r="L282" s="261"/>
      <c r="M282" s="262"/>
      <c r="N282" s="263" t="s">
        <v>227</v>
      </c>
      <c r="O282" s="264"/>
      <c r="P282" s="264" t="s">
        <v>227</v>
      </c>
      <c r="Q282" s="265" t="s">
        <v>227</v>
      </c>
      <c r="R282" s="266" t="s">
        <v>227</v>
      </c>
      <c r="S282" s="267" t="s">
        <v>227</v>
      </c>
      <c r="T282" s="268"/>
      <c r="U282" s="266"/>
      <c r="V282" s="267" t="s">
        <v>227</v>
      </c>
      <c r="W282" s="269"/>
      <c r="X282" s="267" t="s">
        <v>227</v>
      </c>
      <c r="Y282" s="270">
        <v>0</v>
      </c>
      <c r="Z282" s="270"/>
      <c r="AA282" s="267" t="s">
        <v>227</v>
      </c>
      <c r="AB282" s="271" t="s">
        <v>227</v>
      </c>
      <c r="AC282" s="272">
        <v>2021</v>
      </c>
      <c r="AD282" s="273">
        <v>0</v>
      </c>
      <c r="AE282" s="274" t="s">
        <v>227</v>
      </c>
      <c r="AF282" s="275"/>
      <c r="AG282" s="267" t="s">
        <v>227</v>
      </c>
      <c r="AH282" s="275"/>
      <c r="AI282" s="267" t="s">
        <v>227</v>
      </c>
      <c r="AJ282" s="276" t="s">
        <v>227</v>
      </c>
    </row>
    <row r="283" spans="2:36" ht="18" hidden="1" customHeight="1" x14ac:dyDescent="0.2">
      <c r="B283" s="258" t="s">
        <v>227</v>
      </c>
      <c r="C283" s="277"/>
      <c r="D283" s="260"/>
      <c r="E283" s="261"/>
      <c r="F283" s="261"/>
      <c r="G283" s="261"/>
      <c r="H283" s="261"/>
      <c r="I283" s="261">
        <v>0</v>
      </c>
      <c r="J283" s="261">
        <v>0</v>
      </c>
      <c r="K283" s="261"/>
      <c r="L283" s="278"/>
      <c r="M283" s="262"/>
      <c r="N283" s="263" t="s">
        <v>227</v>
      </c>
      <c r="O283" s="264"/>
      <c r="P283" s="264" t="s">
        <v>227</v>
      </c>
      <c r="Q283" s="265" t="s">
        <v>227</v>
      </c>
      <c r="R283" s="266" t="s">
        <v>227</v>
      </c>
      <c r="S283" s="267" t="s">
        <v>227</v>
      </c>
      <c r="T283" s="268" t="s">
        <v>227</v>
      </c>
      <c r="U283" s="266"/>
      <c r="V283" s="267" t="s">
        <v>227</v>
      </c>
      <c r="W283" s="269"/>
      <c r="X283" s="267" t="s">
        <v>227</v>
      </c>
      <c r="Y283" s="270">
        <v>0</v>
      </c>
      <c r="Z283" s="270"/>
      <c r="AA283" s="267" t="s">
        <v>227</v>
      </c>
      <c r="AB283" s="271" t="s">
        <v>227</v>
      </c>
      <c r="AC283" s="272">
        <v>2021</v>
      </c>
      <c r="AD283" s="273">
        <v>0</v>
      </c>
      <c r="AE283" s="274" t="s">
        <v>227</v>
      </c>
      <c r="AF283" s="275"/>
      <c r="AG283" s="267" t="s">
        <v>227</v>
      </c>
      <c r="AH283" s="275"/>
      <c r="AI283" s="267" t="s">
        <v>227</v>
      </c>
      <c r="AJ283" s="276" t="s">
        <v>227</v>
      </c>
    </row>
    <row r="284" spans="2:36" ht="18" hidden="1" customHeight="1" x14ac:dyDescent="0.2">
      <c r="B284" s="258" t="s">
        <v>227</v>
      </c>
      <c r="C284" s="277"/>
      <c r="D284" s="260"/>
      <c r="E284" s="261"/>
      <c r="F284" s="261"/>
      <c r="G284" s="261"/>
      <c r="H284" s="261"/>
      <c r="I284" s="261">
        <v>0</v>
      </c>
      <c r="J284" s="261">
        <v>0</v>
      </c>
      <c r="K284" s="261"/>
      <c r="L284" s="278"/>
      <c r="M284" s="262"/>
      <c r="N284" s="263" t="s">
        <v>227</v>
      </c>
      <c r="O284" s="264"/>
      <c r="P284" s="264" t="s">
        <v>227</v>
      </c>
      <c r="Q284" s="265" t="s">
        <v>227</v>
      </c>
      <c r="R284" s="266" t="s">
        <v>227</v>
      </c>
      <c r="S284" s="267" t="s">
        <v>227</v>
      </c>
      <c r="T284" s="268" t="s">
        <v>227</v>
      </c>
      <c r="U284" s="266"/>
      <c r="V284" s="267" t="s">
        <v>227</v>
      </c>
      <c r="W284" s="269"/>
      <c r="X284" s="267" t="s">
        <v>227</v>
      </c>
      <c r="Y284" s="270">
        <v>0</v>
      </c>
      <c r="Z284" s="270"/>
      <c r="AA284" s="267" t="s">
        <v>227</v>
      </c>
      <c r="AB284" s="271" t="s">
        <v>227</v>
      </c>
      <c r="AC284" s="272">
        <v>2021</v>
      </c>
      <c r="AD284" s="273">
        <v>0</v>
      </c>
      <c r="AE284" s="274" t="s">
        <v>227</v>
      </c>
      <c r="AF284" s="275"/>
      <c r="AG284" s="267" t="s">
        <v>227</v>
      </c>
      <c r="AH284" s="275"/>
      <c r="AI284" s="267" t="s">
        <v>227</v>
      </c>
      <c r="AJ284" s="276" t="s">
        <v>227</v>
      </c>
    </row>
    <row r="285" spans="2:36" ht="18" hidden="1" customHeight="1" x14ac:dyDescent="0.2">
      <c r="B285" s="258" t="s">
        <v>227</v>
      </c>
      <c r="C285" s="277"/>
      <c r="D285" s="260"/>
      <c r="E285" s="261"/>
      <c r="F285" s="261"/>
      <c r="G285" s="261"/>
      <c r="H285" s="261"/>
      <c r="I285" s="261">
        <v>0</v>
      </c>
      <c r="J285" s="261">
        <v>0</v>
      </c>
      <c r="K285" s="261"/>
      <c r="L285" s="278"/>
      <c r="M285" s="262"/>
      <c r="N285" s="263" t="s">
        <v>227</v>
      </c>
      <c r="O285" s="264"/>
      <c r="P285" s="264" t="s">
        <v>227</v>
      </c>
      <c r="Q285" s="265" t="s">
        <v>227</v>
      </c>
      <c r="R285" s="266" t="s">
        <v>227</v>
      </c>
      <c r="S285" s="267" t="s">
        <v>227</v>
      </c>
      <c r="T285" s="268" t="s">
        <v>227</v>
      </c>
      <c r="U285" s="266"/>
      <c r="V285" s="267" t="s">
        <v>227</v>
      </c>
      <c r="W285" s="269"/>
      <c r="X285" s="267" t="s">
        <v>227</v>
      </c>
      <c r="Y285" s="270">
        <v>0</v>
      </c>
      <c r="Z285" s="270"/>
      <c r="AA285" s="267" t="s">
        <v>227</v>
      </c>
      <c r="AB285" s="271" t="s">
        <v>227</v>
      </c>
      <c r="AC285" s="272">
        <v>2021</v>
      </c>
      <c r="AD285" s="273">
        <v>0</v>
      </c>
      <c r="AE285" s="274" t="s">
        <v>227</v>
      </c>
      <c r="AF285" s="275"/>
      <c r="AG285" s="267" t="s">
        <v>227</v>
      </c>
      <c r="AH285" s="275"/>
      <c r="AI285" s="267" t="s">
        <v>227</v>
      </c>
      <c r="AJ285" s="276" t="s">
        <v>227</v>
      </c>
    </row>
    <row r="286" spans="2:36" ht="18" hidden="1" customHeight="1" x14ac:dyDescent="0.2">
      <c r="B286" s="258" t="s">
        <v>227</v>
      </c>
      <c r="C286" s="277"/>
      <c r="D286" s="260"/>
      <c r="E286" s="261"/>
      <c r="F286" s="261"/>
      <c r="G286" s="261"/>
      <c r="H286" s="261"/>
      <c r="I286" s="261">
        <v>0</v>
      </c>
      <c r="J286" s="261">
        <v>0</v>
      </c>
      <c r="K286" s="261"/>
      <c r="L286" s="278"/>
      <c r="M286" s="262"/>
      <c r="N286" s="263" t="s">
        <v>227</v>
      </c>
      <c r="O286" s="264"/>
      <c r="P286" s="264" t="s">
        <v>227</v>
      </c>
      <c r="Q286" s="265" t="s">
        <v>227</v>
      </c>
      <c r="R286" s="266" t="s">
        <v>227</v>
      </c>
      <c r="S286" s="267" t="s">
        <v>227</v>
      </c>
      <c r="T286" s="268" t="s">
        <v>227</v>
      </c>
      <c r="U286" s="266"/>
      <c r="V286" s="267" t="s">
        <v>227</v>
      </c>
      <c r="W286" s="269"/>
      <c r="X286" s="267" t="s">
        <v>227</v>
      </c>
      <c r="Y286" s="270">
        <v>0</v>
      </c>
      <c r="Z286" s="270"/>
      <c r="AA286" s="267" t="s">
        <v>227</v>
      </c>
      <c r="AB286" s="271" t="s">
        <v>227</v>
      </c>
      <c r="AC286" s="272">
        <v>2021</v>
      </c>
      <c r="AD286" s="273">
        <v>0</v>
      </c>
      <c r="AE286" s="274" t="s">
        <v>227</v>
      </c>
      <c r="AF286" s="275"/>
      <c r="AG286" s="267" t="s">
        <v>227</v>
      </c>
      <c r="AH286" s="275"/>
      <c r="AI286" s="267" t="s">
        <v>227</v>
      </c>
      <c r="AJ286" s="276" t="s">
        <v>227</v>
      </c>
    </row>
    <row r="287" spans="2:36" ht="18" hidden="1" customHeight="1" x14ac:dyDescent="0.2">
      <c r="B287" s="258" t="s">
        <v>227</v>
      </c>
      <c r="C287" s="277"/>
      <c r="D287" s="260"/>
      <c r="E287" s="261"/>
      <c r="F287" s="261"/>
      <c r="G287" s="261"/>
      <c r="H287" s="261"/>
      <c r="I287" s="261">
        <v>0</v>
      </c>
      <c r="J287" s="261">
        <v>0</v>
      </c>
      <c r="K287" s="261"/>
      <c r="L287" s="278"/>
      <c r="M287" s="262"/>
      <c r="N287" s="263" t="s">
        <v>227</v>
      </c>
      <c r="O287" s="264"/>
      <c r="P287" s="264" t="s">
        <v>227</v>
      </c>
      <c r="Q287" s="265" t="s">
        <v>227</v>
      </c>
      <c r="R287" s="266" t="s">
        <v>227</v>
      </c>
      <c r="S287" s="267" t="s">
        <v>227</v>
      </c>
      <c r="T287" s="268" t="s">
        <v>227</v>
      </c>
      <c r="U287" s="266"/>
      <c r="V287" s="267" t="s">
        <v>227</v>
      </c>
      <c r="W287" s="269"/>
      <c r="X287" s="267" t="s">
        <v>227</v>
      </c>
      <c r="Y287" s="270">
        <v>0</v>
      </c>
      <c r="Z287" s="270"/>
      <c r="AA287" s="267" t="s">
        <v>227</v>
      </c>
      <c r="AB287" s="271" t="s">
        <v>227</v>
      </c>
      <c r="AC287" s="272">
        <v>2021</v>
      </c>
      <c r="AD287" s="273">
        <v>0</v>
      </c>
      <c r="AE287" s="274" t="s">
        <v>227</v>
      </c>
      <c r="AF287" s="275"/>
      <c r="AG287" s="267" t="s">
        <v>227</v>
      </c>
      <c r="AH287" s="275"/>
      <c r="AI287" s="267" t="s">
        <v>227</v>
      </c>
      <c r="AJ287" s="276" t="s">
        <v>227</v>
      </c>
    </row>
    <row r="288" spans="2:36" ht="18" hidden="1" customHeight="1" x14ac:dyDescent="0.2">
      <c r="B288" s="258" t="s">
        <v>227</v>
      </c>
      <c r="C288" s="277"/>
      <c r="D288" s="260"/>
      <c r="E288" s="261"/>
      <c r="F288" s="261"/>
      <c r="G288" s="261"/>
      <c r="H288" s="261"/>
      <c r="I288" s="261">
        <v>0</v>
      </c>
      <c r="J288" s="261">
        <v>0</v>
      </c>
      <c r="K288" s="261"/>
      <c r="L288" s="278"/>
      <c r="M288" s="262"/>
      <c r="N288" s="263" t="s">
        <v>227</v>
      </c>
      <c r="O288" s="264"/>
      <c r="P288" s="264" t="s">
        <v>227</v>
      </c>
      <c r="Q288" s="265" t="s">
        <v>227</v>
      </c>
      <c r="R288" s="266" t="s">
        <v>227</v>
      </c>
      <c r="S288" s="267" t="s">
        <v>227</v>
      </c>
      <c r="T288" s="268" t="s">
        <v>227</v>
      </c>
      <c r="U288" s="266"/>
      <c r="V288" s="267" t="s">
        <v>227</v>
      </c>
      <c r="W288" s="269"/>
      <c r="X288" s="267" t="s">
        <v>227</v>
      </c>
      <c r="Y288" s="270">
        <v>0</v>
      </c>
      <c r="Z288" s="270"/>
      <c r="AA288" s="267" t="s">
        <v>227</v>
      </c>
      <c r="AB288" s="271" t="s">
        <v>227</v>
      </c>
      <c r="AC288" s="272">
        <v>2021</v>
      </c>
      <c r="AD288" s="273">
        <v>0</v>
      </c>
      <c r="AE288" s="274" t="s">
        <v>227</v>
      </c>
      <c r="AF288" s="275"/>
      <c r="AG288" s="267" t="s">
        <v>227</v>
      </c>
      <c r="AH288" s="275"/>
      <c r="AI288" s="267" t="s">
        <v>227</v>
      </c>
      <c r="AJ288" s="276" t="s">
        <v>227</v>
      </c>
    </row>
    <row r="289" spans="2:36" ht="18" hidden="1" customHeight="1" thickBot="1" x14ac:dyDescent="0.25">
      <c r="B289" s="279"/>
      <c r="C289" s="280"/>
      <c r="D289" s="280"/>
      <c r="E289" s="280"/>
      <c r="F289" s="280"/>
      <c r="G289" s="280"/>
      <c r="H289" s="280"/>
      <c r="I289" s="280"/>
      <c r="J289" s="280"/>
      <c r="K289" s="280"/>
      <c r="L289" s="280"/>
      <c r="M289" s="280"/>
      <c r="N289" s="281"/>
      <c r="O289" s="280"/>
      <c r="P289" s="280"/>
      <c r="Q289" s="280"/>
      <c r="R289" s="280"/>
      <c r="S289" s="280"/>
      <c r="T289" s="280"/>
      <c r="U289" s="280"/>
      <c r="V289" s="280"/>
      <c r="W289" s="280"/>
      <c r="X289" s="280"/>
      <c r="Y289" s="280"/>
      <c r="Z289" s="280"/>
      <c r="AA289" s="280"/>
      <c r="AB289" s="280"/>
      <c r="AC289" s="282"/>
      <c r="AD289" s="282"/>
      <c r="AE289" s="282"/>
      <c r="AF289" s="283"/>
      <c r="AG289" s="282"/>
      <c r="AH289" s="283"/>
      <c r="AI289" s="282"/>
      <c r="AJ289" s="284"/>
    </row>
    <row r="290" spans="2:36" ht="18" customHeight="1" x14ac:dyDescent="0.2">
      <c r="B290" s="237">
        <v>26</v>
      </c>
      <c r="C290" s="238" t="s">
        <v>391</v>
      </c>
      <c r="D290" s="239">
        <v>1</v>
      </c>
      <c r="E290" s="240">
        <v>706502887</v>
      </c>
      <c r="F290" s="240">
        <v>1573930039</v>
      </c>
      <c r="G290" s="240">
        <v>341447880</v>
      </c>
      <c r="H290" s="240">
        <v>584028023</v>
      </c>
      <c r="I290" s="240">
        <v>365055007</v>
      </c>
      <c r="J290" s="240">
        <v>989902016</v>
      </c>
      <c r="K290" s="240">
        <v>176229567</v>
      </c>
      <c r="L290" s="241">
        <v>19284543.000999998</v>
      </c>
      <c r="M290" s="242">
        <v>1</v>
      </c>
      <c r="N290" s="243">
        <v>2</v>
      </c>
      <c r="O290" s="244"/>
      <c r="P290" s="245">
        <v>0</v>
      </c>
      <c r="Q290" s="246">
        <v>525490168</v>
      </c>
      <c r="R290" s="240">
        <v>365055007</v>
      </c>
      <c r="S290" s="247" t="s">
        <v>395</v>
      </c>
      <c r="T290" s="248" t="s">
        <v>259</v>
      </c>
      <c r="U290" s="240">
        <v>2.0691383030405697</v>
      </c>
      <c r="V290" s="247" t="s">
        <v>395</v>
      </c>
      <c r="W290" s="249">
        <v>0.37106352158515477</v>
      </c>
      <c r="X290" s="247" t="s">
        <v>395</v>
      </c>
      <c r="Y290" s="245">
        <v>0</v>
      </c>
      <c r="Z290" s="250">
        <v>9.1383844040722995</v>
      </c>
      <c r="AA290" s="247" t="s">
        <v>395</v>
      </c>
      <c r="AB290" s="251" t="s">
        <v>396</v>
      </c>
      <c r="AC290" s="252">
        <v>2021</v>
      </c>
      <c r="AD290" s="253">
        <v>1732.3995559840885</v>
      </c>
      <c r="AE290" s="254"/>
      <c r="AF290" s="255">
        <v>0.17802728366198214</v>
      </c>
      <c r="AG290" s="247" t="s">
        <v>395</v>
      </c>
      <c r="AH290" s="256">
        <v>0.11196785284812777</v>
      </c>
      <c r="AI290" s="247" t="s">
        <v>395</v>
      </c>
      <c r="AJ290" s="257" t="s">
        <v>395</v>
      </c>
    </row>
    <row r="291" spans="2:36" ht="18" customHeight="1" x14ac:dyDescent="0.2">
      <c r="B291" s="258">
        <v>26.1</v>
      </c>
      <c r="C291" s="259" t="s">
        <v>392</v>
      </c>
      <c r="D291" s="260">
        <v>0.9</v>
      </c>
      <c r="E291" s="261">
        <v>152851820</v>
      </c>
      <c r="F291" s="261">
        <v>995612450</v>
      </c>
      <c r="G291" s="261">
        <v>218654995</v>
      </c>
      <c r="H291" s="261">
        <v>413837138</v>
      </c>
      <c r="I291" s="261">
        <v>-65803175</v>
      </c>
      <c r="J291" s="261">
        <v>581775312</v>
      </c>
      <c r="K291" s="261">
        <v>77160600</v>
      </c>
      <c r="L291" s="261">
        <v>1E-3</v>
      </c>
      <c r="M291" s="262"/>
      <c r="N291" s="263" t="s">
        <v>227</v>
      </c>
      <c r="O291" s="264"/>
      <c r="P291" s="264" t="s">
        <v>227</v>
      </c>
      <c r="Q291" s="265" t="s">
        <v>227</v>
      </c>
      <c r="R291" s="266" t="s">
        <v>227</v>
      </c>
      <c r="S291" s="267" t="s">
        <v>227</v>
      </c>
      <c r="T291" s="268" t="s">
        <v>259</v>
      </c>
      <c r="U291" s="266"/>
      <c r="V291" s="267" t="s">
        <v>227</v>
      </c>
      <c r="W291" s="269"/>
      <c r="X291" s="267" t="s">
        <v>227</v>
      </c>
      <c r="Y291" s="270" t="s">
        <v>227</v>
      </c>
      <c r="Z291" s="270"/>
      <c r="AA291" s="267" t="s">
        <v>227</v>
      </c>
      <c r="AB291" s="271" t="s">
        <v>227</v>
      </c>
      <c r="AC291" s="272">
        <v>2021</v>
      </c>
      <c r="AD291" s="273">
        <v>1095.8546590851556</v>
      </c>
      <c r="AE291" s="274" t="s">
        <v>397</v>
      </c>
      <c r="AF291" s="275"/>
      <c r="AG291" s="267" t="s">
        <v>227</v>
      </c>
      <c r="AH291" s="275"/>
      <c r="AI291" s="267" t="s">
        <v>227</v>
      </c>
      <c r="AJ291" s="276" t="s">
        <v>227</v>
      </c>
    </row>
    <row r="292" spans="2:36" ht="18" customHeight="1" x14ac:dyDescent="0.2">
      <c r="B292" s="258">
        <v>26.200000000000003</v>
      </c>
      <c r="C292" s="277" t="s">
        <v>393</v>
      </c>
      <c r="D292" s="260">
        <v>0.1</v>
      </c>
      <c r="E292" s="261">
        <v>553651067</v>
      </c>
      <c r="F292" s="261">
        <v>578317589</v>
      </c>
      <c r="G292" s="261">
        <v>122792885</v>
      </c>
      <c r="H292" s="261">
        <v>170190885</v>
      </c>
      <c r="I292" s="261">
        <v>430858182</v>
      </c>
      <c r="J292" s="261">
        <v>408126704</v>
      </c>
      <c r="K292" s="261">
        <v>99068967</v>
      </c>
      <c r="L292" s="261">
        <v>19284543</v>
      </c>
      <c r="M292" s="262"/>
      <c r="N292" s="263" t="s">
        <v>227</v>
      </c>
      <c r="O292" s="264"/>
      <c r="P292" s="264" t="s">
        <v>227</v>
      </c>
      <c r="Q292" s="265" t="s">
        <v>227</v>
      </c>
      <c r="R292" s="266" t="s">
        <v>227</v>
      </c>
      <c r="S292" s="267" t="s">
        <v>227</v>
      </c>
      <c r="T292" s="268" t="s">
        <v>259</v>
      </c>
      <c r="U292" s="266"/>
      <c r="V292" s="267" t="s">
        <v>227</v>
      </c>
      <c r="W292" s="269"/>
      <c r="X292" s="267" t="s">
        <v>227</v>
      </c>
      <c r="Y292" s="270" t="s">
        <v>227</v>
      </c>
      <c r="Z292" s="270"/>
      <c r="AA292" s="267" t="s">
        <v>227</v>
      </c>
      <c r="AB292" s="271" t="s">
        <v>227</v>
      </c>
      <c r="AC292" s="272">
        <v>2021</v>
      </c>
      <c r="AD292" s="273">
        <v>636.54489689893296</v>
      </c>
      <c r="AE292" s="274" t="s">
        <v>397</v>
      </c>
      <c r="AF292" s="275"/>
      <c r="AG292" s="267" t="s">
        <v>227</v>
      </c>
      <c r="AH292" s="275"/>
      <c r="AI292" s="267" t="s">
        <v>227</v>
      </c>
      <c r="AJ292" s="276" t="s">
        <v>227</v>
      </c>
    </row>
    <row r="293" spans="2:36" ht="18" customHeight="1" x14ac:dyDescent="0.2">
      <c r="B293" s="258" t="s">
        <v>227</v>
      </c>
      <c r="C293" s="277"/>
      <c r="D293" s="260"/>
      <c r="E293" s="261"/>
      <c r="F293" s="261"/>
      <c r="G293" s="261"/>
      <c r="H293" s="261"/>
      <c r="I293" s="261">
        <v>0</v>
      </c>
      <c r="J293" s="261">
        <v>0</v>
      </c>
      <c r="K293" s="261"/>
      <c r="L293" s="261"/>
      <c r="M293" s="262"/>
      <c r="N293" s="263" t="s">
        <v>227</v>
      </c>
      <c r="O293" s="264"/>
      <c r="P293" s="264" t="s">
        <v>227</v>
      </c>
      <c r="Q293" s="265" t="s">
        <v>227</v>
      </c>
      <c r="R293" s="266" t="s">
        <v>227</v>
      </c>
      <c r="S293" s="267" t="s">
        <v>227</v>
      </c>
      <c r="T293" s="268"/>
      <c r="U293" s="266"/>
      <c r="V293" s="267" t="s">
        <v>227</v>
      </c>
      <c r="W293" s="269"/>
      <c r="X293" s="267" t="s">
        <v>227</v>
      </c>
      <c r="Y293" s="270">
        <v>0</v>
      </c>
      <c r="Z293" s="270"/>
      <c r="AA293" s="267" t="s">
        <v>227</v>
      </c>
      <c r="AB293" s="271" t="s">
        <v>227</v>
      </c>
      <c r="AC293" s="272">
        <v>2021</v>
      </c>
      <c r="AD293" s="273">
        <v>0</v>
      </c>
      <c r="AE293" s="274" t="s">
        <v>227</v>
      </c>
      <c r="AF293" s="275"/>
      <c r="AG293" s="267" t="s">
        <v>227</v>
      </c>
      <c r="AH293" s="275"/>
      <c r="AI293" s="267" t="s">
        <v>227</v>
      </c>
      <c r="AJ293" s="276" t="s">
        <v>227</v>
      </c>
    </row>
    <row r="294" spans="2:36" ht="18" hidden="1" customHeight="1" x14ac:dyDescent="0.2">
      <c r="B294" s="258" t="s">
        <v>227</v>
      </c>
      <c r="C294" s="277"/>
      <c r="D294" s="260"/>
      <c r="E294" s="261"/>
      <c r="F294" s="261"/>
      <c r="G294" s="261"/>
      <c r="H294" s="261"/>
      <c r="I294" s="261">
        <v>0</v>
      </c>
      <c r="J294" s="261">
        <v>0</v>
      </c>
      <c r="K294" s="261"/>
      <c r="L294" s="278"/>
      <c r="M294" s="262"/>
      <c r="N294" s="263" t="s">
        <v>227</v>
      </c>
      <c r="O294" s="264"/>
      <c r="P294" s="264" t="s">
        <v>227</v>
      </c>
      <c r="Q294" s="265" t="s">
        <v>227</v>
      </c>
      <c r="R294" s="266" t="s">
        <v>227</v>
      </c>
      <c r="S294" s="267" t="s">
        <v>227</v>
      </c>
      <c r="T294" s="268" t="s">
        <v>227</v>
      </c>
      <c r="U294" s="266"/>
      <c r="V294" s="267" t="s">
        <v>227</v>
      </c>
      <c r="W294" s="269"/>
      <c r="X294" s="267" t="s">
        <v>227</v>
      </c>
      <c r="Y294" s="270">
        <v>0</v>
      </c>
      <c r="Z294" s="270"/>
      <c r="AA294" s="267" t="s">
        <v>227</v>
      </c>
      <c r="AB294" s="271" t="s">
        <v>227</v>
      </c>
      <c r="AC294" s="272">
        <v>2021</v>
      </c>
      <c r="AD294" s="273">
        <v>0</v>
      </c>
      <c r="AE294" s="274" t="s">
        <v>227</v>
      </c>
      <c r="AF294" s="275"/>
      <c r="AG294" s="267" t="s">
        <v>227</v>
      </c>
      <c r="AH294" s="275"/>
      <c r="AI294" s="267" t="s">
        <v>227</v>
      </c>
      <c r="AJ294" s="276" t="s">
        <v>227</v>
      </c>
    </row>
    <row r="295" spans="2:36" ht="18" hidden="1" customHeight="1" x14ac:dyDescent="0.2">
      <c r="B295" s="258" t="s">
        <v>227</v>
      </c>
      <c r="C295" s="277"/>
      <c r="D295" s="260"/>
      <c r="E295" s="261"/>
      <c r="F295" s="261"/>
      <c r="G295" s="261"/>
      <c r="H295" s="261"/>
      <c r="I295" s="261">
        <v>0</v>
      </c>
      <c r="J295" s="261">
        <v>0</v>
      </c>
      <c r="K295" s="261"/>
      <c r="L295" s="278"/>
      <c r="M295" s="262"/>
      <c r="N295" s="263" t="s">
        <v>227</v>
      </c>
      <c r="O295" s="264"/>
      <c r="P295" s="264" t="s">
        <v>227</v>
      </c>
      <c r="Q295" s="265" t="s">
        <v>227</v>
      </c>
      <c r="R295" s="266" t="s">
        <v>227</v>
      </c>
      <c r="S295" s="267" t="s">
        <v>227</v>
      </c>
      <c r="T295" s="268" t="s">
        <v>227</v>
      </c>
      <c r="U295" s="266"/>
      <c r="V295" s="267" t="s">
        <v>227</v>
      </c>
      <c r="W295" s="269"/>
      <c r="X295" s="267" t="s">
        <v>227</v>
      </c>
      <c r="Y295" s="270">
        <v>0</v>
      </c>
      <c r="Z295" s="270"/>
      <c r="AA295" s="267" t="s">
        <v>227</v>
      </c>
      <c r="AB295" s="271" t="s">
        <v>227</v>
      </c>
      <c r="AC295" s="272">
        <v>2021</v>
      </c>
      <c r="AD295" s="273">
        <v>0</v>
      </c>
      <c r="AE295" s="274" t="s">
        <v>227</v>
      </c>
      <c r="AF295" s="275"/>
      <c r="AG295" s="267" t="s">
        <v>227</v>
      </c>
      <c r="AH295" s="275"/>
      <c r="AI295" s="267" t="s">
        <v>227</v>
      </c>
      <c r="AJ295" s="276" t="s">
        <v>227</v>
      </c>
    </row>
    <row r="296" spans="2:36" ht="18" hidden="1" customHeight="1" x14ac:dyDescent="0.2">
      <c r="B296" s="258" t="s">
        <v>227</v>
      </c>
      <c r="C296" s="277"/>
      <c r="D296" s="260"/>
      <c r="E296" s="261"/>
      <c r="F296" s="261"/>
      <c r="G296" s="261"/>
      <c r="H296" s="261"/>
      <c r="I296" s="261">
        <v>0</v>
      </c>
      <c r="J296" s="261">
        <v>0</v>
      </c>
      <c r="K296" s="261"/>
      <c r="L296" s="278"/>
      <c r="M296" s="262"/>
      <c r="N296" s="263" t="s">
        <v>227</v>
      </c>
      <c r="O296" s="264"/>
      <c r="P296" s="264" t="s">
        <v>227</v>
      </c>
      <c r="Q296" s="265" t="s">
        <v>227</v>
      </c>
      <c r="R296" s="266" t="s">
        <v>227</v>
      </c>
      <c r="S296" s="267" t="s">
        <v>227</v>
      </c>
      <c r="T296" s="268" t="s">
        <v>227</v>
      </c>
      <c r="U296" s="266"/>
      <c r="V296" s="267" t="s">
        <v>227</v>
      </c>
      <c r="W296" s="269"/>
      <c r="X296" s="267" t="s">
        <v>227</v>
      </c>
      <c r="Y296" s="270">
        <v>0</v>
      </c>
      <c r="Z296" s="270"/>
      <c r="AA296" s="267" t="s">
        <v>227</v>
      </c>
      <c r="AB296" s="271" t="s">
        <v>227</v>
      </c>
      <c r="AC296" s="272">
        <v>2021</v>
      </c>
      <c r="AD296" s="273">
        <v>0</v>
      </c>
      <c r="AE296" s="274" t="s">
        <v>227</v>
      </c>
      <c r="AF296" s="275"/>
      <c r="AG296" s="267" t="s">
        <v>227</v>
      </c>
      <c r="AH296" s="275"/>
      <c r="AI296" s="267" t="s">
        <v>227</v>
      </c>
      <c r="AJ296" s="276" t="s">
        <v>227</v>
      </c>
    </row>
    <row r="297" spans="2:36" ht="18" hidden="1" customHeight="1" x14ac:dyDescent="0.2">
      <c r="B297" s="258" t="s">
        <v>227</v>
      </c>
      <c r="C297" s="277"/>
      <c r="D297" s="260"/>
      <c r="E297" s="261"/>
      <c r="F297" s="261"/>
      <c r="G297" s="261"/>
      <c r="H297" s="261"/>
      <c r="I297" s="261">
        <v>0</v>
      </c>
      <c r="J297" s="261">
        <v>0</v>
      </c>
      <c r="K297" s="261"/>
      <c r="L297" s="278"/>
      <c r="M297" s="262"/>
      <c r="N297" s="263" t="s">
        <v>227</v>
      </c>
      <c r="O297" s="264"/>
      <c r="P297" s="264" t="s">
        <v>227</v>
      </c>
      <c r="Q297" s="265" t="s">
        <v>227</v>
      </c>
      <c r="R297" s="266" t="s">
        <v>227</v>
      </c>
      <c r="S297" s="267" t="s">
        <v>227</v>
      </c>
      <c r="T297" s="268" t="s">
        <v>227</v>
      </c>
      <c r="U297" s="266"/>
      <c r="V297" s="267" t="s">
        <v>227</v>
      </c>
      <c r="W297" s="269"/>
      <c r="X297" s="267" t="s">
        <v>227</v>
      </c>
      <c r="Y297" s="270">
        <v>0</v>
      </c>
      <c r="Z297" s="270"/>
      <c r="AA297" s="267" t="s">
        <v>227</v>
      </c>
      <c r="AB297" s="271" t="s">
        <v>227</v>
      </c>
      <c r="AC297" s="272">
        <v>2021</v>
      </c>
      <c r="AD297" s="273">
        <v>0</v>
      </c>
      <c r="AE297" s="274" t="s">
        <v>227</v>
      </c>
      <c r="AF297" s="275"/>
      <c r="AG297" s="267" t="s">
        <v>227</v>
      </c>
      <c r="AH297" s="275"/>
      <c r="AI297" s="267" t="s">
        <v>227</v>
      </c>
      <c r="AJ297" s="276" t="s">
        <v>227</v>
      </c>
    </row>
    <row r="298" spans="2:36" ht="18" hidden="1" customHeight="1" x14ac:dyDescent="0.2">
      <c r="B298" s="258" t="s">
        <v>227</v>
      </c>
      <c r="C298" s="277"/>
      <c r="D298" s="260"/>
      <c r="E298" s="261"/>
      <c r="F298" s="261"/>
      <c r="G298" s="261"/>
      <c r="H298" s="261"/>
      <c r="I298" s="261">
        <v>0</v>
      </c>
      <c r="J298" s="261">
        <v>0</v>
      </c>
      <c r="K298" s="261"/>
      <c r="L298" s="278"/>
      <c r="M298" s="262"/>
      <c r="N298" s="263" t="s">
        <v>227</v>
      </c>
      <c r="O298" s="264"/>
      <c r="P298" s="264" t="s">
        <v>227</v>
      </c>
      <c r="Q298" s="265" t="s">
        <v>227</v>
      </c>
      <c r="R298" s="266" t="s">
        <v>227</v>
      </c>
      <c r="S298" s="267" t="s">
        <v>227</v>
      </c>
      <c r="T298" s="268" t="s">
        <v>227</v>
      </c>
      <c r="U298" s="266"/>
      <c r="V298" s="267" t="s">
        <v>227</v>
      </c>
      <c r="W298" s="269"/>
      <c r="X298" s="267" t="s">
        <v>227</v>
      </c>
      <c r="Y298" s="270">
        <v>0</v>
      </c>
      <c r="Z298" s="270"/>
      <c r="AA298" s="267" t="s">
        <v>227</v>
      </c>
      <c r="AB298" s="271" t="s">
        <v>227</v>
      </c>
      <c r="AC298" s="272">
        <v>2021</v>
      </c>
      <c r="AD298" s="273">
        <v>0</v>
      </c>
      <c r="AE298" s="274" t="s">
        <v>227</v>
      </c>
      <c r="AF298" s="275"/>
      <c r="AG298" s="267" t="s">
        <v>227</v>
      </c>
      <c r="AH298" s="275"/>
      <c r="AI298" s="267" t="s">
        <v>227</v>
      </c>
      <c r="AJ298" s="276" t="s">
        <v>227</v>
      </c>
    </row>
    <row r="299" spans="2:36" ht="18" hidden="1" customHeight="1" x14ac:dyDescent="0.2">
      <c r="B299" s="258" t="s">
        <v>227</v>
      </c>
      <c r="C299" s="277"/>
      <c r="D299" s="260"/>
      <c r="E299" s="261"/>
      <c r="F299" s="261"/>
      <c r="G299" s="261"/>
      <c r="H299" s="261"/>
      <c r="I299" s="261">
        <v>0</v>
      </c>
      <c r="J299" s="261">
        <v>0</v>
      </c>
      <c r="K299" s="261"/>
      <c r="L299" s="278"/>
      <c r="M299" s="262"/>
      <c r="N299" s="263" t="s">
        <v>227</v>
      </c>
      <c r="O299" s="264"/>
      <c r="P299" s="264" t="s">
        <v>227</v>
      </c>
      <c r="Q299" s="265" t="s">
        <v>227</v>
      </c>
      <c r="R299" s="266" t="s">
        <v>227</v>
      </c>
      <c r="S299" s="267" t="s">
        <v>227</v>
      </c>
      <c r="T299" s="268" t="s">
        <v>227</v>
      </c>
      <c r="U299" s="266"/>
      <c r="V299" s="267" t="s">
        <v>227</v>
      </c>
      <c r="W299" s="269"/>
      <c r="X299" s="267" t="s">
        <v>227</v>
      </c>
      <c r="Y299" s="270">
        <v>0</v>
      </c>
      <c r="Z299" s="270"/>
      <c r="AA299" s="267" t="s">
        <v>227</v>
      </c>
      <c r="AB299" s="271" t="s">
        <v>227</v>
      </c>
      <c r="AC299" s="272">
        <v>2021</v>
      </c>
      <c r="AD299" s="273">
        <v>0</v>
      </c>
      <c r="AE299" s="274" t="s">
        <v>227</v>
      </c>
      <c r="AF299" s="275"/>
      <c r="AG299" s="267" t="s">
        <v>227</v>
      </c>
      <c r="AH299" s="275"/>
      <c r="AI299" s="267" t="s">
        <v>227</v>
      </c>
      <c r="AJ299" s="276" t="s">
        <v>227</v>
      </c>
    </row>
    <row r="300" spans="2:36" ht="18" hidden="1" customHeight="1" x14ac:dyDescent="0.2">
      <c r="B300" s="279"/>
      <c r="C300" s="280"/>
      <c r="D300" s="280"/>
      <c r="E300" s="280"/>
      <c r="F300" s="280"/>
      <c r="G300" s="280"/>
      <c r="H300" s="280"/>
      <c r="I300" s="280"/>
      <c r="J300" s="280"/>
      <c r="K300" s="280"/>
      <c r="L300" s="280"/>
      <c r="M300" s="280"/>
      <c r="N300" s="281"/>
      <c r="O300" s="280"/>
      <c r="P300" s="280"/>
      <c r="Q300" s="280"/>
      <c r="R300" s="280"/>
      <c r="S300" s="280"/>
      <c r="T300" s="280"/>
      <c r="U300" s="280"/>
      <c r="V300" s="280"/>
      <c r="W300" s="280"/>
      <c r="X300" s="280"/>
      <c r="Y300" s="280"/>
      <c r="Z300" s="280"/>
      <c r="AA300" s="280"/>
      <c r="AB300" s="280"/>
      <c r="AC300" s="282"/>
      <c r="AD300" s="282"/>
      <c r="AE300" s="282"/>
      <c r="AF300" s="283"/>
      <c r="AG300" s="282"/>
      <c r="AH300" s="283"/>
      <c r="AI300" s="282"/>
      <c r="AJ300" s="284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41">
    <mergeCell ref="B1:AB1"/>
    <mergeCell ref="B4:AJ4"/>
    <mergeCell ref="B3:AJ3"/>
    <mergeCell ref="B2:AJ2"/>
    <mergeCell ref="Q8:Q11"/>
    <mergeCell ref="N8:N11"/>
    <mergeCell ref="P8:P11"/>
    <mergeCell ref="M8:M11"/>
    <mergeCell ref="C8:C11"/>
    <mergeCell ref="J8:J11"/>
    <mergeCell ref="E8:E11"/>
    <mergeCell ref="B7:D7"/>
    <mergeCell ref="U7:V7"/>
    <mergeCell ref="W7:X7"/>
    <mergeCell ref="E7:J7"/>
    <mergeCell ref="B5:AJ5"/>
    <mergeCell ref="B8:B11"/>
    <mergeCell ref="O8:O11"/>
    <mergeCell ref="AB8:AB11"/>
    <mergeCell ref="U8:V8"/>
    <mergeCell ref="W8:X8"/>
    <mergeCell ref="G8:G11"/>
    <mergeCell ref="Y8:Y11"/>
    <mergeCell ref="D8:D11"/>
    <mergeCell ref="F8:F11"/>
    <mergeCell ref="H8:H11"/>
    <mergeCell ref="I8:I11"/>
    <mergeCell ref="T7:T11"/>
    <mergeCell ref="R7:S7"/>
    <mergeCell ref="R8:S8"/>
    <mergeCell ref="S9:S10"/>
    <mergeCell ref="R9:R10"/>
    <mergeCell ref="AJ8:AJ11"/>
    <mergeCell ref="Z7:AA7"/>
    <mergeCell ref="Z8:AA8"/>
    <mergeCell ref="AF7:AG7"/>
    <mergeCell ref="AF8:AG8"/>
    <mergeCell ref="AH7:AI7"/>
    <mergeCell ref="AH8:AI8"/>
    <mergeCell ref="AC8:AC11"/>
    <mergeCell ref="AC7:AE7"/>
  </mergeCells>
  <phoneticPr fontId="0" type="noConversion"/>
  <conditionalFormatting sqref="AA13:AA22">
    <cfRule type="cellIs" dxfId="2055" priority="13835" stopIfTrue="1" operator="equal">
      <formula>"NO ADMISIBLE"</formula>
    </cfRule>
    <cfRule type="cellIs" dxfId="2054" priority="13836" stopIfTrue="1" operator="equal">
      <formula>"ADMISIBLE"</formula>
    </cfRule>
  </conditionalFormatting>
  <conditionalFormatting sqref="AF13:AG22">
    <cfRule type="cellIs" dxfId="2053" priority="13834" stopIfTrue="1" operator="equal">
      <formula>"NO ADMISIBLE"</formula>
    </cfRule>
  </conditionalFormatting>
  <conditionalFormatting sqref="AF13:AF22">
    <cfRule type="cellIs" dxfId="2052" priority="13832" stopIfTrue="1" operator="equal">
      <formula>"NO ADMISIBLE"</formula>
    </cfRule>
    <cfRule type="cellIs" dxfId="2051" priority="13833" stopIfTrue="1" operator="equal">
      <formula>"ADMISIBLE"</formula>
    </cfRule>
  </conditionalFormatting>
  <conditionalFormatting sqref="AG13:AG22">
    <cfRule type="cellIs" dxfId="2050" priority="13830" stopIfTrue="1" operator="equal">
      <formula>"NO ADMISIBLE"</formula>
    </cfRule>
    <cfRule type="cellIs" dxfId="2049" priority="13831" stopIfTrue="1" operator="equal">
      <formula>"ADMISIBLE"</formula>
    </cfRule>
  </conditionalFormatting>
  <conditionalFormatting sqref="AH13:AI13 AI14:AI22">
    <cfRule type="cellIs" dxfId="2048" priority="13829" stopIfTrue="1" operator="equal">
      <formula>"NO ADMISIBLE"</formula>
    </cfRule>
  </conditionalFormatting>
  <conditionalFormatting sqref="AH13">
    <cfRule type="cellIs" dxfId="2047" priority="13827" stopIfTrue="1" operator="equal">
      <formula>"NO ADMISIBLE"</formula>
    </cfRule>
    <cfRule type="cellIs" dxfId="2046" priority="13828" stopIfTrue="1" operator="equal">
      <formula>"ADMISIBLE"</formula>
    </cfRule>
  </conditionalFormatting>
  <conditionalFormatting sqref="AI13:AI22">
    <cfRule type="cellIs" dxfId="2045" priority="13825" stopIfTrue="1" operator="equal">
      <formula>"NO ADMISIBLE"</formula>
    </cfRule>
    <cfRule type="cellIs" dxfId="2044" priority="13826" stopIfTrue="1" operator="equal">
      <formula>"ADMISIBLE"</formula>
    </cfRule>
  </conditionalFormatting>
  <conditionalFormatting sqref="AJ13:AJ22">
    <cfRule type="cellIs" dxfId="2043" priority="13823" stopIfTrue="1" operator="equal">
      <formula>"NO ADMISIBLE"</formula>
    </cfRule>
    <cfRule type="cellIs" dxfId="2042" priority="13824" stopIfTrue="1" operator="equal">
      <formula>"ADMISIBLE"</formula>
    </cfRule>
  </conditionalFormatting>
  <conditionalFormatting sqref="D13:D22">
    <cfRule type="cellIs" dxfId="2041" priority="11975" stopIfTrue="1" operator="equal">
      <formula>"NO ADMISIBLE"</formula>
    </cfRule>
  </conditionalFormatting>
  <conditionalFormatting sqref="R13:R22">
    <cfRule type="cellIs" dxfId="2040" priority="7070" stopIfTrue="1" operator="equal">
      <formula>"NO ADMISIBLE"</formula>
    </cfRule>
  </conditionalFormatting>
  <conditionalFormatting sqref="AJ9:IZ9 AB9 AE9">
    <cfRule type="cellIs" dxfId="2039" priority="6961" stopIfTrue="1" operator="equal">
      <formula>"NO ADMISIBLE"</formula>
    </cfRule>
  </conditionalFormatting>
  <conditionalFormatting sqref="AC1 AC8 AC12:AC22">
    <cfRule type="cellIs" dxfId="2038" priority="6960" stopIfTrue="1" operator="equal">
      <formula>"NO ADMISIBLE"</formula>
    </cfRule>
  </conditionalFormatting>
  <conditionalFormatting sqref="T13:T22">
    <cfRule type="cellIs" dxfId="2037" priority="6957" operator="equal">
      <formula>"NO"</formula>
    </cfRule>
    <cfRule type="cellIs" dxfId="2036" priority="6958" operator="equal">
      <formula>"SI"</formula>
    </cfRule>
  </conditionalFormatting>
  <conditionalFormatting sqref="AD23:AD24 AF23:AK23 AF24:AI24 AK24">
    <cfRule type="cellIs" dxfId="2035" priority="5618" stopIfTrue="1" operator="equal">
      <formula>"NO ADMISIBLE"</formula>
    </cfRule>
  </conditionalFormatting>
  <conditionalFormatting sqref="AC23:AC24">
    <cfRule type="cellIs" dxfId="2034" priority="5599" stopIfTrue="1" operator="equal">
      <formula>"NO ADMISIBLE"</formula>
    </cfRule>
  </conditionalFormatting>
  <conditionalFormatting sqref="AD9:AD10">
    <cfRule type="cellIs" dxfId="2033" priority="5420" stopIfTrue="1" operator="equal">
      <formula>"NO ADMISIBLE"</formula>
    </cfRule>
  </conditionalFormatting>
  <conditionalFormatting sqref="M13:M22">
    <cfRule type="cellIs" dxfId="2032" priority="5418" operator="equal">
      <formula>0</formula>
    </cfRule>
    <cfRule type="cellIs" dxfId="2031" priority="5419" operator="greaterThan">
      <formula>0</formula>
    </cfRule>
  </conditionalFormatting>
  <conditionalFormatting sqref="AD13">
    <cfRule type="cellIs" dxfId="2030" priority="5417" stopIfTrue="1" operator="equal">
      <formula>"NO ADMISIBLE"</formula>
    </cfRule>
  </conditionalFormatting>
  <conditionalFormatting sqref="AE13:AE22">
    <cfRule type="cellIs" dxfId="2029" priority="5416" operator="equal">
      <formula>"NO CUMPLE"</formula>
    </cfRule>
  </conditionalFormatting>
  <conditionalFormatting sqref="AH14:AH22">
    <cfRule type="cellIs" dxfId="2028" priority="5415" stopIfTrue="1" operator="equal">
      <formula>"NO ADMISIBLE"</formula>
    </cfRule>
  </conditionalFormatting>
  <conditionalFormatting sqref="AH14:AH22">
    <cfRule type="cellIs" dxfId="2027" priority="5413" stopIfTrue="1" operator="equal">
      <formula>"NO ADMISIBLE"</formula>
    </cfRule>
    <cfRule type="cellIs" dxfId="2026" priority="5414" stopIfTrue="1" operator="equal">
      <formula>"ADMISIBLE"</formula>
    </cfRule>
  </conditionalFormatting>
  <conditionalFormatting sqref="T13">
    <cfRule type="cellIs" dxfId="2025" priority="5412" operator="equal">
      <formula>"SI"</formula>
    </cfRule>
  </conditionalFormatting>
  <conditionalFormatting sqref="S13:S22 V13:V22 X13:X22 AA13:AA22 AG13:AG22 AI13:AI22">
    <cfRule type="cellIs" dxfId="2024" priority="5410" operator="equal">
      <formula>"NO CUMPLE"</formula>
    </cfRule>
    <cfRule type="cellIs" dxfId="2023" priority="5411" operator="equal">
      <formula>"CUMPLE"</formula>
    </cfRule>
  </conditionalFormatting>
  <conditionalFormatting sqref="AB13:AB22 AJ13:AJ22">
    <cfRule type="cellIs" dxfId="2022" priority="5409" operator="equal">
      <formula>"NO CUMPLE"</formula>
    </cfRule>
  </conditionalFormatting>
  <conditionalFormatting sqref="U13:U22 W13:W22 AF13:AF22 AH13:AH22 N13:R22 B14:L22">
    <cfRule type="expression" dxfId="2021" priority="5120">
      <formula>MOD(ROW(),2)=0</formula>
    </cfRule>
  </conditionalFormatting>
  <conditionalFormatting sqref="AA25:AA34">
    <cfRule type="cellIs" dxfId="2020" priority="828" stopIfTrue="1" operator="equal">
      <formula>"NO ADMISIBLE"</formula>
    </cfRule>
    <cfRule type="cellIs" dxfId="2019" priority="829" stopIfTrue="1" operator="equal">
      <formula>"ADMISIBLE"</formula>
    </cfRule>
  </conditionalFormatting>
  <conditionalFormatting sqref="AF25:AG34">
    <cfRule type="cellIs" dxfId="2018" priority="827" stopIfTrue="1" operator="equal">
      <formula>"NO ADMISIBLE"</formula>
    </cfRule>
  </conditionalFormatting>
  <conditionalFormatting sqref="AF25:AF34">
    <cfRule type="cellIs" dxfId="2017" priority="825" stopIfTrue="1" operator="equal">
      <formula>"NO ADMISIBLE"</formula>
    </cfRule>
    <cfRule type="cellIs" dxfId="2016" priority="826" stopIfTrue="1" operator="equal">
      <formula>"ADMISIBLE"</formula>
    </cfRule>
  </conditionalFormatting>
  <conditionalFormatting sqref="AG25:AG34">
    <cfRule type="cellIs" dxfId="2015" priority="823" stopIfTrue="1" operator="equal">
      <formula>"NO ADMISIBLE"</formula>
    </cfRule>
    <cfRule type="cellIs" dxfId="2014" priority="824" stopIfTrue="1" operator="equal">
      <formula>"ADMISIBLE"</formula>
    </cfRule>
  </conditionalFormatting>
  <conditionalFormatting sqref="AH25:AI25 AI26:AI34">
    <cfRule type="cellIs" dxfId="2013" priority="822" stopIfTrue="1" operator="equal">
      <formula>"NO ADMISIBLE"</formula>
    </cfRule>
  </conditionalFormatting>
  <conditionalFormatting sqref="AH25">
    <cfRule type="cellIs" dxfId="2012" priority="820" stopIfTrue="1" operator="equal">
      <formula>"NO ADMISIBLE"</formula>
    </cfRule>
    <cfRule type="cellIs" dxfId="2011" priority="821" stopIfTrue="1" operator="equal">
      <formula>"ADMISIBLE"</formula>
    </cfRule>
  </conditionalFormatting>
  <conditionalFormatting sqref="AI25:AI34">
    <cfRule type="cellIs" dxfId="2010" priority="818" stopIfTrue="1" operator="equal">
      <formula>"NO ADMISIBLE"</formula>
    </cfRule>
    <cfRule type="cellIs" dxfId="2009" priority="819" stopIfTrue="1" operator="equal">
      <formula>"ADMISIBLE"</formula>
    </cfRule>
  </conditionalFormatting>
  <conditionalFormatting sqref="AJ25:AJ34">
    <cfRule type="cellIs" dxfId="2008" priority="816" stopIfTrue="1" operator="equal">
      <formula>"NO ADMISIBLE"</formula>
    </cfRule>
    <cfRule type="cellIs" dxfId="2007" priority="817" stopIfTrue="1" operator="equal">
      <formula>"ADMISIBLE"</formula>
    </cfRule>
  </conditionalFormatting>
  <conditionalFormatting sqref="D25:D34">
    <cfRule type="cellIs" dxfId="2006" priority="815" stopIfTrue="1" operator="equal">
      <formula>"NO ADMISIBLE"</formula>
    </cfRule>
  </conditionalFormatting>
  <conditionalFormatting sqref="R25:R34">
    <cfRule type="cellIs" dxfId="2005" priority="814" stopIfTrue="1" operator="equal">
      <formula>"NO ADMISIBLE"</formula>
    </cfRule>
  </conditionalFormatting>
  <conditionalFormatting sqref="AC25:AC34">
    <cfRule type="cellIs" dxfId="2004" priority="813" stopIfTrue="1" operator="equal">
      <formula>"NO ADMISIBLE"</formula>
    </cfRule>
  </conditionalFormatting>
  <conditionalFormatting sqref="T25:T34">
    <cfRule type="cellIs" dxfId="2003" priority="811" operator="equal">
      <formula>"NO"</formula>
    </cfRule>
    <cfRule type="cellIs" dxfId="2002" priority="812" operator="equal">
      <formula>"SI"</formula>
    </cfRule>
  </conditionalFormatting>
  <conditionalFormatting sqref="AD35:AD36 AF35:AK35 AF36:AI36 AK36">
    <cfRule type="cellIs" dxfId="2001" priority="810" stopIfTrue="1" operator="equal">
      <formula>"NO ADMISIBLE"</formula>
    </cfRule>
  </conditionalFormatting>
  <conditionalFormatting sqref="AC35:AC36">
    <cfRule type="cellIs" dxfId="2000" priority="809" stopIfTrue="1" operator="equal">
      <formula>"NO ADMISIBLE"</formula>
    </cfRule>
  </conditionalFormatting>
  <conditionalFormatting sqref="M25:M34">
    <cfRule type="cellIs" dxfId="1999" priority="807" operator="equal">
      <formula>0</formula>
    </cfRule>
    <cfRule type="cellIs" dxfId="1998" priority="808" operator="greaterThan">
      <formula>0</formula>
    </cfRule>
  </conditionalFormatting>
  <conditionalFormatting sqref="AD25">
    <cfRule type="cellIs" dxfId="1997" priority="806" stopIfTrue="1" operator="equal">
      <formula>"NO ADMISIBLE"</formula>
    </cfRule>
  </conditionalFormatting>
  <conditionalFormatting sqref="AE25:AE34">
    <cfRule type="cellIs" dxfId="1996" priority="805" operator="equal">
      <formula>"NO CUMPLE"</formula>
    </cfRule>
  </conditionalFormatting>
  <conditionalFormatting sqref="AH26:AH34">
    <cfRule type="cellIs" dxfId="1995" priority="804" stopIfTrue="1" operator="equal">
      <formula>"NO ADMISIBLE"</formula>
    </cfRule>
  </conditionalFormatting>
  <conditionalFormatting sqref="AH26:AH34">
    <cfRule type="cellIs" dxfId="1994" priority="802" stopIfTrue="1" operator="equal">
      <formula>"NO ADMISIBLE"</formula>
    </cfRule>
    <cfRule type="cellIs" dxfId="1993" priority="803" stopIfTrue="1" operator="equal">
      <formula>"ADMISIBLE"</formula>
    </cfRule>
  </conditionalFormatting>
  <conditionalFormatting sqref="T25">
    <cfRule type="cellIs" dxfId="1992" priority="801" operator="equal">
      <formula>"SI"</formula>
    </cfRule>
  </conditionalFormatting>
  <conditionalFormatting sqref="S25:S34 V25:V34 X25:X34 AA25:AA34 AG25:AG34 AI25:AI34">
    <cfRule type="cellIs" dxfId="1991" priority="799" operator="equal">
      <formula>"NO CUMPLE"</formula>
    </cfRule>
    <cfRule type="cellIs" dxfId="1990" priority="800" operator="equal">
      <formula>"CUMPLE"</formula>
    </cfRule>
  </conditionalFormatting>
  <conditionalFormatting sqref="AB25:AB34 AJ25:AJ34">
    <cfRule type="cellIs" dxfId="1989" priority="798" operator="equal">
      <formula>"NO CUMPLE"</formula>
    </cfRule>
  </conditionalFormatting>
  <conditionalFormatting sqref="U25:U34 W25:W34 AF25:AF34 AH25:AH34 N25:R34 B26:L34">
    <cfRule type="expression" dxfId="1988" priority="797">
      <formula>MOD(ROW(),2)=0</formula>
    </cfRule>
  </conditionalFormatting>
  <conditionalFormatting sqref="AA37:AA46">
    <cfRule type="cellIs" dxfId="1987" priority="795" stopIfTrue="1" operator="equal">
      <formula>"NO ADMISIBLE"</formula>
    </cfRule>
    <cfRule type="cellIs" dxfId="1986" priority="796" stopIfTrue="1" operator="equal">
      <formula>"ADMISIBLE"</formula>
    </cfRule>
  </conditionalFormatting>
  <conditionalFormatting sqref="AF37:AG46">
    <cfRule type="cellIs" dxfId="1985" priority="794" stopIfTrue="1" operator="equal">
      <formula>"NO ADMISIBLE"</formula>
    </cfRule>
  </conditionalFormatting>
  <conditionalFormatting sqref="AF37:AF46">
    <cfRule type="cellIs" dxfId="1984" priority="792" stopIfTrue="1" operator="equal">
      <formula>"NO ADMISIBLE"</formula>
    </cfRule>
    <cfRule type="cellIs" dxfId="1983" priority="793" stopIfTrue="1" operator="equal">
      <formula>"ADMISIBLE"</formula>
    </cfRule>
  </conditionalFormatting>
  <conditionalFormatting sqref="AG37:AG46">
    <cfRule type="cellIs" dxfId="1982" priority="790" stopIfTrue="1" operator="equal">
      <formula>"NO ADMISIBLE"</formula>
    </cfRule>
    <cfRule type="cellIs" dxfId="1981" priority="791" stopIfTrue="1" operator="equal">
      <formula>"ADMISIBLE"</formula>
    </cfRule>
  </conditionalFormatting>
  <conditionalFormatting sqref="AH37:AI37 AI38:AI46">
    <cfRule type="cellIs" dxfId="1980" priority="789" stopIfTrue="1" operator="equal">
      <formula>"NO ADMISIBLE"</formula>
    </cfRule>
  </conditionalFormatting>
  <conditionalFormatting sqref="AH37">
    <cfRule type="cellIs" dxfId="1979" priority="787" stopIfTrue="1" operator="equal">
      <formula>"NO ADMISIBLE"</formula>
    </cfRule>
    <cfRule type="cellIs" dxfId="1978" priority="788" stopIfTrue="1" operator="equal">
      <formula>"ADMISIBLE"</formula>
    </cfRule>
  </conditionalFormatting>
  <conditionalFormatting sqref="AI37:AI46">
    <cfRule type="cellIs" dxfId="1977" priority="785" stopIfTrue="1" operator="equal">
      <formula>"NO ADMISIBLE"</formula>
    </cfRule>
    <cfRule type="cellIs" dxfId="1976" priority="786" stopIfTrue="1" operator="equal">
      <formula>"ADMISIBLE"</formula>
    </cfRule>
  </conditionalFormatting>
  <conditionalFormatting sqref="AJ36:AJ46">
    <cfRule type="cellIs" dxfId="1975" priority="783" stopIfTrue="1" operator="equal">
      <formula>"NO ADMISIBLE"</formula>
    </cfRule>
    <cfRule type="cellIs" dxfId="1974" priority="784" stopIfTrue="1" operator="equal">
      <formula>"ADMISIBLE"</formula>
    </cfRule>
  </conditionalFormatting>
  <conditionalFormatting sqref="D37:D46">
    <cfRule type="cellIs" dxfId="1973" priority="782" stopIfTrue="1" operator="equal">
      <formula>"NO ADMISIBLE"</formula>
    </cfRule>
  </conditionalFormatting>
  <conditionalFormatting sqref="R37:R46">
    <cfRule type="cellIs" dxfId="1972" priority="781" stopIfTrue="1" operator="equal">
      <formula>"NO ADMISIBLE"</formula>
    </cfRule>
  </conditionalFormatting>
  <conditionalFormatting sqref="AC37:AC46">
    <cfRule type="cellIs" dxfId="1971" priority="780" stopIfTrue="1" operator="equal">
      <formula>"NO ADMISIBLE"</formula>
    </cfRule>
  </conditionalFormatting>
  <conditionalFormatting sqref="T37:T46">
    <cfRule type="cellIs" dxfId="1970" priority="778" operator="equal">
      <formula>"NO"</formula>
    </cfRule>
    <cfRule type="cellIs" dxfId="1969" priority="779" operator="equal">
      <formula>"SI"</formula>
    </cfRule>
  </conditionalFormatting>
  <conditionalFormatting sqref="AD47 AF47:AK47">
    <cfRule type="cellIs" dxfId="1968" priority="777" stopIfTrue="1" operator="equal">
      <formula>"NO ADMISIBLE"</formula>
    </cfRule>
  </conditionalFormatting>
  <conditionalFormatting sqref="AC47">
    <cfRule type="cellIs" dxfId="1967" priority="776" stopIfTrue="1" operator="equal">
      <formula>"NO ADMISIBLE"</formula>
    </cfRule>
  </conditionalFormatting>
  <conditionalFormatting sqref="M37:M46">
    <cfRule type="cellIs" dxfId="1966" priority="774" operator="equal">
      <formula>0</formula>
    </cfRule>
    <cfRule type="cellIs" dxfId="1965" priority="775" operator="greaterThan">
      <formula>0</formula>
    </cfRule>
  </conditionalFormatting>
  <conditionalFormatting sqref="AD37">
    <cfRule type="cellIs" dxfId="1964" priority="773" stopIfTrue="1" operator="equal">
      <formula>"NO ADMISIBLE"</formula>
    </cfRule>
  </conditionalFormatting>
  <conditionalFormatting sqref="AE37:AE46">
    <cfRule type="cellIs" dxfId="1963" priority="772" operator="equal">
      <formula>"NO CUMPLE"</formula>
    </cfRule>
  </conditionalFormatting>
  <conditionalFormatting sqref="AH38:AH46">
    <cfRule type="cellIs" dxfId="1962" priority="771" stopIfTrue="1" operator="equal">
      <formula>"NO ADMISIBLE"</formula>
    </cfRule>
  </conditionalFormatting>
  <conditionalFormatting sqref="AH38:AH46">
    <cfRule type="cellIs" dxfId="1961" priority="769" stopIfTrue="1" operator="equal">
      <formula>"NO ADMISIBLE"</formula>
    </cfRule>
    <cfRule type="cellIs" dxfId="1960" priority="770" stopIfTrue="1" operator="equal">
      <formula>"ADMISIBLE"</formula>
    </cfRule>
  </conditionalFormatting>
  <conditionalFormatting sqref="T37">
    <cfRule type="cellIs" dxfId="1959" priority="768" operator="equal">
      <formula>"SI"</formula>
    </cfRule>
  </conditionalFormatting>
  <conditionalFormatting sqref="S37:S46 V37:V46 X37:X46 AA37:AA46 AG37:AG46 AI37:AI46">
    <cfRule type="cellIs" dxfId="1958" priority="766" operator="equal">
      <formula>"NO CUMPLE"</formula>
    </cfRule>
    <cfRule type="cellIs" dxfId="1957" priority="767" operator="equal">
      <formula>"CUMPLE"</formula>
    </cfRule>
  </conditionalFormatting>
  <conditionalFormatting sqref="AB36:AB46 AJ36:AJ46">
    <cfRule type="cellIs" dxfId="1956" priority="765" operator="equal">
      <formula>"NO CUMPLE"</formula>
    </cfRule>
  </conditionalFormatting>
  <conditionalFormatting sqref="U37:U46 W37:W46 AF37:AF46 AH37:AH46 N37:R46 B38:L46">
    <cfRule type="expression" dxfId="1955" priority="764">
      <formula>MOD(ROW(),2)=0</formula>
    </cfRule>
  </conditionalFormatting>
  <conditionalFormatting sqref="AA48:AA57">
    <cfRule type="cellIs" dxfId="1954" priority="762" stopIfTrue="1" operator="equal">
      <formula>"NO ADMISIBLE"</formula>
    </cfRule>
    <cfRule type="cellIs" dxfId="1953" priority="763" stopIfTrue="1" operator="equal">
      <formula>"ADMISIBLE"</formula>
    </cfRule>
  </conditionalFormatting>
  <conditionalFormatting sqref="AF48:AG57">
    <cfRule type="cellIs" dxfId="1952" priority="761" stopIfTrue="1" operator="equal">
      <formula>"NO ADMISIBLE"</formula>
    </cfRule>
  </conditionalFormatting>
  <conditionalFormatting sqref="AF48:AF57">
    <cfRule type="cellIs" dxfId="1951" priority="759" stopIfTrue="1" operator="equal">
      <formula>"NO ADMISIBLE"</formula>
    </cfRule>
    <cfRule type="cellIs" dxfId="1950" priority="760" stopIfTrue="1" operator="equal">
      <formula>"ADMISIBLE"</formula>
    </cfRule>
  </conditionalFormatting>
  <conditionalFormatting sqref="AG48:AG57">
    <cfRule type="cellIs" dxfId="1949" priority="757" stopIfTrue="1" operator="equal">
      <formula>"NO ADMISIBLE"</formula>
    </cfRule>
    <cfRule type="cellIs" dxfId="1948" priority="758" stopIfTrue="1" operator="equal">
      <formula>"ADMISIBLE"</formula>
    </cfRule>
  </conditionalFormatting>
  <conditionalFormatting sqref="AH48:AI48 AI49:AI57">
    <cfRule type="cellIs" dxfId="1947" priority="756" stopIfTrue="1" operator="equal">
      <formula>"NO ADMISIBLE"</formula>
    </cfRule>
  </conditionalFormatting>
  <conditionalFormatting sqref="AH48">
    <cfRule type="cellIs" dxfId="1946" priority="754" stopIfTrue="1" operator="equal">
      <formula>"NO ADMISIBLE"</formula>
    </cfRule>
    <cfRule type="cellIs" dxfId="1945" priority="755" stopIfTrue="1" operator="equal">
      <formula>"ADMISIBLE"</formula>
    </cfRule>
  </conditionalFormatting>
  <conditionalFormatting sqref="AI48:AI57">
    <cfRule type="cellIs" dxfId="1944" priority="752" stopIfTrue="1" operator="equal">
      <formula>"NO ADMISIBLE"</formula>
    </cfRule>
    <cfRule type="cellIs" dxfId="1943" priority="753" stopIfTrue="1" operator="equal">
      <formula>"ADMISIBLE"</formula>
    </cfRule>
  </conditionalFormatting>
  <conditionalFormatting sqref="AJ48:AJ57">
    <cfRule type="cellIs" dxfId="1942" priority="750" stopIfTrue="1" operator="equal">
      <formula>"NO ADMISIBLE"</formula>
    </cfRule>
    <cfRule type="cellIs" dxfId="1941" priority="751" stopIfTrue="1" operator="equal">
      <formula>"ADMISIBLE"</formula>
    </cfRule>
  </conditionalFormatting>
  <conditionalFormatting sqref="D48:D57">
    <cfRule type="cellIs" dxfId="1940" priority="749" stopIfTrue="1" operator="equal">
      <formula>"NO ADMISIBLE"</formula>
    </cfRule>
  </conditionalFormatting>
  <conditionalFormatting sqref="R48:R57">
    <cfRule type="cellIs" dxfId="1939" priority="748" stopIfTrue="1" operator="equal">
      <formula>"NO ADMISIBLE"</formula>
    </cfRule>
  </conditionalFormatting>
  <conditionalFormatting sqref="AC48:AC57">
    <cfRule type="cellIs" dxfId="1938" priority="747" stopIfTrue="1" operator="equal">
      <formula>"NO ADMISIBLE"</formula>
    </cfRule>
  </conditionalFormatting>
  <conditionalFormatting sqref="T48:T57">
    <cfRule type="cellIs" dxfId="1937" priority="745" operator="equal">
      <formula>"NO"</formula>
    </cfRule>
    <cfRule type="cellIs" dxfId="1936" priority="746" operator="equal">
      <formula>"SI"</formula>
    </cfRule>
  </conditionalFormatting>
  <conditionalFormatting sqref="AD58 AF58:AK58">
    <cfRule type="cellIs" dxfId="1935" priority="744" stopIfTrue="1" operator="equal">
      <formula>"NO ADMISIBLE"</formula>
    </cfRule>
  </conditionalFormatting>
  <conditionalFormatting sqref="AC58">
    <cfRule type="cellIs" dxfId="1934" priority="743" stopIfTrue="1" operator="equal">
      <formula>"NO ADMISIBLE"</formula>
    </cfRule>
  </conditionalFormatting>
  <conditionalFormatting sqref="M48:M57">
    <cfRule type="cellIs" dxfId="1933" priority="741" operator="equal">
      <formula>0</formula>
    </cfRule>
    <cfRule type="cellIs" dxfId="1932" priority="742" operator="greaterThan">
      <formula>0</formula>
    </cfRule>
  </conditionalFormatting>
  <conditionalFormatting sqref="AD48">
    <cfRule type="cellIs" dxfId="1931" priority="740" stopIfTrue="1" operator="equal">
      <formula>"NO ADMISIBLE"</formula>
    </cfRule>
  </conditionalFormatting>
  <conditionalFormatting sqref="AE48:AE57">
    <cfRule type="cellIs" dxfId="1930" priority="739" operator="equal">
      <formula>"NO CUMPLE"</formula>
    </cfRule>
  </conditionalFormatting>
  <conditionalFormatting sqref="AH49:AH57">
    <cfRule type="cellIs" dxfId="1929" priority="738" stopIfTrue="1" operator="equal">
      <formula>"NO ADMISIBLE"</formula>
    </cfRule>
  </conditionalFormatting>
  <conditionalFormatting sqref="AH49:AH57">
    <cfRule type="cellIs" dxfId="1928" priority="736" stopIfTrue="1" operator="equal">
      <formula>"NO ADMISIBLE"</formula>
    </cfRule>
    <cfRule type="cellIs" dxfId="1927" priority="737" stopIfTrue="1" operator="equal">
      <formula>"ADMISIBLE"</formula>
    </cfRule>
  </conditionalFormatting>
  <conditionalFormatting sqref="T48">
    <cfRule type="cellIs" dxfId="1926" priority="735" operator="equal">
      <formula>"SI"</formula>
    </cfRule>
  </conditionalFormatting>
  <conditionalFormatting sqref="S48:S57 V48:V57 X48:X57 AA48:AA57 AG48:AG57 AI48:AI57">
    <cfRule type="cellIs" dxfId="1925" priority="733" operator="equal">
      <formula>"NO CUMPLE"</formula>
    </cfRule>
    <cfRule type="cellIs" dxfId="1924" priority="734" operator="equal">
      <formula>"CUMPLE"</formula>
    </cfRule>
  </conditionalFormatting>
  <conditionalFormatting sqref="AB48:AB57 AJ48:AJ57">
    <cfRule type="cellIs" dxfId="1923" priority="732" operator="equal">
      <formula>"NO CUMPLE"</formula>
    </cfRule>
  </conditionalFormatting>
  <conditionalFormatting sqref="U48:U57 W48:W57 AF48:AF57 AH48:AH57 N48:R57 B49:L57">
    <cfRule type="expression" dxfId="1922" priority="731">
      <formula>MOD(ROW(),2)=0</formula>
    </cfRule>
  </conditionalFormatting>
  <conditionalFormatting sqref="AA59:AA68">
    <cfRule type="cellIs" dxfId="1921" priority="729" stopIfTrue="1" operator="equal">
      <formula>"NO ADMISIBLE"</formula>
    </cfRule>
    <cfRule type="cellIs" dxfId="1920" priority="730" stopIfTrue="1" operator="equal">
      <formula>"ADMISIBLE"</formula>
    </cfRule>
  </conditionalFormatting>
  <conditionalFormatting sqref="AF59:AG68">
    <cfRule type="cellIs" dxfId="1919" priority="728" stopIfTrue="1" operator="equal">
      <formula>"NO ADMISIBLE"</formula>
    </cfRule>
  </conditionalFormatting>
  <conditionalFormatting sqref="AF59:AF68">
    <cfRule type="cellIs" dxfId="1918" priority="726" stopIfTrue="1" operator="equal">
      <formula>"NO ADMISIBLE"</formula>
    </cfRule>
    <cfRule type="cellIs" dxfId="1917" priority="727" stopIfTrue="1" operator="equal">
      <formula>"ADMISIBLE"</formula>
    </cfRule>
  </conditionalFormatting>
  <conditionalFormatting sqref="AG59:AG68">
    <cfRule type="cellIs" dxfId="1916" priority="724" stopIfTrue="1" operator="equal">
      <formula>"NO ADMISIBLE"</formula>
    </cfRule>
    <cfRule type="cellIs" dxfId="1915" priority="725" stopIfTrue="1" operator="equal">
      <formula>"ADMISIBLE"</formula>
    </cfRule>
  </conditionalFormatting>
  <conditionalFormatting sqref="AH59:AI59 AI60:AI68">
    <cfRule type="cellIs" dxfId="1914" priority="723" stopIfTrue="1" operator="equal">
      <formula>"NO ADMISIBLE"</formula>
    </cfRule>
  </conditionalFormatting>
  <conditionalFormatting sqref="AH59">
    <cfRule type="cellIs" dxfId="1913" priority="721" stopIfTrue="1" operator="equal">
      <formula>"NO ADMISIBLE"</formula>
    </cfRule>
    <cfRule type="cellIs" dxfId="1912" priority="722" stopIfTrue="1" operator="equal">
      <formula>"ADMISIBLE"</formula>
    </cfRule>
  </conditionalFormatting>
  <conditionalFormatting sqref="AI59:AI68">
    <cfRule type="cellIs" dxfId="1911" priority="719" stopIfTrue="1" operator="equal">
      <formula>"NO ADMISIBLE"</formula>
    </cfRule>
    <cfRule type="cellIs" dxfId="1910" priority="720" stopIfTrue="1" operator="equal">
      <formula>"ADMISIBLE"</formula>
    </cfRule>
  </conditionalFormatting>
  <conditionalFormatting sqref="AJ59:AJ68">
    <cfRule type="cellIs" dxfId="1909" priority="717" stopIfTrue="1" operator="equal">
      <formula>"NO ADMISIBLE"</formula>
    </cfRule>
    <cfRule type="cellIs" dxfId="1908" priority="718" stopIfTrue="1" operator="equal">
      <formula>"ADMISIBLE"</formula>
    </cfRule>
  </conditionalFormatting>
  <conditionalFormatting sqref="D59:D68">
    <cfRule type="cellIs" dxfId="1907" priority="716" stopIfTrue="1" operator="equal">
      <formula>"NO ADMISIBLE"</formula>
    </cfRule>
  </conditionalFormatting>
  <conditionalFormatting sqref="R59:R68">
    <cfRule type="cellIs" dxfId="1906" priority="715" stopIfTrue="1" operator="equal">
      <formula>"NO ADMISIBLE"</formula>
    </cfRule>
  </conditionalFormatting>
  <conditionalFormatting sqref="AC59:AC68">
    <cfRule type="cellIs" dxfId="1905" priority="714" stopIfTrue="1" operator="equal">
      <formula>"NO ADMISIBLE"</formula>
    </cfRule>
  </conditionalFormatting>
  <conditionalFormatting sqref="T59:T68">
    <cfRule type="cellIs" dxfId="1904" priority="712" operator="equal">
      <formula>"NO"</formula>
    </cfRule>
    <cfRule type="cellIs" dxfId="1903" priority="713" operator="equal">
      <formula>"SI"</formula>
    </cfRule>
  </conditionalFormatting>
  <conditionalFormatting sqref="AD69 AF69:AK69">
    <cfRule type="cellIs" dxfId="1902" priority="711" stopIfTrue="1" operator="equal">
      <formula>"NO ADMISIBLE"</formula>
    </cfRule>
  </conditionalFormatting>
  <conditionalFormatting sqref="AC69">
    <cfRule type="cellIs" dxfId="1901" priority="710" stopIfTrue="1" operator="equal">
      <formula>"NO ADMISIBLE"</formula>
    </cfRule>
  </conditionalFormatting>
  <conditionalFormatting sqref="M59:M68">
    <cfRule type="cellIs" dxfId="1900" priority="708" operator="equal">
      <formula>0</formula>
    </cfRule>
    <cfRule type="cellIs" dxfId="1899" priority="709" operator="greaterThan">
      <formula>0</formula>
    </cfRule>
  </conditionalFormatting>
  <conditionalFormatting sqref="AD59">
    <cfRule type="cellIs" dxfId="1898" priority="707" stopIfTrue="1" operator="equal">
      <formula>"NO ADMISIBLE"</formula>
    </cfRule>
  </conditionalFormatting>
  <conditionalFormatting sqref="AE59:AE68">
    <cfRule type="cellIs" dxfId="1897" priority="706" operator="equal">
      <formula>"NO CUMPLE"</formula>
    </cfRule>
  </conditionalFormatting>
  <conditionalFormatting sqref="AH60:AH68">
    <cfRule type="cellIs" dxfId="1896" priority="705" stopIfTrue="1" operator="equal">
      <formula>"NO ADMISIBLE"</formula>
    </cfRule>
  </conditionalFormatting>
  <conditionalFormatting sqref="AH60:AH68">
    <cfRule type="cellIs" dxfId="1895" priority="703" stopIfTrue="1" operator="equal">
      <formula>"NO ADMISIBLE"</formula>
    </cfRule>
    <cfRule type="cellIs" dxfId="1894" priority="704" stopIfTrue="1" operator="equal">
      <formula>"ADMISIBLE"</formula>
    </cfRule>
  </conditionalFormatting>
  <conditionalFormatting sqref="T59">
    <cfRule type="cellIs" dxfId="1893" priority="702" operator="equal">
      <formula>"SI"</formula>
    </cfRule>
  </conditionalFormatting>
  <conditionalFormatting sqref="S59:S68 V59:V68 X59:X68 AA59:AA68 AG59:AG68 AI59:AI68">
    <cfRule type="cellIs" dxfId="1892" priority="700" operator="equal">
      <formula>"NO CUMPLE"</formula>
    </cfRule>
    <cfRule type="cellIs" dxfId="1891" priority="701" operator="equal">
      <formula>"CUMPLE"</formula>
    </cfRule>
  </conditionalFormatting>
  <conditionalFormatting sqref="AB59:AB68 AJ59:AJ68">
    <cfRule type="cellIs" dxfId="1890" priority="699" operator="equal">
      <formula>"NO CUMPLE"</formula>
    </cfRule>
  </conditionalFormatting>
  <conditionalFormatting sqref="U59:U68 W59:W68 AF59:AF68 AH59:AH68 N59:R68 B60:L68">
    <cfRule type="expression" dxfId="1889" priority="698">
      <formula>MOD(ROW(),2)=0</formula>
    </cfRule>
  </conditionalFormatting>
  <conditionalFormatting sqref="AA70:AA79">
    <cfRule type="cellIs" dxfId="1888" priority="696" stopIfTrue="1" operator="equal">
      <formula>"NO ADMISIBLE"</formula>
    </cfRule>
    <cfRule type="cellIs" dxfId="1887" priority="697" stopIfTrue="1" operator="equal">
      <formula>"ADMISIBLE"</formula>
    </cfRule>
  </conditionalFormatting>
  <conditionalFormatting sqref="AF70:AG79">
    <cfRule type="cellIs" dxfId="1886" priority="695" stopIfTrue="1" operator="equal">
      <formula>"NO ADMISIBLE"</formula>
    </cfRule>
  </conditionalFormatting>
  <conditionalFormatting sqref="AF70:AF79">
    <cfRule type="cellIs" dxfId="1885" priority="693" stopIfTrue="1" operator="equal">
      <formula>"NO ADMISIBLE"</formula>
    </cfRule>
    <cfRule type="cellIs" dxfId="1884" priority="694" stopIfTrue="1" operator="equal">
      <formula>"ADMISIBLE"</formula>
    </cfRule>
  </conditionalFormatting>
  <conditionalFormatting sqref="AG70:AG79">
    <cfRule type="cellIs" dxfId="1883" priority="691" stopIfTrue="1" operator="equal">
      <formula>"NO ADMISIBLE"</formula>
    </cfRule>
    <cfRule type="cellIs" dxfId="1882" priority="692" stopIfTrue="1" operator="equal">
      <formula>"ADMISIBLE"</formula>
    </cfRule>
  </conditionalFormatting>
  <conditionalFormatting sqref="AH70:AI70 AI71:AI79">
    <cfRule type="cellIs" dxfId="1881" priority="690" stopIfTrue="1" operator="equal">
      <formula>"NO ADMISIBLE"</formula>
    </cfRule>
  </conditionalFormatting>
  <conditionalFormatting sqref="AH70">
    <cfRule type="cellIs" dxfId="1880" priority="688" stopIfTrue="1" operator="equal">
      <formula>"NO ADMISIBLE"</formula>
    </cfRule>
    <cfRule type="cellIs" dxfId="1879" priority="689" stopIfTrue="1" operator="equal">
      <formula>"ADMISIBLE"</formula>
    </cfRule>
  </conditionalFormatting>
  <conditionalFormatting sqref="AI70:AI79">
    <cfRule type="cellIs" dxfId="1878" priority="686" stopIfTrue="1" operator="equal">
      <formula>"NO ADMISIBLE"</formula>
    </cfRule>
    <cfRule type="cellIs" dxfId="1877" priority="687" stopIfTrue="1" operator="equal">
      <formula>"ADMISIBLE"</formula>
    </cfRule>
  </conditionalFormatting>
  <conditionalFormatting sqref="AJ70:AJ79">
    <cfRule type="cellIs" dxfId="1876" priority="684" stopIfTrue="1" operator="equal">
      <formula>"NO ADMISIBLE"</formula>
    </cfRule>
    <cfRule type="cellIs" dxfId="1875" priority="685" stopIfTrue="1" operator="equal">
      <formula>"ADMISIBLE"</formula>
    </cfRule>
  </conditionalFormatting>
  <conditionalFormatting sqref="D70:D79">
    <cfRule type="cellIs" dxfId="1874" priority="683" stopIfTrue="1" operator="equal">
      <formula>"NO ADMISIBLE"</formula>
    </cfRule>
  </conditionalFormatting>
  <conditionalFormatting sqref="R70:R79">
    <cfRule type="cellIs" dxfId="1873" priority="682" stopIfTrue="1" operator="equal">
      <formula>"NO ADMISIBLE"</formula>
    </cfRule>
  </conditionalFormatting>
  <conditionalFormatting sqref="AC70:AC79">
    <cfRule type="cellIs" dxfId="1872" priority="681" stopIfTrue="1" operator="equal">
      <formula>"NO ADMISIBLE"</formula>
    </cfRule>
  </conditionalFormatting>
  <conditionalFormatting sqref="T70:T79">
    <cfRule type="cellIs" dxfId="1871" priority="679" operator="equal">
      <formula>"NO"</formula>
    </cfRule>
    <cfRule type="cellIs" dxfId="1870" priority="680" operator="equal">
      <formula>"SI"</formula>
    </cfRule>
  </conditionalFormatting>
  <conditionalFormatting sqref="AD80 AF80:AK80">
    <cfRule type="cellIs" dxfId="1869" priority="678" stopIfTrue="1" operator="equal">
      <formula>"NO ADMISIBLE"</formula>
    </cfRule>
  </conditionalFormatting>
  <conditionalFormatting sqref="AC80">
    <cfRule type="cellIs" dxfId="1868" priority="677" stopIfTrue="1" operator="equal">
      <formula>"NO ADMISIBLE"</formula>
    </cfRule>
  </conditionalFormatting>
  <conditionalFormatting sqref="M70:M79">
    <cfRule type="cellIs" dxfId="1867" priority="675" operator="equal">
      <formula>0</formula>
    </cfRule>
    <cfRule type="cellIs" dxfId="1866" priority="676" operator="greaterThan">
      <formula>0</formula>
    </cfRule>
  </conditionalFormatting>
  <conditionalFormatting sqref="AD70">
    <cfRule type="cellIs" dxfId="1865" priority="674" stopIfTrue="1" operator="equal">
      <formula>"NO ADMISIBLE"</formula>
    </cfRule>
  </conditionalFormatting>
  <conditionalFormatting sqref="AE70:AE79">
    <cfRule type="cellIs" dxfId="1864" priority="673" operator="equal">
      <formula>"NO CUMPLE"</formula>
    </cfRule>
  </conditionalFormatting>
  <conditionalFormatting sqref="AH71:AH79">
    <cfRule type="cellIs" dxfId="1863" priority="672" stopIfTrue="1" operator="equal">
      <formula>"NO ADMISIBLE"</formula>
    </cfRule>
  </conditionalFormatting>
  <conditionalFormatting sqref="AH71:AH79">
    <cfRule type="cellIs" dxfId="1862" priority="670" stopIfTrue="1" operator="equal">
      <formula>"NO ADMISIBLE"</formula>
    </cfRule>
    <cfRule type="cellIs" dxfId="1861" priority="671" stopIfTrue="1" operator="equal">
      <formula>"ADMISIBLE"</formula>
    </cfRule>
  </conditionalFormatting>
  <conditionalFormatting sqref="T70">
    <cfRule type="cellIs" dxfId="1860" priority="669" operator="equal">
      <formula>"SI"</formula>
    </cfRule>
  </conditionalFormatting>
  <conditionalFormatting sqref="S70:S79 V70:V79 X70:X79 AA70:AA79 AG70:AG79 AI70:AI79">
    <cfRule type="cellIs" dxfId="1859" priority="667" operator="equal">
      <formula>"NO CUMPLE"</formula>
    </cfRule>
    <cfRule type="cellIs" dxfId="1858" priority="668" operator="equal">
      <formula>"CUMPLE"</formula>
    </cfRule>
  </conditionalFormatting>
  <conditionalFormatting sqref="AB70:AB79 AJ70:AJ79">
    <cfRule type="cellIs" dxfId="1857" priority="666" operator="equal">
      <formula>"NO CUMPLE"</formula>
    </cfRule>
  </conditionalFormatting>
  <conditionalFormatting sqref="U70:U79 W70:W79 AF70:AF79 AH70:AH79 N70:R79 B71:L79">
    <cfRule type="expression" dxfId="1856" priority="665">
      <formula>MOD(ROW(),2)=0</formula>
    </cfRule>
  </conditionalFormatting>
  <conditionalFormatting sqref="AA81:AA90">
    <cfRule type="cellIs" dxfId="1855" priority="663" stopIfTrue="1" operator="equal">
      <formula>"NO ADMISIBLE"</formula>
    </cfRule>
    <cfRule type="cellIs" dxfId="1854" priority="664" stopIfTrue="1" operator="equal">
      <formula>"ADMISIBLE"</formula>
    </cfRule>
  </conditionalFormatting>
  <conditionalFormatting sqref="AF81:AG90">
    <cfRule type="cellIs" dxfId="1853" priority="662" stopIfTrue="1" operator="equal">
      <formula>"NO ADMISIBLE"</formula>
    </cfRule>
  </conditionalFormatting>
  <conditionalFormatting sqref="AF81:AF90">
    <cfRule type="cellIs" dxfId="1852" priority="660" stopIfTrue="1" operator="equal">
      <formula>"NO ADMISIBLE"</formula>
    </cfRule>
    <cfRule type="cellIs" dxfId="1851" priority="661" stopIfTrue="1" operator="equal">
      <formula>"ADMISIBLE"</formula>
    </cfRule>
  </conditionalFormatting>
  <conditionalFormatting sqref="AG81:AG90">
    <cfRule type="cellIs" dxfId="1850" priority="658" stopIfTrue="1" operator="equal">
      <formula>"NO ADMISIBLE"</formula>
    </cfRule>
    <cfRule type="cellIs" dxfId="1849" priority="659" stopIfTrue="1" operator="equal">
      <formula>"ADMISIBLE"</formula>
    </cfRule>
  </conditionalFormatting>
  <conditionalFormatting sqref="AH81:AI81 AI82:AI90">
    <cfRule type="cellIs" dxfId="1848" priority="657" stopIfTrue="1" operator="equal">
      <formula>"NO ADMISIBLE"</formula>
    </cfRule>
  </conditionalFormatting>
  <conditionalFormatting sqref="AH81">
    <cfRule type="cellIs" dxfId="1847" priority="655" stopIfTrue="1" operator="equal">
      <formula>"NO ADMISIBLE"</formula>
    </cfRule>
    <cfRule type="cellIs" dxfId="1846" priority="656" stopIfTrue="1" operator="equal">
      <formula>"ADMISIBLE"</formula>
    </cfRule>
  </conditionalFormatting>
  <conditionalFormatting sqref="AI81:AI90">
    <cfRule type="cellIs" dxfId="1845" priority="653" stopIfTrue="1" operator="equal">
      <formula>"NO ADMISIBLE"</formula>
    </cfRule>
    <cfRule type="cellIs" dxfId="1844" priority="654" stopIfTrue="1" operator="equal">
      <formula>"ADMISIBLE"</formula>
    </cfRule>
  </conditionalFormatting>
  <conditionalFormatting sqref="AJ81:AJ90">
    <cfRule type="cellIs" dxfId="1843" priority="651" stopIfTrue="1" operator="equal">
      <formula>"NO ADMISIBLE"</formula>
    </cfRule>
    <cfRule type="cellIs" dxfId="1842" priority="652" stopIfTrue="1" operator="equal">
      <formula>"ADMISIBLE"</formula>
    </cfRule>
  </conditionalFormatting>
  <conditionalFormatting sqref="D81:D90">
    <cfRule type="cellIs" dxfId="1841" priority="650" stopIfTrue="1" operator="equal">
      <formula>"NO ADMISIBLE"</formula>
    </cfRule>
  </conditionalFormatting>
  <conditionalFormatting sqref="R81:R90">
    <cfRule type="cellIs" dxfId="1840" priority="649" stopIfTrue="1" operator="equal">
      <formula>"NO ADMISIBLE"</formula>
    </cfRule>
  </conditionalFormatting>
  <conditionalFormatting sqref="AC81:AC90">
    <cfRule type="cellIs" dxfId="1839" priority="648" stopIfTrue="1" operator="equal">
      <formula>"NO ADMISIBLE"</formula>
    </cfRule>
  </conditionalFormatting>
  <conditionalFormatting sqref="T81:T90">
    <cfRule type="cellIs" dxfId="1838" priority="646" operator="equal">
      <formula>"NO"</formula>
    </cfRule>
    <cfRule type="cellIs" dxfId="1837" priority="647" operator="equal">
      <formula>"SI"</formula>
    </cfRule>
  </conditionalFormatting>
  <conditionalFormatting sqref="AD91 AF91:AK91">
    <cfRule type="cellIs" dxfId="1836" priority="645" stopIfTrue="1" operator="equal">
      <formula>"NO ADMISIBLE"</formula>
    </cfRule>
  </conditionalFormatting>
  <conditionalFormatting sqref="AC91">
    <cfRule type="cellIs" dxfId="1835" priority="644" stopIfTrue="1" operator="equal">
      <formula>"NO ADMISIBLE"</formula>
    </cfRule>
  </conditionalFormatting>
  <conditionalFormatting sqref="M81:M90">
    <cfRule type="cellIs" dxfId="1834" priority="642" operator="equal">
      <formula>0</formula>
    </cfRule>
    <cfRule type="cellIs" dxfId="1833" priority="643" operator="greaterThan">
      <formula>0</formula>
    </cfRule>
  </conditionalFormatting>
  <conditionalFormatting sqref="AD81">
    <cfRule type="cellIs" dxfId="1832" priority="641" stopIfTrue="1" operator="equal">
      <formula>"NO ADMISIBLE"</formula>
    </cfRule>
  </conditionalFormatting>
  <conditionalFormatting sqref="AE81:AE90">
    <cfRule type="cellIs" dxfId="1831" priority="640" operator="equal">
      <formula>"NO CUMPLE"</formula>
    </cfRule>
  </conditionalFormatting>
  <conditionalFormatting sqref="AH82:AH90">
    <cfRule type="cellIs" dxfId="1830" priority="639" stopIfTrue="1" operator="equal">
      <formula>"NO ADMISIBLE"</formula>
    </cfRule>
  </conditionalFormatting>
  <conditionalFormatting sqref="AH82:AH90">
    <cfRule type="cellIs" dxfId="1829" priority="637" stopIfTrue="1" operator="equal">
      <formula>"NO ADMISIBLE"</formula>
    </cfRule>
    <cfRule type="cellIs" dxfId="1828" priority="638" stopIfTrue="1" operator="equal">
      <formula>"ADMISIBLE"</formula>
    </cfRule>
  </conditionalFormatting>
  <conditionalFormatting sqref="T81">
    <cfRule type="cellIs" dxfId="1827" priority="636" operator="equal">
      <formula>"SI"</formula>
    </cfRule>
  </conditionalFormatting>
  <conditionalFormatting sqref="S81:S90 V81:V90 X81:X90 AA81:AA90 AG81:AG90 AI81:AI90">
    <cfRule type="cellIs" dxfId="1826" priority="634" operator="equal">
      <formula>"NO CUMPLE"</formula>
    </cfRule>
    <cfRule type="cellIs" dxfId="1825" priority="635" operator="equal">
      <formula>"CUMPLE"</formula>
    </cfRule>
  </conditionalFormatting>
  <conditionalFormatting sqref="AB81:AB90 AJ81:AJ90">
    <cfRule type="cellIs" dxfId="1824" priority="633" operator="equal">
      <formula>"NO CUMPLE"</formula>
    </cfRule>
  </conditionalFormatting>
  <conditionalFormatting sqref="U81:U90 W81:W90 AF81:AF90 AH81:AH90 N81:R90 B82:L90">
    <cfRule type="expression" dxfId="1823" priority="632">
      <formula>MOD(ROW(),2)=0</formula>
    </cfRule>
  </conditionalFormatting>
  <conditionalFormatting sqref="AA92:AA101">
    <cfRule type="cellIs" dxfId="1822" priority="630" stopIfTrue="1" operator="equal">
      <formula>"NO ADMISIBLE"</formula>
    </cfRule>
    <cfRule type="cellIs" dxfId="1821" priority="631" stopIfTrue="1" operator="equal">
      <formula>"ADMISIBLE"</formula>
    </cfRule>
  </conditionalFormatting>
  <conditionalFormatting sqref="AF92:AG101">
    <cfRule type="cellIs" dxfId="1820" priority="629" stopIfTrue="1" operator="equal">
      <formula>"NO ADMISIBLE"</formula>
    </cfRule>
  </conditionalFormatting>
  <conditionalFormatting sqref="AF92:AF101">
    <cfRule type="cellIs" dxfId="1819" priority="627" stopIfTrue="1" operator="equal">
      <formula>"NO ADMISIBLE"</formula>
    </cfRule>
    <cfRule type="cellIs" dxfId="1818" priority="628" stopIfTrue="1" operator="equal">
      <formula>"ADMISIBLE"</formula>
    </cfRule>
  </conditionalFormatting>
  <conditionalFormatting sqref="AG92:AG101">
    <cfRule type="cellIs" dxfId="1817" priority="625" stopIfTrue="1" operator="equal">
      <formula>"NO ADMISIBLE"</formula>
    </cfRule>
    <cfRule type="cellIs" dxfId="1816" priority="626" stopIfTrue="1" operator="equal">
      <formula>"ADMISIBLE"</formula>
    </cfRule>
  </conditionalFormatting>
  <conditionalFormatting sqref="AH92:AI92 AI93:AI101">
    <cfRule type="cellIs" dxfId="1815" priority="624" stopIfTrue="1" operator="equal">
      <formula>"NO ADMISIBLE"</formula>
    </cfRule>
  </conditionalFormatting>
  <conditionalFormatting sqref="AH92">
    <cfRule type="cellIs" dxfId="1814" priority="622" stopIfTrue="1" operator="equal">
      <formula>"NO ADMISIBLE"</formula>
    </cfRule>
    <cfRule type="cellIs" dxfId="1813" priority="623" stopIfTrue="1" operator="equal">
      <formula>"ADMISIBLE"</formula>
    </cfRule>
  </conditionalFormatting>
  <conditionalFormatting sqref="AI92:AI101">
    <cfRule type="cellIs" dxfId="1812" priority="620" stopIfTrue="1" operator="equal">
      <formula>"NO ADMISIBLE"</formula>
    </cfRule>
    <cfRule type="cellIs" dxfId="1811" priority="621" stopIfTrue="1" operator="equal">
      <formula>"ADMISIBLE"</formula>
    </cfRule>
  </conditionalFormatting>
  <conditionalFormatting sqref="AJ92:AJ101">
    <cfRule type="cellIs" dxfId="1810" priority="618" stopIfTrue="1" operator="equal">
      <formula>"NO ADMISIBLE"</formula>
    </cfRule>
    <cfRule type="cellIs" dxfId="1809" priority="619" stopIfTrue="1" operator="equal">
      <formula>"ADMISIBLE"</formula>
    </cfRule>
  </conditionalFormatting>
  <conditionalFormatting sqref="D92:D101">
    <cfRule type="cellIs" dxfId="1808" priority="617" stopIfTrue="1" operator="equal">
      <formula>"NO ADMISIBLE"</formula>
    </cfRule>
  </conditionalFormatting>
  <conditionalFormatting sqref="R92:R101">
    <cfRule type="cellIs" dxfId="1807" priority="616" stopIfTrue="1" operator="equal">
      <formula>"NO ADMISIBLE"</formula>
    </cfRule>
  </conditionalFormatting>
  <conditionalFormatting sqref="AC92:AC101">
    <cfRule type="cellIs" dxfId="1806" priority="615" stopIfTrue="1" operator="equal">
      <formula>"NO ADMISIBLE"</formula>
    </cfRule>
  </conditionalFormatting>
  <conditionalFormatting sqref="T92:T101">
    <cfRule type="cellIs" dxfId="1805" priority="613" operator="equal">
      <formula>"NO"</formula>
    </cfRule>
    <cfRule type="cellIs" dxfId="1804" priority="614" operator="equal">
      <formula>"SI"</formula>
    </cfRule>
  </conditionalFormatting>
  <conditionalFormatting sqref="AD102 AF102:AK102">
    <cfRule type="cellIs" dxfId="1803" priority="612" stopIfTrue="1" operator="equal">
      <formula>"NO ADMISIBLE"</formula>
    </cfRule>
  </conditionalFormatting>
  <conditionalFormatting sqref="AC102">
    <cfRule type="cellIs" dxfId="1802" priority="611" stopIfTrue="1" operator="equal">
      <formula>"NO ADMISIBLE"</formula>
    </cfRule>
  </conditionalFormatting>
  <conditionalFormatting sqref="M92:M101">
    <cfRule type="cellIs" dxfId="1801" priority="609" operator="equal">
      <formula>0</formula>
    </cfRule>
    <cfRule type="cellIs" dxfId="1800" priority="610" operator="greaterThan">
      <formula>0</formula>
    </cfRule>
  </conditionalFormatting>
  <conditionalFormatting sqref="AD92">
    <cfRule type="cellIs" dxfId="1799" priority="608" stopIfTrue="1" operator="equal">
      <formula>"NO ADMISIBLE"</formula>
    </cfRule>
  </conditionalFormatting>
  <conditionalFormatting sqref="AE92:AE101">
    <cfRule type="cellIs" dxfId="1798" priority="607" operator="equal">
      <formula>"NO CUMPLE"</formula>
    </cfRule>
  </conditionalFormatting>
  <conditionalFormatting sqref="AH93:AH101">
    <cfRule type="cellIs" dxfId="1797" priority="606" stopIfTrue="1" operator="equal">
      <formula>"NO ADMISIBLE"</formula>
    </cfRule>
  </conditionalFormatting>
  <conditionalFormatting sqref="AH93:AH101">
    <cfRule type="cellIs" dxfId="1796" priority="604" stopIfTrue="1" operator="equal">
      <formula>"NO ADMISIBLE"</formula>
    </cfRule>
    <cfRule type="cellIs" dxfId="1795" priority="605" stopIfTrue="1" operator="equal">
      <formula>"ADMISIBLE"</formula>
    </cfRule>
  </conditionalFormatting>
  <conditionalFormatting sqref="T92">
    <cfRule type="cellIs" dxfId="1794" priority="603" operator="equal">
      <formula>"SI"</formula>
    </cfRule>
  </conditionalFormatting>
  <conditionalFormatting sqref="S92:S101 V92:V101 X92:X101 AA92:AA101 AG92:AG101 AI92:AI101">
    <cfRule type="cellIs" dxfId="1793" priority="601" operator="equal">
      <formula>"NO CUMPLE"</formula>
    </cfRule>
    <cfRule type="cellIs" dxfId="1792" priority="602" operator="equal">
      <formula>"CUMPLE"</formula>
    </cfRule>
  </conditionalFormatting>
  <conditionalFormatting sqref="AB92:AB101 AJ92:AJ101">
    <cfRule type="cellIs" dxfId="1791" priority="600" operator="equal">
      <formula>"NO CUMPLE"</formula>
    </cfRule>
  </conditionalFormatting>
  <conditionalFormatting sqref="U92:U101 W92:W101 AF92:AF101 AH92:AH101 N92:R101 B93:L101">
    <cfRule type="expression" dxfId="1790" priority="599">
      <formula>MOD(ROW(),2)=0</formula>
    </cfRule>
  </conditionalFormatting>
  <conditionalFormatting sqref="AA103:AA112">
    <cfRule type="cellIs" dxfId="1789" priority="597" stopIfTrue="1" operator="equal">
      <formula>"NO ADMISIBLE"</formula>
    </cfRule>
    <cfRule type="cellIs" dxfId="1788" priority="598" stopIfTrue="1" operator="equal">
      <formula>"ADMISIBLE"</formula>
    </cfRule>
  </conditionalFormatting>
  <conditionalFormatting sqref="AF103:AG112">
    <cfRule type="cellIs" dxfId="1787" priority="596" stopIfTrue="1" operator="equal">
      <formula>"NO ADMISIBLE"</formula>
    </cfRule>
  </conditionalFormatting>
  <conditionalFormatting sqref="AF103:AF112">
    <cfRule type="cellIs" dxfId="1786" priority="594" stopIfTrue="1" operator="equal">
      <formula>"NO ADMISIBLE"</formula>
    </cfRule>
    <cfRule type="cellIs" dxfId="1785" priority="595" stopIfTrue="1" operator="equal">
      <formula>"ADMISIBLE"</formula>
    </cfRule>
  </conditionalFormatting>
  <conditionalFormatting sqref="AG103:AG112">
    <cfRule type="cellIs" dxfId="1784" priority="592" stopIfTrue="1" operator="equal">
      <formula>"NO ADMISIBLE"</formula>
    </cfRule>
    <cfRule type="cellIs" dxfId="1783" priority="593" stopIfTrue="1" operator="equal">
      <formula>"ADMISIBLE"</formula>
    </cfRule>
  </conditionalFormatting>
  <conditionalFormatting sqref="AH103:AI103 AI104:AI112">
    <cfRule type="cellIs" dxfId="1782" priority="591" stopIfTrue="1" operator="equal">
      <formula>"NO ADMISIBLE"</formula>
    </cfRule>
  </conditionalFormatting>
  <conditionalFormatting sqref="AH103">
    <cfRule type="cellIs" dxfId="1781" priority="589" stopIfTrue="1" operator="equal">
      <formula>"NO ADMISIBLE"</formula>
    </cfRule>
    <cfRule type="cellIs" dxfId="1780" priority="590" stopIfTrue="1" operator="equal">
      <formula>"ADMISIBLE"</formula>
    </cfRule>
  </conditionalFormatting>
  <conditionalFormatting sqref="AI103:AI112">
    <cfRule type="cellIs" dxfId="1779" priority="587" stopIfTrue="1" operator="equal">
      <formula>"NO ADMISIBLE"</formula>
    </cfRule>
    <cfRule type="cellIs" dxfId="1778" priority="588" stopIfTrue="1" operator="equal">
      <formula>"ADMISIBLE"</formula>
    </cfRule>
  </conditionalFormatting>
  <conditionalFormatting sqref="AJ103:AJ112">
    <cfRule type="cellIs" dxfId="1777" priority="585" stopIfTrue="1" operator="equal">
      <formula>"NO ADMISIBLE"</formula>
    </cfRule>
    <cfRule type="cellIs" dxfId="1776" priority="586" stopIfTrue="1" operator="equal">
      <formula>"ADMISIBLE"</formula>
    </cfRule>
  </conditionalFormatting>
  <conditionalFormatting sqref="D103:D112">
    <cfRule type="cellIs" dxfId="1775" priority="584" stopIfTrue="1" operator="equal">
      <formula>"NO ADMISIBLE"</formula>
    </cfRule>
  </conditionalFormatting>
  <conditionalFormatting sqref="R103:R112">
    <cfRule type="cellIs" dxfId="1774" priority="583" stopIfTrue="1" operator="equal">
      <formula>"NO ADMISIBLE"</formula>
    </cfRule>
  </conditionalFormatting>
  <conditionalFormatting sqref="AC103:AC112">
    <cfRule type="cellIs" dxfId="1773" priority="582" stopIfTrue="1" operator="equal">
      <formula>"NO ADMISIBLE"</formula>
    </cfRule>
  </conditionalFormatting>
  <conditionalFormatting sqref="T103:T112">
    <cfRule type="cellIs" dxfId="1772" priority="580" operator="equal">
      <formula>"NO"</formula>
    </cfRule>
    <cfRule type="cellIs" dxfId="1771" priority="581" operator="equal">
      <formula>"SI"</formula>
    </cfRule>
  </conditionalFormatting>
  <conditionalFormatting sqref="AD113 AF113:AK113">
    <cfRule type="cellIs" dxfId="1770" priority="579" stopIfTrue="1" operator="equal">
      <formula>"NO ADMISIBLE"</formula>
    </cfRule>
  </conditionalFormatting>
  <conditionalFormatting sqref="AC113">
    <cfRule type="cellIs" dxfId="1769" priority="578" stopIfTrue="1" operator="equal">
      <formula>"NO ADMISIBLE"</formula>
    </cfRule>
  </conditionalFormatting>
  <conditionalFormatting sqref="M103:M112">
    <cfRule type="cellIs" dxfId="1768" priority="576" operator="equal">
      <formula>0</formula>
    </cfRule>
    <cfRule type="cellIs" dxfId="1767" priority="577" operator="greaterThan">
      <formula>0</formula>
    </cfRule>
  </conditionalFormatting>
  <conditionalFormatting sqref="AD103">
    <cfRule type="cellIs" dxfId="1766" priority="575" stopIfTrue="1" operator="equal">
      <formula>"NO ADMISIBLE"</formula>
    </cfRule>
  </conditionalFormatting>
  <conditionalFormatting sqref="AE103:AE112">
    <cfRule type="cellIs" dxfId="1765" priority="574" operator="equal">
      <formula>"NO CUMPLE"</formula>
    </cfRule>
  </conditionalFormatting>
  <conditionalFormatting sqref="AH104:AH112">
    <cfRule type="cellIs" dxfId="1764" priority="573" stopIfTrue="1" operator="equal">
      <formula>"NO ADMISIBLE"</formula>
    </cfRule>
  </conditionalFormatting>
  <conditionalFormatting sqref="AH104:AH112">
    <cfRule type="cellIs" dxfId="1763" priority="571" stopIfTrue="1" operator="equal">
      <formula>"NO ADMISIBLE"</formula>
    </cfRule>
    <cfRule type="cellIs" dxfId="1762" priority="572" stopIfTrue="1" operator="equal">
      <formula>"ADMISIBLE"</formula>
    </cfRule>
  </conditionalFormatting>
  <conditionalFormatting sqref="T103">
    <cfRule type="cellIs" dxfId="1761" priority="570" operator="equal">
      <formula>"SI"</formula>
    </cfRule>
  </conditionalFormatting>
  <conditionalFormatting sqref="S103:S112 V103:V112 X103:X112 AA103:AA112 AG103:AG112 AI103:AI112">
    <cfRule type="cellIs" dxfId="1760" priority="568" operator="equal">
      <formula>"NO CUMPLE"</formula>
    </cfRule>
    <cfRule type="cellIs" dxfId="1759" priority="569" operator="equal">
      <formula>"CUMPLE"</formula>
    </cfRule>
  </conditionalFormatting>
  <conditionalFormatting sqref="AB103:AB112 AJ103:AJ112">
    <cfRule type="cellIs" dxfId="1758" priority="567" operator="equal">
      <formula>"NO CUMPLE"</formula>
    </cfRule>
  </conditionalFormatting>
  <conditionalFormatting sqref="U103:U112 W103:W112 AF103:AF112 AH103:AH112 N103:R112 B104:L112">
    <cfRule type="expression" dxfId="1757" priority="566">
      <formula>MOD(ROW(),2)=0</formula>
    </cfRule>
  </conditionalFormatting>
  <conditionalFormatting sqref="AA114:AA123">
    <cfRule type="cellIs" dxfId="1756" priority="564" stopIfTrue="1" operator="equal">
      <formula>"NO ADMISIBLE"</formula>
    </cfRule>
    <cfRule type="cellIs" dxfId="1755" priority="565" stopIfTrue="1" operator="equal">
      <formula>"ADMISIBLE"</formula>
    </cfRule>
  </conditionalFormatting>
  <conditionalFormatting sqref="AF114:AG123">
    <cfRule type="cellIs" dxfId="1754" priority="563" stopIfTrue="1" operator="equal">
      <formula>"NO ADMISIBLE"</formula>
    </cfRule>
  </conditionalFormatting>
  <conditionalFormatting sqref="AF114:AF123">
    <cfRule type="cellIs" dxfId="1753" priority="561" stopIfTrue="1" operator="equal">
      <formula>"NO ADMISIBLE"</formula>
    </cfRule>
    <cfRule type="cellIs" dxfId="1752" priority="562" stopIfTrue="1" operator="equal">
      <formula>"ADMISIBLE"</formula>
    </cfRule>
  </conditionalFormatting>
  <conditionalFormatting sqref="AG114:AG123">
    <cfRule type="cellIs" dxfId="1751" priority="559" stopIfTrue="1" operator="equal">
      <formula>"NO ADMISIBLE"</formula>
    </cfRule>
    <cfRule type="cellIs" dxfId="1750" priority="560" stopIfTrue="1" operator="equal">
      <formula>"ADMISIBLE"</formula>
    </cfRule>
  </conditionalFormatting>
  <conditionalFormatting sqref="AH114:AI114 AI115:AI123">
    <cfRule type="cellIs" dxfId="1749" priority="558" stopIfTrue="1" operator="equal">
      <formula>"NO ADMISIBLE"</formula>
    </cfRule>
  </conditionalFormatting>
  <conditionalFormatting sqref="AH114">
    <cfRule type="cellIs" dxfId="1748" priority="556" stopIfTrue="1" operator="equal">
      <formula>"NO ADMISIBLE"</formula>
    </cfRule>
    <cfRule type="cellIs" dxfId="1747" priority="557" stopIfTrue="1" operator="equal">
      <formula>"ADMISIBLE"</formula>
    </cfRule>
  </conditionalFormatting>
  <conditionalFormatting sqref="AI114:AI123">
    <cfRule type="cellIs" dxfId="1746" priority="554" stopIfTrue="1" operator="equal">
      <formula>"NO ADMISIBLE"</formula>
    </cfRule>
    <cfRule type="cellIs" dxfId="1745" priority="555" stopIfTrue="1" operator="equal">
      <formula>"ADMISIBLE"</formula>
    </cfRule>
  </conditionalFormatting>
  <conditionalFormatting sqref="AJ114:AJ123">
    <cfRule type="cellIs" dxfId="1744" priority="552" stopIfTrue="1" operator="equal">
      <formula>"NO ADMISIBLE"</formula>
    </cfRule>
    <cfRule type="cellIs" dxfId="1743" priority="553" stopIfTrue="1" operator="equal">
      <formula>"ADMISIBLE"</formula>
    </cfRule>
  </conditionalFormatting>
  <conditionalFormatting sqref="D114:D123">
    <cfRule type="cellIs" dxfId="1742" priority="551" stopIfTrue="1" operator="equal">
      <formula>"NO ADMISIBLE"</formula>
    </cfRule>
  </conditionalFormatting>
  <conditionalFormatting sqref="R114:R123">
    <cfRule type="cellIs" dxfId="1741" priority="550" stopIfTrue="1" operator="equal">
      <formula>"NO ADMISIBLE"</formula>
    </cfRule>
  </conditionalFormatting>
  <conditionalFormatting sqref="AC114:AC123">
    <cfRule type="cellIs" dxfId="1740" priority="549" stopIfTrue="1" operator="equal">
      <formula>"NO ADMISIBLE"</formula>
    </cfRule>
  </conditionalFormatting>
  <conditionalFormatting sqref="T114:T123">
    <cfRule type="cellIs" dxfId="1739" priority="547" operator="equal">
      <formula>"NO"</formula>
    </cfRule>
    <cfRule type="cellIs" dxfId="1738" priority="548" operator="equal">
      <formula>"SI"</formula>
    </cfRule>
  </conditionalFormatting>
  <conditionalFormatting sqref="AD124 AF124:AK124">
    <cfRule type="cellIs" dxfId="1737" priority="546" stopIfTrue="1" operator="equal">
      <formula>"NO ADMISIBLE"</formula>
    </cfRule>
  </conditionalFormatting>
  <conditionalFormatting sqref="AC124">
    <cfRule type="cellIs" dxfId="1736" priority="545" stopIfTrue="1" operator="equal">
      <formula>"NO ADMISIBLE"</formula>
    </cfRule>
  </conditionalFormatting>
  <conditionalFormatting sqref="M114:M123">
    <cfRule type="cellIs" dxfId="1735" priority="543" operator="equal">
      <formula>0</formula>
    </cfRule>
    <cfRule type="cellIs" dxfId="1734" priority="544" operator="greaterThan">
      <formula>0</formula>
    </cfRule>
  </conditionalFormatting>
  <conditionalFormatting sqref="AD114">
    <cfRule type="cellIs" dxfId="1733" priority="542" stopIfTrue="1" operator="equal">
      <formula>"NO ADMISIBLE"</formula>
    </cfRule>
  </conditionalFormatting>
  <conditionalFormatting sqref="AE114:AE123">
    <cfRule type="cellIs" dxfId="1732" priority="541" operator="equal">
      <formula>"NO CUMPLE"</formula>
    </cfRule>
  </conditionalFormatting>
  <conditionalFormatting sqref="AH115:AH123">
    <cfRule type="cellIs" dxfId="1731" priority="540" stopIfTrue="1" operator="equal">
      <formula>"NO ADMISIBLE"</formula>
    </cfRule>
  </conditionalFormatting>
  <conditionalFormatting sqref="AH115:AH123">
    <cfRule type="cellIs" dxfId="1730" priority="538" stopIfTrue="1" operator="equal">
      <formula>"NO ADMISIBLE"</formula>
    </cfRule>
    <cfRule type="cellIs" dxfId="1729" priority="539" stopIfTrue="1" operator="equal">
      <formula>"ADMISIBLE"</formula>
    </cfRule>
  </conditionalFormatting>
  <conditionalFormatting sqref="T114">
    <cfRule type="cellIs" dxfId="1728" priority="537" operator="equal">
      <formula>"SI"</formula>
    </cfRule>
  </conditionalFormatting>
  <conditionalFormatting sqref="S114:S123 V114:V123 X114:X123 AA114:AA123 AG114:AG123 AI114:AI123">
    <cfRule type="cellIs" dxfId="1727" priority="535" operator="equal">
      <formula>"NO CUMPLE"</formula>
    </cfRule>
    <cfRule type="cellIs" dxfId="1726" priority="536" operator="equal">
      <formula>"CUMPLE"</formula>
    </cfRule>
  </conditionalFormatting>
  <conditionalFormatting sqref="AB114:AB123 AJ114:AJ123">
    <cfRule type="cellIs" dxfId="1725" priority="534" operator="equal">
      <formula>"NO CUMPLE"</formula>
    </cfRule>
  </conditionalFormatting>
  <conditionalFormatting sqref="U114:U123 W114:W123 AF114:AF123 AH114:AH123 N114:R123 B115:L123">
    <cfRule type="expression" dxfId="1724" priority="533">
      <formula>MOD(ROW(),2)=0</formula>
    </cfRule>
  </conditionalFormatting>
  <conditionalFormatting sqref="AA125:AA134">
    <cfRule type="cellIs" dxfId="1723" priority="531" stopIfTrue="1" operator="equal">
      <formula>"NO ADMISIBLE"</formula>
    </cfRule>
    <cfRule type="cellIs" dxfId="1722" priority="532" stopIfTrue="1" operator="equal">
      <formula>"ADMISIBLE"</formula>
    </cfRule>
  </conditionalFormatting>
  <conditionalFormatting sqref="AF125:AG134">
    <cfRule type="cellIs" dxfId="1721" priority="530" stopIfTrue="1" operator="equal">
      <formula>"NO ADMISIBLE"</formula>
    </cfRule>
  </conditionalFormatting>
  <conditionalFormatting sqref="AF125:AF134">
    <cfRule type="cellIs" dxfId="1720" priority="528" stopIfTrue="1" operator="equal">
      <formula>"NO ADMISIBLE"</formula>
    </cfRule>
    <cfRule type="cellIs" dxfId="1719" priority="529" stopIfTrue="1" operator="equal">
      <formula>"ADMISIBLE"</formula>
    </cfRule>
  </conditionalFormatting>
  <conditionalFormatting sqref="AG125:AG134">
    <cfRule type="cellIs" dxfId="1718" priority="526" stopIfTrue="1" operator="equal">
      <formula>"NO ADMISIBLE"</formula>
    </cfRule>
    <cfRule type="cellIs" dxfId="1717" priority="527" stopIfTrue="1" operator="equal">
      <formula>"ADMISIBLE"</formula>
    </cfRule>
  </conditionalFormatting>
  <conditionalFormatting sqref="AH125:AI125 AI126:AI134">
    <cfRule type="cellIs" dxfId="1716" priority="525" stopIfTrue="1" operator="equal">
      <formula>"NO ADMISIBLE"</formula>
    </cfRule>
  </conditionalFormatting>
  <conditionalFormatting sqref="AH125">
    <cfRule type="cellIs" dxfId="1715" priority="523" stopIfTrue="1" operator="equal">
      <formula>"NO ADMISIBLE"</formula>
    </cfRule>
    <cfRule type="cellIs" dxfId="1714" priority="524" stopIfTrue="1" operator="equal">
      <formula>"ADMISIBLE"</formula>
    </cfRule>
  </conditionalFormatting>
  <conditionalFormatting sqref="AI125:AI134">
    <cfRule type="cellIs" dxfId="1713" priority="521" stopIfTrue="1" operator="equal">
      <formula>"NO ADMISIBLE"</formula>
    </cfRule>
    <cfRule type="cellIs" dxfId="1712" priority="522" stopIfTrue="1" operator="equal">
      <formula>"ADMISIBLE"</formula>
    </cfRule>
  </conditionalFormatting>
  <conditionalFormatting sqref="AJ125:AJ134">
    <cfRule type="cellIs" dxfId="1711" priority="519" stopIfTrue="1" operator="equal">
      <formula>"NO ADMISIBLE"</formula>
    </cfRule>
    <cfRule type="cellIs" dxfId="1710" priority="520" stopIfTrue="1" operator="equal">
      <formula>"ADMISIBLE"</formula>
    </cfRule>
  </conditionalFormatting>
  <conditionalFormatting sqref="D125:D134">
    <cfRule type="cellIs" dxfId="1709" priority="518" stopIfTrue="1" operator="equal">
      <formula>"NO ADMISIBLE"</formula>
    </cfRule>
  </conditionalFormatting>
  <conditionalFormatting sqref="R125:R134">
    <cfRule type="cellIs" dxfId="1708" priority="517" stopIfTrue="1" operator="equal">
      <formula>"NO ADMISIBLE"</formula>
    </cfRule>
  </conditionalFormatting>
  <conditionalFormatting sqref="AC125:AC134">
    <cfRule type="cellIs" dxfId="1707" priority="516" stopIfTrue="1" operator="equal">
      <formula>"NO ADMISIBLE"</formula>
    </cfRule>
  </conditionalFormatting>
  <conditionalFormatting sqref="T125:T134">
    <cfRule type="cellIs" dxfId="1706" priority="514" operator="equal">
      <formula>"NO"</formula>
    </cfRule>
    <cfRule type="cellIs" dxfId="1705" priority="515" operator="equal">
      <formula>"SI"</formula>
    </cfRule>
  </conditionalFormatting>
  <conditionalFormatting sqref="AD135 AF135:AK135">
    <cfRule type="cellIs" dxfId="1704" priority="513" stopIfTrue="1" operator="equal">
      <formula>"NO ADMISIBLE"</formula>
    </cfRule>
  </conditionalFormatting>
  <conditionalFormatting sqref="AC135">
    <cfRule type="cellIs" dxfId="1703" priority="512" stopIfTrue="1" operator="equal">
      <formula>"NO ADMISIBLE"</formula>
    </cfRule>
  </conditionalFormatting>
  <conditionalFormatting sqref="M125:M134">
    <cfRule type="cellIs" dxfId="1702" priority="510" operator="equal">
      <formula>0</formula>
    </cfRule>
    <cfRule type="cellIs" dxfId="1701" priority="511" operator="greaterThan">
      <formula>0</formula>
    </cfRule>
  </conditionalFormatting>
  <conditionalFormatting sqref="AD125">
    <cfRule type="cellIs" dxfId="1700" priority="509" stopIfTrue="1" operator="equal">
      <formula>"NO ADMISIBLE"</formula>
    </cfRule>
  </conditionalFormatting>
  <conditionalFormatting sqref="AE125:AE134">
    <cfRule type="cellIs" dxfId="1699" priority="508" operator="equal">
      <formula>"NO CUMPLE"</formula>
    </cfRule>
  </conditionalFormatting>
  <conditionalFormatting sqref="AH126:AH134">
    <cfRule type="cellIs" dxfId="1698" priority="507" stopIfTrue="1" operator="equal">
      <formula>"NO ADMISIBLE"</formula>
    </cfRule>
  </conditionalFormatting>
  <conditionalFormatting sqref="AH126:AH134">
    <cfRule type="cellIs" dxfId="1697" priority="505" stopIfTrue="1" operator="equal">
      <formula>"NO ADMISIBLE"</formula>
    </cfRule>
    <cfRule type="cellIs" dxfId="1696" priority="506" stopIfTrue="1" operator="equal">
      <formula>"ADMISIBLE"</formula>
    </cfRule>
  </conditionalFormatting>
  <conditionalFormatting sqref="T125">
    <cfRule type="cellIs" dxfId="1695" priority="504" operator="equal">
      <formula>"SI"</formula>
    </cfRule>
  </conditionalFormatting>
  <conditionalFormatting sqref="S125:S134 V125:V134 X125:X134 AA125:AA134 AG125:AG134 AI125:AI134">
    <cfRule type="cellIs" dxfId="1694" priority="502" operator="equal">
      <formula>"NO CUMPLE"</formula>
    </cfRule>
    <cfRule type="cellIs" dxfId="1693" priority="503" operator="equal">
      <formula>"CUMPLE"</formula>
    </cfRule>
  </conditionalFormatting>
  <conditionalFormatting sqref="AB125:AB134 AJ125:AJ134">
    <cfRule type="cellIs" dxfId="1692" priority="501" operator="equal">
      <formula>"NO CUMPLE"</formula>
    </cfRule>
  </conditionalFormatting>
  <conditionalFormatting sqref="U125:U134 W125:W134 AF125:AF134 AH125:AH134 N125:R134 B126:L134">
    <cfRule type="expression" dxfId="1691" priority="500">
      <formula>MOD(ROW(),2)=0</formula>
    </cfRule>
  </conditionalFormatting>
  <conditionalFormatting sqref="AA136:AA145">
    <cfRule type="cellIs" dxfId="1690" priority="498" stopIfTrue="1" operator="equal">
      <formula>"NO ADMISIBLE"</formula>
    </cfRule>
    <cfRule type="cellIs" dxfId="1689" priority="499" stopIfTrue="1" operator="equal">
      <formula>"ADMISIBLE"</formula>
    </cfRule>
  </conditionalFormatting>
  <conditionalFormatting sqref="AF136:AG145">
    <cfRule type="cellIs" dxfId="1688" priority="497" stopIfTrue="1" operator="equal">
      <formula>"NO ADMISIBLE"</formula>
    </cfRule>
  </conditionalFormatting>
  <conditionalFormatting sqref="AF136:AF145">
    <cfRule type="cellIs" dxfId="1687" priority="495" stopIfTrue="1" operator="equal">
      <formula>"NO ADMISIBLE"</formula>
    </cfRule>
    <cfRule type="cellIs" dxfId="1686" priority="496" stopIfTrue="1" operator="equal">
      <formula>"ADMISIBLE"</formula>
    </cfRule>
  </conditionalFormatting>
  <conditionalFormatting sqref="AG136:AG145">
    <cfRule type="cellIs" dxfId="1685" priority="493" stopIfTrue="1" operator="equal">
      <formula>"NO ADMISIBLE"</formula>
    </cfRule>
    <cfRule type="cellIs" dxfId="1684" priority="494" stopIfTrue="1" operator="equal">
      <formula>"ADMISIBLE"</formula>
    </cfRule>
  </conditionalFormatting>
  <conditionalFormatting sqref="AH136:AI136 AI137:AI145">
    <cfRule type="cellIs" dxfId="1683" priority="492" stopIfTrue="1" operator="equal">
      <formula>"NO ADMISIBLE"</formula>
    </cfRule>
  </conditionalFormatting>
  <conditionalFormatting sqref="AH136">
    <cfRule type="cellIs" dxfId="1682" priority="490" stopIfTrue="1" operator="equal">
      <formula>"NO ADMISIBLE"</formula>
    </cfRule>
    <cfRule type="cellIs" dxfId="1681" priority="491" stopIfTrue="1" operator="equal">
      <formula>"ADMISIBLE"</formula>
    </cfRule>
  </conditionalFormatting>
  <conditionalFormatting sqref="AI136:AI145">
    <cfRule type="cellIs" dxfId="1680" priority="488" stopIfTrue="1" operator="equal">
      <formula>"NO ADMISIBLE"</formula>
    </cfRule>
    <cfRule type="cellIs" dxfId="1679" priority="489" stopIfTrue="1" operator="equal">
      <formula>"ADMISIBLE"</formula>
    </cfRule>
  </conditionalFormatting>
  <conditionalFormatting sqref="AJ136:AJ145">
    <cfRule type="cellIs" dxfId="1678" priority="486" stopIfTrue="1" operator="equal">
      <formula>"NO ADMISIBLE"</formula>
    </cfRule>
    <cfRule type="cellIs" dxfId="1677" priority="487" stopIfTrue="1" operator="equal">
      <formula>"ADMISIBLE"</formula>
    </cfRule>
  </conditionalFormatting>
  <conditionalFormatting sqref="D136:D145">
    <cfRule type="cellIs" dxfId="1676" priority="485" stopIfTrue="1" operator="equal">
      <formula>"NO ADMISIBLE"</formula>
    </cfRule>
  </conditionalFormatting>
  <conditionalFormatting sqref="R136:R145">
    <cfRule type="cellIs" dxfId="1675" priority="484" stopIfTrue="1" operator="equal">
      <formula>"NO ADMISIBLE"</formula>
    </cfRule>
  </conditionalFormatting>
  <conditionalFormatting sqref="AC136:AC145">
    <cfRule type="cellIs" dxfId="1674" priority="483" stopIfTrue="1" operator="equal">
      <formula>"NO ADMISIBLE"</formula>
    </cfRule>
  </conditionalFormatting>
  <conditionalFormatting sqref="T136:T145">
    <cfRule type="cellIs" dxfId="1673" priority="481" operator="equal">
      <formula>"NO"</formula>
    </cfRule>
    <cfRule type="cellIs" dxfId="1672" priority="482" operator="equal">
      <formula>"SI"</formula>
    </cfRule>
  </conditionalFormatting>
  <conditionalFormatting sqref="AD146 AF146:AK146">
    <cfRule type="cellIs" dxfId="1671" priority="480" stopIfTrue="1" operator="equal">
      <formula>"NO ADMISIBLE"</formula>
    </cfRule>
  </conditionalFormatting>
  <conditionalFormatting sqref="AC146">
    <cfRule type="cellIs" dxfId="1670" priority="479" stopIfTrue="1" operator="equal">
      <formula>"NO ADMISIBLE"</formula>
    </cfRule>
  </conditionalFormatting>
  <conditionalFormatting sqref="M136:M145">
    <cfRule type="cellIs" dxfId="1669" priority="477" operator="equal">
      <formula>0</formula>
    </cfRule>
    <cfRule type="cellIs" dxfId="1668" priority="478" operator="greaterThan">
      <formula>0</formula>
    </cfRule>
  </conditionalFormatting>
  <conditionalFormatting sqref="AD136">
    <cfRule type="cellIs" dxfId="1667" priority="476" stopIfTrue="1" operator="equal">
      <formula>"NO ADMISIBLE"</formula>
    </cfRule>
  </conditionalFormatting>
  <conditionalFormatting sqref="AE136:AE145">
    <cfRule type="cellIs" dxfId="1666" priority="475" operator="equal">
      <formula>"NO CUMPLE"</formula>
    </cfRule>
  </conditionalFormatting>
  <conditionalFormatting sqref="AH137:AH145">
    <cfRule type="cellIs" dxfId="1665" priority="474" stopIfTrue="1" operator="equal">
      <formula>"NO ADMISIBLE"</formula>
    </cfRule>
  </conditionalFormatting>
  <conditionalFormatting sqref="AH137:AH145">
    <cfRule type="cellIs" dxfId="1664" priority="472" stopIfTrue="1" operator="equal">
      <formula>"NO ADMISIBLE"</formula>
    </cfRule>
    <cfRule type="cellIs" dxfId="1663" priority="473" stopIfTrue="1" operator="equal">
      <formula>"ADMISIBLE"</formula>
    </cfRule>
  </conditionalFormatting>
  <conditionalFormatting sqref="T136">
    <cfRule type="cellIs" dxfId="1662" priority="471" operator="equal">
      <formula>"SI"</formula>
    </cfRule>
  </conditionalFormatting>
  <conditionalFormatting sqref="S136:S145 V136:V145 X136:X145 AA136:AA145 AG136:AG145 AI136:AI145">
    <cfRule type="cellIs" dxfId="1661" priority="469" operator="equal">
      <formula>"NO CUMPLE"</formula>
    </cfRule>
    <cfRule type="cellIs" dxfId="1660" priority="470" operator="equal">
      <formula>"CUMPLE"</formula>
    </cfRule>
  </conditionalFormatting>
  <conditionalFormatting sqref="AB136:AB145 AJ136:AJ145">
    <cfRule type="cellIs" dxfId="1659" priority="468" operator="equal">
      <formula>"NO CUMPLE"</formula>
    </cfRule>
  </conditionalFormatting>
  <conditionalFormatting sqref="U136:U145 W136:W145 AF136:AF145 AH136:AH145 N136:R145 B137:L145">
    <cfRule type="expression" dxfId="1658" priority="467">
      <formula>MOD(ROW(),2)=0</formula>
    </cfRule>
  </conditionalFormatting>
  <conditionalFormatting sqref="AA147:AA156">
    <cfRule type="cellIs" dxfId="1657" priority="465" stopIfTrue="1" operator="equal">
      <formula>"NO ADMISIBLE"</formula>
    </cfRule>
    <cfRule type="cellIs" dxfId="1656" priority="466" stopIfTrue="1" operator="equal">
      <formula>"ADMISIBLE"</formula>
    </cfRule>
  </conditionalFormatting>
  <conditionalFormatting sqref="AF147:AG156">
    <cfRule type="cellIs" dxfId="1655" priority="464" stopIfTrue="1" operator="equal">
      <formula>"NO ADMISIBLE"</formula>
    </cfRule>
  </conditionalFormatting>
  <conditionalFormatting sqref="AF147:AF156">
    <cfRule type="cellIs" dxfId="1654" priority="462" stopIfTrue="1" operator="equal">
      <formula>"NO ADMISIBLE"</formula>
    </cfRule>
    <cfRule type="cellIs" dxfId="1653" priority="463" stopIfTrue="1" operator="equal">
      <formula>"ADMISIBLE"</formula>
    </cfRule>
  </conditionalFormatting>
  <conditionalFormatting sqref="AG147:AG156">
    <cfRule type="cellIs" dxfId="1652" priority="460" stopIfTrue="1" operator="equal">
      <formula>"NO ADMISIBLE"</formula>
    </cfRule>
    <cfRule type="cellIs" dxfId="1651" priority="461" stopIfTrue="1" operator="equal">
      <formula>"ADMISIBLE"</formula>
    </cfRule>
  </conditionalFormatting>
  <conditionalFormatting sqref="AH147:AI147 AI148:AI156">
    <cfRule type="cellIs" dxfId="1650" priority="459" stopIfTrue="1" operator="equal">
      <formula>"NO ADMISIBLE"</formula>
    </cfRule>
  </conditionalFormatting>
  <conditionalFormatting sqref="AH147">
    <cfRule type="cellIs" dxfId="1649" priority="457" stopIfTrue="1" operator="equal">
      <formula>"NO ADMISIBLE"</formula>
    </cfRule>
    <cfRule type="cellIs" dxfId="1648" priority="458" stopIfTrue="1" operator="equal">
      <formula>"ADMISIBLE"</formula>
    </cfRule>
  </conditionalFormatting>
  <conditionalFormatting sqref="AI147:AI156">
    <cfRule type="cellIs" dxfId="1647" priority="455" stopIfTrue="1" operator="equal">
      <formula>"NO ADMISIBLE"</formula>
    </cfRule>
    <cfRule type="cellIs" dxfId="1646" priority="456" stopIfTrue="1" operator="equal">
      <formula>"ADMISIBLE"</formula>
    </cfRule>
  </conditionalFormatting>
  <conditionalFormatting sqref="AJ147:AJ156">
    <cfRule type="cellIs" dxfId="1645" priority="453" stopIfTrue="1" operator="equal">
      <formula>"NO ADMISIBLE"</formula>
    </cfRule>
    <cfRule type="cellIs" dxfId="1644" priority="454" stopIfTrue="1" operator="equal">
      <formula>"ADMISIBLE"</formula>
    </cfRule>
  </conditionalFormatting>
  <conditionalFormatting sqref="D147:D156">
    <cfRule type="cellIs" dxfId="1643" priority="452" stopIfTrue="1" operator="equal">
      <formula>"NO ADMISIBLE"</formula>
    </cfRule>
  </conditionalFormatting>
  <conditionalFormatting sqref="R147:R156">
    <cfRule type="cellIs" dxfId="1642" priority="451" stopIfTrue="1" operator="equal">
      <formula>"NO ADMISIBLE"</formula>
    </cfRule>
  </conditionalFormatting>
  <conditionalFormatting sqref="AC147:AC156">
    <cfRule type="cellIs" dxfId="1641" priority="450" stopIfTrue="1" operator="equal">
      <formula>"NO ADMISIBLE"</formula>
    </cfRule>
  </conditionalFormatting>
  <conditionalFormatting sqref="T147:T156">
    <cfRule type="cellIs" dxfId="1640" priority="448" operator="equal">
      <formula>"NO"</formula>
    </cfRule>
    <cfRule type="cellIs" dxfId="1639" priority="449" operator="equal">
      <formula>"SI"</formula>
    </cfRule>
  </conditionalFormatting>
  <conditionalFormatting sqref="AD157 AF157:AK157">
    <cfRule type="cellIs" dxfId="1638" priority="447" stopIfTrue="1" operator="equal">
      <formula>"NO ADMISIBLE"</formula>
    </cfRule>
  </conditionalFormatting>
  <conditionalFormatting sqref="AC157">
    <cfRule type="cellIs" dxfId="1637" priority="446" stopIfTrue="1" operator="equal">
      <formula>"NO ADMISIBLE"</formula>
    </cfRule>
  </conditionalFormatting>
  <conditionalFormatting sqref="M147:M156">
    <cfRule type="cellIs" dxfId="1636" priority="444" operator="equal">
      <formula>0</formula>
    </cfRule>
    <cfRule type="cellIs" dxfId="1635" priority="445" operator="greaterThan">
      <formula>0</formula>
    </cfRule>
  </conditionalFormatting>
  <conditionalFormatting sqref="AD147">
    <cfRule type="cellIs" dxfId="1634" priority="443" stopIfTrue="1" operator="equal">
      <formula>"NO ADMISIBLE"</formula>
    </cfRule>
  </conditionalFormatting>
  <conditionalFormatting sqref="AE147:AE156">
    <cfRule type="cellIs" dxfId="1633" priority="442" operator="equal">
      <formula>"NO CUMPLE"</formula>
    </cfRule>
  </conditionalFormatting>
  <conditionalFormatting sqref="AH148:AH156">
    <cfRule type="cellIs" dxfId="1632" priority="441" stopIfTrue="1" operator="equal">
      <formula>"NO ADMISIBLE"</formula>
    </cfRule>
  </conditionalFormatting>
  <conditionalFormatting sqref="AH148:AH156">
    <cfRule type="cellIs" dxfId="1631" priority="439" stopIfTrue="1" operator="equal">
      <formula>"NO ADMISIBLE"</formula>
    </cfRule>
    <cfRule type="cellIs" dxfId="1630" priority="440" stopIfTrue="1" operator="equal">
      <formula>"ADMISIBLE"</formula>
    </cfRule>
  </conditionalFormatting>
  <conditionalFormatting sqref="T147">
    <cfRule type="cellIs" dxfId="1629" priority="438" operator="equal">
      <formula>"SI"</formula>
    </cfRule>
  </conditionalFormatting>
  <conditionalFormatting sqref="S147:S156 V147:V156 X147:X156 AA147:AA156 AG147:AG156 AI147:AI156">
    <cfRule type="cellIs" dxfId="1628" priority="436" operator="equal">
      <formula>"NO CUMPLE"</formula>
    </cfRule>
    <cfRule type="cellIs" dxfId="1627" priority="437" operator="equal">
      <formula>"CUMPLE"</formula>
    </cfRule>
  </conditionalFormatting>
  <conditionalFormatting sqref="AB147:AB156 AJ147:AJ156">
    <cfRule type="cellIs" dxfId="1626" priority="435" operator="equal">
      <formula>"NO CUMPLE"</formula>
    </cfRule>
  </conditionalFormatting>
  <conditionalFormatting sqref="U147:U156 W147:W156 AF147:AF156 AH147:AH156 N147:R156 B148:L156">
    <cfRule type="expression" dxfId="1625" priority="434">
      <formula>MOD(ROW(),2)=0</formula>
    </cfRule>
  </conditionalFormatting>
  <conditionalFormatting sqref="AA158:AA167">
    <cfRule type="cellIs" dxfId="1624" priority="432" stopIfTrue="1" operator="equal">
      <formula>"NO ADMISIBLE"</formula>
    </cfRule>
    <cfRule type="cellIs" dxfId="1623" priority="433" stopIfTrue="1" operator="equal">
      <formula>"ADMISIBLE"</formula>
    </cfRule>
  </conditionalFormatting>
  <conditionalFormatting sqref="AF158:AG167">
    <cfRule type="cellIs" dxfId="1622" priority="431" stopIfTrue="1" operator="equal">
      <formula>"NO ADMISIBLE"</formula>
    </cfRule>
  </conditionalFormatting>
  <conditionalFormatting sqref="AF158:AF167">
    <cfRule type="cellIs" dxfId="1621" priority="429" stopIfTrue="1" operator="equal">
      <formula>"NO ADMISIBLE"</formula>
    </cfRule>
    <cfRule type="cellIs" dxfId="1620" priority="430" stopIfTrue="1" operator="equal">
      <formula>"ADMISIBLE"</formula>
    </cfRule>
  </conditionalFormatting>
  <conditionalFormatting sqref="AG158:AG167">
    <cfRule type="cellIs" dxfId="1619" priority="427" stopIfTrue="1" operator="equal">
      <formula>"NO ADMISIBLE"</formula>
    </cfRule>
    <cfRule type="cellIs" dxfId="1618" priority="428" stopIfTrue="1" operator="equal">
      <formula>"ADMISIBLE"</formula>
    </cfRule>
  </conditionalFormatting>
  <conditionalFormatting sqref="AH158:AI158 AI159:AI167">
    <cfRule type="cellIs" dxfId="1617" priority="426" stopIfTrue="1" operator="equal">
      <formula>"NO ADMISIBLE"</formula>
    </cfRule>
  </conditionalFormatting>
  <conditionalFormatting sqref="AH158">
    <cfRule type="cellIs" dxfId="1616" priority="424" stopIfTrue="1" operator="equal">
      <formula>"NO ADMISIBLE"</formula>
    </cfRule>
    <cfRule type="cellIs" dxfId="1615" priority="425" stopIfTrue="1" operator="equal">
      <formula>"ADMISIBLE"</formula>
    </cfRule>
  </conditionalFormatting>
  <conditionalFormatting sqref="AI158:AI167">
    <cfRule type="cellIs" dxfId="1614" priority="422" stopIfTrue="1" operator="equal">
      <formula>"NO ADMISIBLE"</formula>
    </cfRule>
    <cfRule type="cellIs" dxfId="1613" priority="423" stopIfTrue="1" operator="equal">
      <formula>"ADMISIBLE"</formula>
    </cfRule>
  </conditionalFormatting>
  <conditionalFormatting sqref="AJ158:AJ167">
    <cfRule type="cellIs" dxfId="1612" priority="420" stopIfTrue="1" operator="equal">
      <formula>"NO ADMISIBLE"</formula>
    </cfRule>
    <cfRule type="cellIs" dxfId="1611" priority="421" stopIfTrue="1" operator="equal">
      <formula>"ADMISIBLE"</formula>
    </cfRule>
  </conditionalFormatting>
  <conditionalFormatting sqref="D158:D167">
    <cfRule type="cellIs" dxfId="1610" priority="419" stopIfTrue="1" operator="equal">
      <formula>"NO ADMISIBLE"</formula>
    </cfRule>
  </conditionalFormatting>
  <conditionalFormatting sqref="R158:R167">
    <cfRule type="cellIs" dxfId="1609" priority="418" stopIfTrue="1" operator="equal">
      <formula>"NO ADMISIBLE"</formula>
    </cfRule>
  </conditionalFormatting>
  <conditionalFormatting sqref="AC158:AC167">
    <cfRule type="cellIs" dxfId="1608" priority="417" stopIfTrue="1" operator="equal">
      <formula>"NO ADMISIBLE"</formula>
    </cfRule>
  </conditionalFormatting>
  <conditionalFormatting sqref="T158:T167">
    <cfRule type="cellIs" dxfId="1607" priority="415" operator="equal">
      <formula>"NO"</formula>
    </cfRule>
    <cfRule type="cellIs" dxfId="1606" priority="416" operator="equal">
      <formula>"SI"</formula>
    </cfRule>
  </conditionalFormatting>
  <conditionalFormatting sqref="AD168 AF168:AK168">
    <cfRule type="cellIs" dxfId="1605" priority="414" stopIfTrue="1" operator="equal">
      <formula>"NO ADMISIBLE"</formula>
    </cfRule>
  </conditionalFormatting>
  <conditionalFormatting sqref="AC168">
    <cfRule type="cellIs" dxfId="1604" priority="413" stopIfTrue="1" operator="equal">
      <formula>"NO ADMISIBLE"</formula>
    </cfRule>
  </conditionalFormatting>
  <conditionalFormatting sqref="M158:M167">
    <cfRule type="cellIs" dxfId="1603" priority="411" operator="equal">
      <formula>0</formula>
    </cfRule>
    <cfRule type="cellIs" dxfId="1602" priority="412" operator="greaterThan">
      <formula>0</formula>
    </cfRule>
  </conditionalFormatting>
  <conditionalFormatting sqref="AD158">
    <cfRule type="cellIs" dxfId="1601" priority="410" stopIfTrue="1" operator="equal">
      <formula>"NO ADMISIBLE"</formula>
    </cfRule>
  </conditionalFormatting>
  <conditionalFormatting sqref="AE158:AE167">
    <cfRule type="cellIs" dxfId="1600" priority="409" operator="equal">
      <formula>"NO CUMPLE"</formula>
    </cfRule>
  </conditionalFormatting>
  <conditionalFormatting sqref="AH159:AH167">
    <cfRule type="cellIs" dxfId="1599" priority="408" stopIfTrue="1" operator="equal">
      <formula>"NO ADMISIBLE"</formula>
    </cfRule>
  </conditionalFormatting>
  <conditionalFormatting sqref="AH159:AH167">
    <cfRule type="cellIs" dxfId="1598" priority="406" stopIfTrue="1" operator="equal">
      <formula>"NO ADMISIBLE"</formula>
    </cfRule>
    <cfRule type="cellIs" dxfId="1597" priority="407" stopIfTrue="1" operator="equal">
      <formula>"ADMISIBLE"</formula>
    </cfRule>
  </conditionalFormatting>
  <conditionalFormatting sqref="T158">
    <cfRule type="cellIs" dxfId="1596" priority="405" operator="equal">
      <formula>"SI"</formula>
    </cfRule>
  </conditionalFormatting>
  <conditionalFormatting sqref="S158:S167 V158:V167 X158:X167 AA158:AA167 AG158:AG167 AI158:AI167">
    <cfRule type="cellIs" dxfId="1595" priority="403" operator="equal">
      <formula>"NO CUMPLE"</formula>
    </cfRule>
    <cfRule type="cellIs" dxfId="1594" priority="404" operator="equal">
      <formula>"CUMPLE"</formula>
    </cfRule>
  </conditionalFormatting>
  <conditionalFormatting sqref="AB158:AB167 AJ158:AJ167">
    <cfRule type="cellIs" dxfId="1593" priority="402" operator="equal">
      <formula>"NO CUMPLE"</formula>
    </cfRule>
  </conditionalFormatting>
  <conditionalFormatting sqref="U158:U167 W158:W167 AF158:AF167 AH158:AH167 N158:R167 B159:L167">
    <cfRule type="expression" dxfId="1592" priority="401">
      <formula>MOD(ROW(),2)=0</formula>
    </cfRule>
  </conditionalFormatting>
  <conditionalFormatting sqref="AA169:AA178">
    <cfRule type="cellIs" dxfId="1591" priority="399" stopIfTrue="1" operator="equal">
      <formula>"NO ADMISIBLE"</formula>
    </cfRule>
    <cfRule type="cellIs" dxfId="1590" priority="400" stopIfTrue="1" operator="equal">
      <formula>"ADMISIBLE"</formula>
    </cfRule>
  </conditionalFormatting>
  <conditionalFormatting sqref="AF169:AG178">
    <cfRule type="cellIs" dxfId="1589" priority="398" stopIfTrue="1" operator="equal">
      <formula>"NO ADMISIBLE"</formula>
    </cfRule>
  </conditionalFormatting>
  <conditionalFormatting sqref="AF169:AF178">
    <cfRule type="cellIs" dxfId="1588" priority="396" stopIfTrue="1" operator="equal">
      <formula>"NO ADMISIBLE"</formula>
    </cfRule>
    <cfRule type="cellIs" dxfId="1587" priority="397" stopIfTrue="1" operator="equal">
      <formula>"ADMISIBLE"</formula>
    </cfRule>
  </conditionalFormatting>
  <conditionalFormatting sqref="AG169:AG178">
    <cfRule type="cellIs" dxfId="1586" priority="394" stopIfTrue="1" operator="equal">
      <formula>"NO ADMISIBLE"</formula>
    </cfRule>
    <cfRule type="cellIs" dxfId="1585" priority="395" stopIfTrue="1" operator="equal">
      <formula>"ADMISIBLE"</formula>
    </cfRule>
  </conditionalFormatting>
  <conditionalFormatting sqref="AH169:AI169 AI170:AI178">
    <cfRule type="cellIs" dxfId="1584" priority="393" stopIfTrue="1" operator="equal">
      <formula>"NO ADMISIBLE"</formula>
    </cfRule>
  </conditionalFormatting>
  <conditionalFormatting sqref="AH169">
    <cfRule type="cellIs" dxfId="1583" priority="391" stopIfTrue="1" operator="equal">
      <formula>"NO ADMISIBLE"</formula>
    </cfRule>
    <cfRule type="cellIs" dxfId="1582" priority="392" stopIfTrue="1" operator="equal">
      <formula>"ADMISIBLE"</formula>
    </cfRule>
  </conditionalFormatting>
  <conditionalFormatting sqref="AI169:AI178">
    <cfRule type="cellIs" dxfId="1581" priority="389" stopIfTrue="1" operator="equal">
      <formula>"NO ADMISIBLE"</formula>
    </cfRule>
    <cfRule type="cellIs" dxfId="1580" priority="390" stopIfTrue="1" operator="equal">
      <formula>"ADMISIBLE"</formula>
    </cfRule>
  </conditionalFormatting>
  <conditionalFormatting sqref="AJ169:AJ178">
    <cfRule type="cellIs" dxfId="1579" priority="387" stopIfTrue="1" operator="equal">
      <formula>"NO ADMISIBLE"</formula>
    </cfRule>
    <cfRule type="cellIs" dxfId="1578" priority="388" stopIfTrue="1" operator="equal">
      <formula>"ADMISIBLE"</formula>
    </cfRule>
  </conditionalFormatting>
  <conditionalFormatting sqref="D169:D178">
    <cfRule type="cellIs" dxfId="1577" priority="386" stopIfTrue="1" operator="equal">
      <formula>"NO ADMISIBLE"</formula>
    </cfRule>
  </conditionalFormatting>
  <conditionalFormatting sqref="R169:R178">
    <cfRule type="cellIs" dxfId="1576" priority="385" stopIfTrue="1" operator="equal">
      <formula>"NO ADMISIBLE"</formula>
    </cfRule>
  </conditionalFormatting>
  <conditionalFormatting sqref="AC169:AC178">
    <cfRule type="cellIs" dxfId="1575" priority="384" stopIfTrue="1" operator="equal">
      <formula>"NO ADMISIBLE"</formula>
    </cfRule>
  </conditionalFormatting>
  <conditionalFormatting sqref="T169:T178">
    <cfRule type="cellIs" dxfId="1574" priority="382" operator="equal">
      <formula>"NO"</formula>
    </cfRule>
    <cfRule type="cellIs" dxfId="1573" priority="383" operator="equal">
      <formula>"SI"</formula>
    </cfRule>
  </conditionalFormatting>
  <conditionalFormatting sqref="AD179 AF179:AK179">
    <cfRule type="cellIs" dxfId="1572" priority="381" stopIfTrue="1" operator="equal">
      <formula>"NO ADMISIBLE"</formula>
    </cfRule>
  </conditionalFormatting>
  <conditionalFormatting sqref="AC179">
    <cfRule type="cellIs" dxfId="1571" priority="380" stopIfTrue="1" operator="equal">
      <formula>"NO ADMISIBLE"</formula>
    </cfRule>
  </conditionalFormatting>
  <conditionalFormatting sqref="M169:M178">
    <cfRule type="cellIs" dxfId="1570" priority="378" operator="equal">
      <formula>0</formula>
    </cfRule>
    <cfRule type="cellIs" dxfId="1569" priority="379" operator="greaterThan">
      <formula>0</formula>
    </cfRule>
  </conditionalFormatting>
  <conditionalFormatting sqref="AD169">
    <cfRule type="cellIs" dxfId="1568" priority="377" stopIfTrue="1" operator="equal">
      <formula>"NO ADMISIBLE"</formula>
    </cfRule>
  </conditionalFormatting>
  <conditionalFormatting sqref="AE169:AE178">
    <cfRule type="cellIs" dxfId="1567" priority="376" operator="equal">
      <formula>"NO CUMPLE"</formula>
    </cfRule>
  </conditionalFormatting>
  <conditionalFormatting sqref="AH170:AH178">
    <cfRule type="cellIs" dxfId="1566" priority="375" stopIfTrue="1" operator="equal">
      <formula>"NO ADMISIBLE"</formula>
    </cfRule>
  </conditionalFormatting>
  <conditionalFormatting sqref="AH170:AH178">
    <cfRule type="cellIs" dxfId="1565" priority="373" stopIfTrue="1" operator="equal">
      <formula>"NO ADMISIBLE"</formula>
    </cfRule>
    <cfRule type="cellIs" dxfId="1564" priority="374" stopIfTrue="1" operator="equal">
      <formula>"ADMISIBLE"</formula>
    </cfRule>
  </conditionalFormatting>
  <conditionalFormatting sqref="T169">
    <cfRule type="cellIs" dxfId="1563" priority="372" operator="equal">
      <formula>"SI"</formula>
    </cfRule>
  </conditionalFormatting>
  <conditionalFormatting sqref="S169:S178 V169:V178 X169:X178 AA169:AA178 AG169:AG178 AI169:AI178">
    <cfRule type="cellIs" dxfId="1562" priority="370" operator="equal">
      <formula>"NO CUMPLE"</formula>
    </cfRule>
    <cfRule type="cellIs" dxfId="1561" priority="371" operator="equal">
      <formula>"CUMPLE"</formula>
    </cfRule>
  </conditionalFormatting>
  <conditionalFormatting sqref="AB169:AB178 AJ169:AJ178">
    <cfRule type="cellIs" dxfId="1560" priority="369" operator="equal">
      <formula>"NO CUMPLE"</formula>
    </cfRule>
  </conditionalFormatting>
  <conditionalFormatting sqref="U169:U178 W169:W178 AF169:AF178 AH169:AH178 N169:R178 B170:L178">
    <cfRule type="expression" dxfId="1559" priority="368">
      <formula>MOD(ROW(),2)=0</formula>
    </cfRule>
  </conditionalFormatting>
  <conditionalFormatting sqref="AA180:AA189">
    <cfRule type="cellIs" dxfId="1558" priority="366" stopIfTrue="1" operator="equal">
      <formula>"NO ADMISIBLE"</formula>
    </cfRule>
    <cfRule type="cellIs" dxfId="1557" priority="367" stopIfTrue="1" operator="equal">
      <formula>"ADMISIBLE"</formula>
    </cfRule>
  </conditionalFormatting>
  <conditionalFormatting sqref="AF180:AG189">
    <cfRule type="cellIs" dxfId="1556" priority="365" stopIfTrue="1" operator="equal">
      <formula>"NO ADMISIBLE"</formula>
    </cfRule>
  </conditionalFormatting>
  <conditionalFormatting sqref="AF180:AF189">
    <cfRule type="cellIs" dxfId="1555" priority="363" stopIfTrue="1" operator="equal">
      <formula>"NO ADMISIBLE"</formula>
    </cfRule>
    <cfRule type="cellIs" dxfId="1554" priority="364" stopIfTrue="1" operator="equal">
      <formula>"ADMISIBLE"</formula>
    </cfRule>
  </conditionalFormatting>
  <conditionalFormatting sqref="AG180:AG189">
    <cfRule type="cellIs" dxfId="1553" priority="361" stopIfTrue="1" operator="equal">
      <formula>"NO ADMISIBLE"</formula>
    </cfRule>
    <cfRule type="cellIs" dxfId="1552" priority="362" stopIfTrue="1" operator="equal">
      <formula>"ADMISIBLE"</formula>
    </cfRule>
  </conditionalFormatting>
  <conditionalFormatting sqref="AH180:AI180 AI181:AI189">
    <cfRule type="cellIs" dxfId="1551" priority="360" stopIfTrue="1" operator="equal">
      <formula>"NO ADMISIBLE"</formula>
    </cfRule>
  </conditionalFormatting>
  <conditionalFormatting sqref="AH180">
    <cfRule type="cellIs" dxfId="1550" priority="358" stopIfTrue="1" operator="equal">
      <formula>"NO ADMISIBLE"</formula>
    </cfRule>
    <cfRule type="cellIs" dxfId="1549" priority="359" stopIfTrue="1" operator="equal">
      <formula>"ADMISIBLE"</formula>
    </cfRule>
  </conditionalFormatting>
  <conditionalFormatting sqref="AI180:AI189">
    <cfRule type="cellIs" dxfId="1548" priority="356" stopIfTrue="1" operator="equal">
      <formula>"NO ADMISIBLE"</formula>
    </cfRule>
    <cfRule type="cellIs" dxfId="1547" priority="357" stopIfTrue="1" operator="equal">
      <formula>"ADMISIBLE"</formula>
    </cfRule>
  </conditionalFormatting>
  <conditionalFormatting sqref="AJ180:AJ189">
    <cfRule type="cellIs" dxfId="1546" priority="354" stopIfTrue="1" operator="equal">
      <formula>"NO ADMISIBLE"</formula>
    </cfRule>
    <cfRule type="cellIs" dxfId="1545" priority="355" stopIfTrue="1" operator="equal">
      <formula>"ADMISIBLE"</formula>
    </cfRule>
  </conditionalFormatting>
  <conditionalFormatting sqref="D180:D189">
    <cfRule type="cellIs" dxfId="1544" priority="353" stopIfTrue="1" operator="equal">
      <formula>"NO ADMISIBLE"</formula>
    </cfRule>
  </conditionalFormatting>
  <conditionalFormatting sqref="R180:R189">
    <cfRule type="cellIs" dxfId="1543" priority="352" stopIfTrue="1" operator="equal">
      <formula>"NO ADMISIBLE"</formula>
    </cfRule>
  </conditionalFormatting>
  <conditionalFormatting sqref="AC180:AC189">
    <cfRule type="cellIs" dxfId="1542" priority="351" stopIfTrue="1" operator="equal">
      <formula>"NO ADMISIBLE"</formula>
    </cfRule>
  </conditionalFormatting>
  <conditionalFormatting sqref="T180:T189">
    <cfRule type="cellIs" dxfId="1541" priority="349" operator="equal">
      <formula>"NO"</formula>
    </cfRule>
    <cfRule type="cellIs" dxfId="1540" priority="350" operator="equal">
      <formula>"SI"</formula>
    </cfRule>
  </conditionalFormatting>
  <conditionalFormatting sqref="AD190 AF190:AK190">
    <cfRule type="cellIs" dxfId="1539" priority="348" stopIfTrue="1" operator="equal">
      <formula>"NO ADMISIBLE"</formula>
    </cfRule>
  </conditionalFormatting>
  <conditionalFormatting sqref="AC190">
    <cfRule type="cellIs" dxfId="1538" priority="347" stopIfTrue="1" operator="equal">
      <formula>"NO ADMISIBLE"</formula>
    </cfRule>
  </conditionalFormatting>
  <conditionalFormatting sqref="M180:M189">
    <cfRule type="cellIs" dxfId="1537" priority="345" operator="equal">
      <formula>0</formula>
    </cfRule>
    <cfRule type="cellIs" dxfId="1536" priority="346" operator="greaterThan">
      <formula>0</formula>
    </cfRule>
  </conditionalFormatting>
  <conditionalFormatting sqref="AD180">
    <cfRule type="cellIs" dxfId="1535" priority="344" stopIfTrue="1" operator="equal">
      <formula>"NO ADMISIBLE"</formula>
    </cfRule>
  </conditionalFormatting>
  <conditionalFormatting sqref="AE180:AE189">
    <cfRule type="cellIs" dxfId="1534" priority="343" operator="equal">
      <formula>"NO CUMPLE"</formula>
    </cfRule>
  </conditionalFormatting>
  <conditionalFormatting sqref="AH181:AH189">
    <cfRule type="cellIs" dxfId="1533" priority="342" stopIfTrue="1" operator="equal">
      <formula>"NO ADMISIBLE"</formula>
    </cfRule>
  </conditionalFormatting>
  <conditionalFormatting sqref="AH181:AH189">
    <cfRule type="cellIs" dxfId="1532" priority="340" stopIfTrue="1" operator="equal">
      <formula>"NO ADMISIBLE"</formula>
    </cfRule>
    <cfRule type="cellIs" dxfId="1531" priority="341" stopIfTrue="1" operator="equal">
      <formula>"ADMISIBLE"</formula>
    </cfRule>
  </conditionalFormatting>
  <conditionalFormatting sqref="T180">
    <cfRule type="cellIs" dxfId="1530" priority="339" operator="equal">
      <formula>"SI"</formula>
    </cfRule>
  </conditionalFormatting>
  <conditionalFormatting sqref="S180:S189 V180:V189 X180:X189 AA180:AA189 AG180:AG189 AI180:AI189">
    <cfRule type="cellIs" dxfId="1529" priority="337" operator="equal">
      <formula>"NO CUMPLE"</formula>
    </cfRule>
    <cfRule type="cellIs" dxfId="1528" priority="338" operator="equal">
      <formula>"CUMPLE"</formula>
    </cfRule>
  </conditionalFormatting>
  <conditionalFormatting sqref="AB180:AB189 AJ180:AJ189">
    <cfRule type="cellIs" dxfId="1527" priority="336" operator="equal">
      <formula>"NO CUMPLE"</formula>
    </cfRule>
  </conditionalFormatting>
  <conditionalFormatting sqref="U180:U189 W180:W189 AF180:AF189 AH180:AH189 N180:R189 B181:L189">
    <cfRule type="expression" dxfId="1526" priority="335">
      <formula>MOD(ROW(),2)=0</formula>
    </cfRule>
  </conditionalFormatting>
  <conditionalFormatting sqref="AA191:AA200">
    <cfRule type="cellIs" dxfId="1525" priority="333" stopIfTrue="1" operator="equal">
      <formula>"NO ADMISIBLE"</formula>
    </cfRule>
    <cfRule type="cellIs" dxfId="1524" priority="334" stopIfTrue="1" operator="equal">
      <formula>"ADMISIBLE"</formula>
    </cfRule>
  </conditionalFormatting>
  <conditionalFormatting sqref="AF191:AG200">
    <cfRule type="cellIs" dxfId="1523" priority="332" stopIfTrue="1" operator="equal">
      <formula>"NO ADMISIBLE"</formula>
    </cfRule>
  </conditionalFormatting>
  <conditionalFormatting sqref="AF191:AF200">
    <cfRule type="cellIs" dxfId="1522" priority="330" stopIfTrue="1" operator="equal">
      <formula>"NO ADMISIBLE"</formula>
    </cfRule>
    <cfRule type="cellIs" dxfId="1521" priority="331" stopIfTrue="1" operator="equal">
      <formula>"ADMISIBLE"</formula>
    </cfRule>
  </conditionalFormatting>
  <conditionalFormatting sqref="AG191:AG200">
    <cfRule type="cellIs" dxfId="1520" priority="328" stopIfTrue="1" operator="equal">
      <formula>"NO ADMISIBLE"</formula>
    </cfRule>
    <cfRule type="cellIs" dxfId="1519" priority="329" stopIfTrue="1" operator="equal">
      <formula>"ADMISIBLE"</formula>
    </cfRule>
  </conditionalFormatting>
  <conditionalFormatting sqref="AH191:AI191 AI192:AI200">
    <cfRule type="cellIs" dxfId="1518" priority="327" stopIfTrue="1" operator="equal">
      <formula>"NO ADMISIBLE"</formula>
    </cfRule>
  </conditionalFormatting>
  <conditionalFormatting sqref="AH191">
    <cfRule type="cellIs" dxfId="1517" priority="325" stopIfTrue="1" operator="equal">
      <formula>"NO ADMISIBLE"</formula>
    </cfRule>
    <cfRule type="cellIs" dxfId="1516" priority="326" stopIfTrue="1" operator="equal">
      <formula>"ADMISIBLE"</formula>
    </cfRule>
  </conditionalFormatting>
  <conditionalFormatting sqref="AI191:AI200">
    <cfRule type="cellIs" dxfId="1515" priority="323" stopIfTrue="1" operator="equal">
      <formula>"NO ADMISIBLE"</formula>
    </cfRule>
    <cfRule type="cellIs" dxfId="1514" priority="324" stopIfTrue="1" operator="equal">
      <formula>"ADMISIBLE"</formula>
    </cfRule>
  </conditionalFormatting>
  <conditionalFormatting sqref="AJ191:AJ200">
    <cfRule type="cellIs" dxfId="1513" priority="321" stopIfTrue="1" operator="equal">
      <formula>"NO ADMISIBLE"</formula>
    </cfRule>
    <cfRule type="cellIs" dxfId="1512" priority="322" stopIfTrue="1" operator="equal">
      <formula>"ADMISIBLE"</formula>
    </cfRule>
  </conditionalFormatting>
  <conditionalFormatting sqref="D191:D200">
    <cfRule type="cellIs" dxfId="1511" priority="320" stopIfTrue="1" operator="equal">
      <formula>"NO ADMISIBLE"</formula>
    </cfRule>
  </conditionalFormatting>
  <conditionalFormatting sqref="R191:R200">
    <cfRule type="cellIs" dxfId="1510" priority="319" stopIfTrue="1" operator="equal">
      <formula>"NO ADMISIBLE"</formula>
    </cfRule>
  </conditionalFormatting>
  <conditionalFormatting sqref="AC191:AC200">
    <cfRule type="cellIs" dxfId="1509" priority="318" stopIfTrue="1" operator="equal">
      <formula>"NO ADMISIBLE"</formula>
    </cfRule>
  </conditionalFormatting>
  <conditionalFormatting sqref="T191:T200">
    <cfRule type="cellIs" dxfId="1508" priority="316" operator="equal">
      <formula>"NO"</formula>
    </cfRule>
    <cfRule type="cellIs" dxfId="1507" priority="317" operator="equal">
      <formula>"SI"</formula>
    </cfRule>
  </conditionalFormatting>
  <conditionalFormatting sqref="AD201 AF201:AK201">
    <cfRule type="cellIs" dxfId="1506" priority="315" stopIfTrue="1" operator="equal">
      <formula>"NO ADMISIBLE"</formula>
    </cfRule>
  </conditionalFormatting>
  <conditionalFormatting sqref="AC201">
    <cfRule type="cellIs" dxfId="1505" priority="314" stopIfTrue="1" operator="equal">
      <formula>"NO ADMISIBLE"</formula>
    </cfRule>
  </conditionalFormatting>
  <conditionalFormatting sqref="M191:M200">
    <cfRule type="cellIs" dxfId="1504" priority="312" operator="equal">
      <formula>0</formula>
    </cfRule>
    <cfRule type="cellIs" dxfId="1503" priority="313" operator="greaterThan">
      <formula>0</formula>
    </cfRule>
  </conditionalFormatting>
  <conditionalFormatting sqref="AD191">
    <cfRule type="cellIs" dxfId="1502" priority="311" stopIfTrue="1" operator="equal">
      <formula>"NO ADMISIBLE"</formula>
    </cfRule>
  </conditionalFormatting>
  <conditionalFormatting sqref="AE191:AE200">
    <cfRule type="cellIs" dxfId="1501" priority="310" operator="equal">
      <formula>"NO CUMPLE"</formula>
    </cfRule>
  </conditionalFormatting>
  <conditionalFormatting sqref="AH192:AH200">
    <cfRule type="cellIs" dxfId="1500" priority="309" stopIfTrue="1" operator="equal">
      <formula>"NO ADMISIBLE"</formula>
    </cfRule>
  </conditionalFormatting>
  <conditionalFormatting sqref="AH192:AH200">
    <cfRule type="cellIs" dxfId="1499" priority="307" stopIfTrue="1" operator="equal">
      <formula>"NO ADMISIBLE"</formula>
    </cfRule>
    <cfRule type="cellIs" dxfId="1498" priority="308" stopIfTrue="1" operator="equal">
      <formula>"ADMISIBLE"</formula>
    </cfRule>
  </conditionalFormatting>
  <conditionalFormatting sqref="T191">
    <cfRule type="cellIs" dxfId="1497" priority="306" operator="equal">
      <formula>"SI"</formula>
    </cfRule>
  </conditionalFormatting>
  <conditionalFormatting sqref="S191:S200 V191:V200 X191:X200 AA191:AA200 AG191:AG200 AI191:AI200">
    <cfRule type="cellIs" dxfId="1496" priority="304" operator="equal">
      <formula>"NO CUMPLE"</formula>
    </cfRule>
    <cfRule type="cellIs" dxfId="1495" priority="305" operator="equal">
      <formula>"CUMPLE"</formula>
    </cfRule>
  </conditionalFormatting>
  <conditionalFormatting sqref="AB191:AB200 AJ191:AJ200">
    <cfRule type="cellIs" dxfId="1494" priority="303" operator="equal">
      <formula>"NO CUMPLE"</formula>
    </cfRule>
  </conditionalFormatting>
  <conditionalFormatting sqref="U191:U200 W191:W200 AF191:AF200 AH191:AH200 N191:R200 B192:L200">
    <cfRule type="expression" dxfId="1493" priority="302">
      <formula>MOD(ROW(),2)=0</formula>
    </cfRule>
  </conditionalFormatting>
  <conditionalFormatting sqref="AA202:AA211">
    <cfRule type="cellIs" dxfId="1492" priority="300" stopIfTrue="1" operator="equal">
      <formula>"NO ADMISIBLE"</formula>
    </cfRule>
    <cfRule type="cellIs" dxfId="1491" priority="301" stopIfTrue="1" operator="equal">
      <formula>"ADMISIBLE"</formula>
    </cfRule>
  </conditionalFormatting>
  <conditionalFormatting sqref="AF202:AG211">
    <cfRule type="cellIs" dxfId="1490" priority="299" stopIfTrue="1" operator="equal">
      <formula>"NO ADMISIBLE"</formula>
    </cfRule>
  </conditionalFormatting>
  <conditionalFormatting sqref="AF202:AF211">
    <cfRule type="cellIs" dxfId="1489" priority="297" stopIfTrue="1" operator="equal">
      <formula>"NO ADMISIBLE"</formula>
    </cfRule>
    <cfRule type="cellIs" dxfId="1488" priority="298" stopIfTrue="1" operator="equal">
      <formula>"ADMISIBLE"</formula>
    </cfRule>
  </conditionalFormatting>
  <conditionalFormatting sqref="AG202:AG211">
    <cfRule type="cellIs" dxfId="1487" priority="295" stopIfTrue="1" operator="equal">
      <formula>"NO ADMISIBLE"</formula>
    </cfRule>
    <cfRule type="cellIs" dxfId="1486" priority="296" stopIfTrue="1" operator="equal">
      <formula>"ADMISIBLE"</formula>
    </cfRule>
  </conditionalFormatting>
  <conditionalFormatting sqref="AH202:AI202 AI203:AI211">
    <cfRule type="cellIs" dxfId="1485" priority="294" stopIfTrue="1" operator="equal">
      <formula>"NO ADMISIBLE"</formula>
    </cfRule>
  </conditionalFormatting>
  <conditionalFormatting sqref="AH202">
    <cfRule type="cellIs" dxfId="1484" priority="292" stopIfTrue="1" operator="equal">
      <formula>"NO ADMISIBLE"</formula>
    </cfRule>
    <cfRule type="cellIs" dxfId="1483" priority="293" stopIfTrue="1" operator="equal">
      <formula>"ADMISIBLE"</formula>
    </cfRule>
  </conditionalFormatting>
  <conditionalFormatting sqref="AI202:AI211">
    <cfRule type="cellIs" dxfId="1482" priority="290" stopIfTrue="1" operator="equal">
      <formula>"NO ADMISIBLE"</formula>
    </cfRule>
    <cfRule type="cellIs" dxfId="1481" priority="291" stopIfTrue="1" operator="equal">
      <formula>"ADMISIBLE"</formula>
    </cfRule>
  </conditionalFormatting>
  <conditionalFormatting sqref="AJ202:AJ211">
    <cfRule type="cellIs" dxfId="1480" priority="288" stopIfTrue="1" operator="equal">
      <formula>"NO ADMISIBLE"</formula>
    </cfRule>
    <cfRule type="cellIs" dxfId="1479" priority="289" stopIfTrue="1" operator="equal">
      <formula>"ADMISIBLE"</formula>
    </cfRule>
  </conditionalFormatting>
  <conditionalFormatting sqref="D202:D211">
    <cfRule type="cellIs" dxfId="1478" priority="287" stopIfTrue="1" operator="equal">
      <formula>"NO ADMISIBLE"</formula>
    </cfRule>
  </conditionalFormatting>
  <conditionalFormatting sqref="R202:R211">
    <cfRule type="cellIs" dxfId="1477" priority="286" stopIfTrue="1" operator="equal">
      <formula>"NO ADMISIBLE"</formula>
    </cfRule>
  </conditionalFormatting>
  <conditionalFormatting sqref="AC202:AC211">
    <cfRule type="cellIs" dxfId="1476" priority="285" stopIfTrue="1" operator="equal">
      <formula>"NO ADMISIBLE"</formula>
    </cfRule>
  </conditionalFormatting>
  <conditionalFormatting sqref="T202:T211">
    <cfRule type="cellIs" dxfId="1475" priority="283" operator="equal">
      <formula>"NO"</formula>
    </cfRule>
    <cfRule type="cellIs" dxfId="1474" priority="284" operator="equal">
      <formula>"SI"</formula>
    </cfRule>
  </conditionalFormatting>
  <conditionalFormatting sqref="AD212 AF212:AK212">
    <cfRule type="cellIs" dxfId="1473" priority="282" stopIfTrue="1" operator="equal">
      <formula>"NO ADMISIBLE"</formula>
    </cfRule>
  </conditionalFormatting>
  <conditionalFormatting sqref="AC212">
    <cfRule type="cellIs" dxfId="1472" priority="281" stopIfTrue="1" operator="equal">
      <formula>"NO ADMISIBLE"</formula>
    </cfRule>
  </conditionalFormatting>
  <conditionalFormatting sqref="M202:M211">
    <cfRule type="cellIs" dxfId="1471" priority="279" operator="equal">
      <formula>0</formula>
    </cfRule>
    <cfRule type="cellIs" dxfId="1470" priority="280" operator="greaterThan">
      <formula>0</formula>
    </cfRule>
  </conditionalFormatting>
  <conditionalFormatting sqref="AD202">
    <cfRule type="cellIs" dxfId="1469" priority="278" stopIfTrue="1" operator="equal">
      <formula>"NO ADMISIBLE"</formula>
    </cfRule>
  </conditionalFormatting>
  <conditionalFormatting sqref="AE202:AE211">
    <cfRule type="cellIs" dxfId="1468" priority="277" operator="equal">
      <formula>"NO CUMPLE"</formula>
    </cfRule>
  </conditionalFormatting>
  <conditionalFormatting sqref="AH203:AH211">
    <cfRule type="cellIs" dxfId="1467" priority="276" stopIfTrue="1" operator="equal">
      <formula>"NO ADMISIBLE"</formula>
    </cfRule>
  </conditionalFormatting>
  <conditionalFormatting sqref="AH203:AH211">
    <cfRule type="cellIs" dxfId="1466" priority="274" stopIfTrue="1" operator="equal">
      <formula>"NO ADMISIBLE"</formula>
    </cfRule>
    <cfRule type="cellIs" dxfId="1465" priority="275" stopIfTrue="1" operator="equal">
      <formula>"ADMISIBLE"</formula>
    </cfRule>
  </conditionalFormatting>
  <conditionalFormatting sqref="T202">
    <cfRule type="cellIs" dxfId="1464" priority="273" operator="equal">
      <formula>"SI"</formula>
    </cfRule>
  </conditionalFormatting>
  <conditionalFormatting sqref="S202:S211 V202:V211 X202:X211 AA202:AA211 AG202:AG211 AI202:AI211">
    <cfRule type="cellIs" dxfId="1463" priority="271" operator="equal">
      <formula>"NO CUMPLE"</formula>
    </cfRule>
    <cfRule type="cellIs" dxfId="1462" priority="272" operator="equal">
      <formula>"CUMPLE"</formula>
    </cfRule>
  </conditionalFormatting>
  <conditionalFormatting sqref="AB202:AB211 AJ202:AJ211">
    <cfRule type="cellIs" dxfId="1461" priority="270" operator="equal">
      <formula>"NO CUMPLE"</formula>
    </cfRule>
  </conditionalFormatting>
  <conditionalFormatting sqref="U202:U211 W202:W211 AF202:AF211 AH202:AH211 N202:R211 B203:L211">
    <cfRule type="expression" dxfId="1460" priority="269">
      <formula>MOD(ROW(),2)=0</formula>
    </cfRule>
  </conditionalFormatting>
  <conditionalFormatting sqref="AA213:AA222">
    <cfRule type="cellIs" dxfId="1459" priority="267" stopIfTrue="1" operator="equal">
      <formula>"NO ADMISIBLE"</formula>
    </cfRule>
    <cfRule type="cellIs" dxfId="1458" priority="268" stopIfTrue="1" operator="equal">
      <formula>"ADMISIBLE"</formula>
    </cfRule>
  </conditionalFormatting>
  <conditionalFormatting sqref="AF213:AG222">
    <cfRule type="cellIs" dxfId="1457" priority="266" stopIfTrue="1" operator="equal">
      <formula>"NO ADMISIBLE"</formula>
    </cfRule>
  </conditionalFormatting>
  <conditionalFormatting sqref="AF213:AF222">
    <cfRule type="cellIs" dxfId="1456" priority="264" stopIfTrue="1" operator="equal">
      <formula>"NO ADMISIBLE"</formula>
    </cfRule>
    <cfRule type="cellIs" dxfId="1455" priority="265" stopIfTrue="1" operator="equal">
      <formula>"ADMISIBLE"</formula>
    </cfRule>
  </conditionalFormatting>
  <conditionalFormatting sqref="AG213:AG222">
    <cfRule type="cellIs" dxfId="1454" priority="262" stopIfTrue="1" operator="equal">
      <formula>"NO ADMISIBLE"</formula>
    </cfRule>
    <cfRule type="cellIs" dxfId="1453" priority="263" stopIfTrue="1" operator="equal">
      <formula>"ADMISIBLE"</formula>
    </cfRule>
  </conditionalFormatting>
  <conditionalFormatting sqref="AH213:AI213 AI214:AI222">
    <cfRule type="cellIs" dxfId="1452" priority="261" stopIfTrue="1" operator="equal">
      <formula>"NO ADMISIBLE"</formula>
    </cfRule>
  </conditionalFormatting>
  <conditionalFormatting sqref="AH213">
    <cfRule type="cellIs" dxfId="1451" priority="259" stopIfTrue="1" operator="equal">
      <formula>"NO ADMISIBLE"</formula>
    </cfRule>
    <cfRule type="cellIs" dxfId="1450" priority="260" stopIfTrue="1" operator="equal">
      <formula>"ADMISIBLE"</formula>
    </cfRule>
  </conditionalFormatting>
  <conditionalFormatting sqref="AI213:AI222">
    <cfRule type="cellIs" dxfId="1449" priority="257" stopIfTrue="1" operator="equal">
      <formula>"NO ADMISIBLE"</formula>
    </cfRule>
    <cfRule type="cellIs" dxfId="1448" priority="258" stopIfTrue="1" operator="equal">
      <formula>"ADMISIBLE"</formula>
    </cfRule>
  </conditionalFormatting>
  <conditionalFormatting sqref="AJ213:AJ222">
    <cfRule type="cellIs" dxfId="1447" priority="255" stopIfTrue="1" operator="equal">
      <formula>"NO ADMISIBLE"</formula>
    </cfRule>
    <cfRule type="cellIs" dxfId="1446" priority="256" stopIfTrue="1" operator="equal">
      <formula>"ADMISIBLE"</formula>
    </cfRule>
  </conditionalFormatting>
  <conditionalFormatting sqref="D213:D222">
    <cfRule type="cellIs" dxfId="1445" priority="254" stopIfTrue="1" operator="equal">
      <formula>"NO ADMISIBLE"</formula>
    </cfRule>
  </conditionalFormatting>
  <conditionalFormatting sqref="R213:R222">
    <cfRule type="cellIs" dxfId="1444" priority="253" stopIfTrue="1" operator="equal">
      <formula>"NO ADMISIBLE"</formula>
    </cfRule>
  </conditionalFormatting>
  <conditionalFormatting sqref="AC213:AC222">
    <cfRule type="cellIs" dxfId="1443" priority="252" stopIfTrue="1" operator="equal">
      <formula>"NO ADMISIBLE"</formula>
    </cfRule>
  </conditionalFormatting>
  <conditionalFormatting sqref="T213:T222">
    <cfRule type="cellIs" dxfId="1442" priority="250" operator="equal">
      <formula>"NO"</formula>
    </cfRule>
    <cfRule type="cellIs" dxfId="1441" priority="251" operator="equal">
      <formula>"SI"</formula>
    </cfRule>
  </conditionalFormatting>
  <conditionalFormatting sqref="AD223 AF223:AK223">
    <cfRule type="cellIs" dxfId="1440" priority="249" stopIfTrue="1" operator="equal">
      <formula>"NO ADMISIBLE"</formula>
    </cfRule>
  </conditionalFormatting>
  <conditionalFormatting sqref="AC223">
    <cfRule type="cellIs" dxfId="1439" priority="248" stopIfTrue="1" operator="equal">
      <formula>"NO ADMISIBLE"</formula>
    </cfRule>
  </conditionalFormatting>
  <conditionalFormatting sqref="M213:M222">
    <cfRule type="cellIs" dxfId="1438" priority="246" operator="equal">
      <formula>0</formula>
    </cfRule>
    <cfRule type="cellIs" dxfId="1437" priority="247" operator="greaterThan">
      <formula>0</formula>
    </cfRule>
  </conditionalFormatting>
  <conditionalFormatting sqref="AD213">
    <cfRule type="cellIs" dxfId="1436" priority="245" stopIfTrue="1" operator="equal">
      <formula>"NO ADMISIBLE"</formula>
    </cfRule>
  </conditionalFormatting>
  <conditionalFormatting sqref="AE213:AE222">
    <cfRule type="cellIs" dxfId="1435" priority="244" operator="equal">
      <formula>"NO CUMPLE"</formula>
    </cfRule>
  </conditionalFormatting>
  <conditionalFormatting sqref="AH214:AH222">
    <cfRule type="cellIs" dxfId="1434" priority="243" stopIfTrue="1" operator="equal">
      <formula>"NO ADMISIBLE"</formula>
    </cfRule>
  </conditionalFormatting>
  <conditionalFormatting sqref="AH214:AH222">
    <cfRule type="cellIs" dxfId="1433" priority="241" stopIfTrue="1" operator="equal">
      <formula>"NO ADMISIBLE"</formula>
    </cfRule>
    <cfRule type="cellIs" dxfId="1432" priority="242" stopIfTrue="1" operator="equal">
      <formula>"ADMISIBLE"</formula>
    </cfRule>
  </conditionalFormatting>
  <conditionalFormatting sqref="T213">
    <cfRule type="cellIs" dxfId="1431" priority="240" operator="equal">
      <formula>"SI"</formula>
    </cfRule>
  </conditionalFormatting>
  <conditionalFormatting sqref="S213:S222 V213:V222 X213:X222 AA213:AA222 AG213:AG222 AI213:AI222">
    <cfRule type="cellIs" dxfId="1430" priority="238" operator="equal">
      <formula>"NO CUMPLE"</formula>
    </cfRule>
    <cfRule type="cellIs" dxfId="1429" priority="239" operator="equal">
      <formula>"CUMPLE"</formula>
    </cfRule>
  </conditionalFormatting>
  <conditionalFormatting sqref="AB213:AB222 AJ213:AJ222">
    <cfRule type="cellIs" dxfId="1428" priority="237" operator="equal">
      <formula>"NO CUMPLE"</formula>
    </cfRule>
  </conditionalFormatting>
  <conditionalFormatting sqref="U213:U222 W213:W222 AF213:AF222 AH213:AH222 N213:R222 B214:L222">
    <cfRule type="expression" dxfId="1427" priority="236">
      <formula>MOD(ROW(),2)=0</formula>
    </cfRule>
  </conditionalFormatting>
  <conditionalFormatting sqref="AA224:AA233">
    <cfRule type="cellIs" dxfId="1426" priority="234" stopIfTrue="1" operator="equal">
      <formula>"NO ADMISIBLE"</formula>
    </cfRule>
    <cfRule type="cellIs" dxfId="1425" priority="235" stopIfTrue="1" operator="equal">
      <formula>"ADMISIBLE"</formula>
    </cfRule>
  </conditionalFormatting>
  <conditionalFormatting sqref="AF224:AG233">
    <cfRule type="cellIs" dxfId="1424" priority="233" stopIfTrue="1" operator="equal">
      <formula>"NO ADMISIBLE"</formula>
    </cfRule>
  </conditionalFormatting>
  <conditionalFormatting sqref="AF224:AF233">
    <cfRule type="cellIs" dxfId="1423" priority="231" stopIfTrue="1" operator="equal">
      <formula>"NO ADMISIBLE"</formula>
    </cfRule>
    <cfRule type="cellIs" dxfId="1422" priority="232" stopIfTrue="1" operator="equal">
      <formula>"ADMISIBLE"</formula>
    </cfRule>
  </conditionalFormatting>
  <conditionalFormatting sqref="AG224:AG233">
    <cfRule type="cellIs" dxfId="1421" priority="229" stopIfTrue="1" operator="equal">
      <formula>"NO ADMISIBLE"</formula>
    </cfRule>
    <cfRule type="cellIs" dxfId="1420" priority="230" stopIfTrue="1" operator="equal">
      <formula>"ADMISIBLE"</formula>
    </cfRule>
  </conditionalFormatting>
  <conditionalFormatting sqref="AH224:AI224 AI225:AI233">
    <cfRule type="cellIs" dxfId="1419" priority="228" stopIfTrue="1" operator="equal">
      <formula>"NO ADMISIBLE"</formula>
    </cfRule>
  </conditionalFormatting>
  <conditionalFormatting sqref="AH224">
    <cfRule type="cellIs" dxfId="1418" priority="226" stopIfTrue="1" operator="equal">
      <formula>"NO ADMISIBLE"</formula>
    </cfRule>
    <cfRule type="cellIs" dxfId="1417" priority="227" stopIfTrue="1" operator="equal">
      <formula>"ADMISIBLE"</formula>
    </cfRule>
  </conditionalFormatting>
  <conditionalFormatting sqref="AI224:AI233">
    <cfRule type="cellIs" dxfId="1416" priority="224" stopIfTrue="1" operator="equal">
      <formula>"NO ADMISIBLE"</formula>
    </cfRule>
    <cfRule type="cellIs" dxfId="1415" priority="225" stopIfTrue="1" operator="equal">
      <formula>"ADMISIBLE"</formula>
    </cfRule>
  </conditionalFormatting>
  <conditionalFormatting sqref="AJ224:AJ233">
    <cfRule type="cellIs" dxfId="1414" priority="222" stopIfTrue="1" operator="equal">
      <formula>"NO ADMISIBLE"</formula>
    </cfRule>
    <cfRule type="cellIs" dxfId="1413" priority="223" stopIfTrue="1" operator="equal">
      <formula>"ADMISIBLE"</formula>
    </cfRule>
  </conditionalFormatting>
  <conditionalFormatting sqref="D224:D233">
    <cfRule type="cellIs" dxfId="1412" priority="221" stopIfTrue="1" operator="equal">
      <formula>"NO ADMISIBLE"</formula>
    </cfRule>
  </conditionalFormatting>
  <conditionalFormatting sqref="R224:R233">
    <cfRule type="cellIs" dxfId="1411" priority="220" stopIfTrue="1" operator="equal">
      <formula>"NO ADMISIBLE"</formula>
    </cfRule>
  </conditionalFormatting>
  <conditionalFormatting sqref="AC224:AC233">
    <cfRule type="cellIs" dxfId="1410" priority="219" stopIfTrue="1" operator="equal">
      <formula>"NO ADMISIBLE"</formula>
    </cfRule>
  </conditionalFormatting>
  <conditionalFormatting sqref="T224:T233">
    <cfRule type="cellIs" dxfId="1409" priority="217" operator="equal">
      <formula>"NO"</formula>
    </cfRule>
    <cfRule type="cellIs" dxfId="1408" priority="218" operator="equal">
      <formula>"SI"</formula>
    </cfRule>
  </conditionalFormatting>
  <conditionalFormatting sqref="AD234 AF234:AK234">
    <cfRule type="cellIs" dxfId="1407" priority="216" stopIfTrue="1" operator="equal">
      <formula>"NO ADMISIBLE"</formula>
    </cfRule>
  </conditionalFormatting>
  <conditionalFormatting sqref="AC234">
    <cfRule type="cellIs" dxfId="1406" priority="215" stopIfTrue="1" operator="equal">
      <formula>"NO ADMISIBLE"</formula>
    </cfRule>
  </conditionalFormatting>
  <conditionalFormatting sqref="M224:M233">
    <cfRule type="cellIs" dxfId="1405" priority="213" operator="equal">
      <formula>0</formula>
    </cfRule>
    <cfRule type="cellIs" dxfId="1404" priority="214" operator="greaterThan">
      <formula>0</formula>
    </cfRule>
  </conditionalFormatting>
  <conditionalFormatting sqref="AD224">
    <cfRule type="cellIs" dxfId="1403" priority="212" stopIfTrue="1" operator="equal">
      <formula>"NO ADMISIBLE"</formula>
    </cfRule>
  </conditionalFormatting>
  <conditionalFormatting sqref="AE224:AE233">
    <cfRule type="cellIs" dxfId="1402" priority="211" operator="equal">
      <formula>"NO CUMPLE"</formula>
    </cfRule>
  </conditionalFormatting>
  <conditionalFormatting sqref="AH225:AH233">
    <cfRule type="cellIs" dxfId="1401" priority="210" stopIfTrue="1" operator="equal">
      <formula>"NO ADMISIBLE"</formula>
    </cfRule>
  </conditionalFormatting>
  <conditionalFormatting sqref="AH225:AH233">
    <cfRule type="cellIs" dxfId="1400" priority="208" stopIfTrue="1" operator="equal">
      <formula>"NO ADMISIBLE"</formula>
    </cfRule>
    <cfRule type="cellIs" dxfId="1399" priority="209" stopIfTrue="1" operator="equal">
      <formula>"ADMISIBLE"</formula>
    </cfRule>
  </conditionalFormatting>
  <conditionalFormatting sqref="T224">
    <cfRule type="cellIs" dxfId="1398" priority="207" operator="equal">
      <formula>"SI"</formula>
    </cfRule>
  </conditionalFormatting>
  <conditionalFormatting sqref="S224:S233 V224:V233 X224:X233 AA224:AA233 AG224:AG233 AI224:AI233">
    <cfRule type="cellIs" dxfId="1397" priority="205" operator="equal">
      <formula>"NO CUMPLE"</formula>
    </cfRule>
    <cfRule type="cellIs" dxfId="1396" priority="206" operator="equal">
      <formula>"CUMPLE"</formula>
    </cfRule>
  </conditionalFormatting>
  <conditionalFormatting sqref="AB224:AB233 AJ224:AJ233">
    <cfRule type="cellIs" dxfId="1395" priority="204" operator="equal">
      <formula>"NO CUMPLE"</formula>
    </cfRule>
  </conditionalFormatting>
  <conditionalFormatting sqref="U224:U233 W224:W233 AF224:AF233 AH224:AH233 N224:R233 B225:L233">
    <cfRule type="expression" dxfId="1394" priority="203">
      <formula>MOD(ROW(),2)=0</formula>
    </cfRule>
  </conditionalFormatting>
  <conditionalFormatting sqref="AA235:AA244">
    <cfRule type="cellIs" dxfId="1393" priority="201" stopIfTrue="1" operator="equal">
      <formula>"NO ADMISIBLE"</formula>
    </cfRule>
    <cfRule type="cellIs" dxfId="1392" priority="202" stopIfTrue="1" operator="equal">
      <formula>"ADMISIBLE"</formula>
    </cfRule>
  </conditionalFormatting>
  <conditionalFormatting sqref="AF235:AG244">
    <cfRule type="cellIs" dxfId="1391" priority="200" stopIfTrue="1" operator="equal">
      <formula>"NO ADMISIBLE"</formula>
    </cfRule>
  </conditionalFormatting>
  <conditionalFormatting sqref="AF235:AF244">
    <cfRule type="cellIs" dxfId="1390" priority="198" stopIfTrue="1" operator="equal">
      <formula>"NO ADMISIBLE"</formula>
    </cfRule>
    <cfRule type="cellIs" dxfId="1389" priority="199" stopIfTrue="1" operator="equal">
      <formula>"ADMISIBLE"</formula>
    </cfRule>
  </conditionalFormatting>
  <conditionalFormatting sqref="AG235:AG244">
    <cfRule type="cellIs" dxfId="1388" priority="196" stopIfTrue="1" operator="equal">
      <formula>"NO ADMISIBLE"</formula>
    </cfRule>
    <cfRule type="cellIs" dxfId="1387" priority="197" stopIfTrue="1" operator="equal">
      <formula>"ADMISIBLE"</formula>
    </cfRule>
  </conditionalFormatting>
  <conditionalFormatting sqref="AH235:AI235 AI236:AI244">
    <cfRule type="cellIs" dxfId="1386" priority="195" stopIfTrue="1" operator="equal">
      <formula>"NO ADMISIBLE"</formula>
    </cfRule>
  </conditionalFormatting>
  <conditionalFormatting sqref="AH235">
    <cfRule type="cellIs" dxfId="1385" priority="193" stopIfTrue="1" operator="equal">
      <formula>"NO ADMISIBLE"</formula>
    </cfRule>
    <cfRule type="cellIs" dxfId="1384" priority="194" stopIfTrue="1" operator="equal">
      <formula>"ADMISIBLE"</formula>
    </cfRule>
  </conditionalFormatting>
  <conditionalFormatting sqref="AI235:AI244">
    <cfRule type="cellIs" dxfId="1383" priority="191" stopIfTrue="1" operator="equal">
      <formula>"NO ADMISIBLE"</formula>
    </cfRule>
    <cfRule type="cellIs" dxfId="1382" priority="192" stopIfTrue="1" operator="equal">
      <formula>"ADMISIBLE"</formula>
    </cfRule>
  </conditionalFormatting>
  <conditionalFormatting sqref="AJ235:AJ244">
    <cfRule type="cellIs" dxfId="1381" priority="189" stopIfTrue="1" operator="equal">
      <formula>"NO ADMISIBLE"</formula>
    </cfRule>
    <cfRule type="cellIs" dxfId="1380" priority="190" stopIfTrue="1" operator="equal">
      <formula>"ADMISIBLE"</formula>
    </cfRule>
  </conditionalFormatting>
  <conditionalFormatting sqref="D235:D244">
    <cfRule type="cellIs" dxfId="1379" priority="188" stopIfTrue="1" operator="equal">
      <formula>"NO ADMISIBLE"</formula>
    </cfRule>
  </conditionalFormatting>
  <conditionalFormatting sqref="R235:R244">
    <cfRule type="cellIs" dxfId="1378" priority="187" stopIfTrue="1" operator="equal">
      <formula>"NO ADMISIBLE"</formula>
    </cfRule>
  </conditionalFormatting>
  <conditionalFormatting sqref="AC235:AC244">
    <cfRule type="cellIs" dxfId="1377" priority="186" stopIfTrue="1" operator="equal">
      <formula>"NO ADMISIBLE"</formula>
    </cfRule>
  </conditionalFormatting>
  <conditionalFormatting sqref="T235:T244">
    <cfRule type="cellIs" dxfId="1376" priority="184" operator="equal">
      <formula>"NO"</formula>
    </cfRule>
    <cfRule type="cellIs" dxfId="1375" priority="185" operator="equal">
      <formula>"SI"</formula>
    </cfRule>
  </conditionalFormatting>
  <conditionalFormatting sqref="AD245 AF245:AK245">
    <cfRule type="cellIs" dxfId="1374" priority="183" stopIfTrue="1" operator="equal">
      <formula>"NO ADMISIBLE"</formula>
    </cfRule>
  </conditionalFormatting>
  <conditionalFormatting sqref="AC245">
    <cfRule type="cellIs" dxfId="1373" priority="182" stopIfTrue="1" operator="equal">
      <formula>"NO ADMISIBLE"</formula>
    </cfRule>
  </conditionalFormatting>
  <conditionalFormatting sqref="M235:M244">
    <cfRule type="cellIs" dxfId="1372" priority="180" operator="equal">
      <formula>0</formula>
    </cfRule>
    <cfRule type="cellIs" dxfId="1371" priority="181" operator="greaterThan">
      <formula>0</formula>
    </cfRule>
  </conditionalFormatting>
  <conditionalFormatting sqref="AD235">
    <cfRule type="cellIs" dxfId="1370" priority="179" stopIfTrue="1" operator="equal">
      <formula>"NO ADMISIBLE"</formula>
    </cfRule>
  </conditionalFormatting>
  <conditionalFormatting sqref="AE235:AE244">
    <cfRule type="cellIs" dxfId="1369" priority="178" operator="equal">
      <formula>"NO CUMPLE"</formula>
    </cfRule>
  </conditionalFormatting>
  <conditionalFormatting sqref="AH236:AH244">
    <cfRule type="cellIs" dxfId="1368" priority="177" stopIfTrue="1" operator="equal">
      <formula>"NO ADMISIBLE"</formula>
    </cfRule>
  </conditionalFormatting>
  <conditionalFormatting sqref="AH236:AH244">
    <cfRule type="cellIs" dxfId="1367" priority="175" stopIfTrue="1" operator="equal">
      <formula>"NO ADMISIBLE"</formula>
    </cfRule>
    <cfRule type="cellIs" dxfId="1366" priority="176" stopIfTrue="1" operator="equal">
      <formula>"ADMISIBLE"</formula>
    </cfRule>
  </conditionalFormatting>
  <conditionalFormatting sqref="T235">
    <cfRule type="cellIs" dxfId="1365" priority="174" operator="equal">
      <formula>"SI"</formula>
    </cfRule>
  </conditionalFormatting>
  <conditionalFormatting sqref="S235:S244 V235:V244 X235:X244 AA235:AA244 AG235:AG244 AI235:AI244">
    <cfRule type="cellIs" dxfId="1364" priority="172" operator="equal">
      <formula>"NO CUMPLE"</formula>
    </cfRule>
    <cfRule type="cellIs" dxfId="1363" priority="173" operator="equal">
      <formula>"CUMPLE"</formula>
    </cfRule>
  </conditionalFormatting>
  <conditionalFormatting sqref="AB235:AB244 AJ235:AJ244">
    <cfRule type="cellIs" dxfId="1362" priority="171" operator="equal">
      <formula>"NO CUMPLE"</formula>
    </cfRule>
  </conditionalFormatting>
  <conditionalFormatting sqref="U235:U244 W235:W244 AF235:AF244 AH235:AH244 N235:R244 B236:L244">
    <cfRule type="expression" dxfId="1361" priority="170">
      <formula>MOD(ROW(),2)=0</formula>
    </cfRule>
  </conditionalFormatting>
  <conditionalFormatting sqref="AA246:AA255">
    <cfRule type="cellIs" dxfId="1360" priority="168" stopIfTrue="1" operator="equal">
      <formula>"NO ADMISIBLE"</formula>
    </cfRule>
    <cfRule type="cellIs" dxfId="1359" priority="169" stopIfTrue="1" operator="equal">
      <formula>"ADMISIBLE"</formula>
    </cfRule>
  </conditionalFormatting>
  <conditionalFormatting sqref="AF246:AG255">
    <cfRule type="cellIs" dxfId="1358" priority="167" stopIfTrue="1" operator="equal">
      <formula>"NO ADMISIBLE"</formula>
    </cfRule>
  </conditionalFormatting>
  <conditionalFormatting sqref="AF246:AF255">
    <cfRule type="cellIs" dxfId="1357" priority="165" stopIfTrue="1" operator="equal">
      <formula>"NO ADMISIBLE"</formula>
    </cfRule>
    <cfRule type="cellIs" dxfId="1356" priority="166" stopIfTrue="1" operator="equal">
      <formula>"ADMISIBLE"</formula>
    </cfRule>
  </conditionalFormatting>
  <conditionalFormatting sqref="AG246:AG255">
    <cfRule type="cellIs" dxfId="1355" priority="163" stopIfTrue="1" operator="equal">
      <formula>"NO ADMISIBLE"</formula>
    </cfRule>
    <cfRule type="cellIs" dxfId="1354" priority="164" stopIfTrue="1" operator="equal">
      <formula>"ADMISIBLE"</formula>
    </cfRule>
  </conditionalFormatting>
  <conditionalFormatting sqref="AH246:AI246 AI247:AI255">
    <cfRule type="cellIs" dxfId="1353" priority="162" stopIfTrue="1" operator="equal">
      <formula>"NO ADMISIBLE"</formula>
    </cfRule>
  </conditionalFormatting>
  <conditionalFormatting sqref="AH246">
    <cfRule type="cellIs" dxfId="1352" priority="160" stopIfTrue="1" operator="equal">
      <formula>"NO ADMISIBLE"</formula>
    </cfRule>
    <cfRule type="cellIs" dxfId="1351" priority="161" stopIfTrue="1" operator="equal">
      <formula>"ADMISIBLE"</formula>
    </cfRule>
  </conditionalFormatting>
  <conditionalFormatting sqref="AI246:AI255">
    <cfRule type="cellIs" dxfId="1350" priority="158" stopIfTrue="1" operator="equal">
      <formula>"NO ADMISIBLE"</formula>
    </cfRule>
    <cfRule type="cellIs" dxfId="1349" priority="159" stopIfTrue="1" operator="equal">
      <formula>"ADMISIBLE"</formula>
    </cfRule>
  </conditionalFormatting>
  <conditionalFormatting sqref="AJ246:AJ255">
    <cfRule type="cellIs" dxfId="1348" priority="156" stopIfTrue="1" operator="equal">
      <formula>"NO ADMISIBLE"</formula>
    </cfRule>
    <cfRule type="cellIs" dxfId="1347" priority="157" stopIfTrue="1" operator="equal">
      <formula>"ADMISIBLE"</formula>
    </cfRule>
  </conditionalFormatting>
  <conditionalFormatting sqref="D246:D255">
    <cfRule type="cellIs" dxfId="1346" priority="155" stopIfTrue="1" operator="equal">
      <formula>"NO ADMISIBLE"</formula>
    </cfRule>
  </conditionalFormatting>
  <conditionalFormatting sqref="R246:R255">
    <cfRule type="cellIs" dxfId="1345" priority="154" stopIfTrue="1" operator="equal">
      <formula>"NO ADMISIBLE"</formula>
    </cfRule>
  </conditionalFormatting>
  <conditionalFormatting sqref="AC246:AC255">
    <cfRule type="cellIs" dxfId="1344" priority="153" stopIfTrue="1" operator="equal">
      <formula>"NO ADMISIBLE"</formula>
    </cfRule>
  </conditionalFormatting>
  <conditionalFormatting sqref="T246:T255">
    <cfRule type="cellIs" dxfId="1343" priority="151" operator="equal">
      <formula>"NO"</formula>
    </cfRule>
    <cfRule type="cellIs" dxfId="1342" priority="152" operator="equal">
      <formula>"SI"</formula>
    </cfRule>
  </conditionalFormatting>
  <conditionalFormatting sqref="AD256 AF256:AK256">
    <cfRule type="cellIs" dxfId="1341" priority="150" stopIfTrue="1" operator="equal">
      <formula>"NO ADMISIBLE"</formula>
    </cfRule>
  </conditionalFormatting>
  <conditionalFormatting sqref="AC256">
    <cfRule type="cellIs" dxfId="1340" priority="149" stopIfTrue="1" operator="equal">
      <formula>"NO ADMISIBLE"</formula>
    </cfRule>
  </conditionalFormatting>
  <conditionalFormatting sqref="M246:M255">
    <cfRule type="cellIs" dxfId="1339" priority="147" operator="equal">
      <formula>0</formula>
    </cfRule>
    <cfRule type="cellIs" dxfId="1338" priority="148" operator="greaterThan">
      <formula>0</formula>
    </cfRule>
  </conditionalFormatting>
  <conditionalFormatting sqref="AD246">
    <cfRule type="cellIs" dxfId="1337" priority="146" stopIfTrue="1" operator="equal">
      <formula>"NO ADMISIBLE"</formula>
    </cfRule>
  </conditionalFormatting>
  <conditionalFormatting sqref="AE246:AE255">
    <cfRule type="cellIs" dxfId="1336" priority="145" operator="equal">
      <formula>"NO CUMPLE"</formula>
    </cfRule>
  </conditionalFormatting>
  <conditionalFormatting sqref="AH247:AH255">
    <cfRule type="cellIs" dxfId="1335" priority="144" stopIfTrue="1" operator="equal">
      <formula>"NO ADMISIBLE"</formula>
    </cfRule>
  </conditionalFormatting>
  <conditionalFormatting sqref="AH247:AH255">
    <cfRule type="cellIs" dxfId="1334" priority="142" stopIfTrue="1" operator="equal">
      <formula>"NO ADMISIBLE"</formula>
    </cfRule>
    <cfRule type="cellIs" dxfId="1333" priority="143" stopIfTrue="1" operator="equal">
      <formula>"ADMISIBLE"</formula>
    </cfRule>
  </conditionalFormatting>
  <conditionalFormatting sqref="T246">
    <cfRule type="cellIs" dxfId="1332" priority="141" operator="equal">
      <formula>"SI"</formula>
    </cfRule>
  </conditionalFormatting>
  <conditionalFormatting sqref="S246:S255 V246:V255 X246:X255 AA246:AA255 AG246:AG255 AI246:AI255">
    <cfRule type="cellIs" dxfId="1331" priority="139" operator="equal">
      <formula>"NO CUMPLE"</formula>
    </cfRule>
    <cfRule type="cellIs" dxfId="1330" priority="140" operator="equal">
      <formula>"CUMPLE"</formula>
    </cfRule>
  </conditionalFormatting>
  <conditionalFormatting sqref="AB246:AB255 AJ246:AJ255">
    <cfRule type="cellIs" dxfId="1329" priority="138" operator="equal">
      <formula>"NO CUMPLE"</formula>
    </cfRule>
  </conditionalFormatting>
  <conditionalFormatting sqref="U246:U255 W246:W255 AF246:AF255 AH246:AH255 N246:R255 B247:L255">
    <cfRule type="expression" dxfId="1328" priority="137">
      <formula>MOD(ROW(),2)=0</formula>
    </cfRule>
  </conditionalFormatting>
  <conditionalFormatting sqref="AA257:AA266">
    <cfRule type="cellIs" dxfId="1327" priority="135" stopIfTrue="1" operator="equal">
      <formula>"NO ADMISIBLE"</formula>
    </cfRule>
    <cfRule type="cellIs" dxfId="1326" priority="136" stopIfTrue="1" operator="equal">
      <formula>"ADMISIBLE"</formula>
    </cfRule>
  </conditionalFormatting>
  <conditionalFormatting sqref="AF257:AG266">
    <cfRule type="cellIs" dxfId="1325" priority="134" stopIfTrue="1" operator="equal">
      <formula>"NO ADMISIBLE"</formula>
    </cfRule>
  </conditionalFormatting>
  <conditionalFormatting sqref="AF257:AF266">
    <cfRule type="cellIs" dxfId="1324" priority="132" stopIfTrue="1" operator="equal">
      <formula>"NO ADMISIBLE"</formula>
    </cfRule>
    <cfRule type="cellIs" dxfId="1323" priority="133" stopIfTrue="1" operator="equal">
      <formula>"ADMISIBLE"</formula>
    </cfRule>
  </conditionalFormatting>
  <conditionalFormatting sqref="AG257:AG266">
    <cfRule type="cellIs" dxfId="1322" priority="130" stopIfTrue="1" operator="equal">
      <formula>"NO ADMISIBLE"</formula>
    </cfRule>
    <cfRule type="cellIs" dxfId="1321" priority="131" stopIfTrue="1" operator="equal">
      <formula>"ADMISIBLE"</formula>
    </cfRule>
  </conditionalFormatting>
  <conditionalFormatting sqref="AH257:AI257 AI258:AI266">
    <cfRule type="cellIs" dxfId="1320" priority="129" stopIfTrue="1" operator="equal">
      <formula>"NO ADMISIBLE"</formula>
    </cfRule>
  </conditionalFormatting>
  <conditionalFormatting sqref="AH257">
    <cfRule type="cellIs" dxfId="1319" priority="127" stopIfTrue="1" operator="equal">
      <formula>"NO ADMISIBLE"</formula>
    </cfRule>
    <cfRule type="cellIs" dxfId="1318" priority="128" stopIfTrue="1" operator="equal">
      <formula>"ADMISIBLE"</formula>
    </cfRule>
  </conditionalFormatting>
  <conditionalFormatting sqref="AI257:AI266">
    <cfRule type="cellIs" dxfId="1317" priority="125" stopIfTrue="1" operator="equal">
      <formula>"NO ADMISIBLE"</formula>
    </cfRule>
    <cfRule type="cellIs" dxfId="1316" priority="126" stopIfTrue="1" operator="equal">
      <formula>"ADMISIBLE"</formula>
    </cfRule>
  </conditionalFormatting>
  <conditionalFormatting sqref="AJ257:AJ266">
    <cfRule type="cellIs" dxfId="1315" priority="123" stopIfTrue="1" operator="equal">
      <formula>"NO ADMISIBLE"</formula>
    </cfRule>
    <cfRule type="cellIs" dxfId="1314" priority="124" stopIfTrue="1" operator="equal">
      <formula>"ADMISIBLE"</formula>
    </cfRule>
  </conditionalFormatting>
  <conditionalFormatting sqref="D257:D266">
    <cfRule type="cellIs" dxfId="1313" priority="122" stopIfTrue="1" operator="equal">
      <formula>"NO ADMISIBLE"</formula>
    </cfRule>
  </conditionalFormatting>
  <conditionalFormatting sqref="R257:R266">
    <cfRule type="cellIs" dxfId="1312" priority="121" stopIfTrue="1" operator="equal">
      <formula>"NO ADMISIBLE"</formula>
    </cfRule>
  </conditionalFormatting>
  <conditionalFormatting sqref="AC257:AC266">
    <cfRule type="cellIs" dxfId="1311" priority="120" stopIfTrue="1" operator="equal">
      <formula>"NO ADMISIBLE"</formula>
    </cfRule>
  </conditionalFormatting>
  <conditionalFormatting sqref="T257:T266">
    <cfRule type="cellIs" dxfId="1310" priority="118" operator="equal">
      <formula>"NO"</formula>
    </cfRule>
    <cfRule type="cellIs" dxfId="1309" priority="119" operator="equal">
      <formula>"SI"</formula>
    </cfRule>
  </conditionalFormatting>
  <conditionalFormatting sqref="AD267 AF267:AK267">
    <cfRule type="cellIs" dxfId="1308" priority="117" stopIfTrue="1" operator="equal">
      <formula>"NO ADMISIBLE"</formula>
    </cfRule>
  </conditionalFormatting>
  <conditionalFormatting sqref="AC267">
    <cfRule type="cellIs" dxfId="1307" priority="116" stopIfTrue="1" operator="equal">
      <formula>"NO ADMISIBLE"</formula>
    </cfRule>
  </conditionalFormatting>
  <conditionalFormatting sqref="M257:M266">
    <cfRule type="cellIs" dxfId="1306" priority="114" operator="equal">
      <formula>0</formula>
    </cfRule>
    <cfRule type="cellIs" dxfId="1305" priority="115" operator="greaterThan">
      <formula>0</formula>
    </cfRule>
  </conditionalFormatting>
  <conditionalFormatting sqref="AD257">
    <cfRule type="cellIs" dxfId="1304" priority="113" stopIfTrue="1" operator="equal">
      <formula>"NO ADMISIBLE"</formula>
    </cfRule>
  </conditionalFormatting>
  <conditionalFormatting sqref="AE257:AE266">
    <cfRule type="cellIs" dxfId="1303" priority="112" operator="equal">
      <formula>"NO CUMPLE"</formula>
    </cfRule>
  </conditionalFormatting>
  <conditionalFormatting sqref="AH258:AH266">
    <cfRule type="cellIs" dxfId="1302" priority="111" stopIfTrue="1" operator="equal">
      <formula>"NO ADMISIBLE"</formula>
    </cfRule>
  </conditionalFormatting>
  <conditionalFormatting sqref="AH258:AH266">
    <cfRule type="cellIs" dxfId="1301" priority="109" stopIfTrue="1" operator="equal">
      <formula>"NO ADMISIBLE"</formula>
    </cfRule>
    <cfRule type="cellIs" dxfId="1300" priority="110" stopIfTrue="1" operator="equal">
      <formula>"ADMISIBLE"</formula>
    </cfRule>
  </conditionalFormatting>
  <conditionalFormatting sqref="T257">
    <cfRule type="cellIs" dxfId="1299" priority="108" operator="equal">
      <formula>"SI"</formula>
    </cfRule>
  </conditionalFormatting>
  <conditionalFormatting sqref="S257:S266 V257:V266 X257:X266 AA257:AA266 AG257:AG266 AI257:AI266">
    <cfRule type="cellIs" dxfId="1298" priority="106" operator="equal">
      <formula>"NO CUMPLE"</formula>
    </cfRule>
    <cfRule type="cellIs" dxfId="1297" priority="107" operator="equal">
      <formula>"CUMPLE"</formula>
    </cfRule>
  </conditionalFormatting>
  <conditionalFormatting sqref="AB257:AB266 AJ257:AJ266">
    <cfRule type="cellIs" dxfId="1296" priority="105" operator="equal">
      <formula>"NO CUMPLE"</formula>
    </cfRule>
  </conditionalFormatting>
  <conditionalFormatting sqref="U257:U266 W257:W266 AF257:AF266 AH257:AH266 N257:R266 B258:L266">
    <cfRule type="expression" dxfId="1295" priority="104">
      <formula>MOD(ROW(),2)=0</formula>
    </cfRule>
  </conditionalFormatting>
  <conditionalFormatting sqref="AA268:AA277">
    <cfRule type="cellIs" dxfId="1294" priority="102" stopIfTrue="1" operator="equal">
      <formula>"NO ADMISIBLE"</formula>
    </cfRule>
    <cfRule type="cellIs" dxfId="1293" priority="103" stopIfTrue="1" operator="equal">
      <formula>"ADMISIBLE"</formula>
    </cfRule>
  </conditionalFormatting>
  <conditionalFormatting sqref="AF268:AG277">
    <cfRule type="cellIs" dxfId="1292" priority="101" stopIfTrue="1" operator="equal">
      <formula>"NO ADMISIBLE"</formula>
    </cfRule>
  </conditionalFormatting>
  <conditionalFormatting sqref="AF268:AF277">
    <cfRule type="cellIs" dxfId="1291" priority="99" stopIfTrue="1" operator="equal">
      <formula>"NO ADMISIBLE"</formula>
    </cfRule>
    <cfRule type="cellIs" dxfId="1290" priority="100" stopIfTrue="1" operator="equal">
      <formula>"ADMISIBLE"</formula>
    </cfRule>
  </conditionalFormatting>
  <conditionalFormatting sqref="AG268:AG277">
    <cfRule type="cellIs" dxfId="1289" priority="97" stopIfTrue="1" operator="equal">
      <formula>"NO ADMISIBLE"</formula>
    </cfRule>
    <cfRule type="cellIs" dxfId="1288" priority="98" stopIfTrue="1" operator="equal">
      <formula>"ADMISIBLE"</formula>
    </cfRule>
  </conditionalFormatting>
  <conditionalFormatting sqref="AH268:AI268 AI269:AI277">
    <cfRule type="cellIs" dxfId="1287" priority="96" stopIfTrue="1" operator="equal">
      <formula>"NO ADMISIBLE"</formula>
    </cfRule>
  </conditionalFormatting>
  <conditionalFormatting sqref="AH268">
    <cfRule type="cellIs" dxfId="1286" priority="94" stopIfTrue="1" operator="equal">
      <formula>"NO ADMISIBLE"</formula>
    </cfRule>
    <cfRule type="cellIs" dxfId="1285" priority="95" stopIfTrue="1" operator="equal">
      <formula>"ADMISIBLE"</formula>
    </cfRule>
  </conditionalFormatting>
  <conditionalFormatting sqref="AI268:AI277">
    <cfRule type="cellIs" dxfId="1284" priority="92" stopIfTrue="1" operator="equal">
      <formula>"NO ADMISIBLE"</formula>
    </cfRule>
    <cfRule type="cellIs" dxfId="1283" priority="93" stopIfTrue="1" operator="equal">
      <formula>"ADMISIBLE"</formula>
    </cfRule>
  </conditionalFormatting>
  <conditionalFormatting sqref="AJ268:AJ277">
    <cfRule type="cellIs" dxfId="1282" priority="90" stopIfTrue="1" operator="equal">
      <formula>"NO ADMISIBLE"</formula>
    </cfRule>
    <cfRule type="cellIs" dxfId="1281" priority="91" stopIfTrue="1" operator="equal">
      <formula>"ADMISIBLE"</formula>
    </cfRule>
  </conditionalFormatting>
  <conditionalFormatting sqref="D268:D277">
    <cfRule type="cellIs" dxfId="1280" priority="89" stopIfTrue="1" operator="equal">
      <formula>"NO ADMISIBLE"</formula>
    </cfRule>
  </conditionalFormatting>
  <conditionalFormatting sqref="R268:R277">
    <cfRule type="cellIs" dxfId="1279" priority="88" stopIfTrue="1" operator="equal">
      <formula>"NO ADMISIBLE"</formula>
    </cfRule>
  </conditionalFormatting>
  <conditionalFormatting sqref="AC268:AC277">
    <cfRule type="cellIs" dxfId="1278" priority="87" stopIfTrue="1" operator="equal">
      <formula>"NO ADMISIBLE"</formula>
    </cfRule>
  </conditionalFormatting>
  <conditionalFormatting sqref="T268:T277">
    <cfRule type="cellIs" dxfId="1277" priority="85" operator="equal">
      <formula>"NO"</formula>
    </cfRule>
    <cfRule type="cellIs" dxfId="1276" priority="86" operator="equal">
      <formula>"SI"</formula>
    </cfRule>
  </conditionalFormatting>
  <conditionalFormatting sqref="AD278 AF278:AK278">
    <cfRule type="cellIs" dxfId="1275" priority="84" stopIfTrue="1" operator="equal">
      <formula>"NO ADMISIBLE"</formula>
    </cfRule>
  </conditionalFormatting>
  <conditionalFormatting sqref="AC278">
    <cfRule type="cellIs" dxfId="1274" priority="83" stopIfTrue="1" operator="equal">
      <formula>"NO ADMISIBLE"</formula>
    </cfRule>
  </conditionalFormatting>
  <conditionalFormatting sqref="M268:M277">
    <cfRule type="cellIs" dxfId="1273" priority="81" operator="equal">
      <formula>0</formula>
    </cfRule>
    <cfRule type="cellIs" dxfId="1272" priority="82" operator="greaterThan">
      <formula>0</formula>
    </cfRule>
  </conditionalFormatting>
  <conditionalFormatting sqref="AD268">
    <cfRule type="cellIs" dxfId="1271" priority="80" stopIfTrue="1" operator="equal">
      <formula>"NO ADMISIBLE"</formula>
    </cfRule>
  </conditionalFormatting>
  <conditionalFormatting sqref="AE268:AE277">
    <cfRule type="cellIs" dxfId="1270" priority="79" operator="equal">
      <formula>"NO CUMPLE"</formula>
    </cfRule>
  </conditionalFormatting>
  <conditionalFormatting sqref="AH269:AH277">
    <cfRule type="cellIs" dxfId="1269" priority="78" stopIfTrue="1" operator="equal">
      <formula>"NO ADMISIBLE"</formula>
    </cfRule>
  </conditionalFormatting>
  <conditionalFormatting sqref="AH269:AH277">
    <cfRule type="cellIs" dxfId="1268" priority="76" stopIfTrue="1" operator="equal">
      <formula>"NO ADMISIBLE"</formula>
    </cfRule>
    <cfRule type="cellIs" dxfId="1267" priority="77" stopIfTrue="1" operator="equal">
      <formula>"ADMISIBLE"</formula>
    </cfRule>
  </conditionalFormatting>
  <conditionalFormatting sqref="T268">
    <cfRule type="cellIs" dxfId="1266" priority="75" operator="equal">
      <formula>"SI"</formula>
    </cfRule>
  </conditionalFormatting>
  <conditionalFormatting sqref="S268:S277 V268:V277 X268:X277 AA268:AA277 AG268:AG277 AI268:AI277">
    <cfRule type="cellIs" dxfId="1265" priority="73" operator="equal">
      <formula>"NO CUMPLE"</formula>
    </cfRule>
    <cfRule type="cellIs" dxfId="1264" priority="74" operator="equal">
      <formula>"CUMPLE"</formula>
    </cfRule>
  </conditionalFormatting>
  <conditionalFormatting sqref="AB268:AB277 AJ268:AJ277">
    <cfRule type="cellIs" dxfId="1263" priority="72" operator="equal">
      <formula>"NO CUMPLE"</formula>
    </cfRule>
  </conditionalFormatting>
  <conditionalFormatting sqref="U268:U277 W268:W277 AF268:AF277 AH268:AH277 N268:R277 B269:L277">
    <cfRule type="expression" dxfId="1262" priority="71">
      <formula>MOD(ROW(),2)=0</formula>
    </cfRule>
  </conditionalFormatting>
  <conditionalFormatting sqref="AA279:AA288">
    <cfRule type="cellIs" dxfId="1261" priority="69" stopIfTrue="1" operator="equal">
      <formula>"NO ADMISIBLE"</formula>
    </cfRule>
    <cfRule type="cellIs" dxfId="1260" priority="70" stopIfTrue="1" operator="equal">
      <formula>"ADMISIBLE"</formula>
    </cfRule>
  </conditionalFormatting>
  <conditionalFormatting sqref="AF279:AG288">
    <cfRule type="cellIs" dxfId="1259" priority="68" stopIfTrue="1" operator="equal">
      <formula>"NO ADMISIBLE"</formula>
    </cfRule>
  </conditionalFormatting>
  <conditionalFormatting sqref="AF279:AF288">
    <cfRule type="cellIs" dxfId="1258" priority="66" stopIfTrue="1" operator="equal">
      <formula>"NO ADMISIBLE"</formula>
    </cfRule>
    <cfRule type="cellIs" dxfId="1257" priority="67" stopIfTrue="1" operator="equal">
      <formula>"ADMISIBLE"</formula>
    </cfRule>
  </conditionalFormatting>
  <conditionalFormatting sqref="AG279:AG288">
    <cfRule type="cellIs" dxfId="1256" priority="64" stopIfTrue="1" operator="equal">
      <formula>"NO ADMISIBLE"</formula>
    </cfRule>
    <cfRule type="cellIs" dxfId="1255" priority="65" stopIfTrue="1" operator="equal">
      <formula>"ADMISIBLE"</formula>
    </cfRule>
  </conditionalFormatting>
  <conditionalFormatting sqref="AH279:AI279 AI280:AI288">
    <cfRule type="cellIs" dxfId="1254" priority="63" stopIfTrue="1" operator="equal">
      <formula>"NO ADMISIBLE"</formula>
    </cfRule>
  </conditionalFormatting>
  <conditionalFormatting sqref="AH279">
    <cfRule type="cellIs" dxfId="1253" priority="61" stopIfTrue="1" operator="equal">
      <formula>"NO ADMISIBLE"</formula>
    </cfRule>
    <cfRule type="cellIs" dxfId="1252" priority="62" stopIfTrue="1" operator="equal">
      <formula>"ADMISIBLE"</formula>
    </cfRule>
  </conditionalFormatting>
  <conditionalFormatting sqref="AI279:AI288">
    <cfRule type="cellIs" dxfId="1251" priority="59" stopIfTrue="1" operator="equal">
      <formula>"NO ADMISIBLE"</formula>
    </cfRule>
    <cfRule type="cellIs" dxfId="1250" priority="60" stopIfTrue="1" operator="equal">
      <formula>"ADMISIBLE"</formula>
    </cfRule>
  </conditionalFormatting>
  <conditionalFormatting sqref="AJ279:AJ288">
    <cfRule type="cellIs" dxfId="1249" priority="57" stopIfTrue="1" operator="equal">
      <formula>"NO ADMISIBLE"</formula>
    </cfRule>
    <cfRule type="cellIs" dxfId="1248" priority="58" stopIfTrue="1" operator="equal">
      <formula>"ADMISIBLE"</formula>
    </cfRule>
  </conditionalFormatting>
  <conditionalFormatting sqref="D279:D288">
    <cfRule type="cellIs" dxfId="1247" priority="56" stopIfTrue="1" operator="equal">
      <formula>"NO ADMISIBLE"</formula>
    </cfRule>
  </conditionalFormatting>
  <conditionalFormatting sqref="R279:R288">
    <cfRule type="cellIs" dxfId="1246" priority="55" stopIfTrue="1" operator="equal">
      <formula>"NO ADMISIBLE"</formula>
    </cfRule>
  </conditionalFormatting>
  <conditionalFormatting sqref="AC279:AC288">
    <cfRule type="cellIs" dxfId="1245" priority="54" stopIfTrue="1" operator="equal">
      <formula>"NO ADMISIBLE"</formula>
    </cfRule>
  </conditionalFormatting>
  <conditionalFormatting sqref="T279:T288">
    <cfRule type="cellIs" dxfId="1244" priority="52" operator="equal">
      <formula>"NO"</formula>
    </cfRule>
    <cfRule type="cellIs" dxfId="1243" priority="53" operator="equal">
      <formula>"SI"</formula>
    </cfRule>
  </conditionalFormatting>
  <conditionalFormatting sqref="AD289 AF289:AK289">
    <cfRule type="cellIs" dxfId="1242" priority="51" stopIfTrue="1" operator="equal">
      <formula>"NO ADMISIBLE"</formula>
    </cfRule>
  </conditionalFormatting>
  <conditionalFormatting sqref="AC289">
    <cfRule type="cellIs" dxfId="1241" priority="50" stopIfTrue="1" operator="equal">
      <formula>"NO ADMISIBLE"</formula>
    </cfRule>
  </conditionalFormatting>
  <conditionalFormatting sqref="M279:M288">
    <cfRule type="cellIs" dxfId="1240" priority="48" operator="equal">
      <formula>0</formula>
    </cfRule>
    <cfRule type="cellIs" dxfId="1239" priority="49" operator="greaterThan">
      <formula>0</formula>
    </cfRule>
  </conditionalFormatting>
  <conditionalFormatting sqref="AD279">
    <cfRule type="cellIs" dxfId="1238" priority="47" stopIfTrue="1" operator="equal">
      <formula>"NO ADMISIBLE"</formula>
    </cfRule>
  </conditionalFormatting>
  <conditionalFormatting sqref="AE279:AE288">
    <cfRule type="cellIs" dxfId="1237" priority="46" operator="equal">
      <formula>"NO CUMPLE"</formula>
    </cfRule>
  </conditionalFormatting>
  <conditionalFormatting sqref="AH280:AH288">
    <cfRule type="cellIs" dxfId="1236" priority="45" stopIfTrue="1" operator="equal">
      <formula>"NO ADMISIBLE"</formula>
    </cfRule>
  </conditionalFormatting>
  <conditionalFormatting sqref="AH280:AH288">
    <cfRule type="cellIs" dxfId="1235" priority="43" stopIfTrue="1" operator="equal">
      <formula>"NO ADMISIBLE"</formula>
    </cfRule>
    <cfRule type="cellIs" dxfId="1234" priority="44" stopIfTrue="1" operator="equal">
      <formula>"ADMISIBLE"</formula>
    </cfRule>
  </conditionalFormatting>
  <conditionalFormatting sqref="T279">
    <cfRule type="cellIs" dxfId="1233" priority="42" operator="equal">
      <formula>"SI"</formula>
    </cfRule>
  </conditionalFormatting>
  <conditionalFormatting sqref="S279:S288 V279:V288 X279:X288 AA279:AA288 AG279:AG288 AI279:AI288">
    <cfRule type="cellIs" dxfId="1232" priority="40" operator="equal">
      <formula>"NO CUMPLE"</formula>
    </cfRule>
    <cfRule type="cellIs" dxfId="1231" priority="41" operator="equal">
      <formula>"CUMPLE"</formula>
    </cfRule>
  </conditionalFormatting>
  <conditionalFormatting sqref="AB279:AB288 AJ279:AJ288">
    <cfRule type="cellIs" dxfId="1230" priority="39" operator="equal">
      <formula>"NO CUMPLE"</formula>
    </cfRule>
  </conditionalFormatting>
  <conditionalFormatting sqref="U279:U288 W279:W288 AF279:AF288 AH279:AH288 N279:R288 B280:L288">
    <cfRule type="expression" dxfId="1229" priority="38">
      <formula>MOD(ROW(),2)=0</formula>
    </cfRule>
  </conditionalFormatting>
  <conditionalFormatting sqref="AA290:AA299">
    <cfRule type="cellIs" dxfId="1228" priority="36" stopIfTrue="1" operator="equal">
      <formula>"NO ADMISIBLE"</formula>
    </cfRule>
    <cfRule type="cellIs" dxfId="1227" priority="37" stopIfTrue="1" operator="equal">
      <formula>"ADMISIBLE"</formula>
    </cfRule>
  </conditionalFormatting>
  <conditionalFormatting sqref="AF290:AG299">
    <cfRule type="cellIs" dxfId="1226" priority="35" stopIfTrue="1" operator="equal">
      <formula>"NO ADMISIBLE"</formula>
    </cfRule>
  </conditionalFormatting>
  <conditionalFormatting sqref="AF290:AF299">
    <cfRule type="cellIs" dxfId="1225" priority="33" stopIfTrue="1" operator="equal">
      <formula>"NO ADMISIBLE"</formula>
    </cfRule>
    <cfRule type="cellIs" dxfId="1224" priority="34" stopIfTrue="1" operator="equal">
      <formula>"ADMISIBLE"</formula>
    </cfRule>
  </conditionalFormatting>
  <conditionalFormatting sqref="AG290:AG299">
    <cfRule type="cellIs" dxfId="1223" priority="31" stopIfTrue="1" operator="equal">
      <formula>"NO ADMISIBLE"</formula>
    </cfRule>
    <cfRule type="cellIs" dxfId="1222" priority="32" stopIfTrue="1" operator="equal">
      <formula>"ADMISIBLE"</formula>
    </cfRule>
  </conditionalFormatting>
  <conditionalFormatting sqref="AH290:AI290 AI291:AI299">
    <cfRule type="cellIs" dxfId="1221" priority="30" stopIfTrue="1" operator="equal">
      <formula>"NO ADMISIBLE"</formula>
    </cfRule>
  </conditionalFormatting>
  <conditionalFormatting sqref="AH290">
    <cfRule type="cellIs" dxfId="1220" priority="28" stopIfTrue="1" operator="equal">
      <formula>"NO ADMISIBLE"</formula>
    </cfRule>
    <cfRule type="cellIs" dxfId="1219" priority="29" stopIfTrue="1" operator="equal">
      <formula>"ADMISIBLE"</formula>
    </cfRule>
  </conditionalFormatting>
  <conditionalFormatting sqref="AI290:AI299">
    <cfRule type="cellIs" dxfId="1218" priority="26" stopIfTrue="1" operator="equal">
      <formula>"NO ADMISIBLE"</formula>
    </cfRule>
    <cfRule type="cellIs" dxfId="1217" priority="27" stopIfTrue="1" operator="equal">
      <formula>"ADMISIBLE"</formula>
    </cfRule>
  </conditionalFormatting>
  <conditionalFormatting sqref="AJ290:AJ299">
    <cfRule type="cellIs" dxfId="1216" priority="24" stopIfTrue="1" operator="equal">
      <formula>"NO ADMISIBLE"</formula>
    </cfRule>
    <cfRule type="cellIs" dxfId="1215" priority="25" stopIfTrue="1" operator="equal">
      <formula>"ADMISIBLE"</formula>
    </cfRule>
  </conditionalFormatting>
  <conditionalFormatting sqref="D290:D299">
    <cfRule type="cellIs" dxfId="1214" priority="23" stopIfTrue="1" operator="equal">
      <formula>"NO ADMISIBLE"</formula>
    </cfRule>
  </conditionalFormatting>
  <conditionalFormatting sqref="R290:R299">
    <cfRule type="cellIs" dxfId="1213" priority="22" stopIfTrue="1" operator="equal">
      <formula>"NO ADMISIBLE"</formula>
    </cfRule>
  </conditionalFormatting>
  <conditionalFormatting sqref="AC290:AC299">
    <cfRule type="cellIs" dxfId="1212" priority="21" stopIfTrue="1" operator="equal">
      <formula>"NO ADMISIBLE"</formula>
    </cfRule>
  </conditionalFormatting>
  <conditionalFormatting sqref="T290:T299">
    <cfRule type="cellIs" dxfId="1211" priority="19" operator="equal">
      <formula>"NO"</formula>
    </cfRule>
    <cfRule type="cellIs" dxfId="1210" priority="20" operator="equal">
      <formula>"SI"</formula>
    </cfRule>
  </conditionalFormatting>
  <conditionalFormatting sqref="AD300 AF300:AK300">
    <cfRule type="cellIs" dxfId="1209" priority="18" stopIfTrue="1" operator="equal">
      <formula>"NO ADMISIBLE"</formula>
    </cfRule>
  </conditionalFormatting>
  <conditionalFormatting sqref="AC300">
    <cfRule type="cellIs" dxfId="1208" priority="17" stopIfTrue="1" operator="equal">
      <formula>"NO ADMISIBLE"</formula>
    </cfRule>
  </conditionalFormatting>
  <conditionalFormatting sqref="M290:M299">
    <cfRule type="cellIs" dxfId="1207" priority="15" operator="equal">
      <formula>0</formula>
    </cfRule>
    <cfRule type="cellIs" dxfId="1206" priority="16" operator="greaterThan">
      <formula>0</formula>
    </cfRule>
  </conditionalFormatting>
  <conditionalFormatting sqref="AD290">
    <cfRule type="cellIs" dxfId="1205" priority="14" stopIfTrue="1" operator="equal">
      <formula>"NO ADMISIBLE"</formula>
    </cfRule>
  </conditionalFormatting>
  <conditionalFormatting sqref="AE290:AE299">
    <cfRule type="cellIs" dxfId="1204" priority="13" operator="equal">
      <formula>"NO CUMPLE"</formula>
    </cfRule>
  </conditionalFormatting>
  <conditionalFormatting sqref="AH291:AH299">
    <cfRule type="cellIs" dxfId="1203" priority="12" stopIfTrue="1" operator="equal">
      <formula>"NO ADMISIBLE"</formula>
    </cfRule>
  </conditionalFormatting>
  <conditionalFormatting sqref="AH291:AH299">
    <cfRule type="cellIs" dxfId="1202" priority="10" stopIfTrue="1" operator="equal">
      <formula>"NO ADMISIBLE"</formula>
    </cfRule>
    <cfRule type="cellIs" dxfId="1201" priority="11" stopIfTrue="1" operator="equal">
      <formula>"ADMISIBLE"</formula>
    </cfRule>
  </conditionalFormatting>
  <conditionalFormatting sqref="T290">
    <cfRule type="cellIs" dxfId="1200" priority="9" operator="equal">
      <formula>"SI"</formula>
    </cfRule>
  </conditionalFormatting>
  <conditionalFormatting sqref="S290:S299 V290:V299 X290:X299 AA290:AA299 AG290:AG299 AI290:AI299">
    <cfRule type="cellIs" dxfId="1199" priority="7" operator="equal">
      <formula>"NO CUMPLE"</formula>
    </cfRule>
    <cfRule type="cellIs" dxfId="1198" priority="8" operator="equal">
      <formula>"CUMPLE"</formula>
    </cfRule>
  </conditionalFormatting>
  <conditionalFormatting sqref="AB290:AB299 AJ290:AJ299">
    <cfRule type="cellIs" dxfId="1197" priority="6" operator="equal">
      <formula>"NO CUMPLE"</formula>
    </cfRule>
  </conditionalFormatting>
  <conditionalFormatting sqref="U290:U299 W290:W299 AF290:AF299 AH290:AH299 N290:R299 B291:L299">
    <cfRule type="expression" dxfId="1196" priority="5">
      <formula>MOD(ROW(),2)=0</formula>
    </cfRule>
  </conditionalFormatting>
  <conditionalFormatting sqref="AB24">
    <cfRule type="cellIs" dxfId="1195" priority="4" operator="equal">
      <formula>"NO CUMPLE"</formula>
    </cfRule>
  </conditionalFormatting>
  <conditionalFormatting sqref="AJ24">
    <cfRule type="cellIs" dxfId="1194" priority="2" stopIfTrue="1" operator="equal">
      <formula>"NO ADMISIBLE"</formula>
    </cfRule>
    <cfRule type="cellIs" dxfId="1193" priority="3" stopIfTrue="1" operator="equal">
      <formula>"ADMISIBLE"</formula>
    </cfRule>
  </conditionalFormatting>
  <conditionalFormatting sqref="AJ24">
    <cfRule type="cellIs" dxfId="1192" priority="1" operator="equal">
      <formula>"NO CUMPLE"</formula>
    </cfRule>
  </conditionalFormatting>
  <dataValidations count="3">
    <dataValidation type="list" allowBlank="1" showInputMessage="1" showErrorMessage="1" sqref="AC13:AC22 AC25:AC34 AC37:AC46 AC48:AC57 AC59:AC68 AC70:AC79 AC81:AC90 AC92:AC101 AC103:AC112 AC114:AC123 AC125:AC134 AC136:AC145 AC147:AC156 AC158:AC167 AC169:AC178 AC180:AC189 AC191:AC200 AC202:AC211 AC213:AC222 AC224:AC233 AC235:AC244 AC246:AC255 AC257:AC266 AC268:AC277 AC279:AC288 AC290:AC299" xr:uid="{00000000-0002-0000-0300-000000000000}">
      <formula1>"2019,2020,2021"</formula1>
    </dataValidation>
    <dataValidation type="custom" errorStyle="warning" allowBlank="1" showInputMessage="1" showErrorMessage="1" errorTitle="NO DIGITES AQUI " error="POR FAVOR LA CELDA ESTA FORMULADA Y NO DEBES DIGITAR EN ESTA CELDA._x000a_GRACIAS" sqref="T13 T25 T37 T48 T59 T70 T81 T92 T103 T114 T125 T136 T147 T158 T169 T180 T191 T202 T213 T224 T235 T246 T257 T268 T279 T290" xr:uid="{00000000-0002-0000-0300-000001000000}">
      <formula1>-0.0000007</formula1>
    </dataValidation>
    <dataValidation type="list" allowBlank="1" showInputMessage="1" showErrorMessage="1" sqref="T14:T22 T26:T34 T38:T46 T49:T57 T60:T68 T71:T79 T82:T90 T93:T101 T104:T112 T115:T123 T126:T134 T137:T145 T148:T156 T159:T167 T170:T178 T181:T189 T192:T200 T203:T211 T214:T222 T225:T233 T236:T244 T247:T255 T258:T266 T269:T277 T280:T288 T291:T299" xr:uid="{00000000-0002-0000-0300-000002000000}">
      <formula1>"SI,NO,VERIFICAR"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1:N298"/>
  <sheetViews>
    <sheetView workbookViewId="0">
      <selection activeCell="F289" sqref="F289"/>
    </sheetView>
  </sheetViews>
  <sheetFormatPr baseColWidth="10" defaultColWidth="11.42578125" defaultRowHeight="12.75" x14ac:dyDescent="0.2"/>
  <cols>
    <col min="1" max="1" width="11.42578125" style="83" customWidth="1"/>
    <col min="2" max="2" width="3.85546875" style="83" customWidth="1"/>
    <col min="3" max="3" width="29.42578125" style="83" customWidth="1"/>
    <col min="4" max="4" width="15" style="83" customWidth="1"/>
    <col min="5" max="5" width="22.28515625" style="83" customWidth="1"/>
    <col min="6" max="7" width="17" style="83" customWidth="1"/>
    <col min="8" max="8" width="13.85546875" style="79" customWidth="1"/>
    <col min="9" max="9" width="36.140625" style="79" customWidth="1"/>
    <col min="10" max="10" width="32.28515625" style="83" customWidth="1"/>
    <col min="11" max="11" width="24.28515625" style="94" customWidth="1"/>
    <col min="12" max="12" width="9.7109375" style="95" customWidth="1"/>
    <col min="13" max="13" width="12.5703125" style="83" customWidth="1"/>
    <col min="14" max="14" width="12.7109375" style="83" customWidth="1"/>
    <col min="15" max="16384" width="11.42578125" style="83"/>
  </cols>
  <sheetData>
    <row r="1" spans="1:14" ht="5.25" customHeight="1" x14ac:dyDescent="0.2"/>
    <row r="2" spans="1:14" ht="5.25" customHeight="1" x14ac:dyDescent="0.2"/>
    <row r="3" spans="1:14" ht="5.25" customHeight="1" x14ac:dyDescent="0.2"/>
    <row r="4" spans="1:14" s="85" customFormat="1" ht="20.25" customHeight="1" x14ac:dyDescent="0.2">
      <c r="B4" s="474" t="s">
        <v>186</v>
      </c>
      <c r="C4" s="474"/>
      <c r="D4" s="474"/>
      <c r="E4" s="474"/>
      <c r="F4" s="474"/>
      <c r="G4" s="474"/>
      <c r="H4" s="474"/>
      <c r="I4" s="474"/>
      <c r="K4" s="86"/>
      <c r="L4" s="87"/>
    </row>
    <row r="5" spans="1:14" s="85" customFormat="1" ht="18" customHeight="1" x14ac:dyDescent="0.2">
      <c r="B5" s="475" t="s">
        <v>200</v>
      </c>
      <c r="C5" s="475"/>
      <c r="D5" s="475"/>
      <c r="E5" s="475"/>
      <c r="F5" s="475"/>
      <c r="G5" s="475"/>
      <c r="H5" s="475"/>
      <c r="I5" s="475"/>
      <c r="K5" s="86"/>
      <c r="L5" s="87"/>
    </row>
    <row r="6" spans="1:14" s="85" customFormat="1" ht="13.5" customHeight="1" x14ac:dyDescent="0.2">
      <c r="B6" s="476" t="str">
        <f>'Capacidad Financiera'!B4</f>
        <v>PROCESO No SA-MC-SG-SA-029-2024</v>
      </c>
      <c r="C6" s="476"/>
      <c r="D6" s="476"/>
      <c r="E6" s="476"/>
      <c r="F6" s="476"/>
      <c r="G6" s="476"/>
      <c r="H6" s="476"/>
      <c r="I6" s="476"/>
      <c r="K6" s="86"/>
      <c r="L6" s="87"/>
    </row>
    <row r="7" spans="1:14" s="85" customFormat="1" ht="13.5" customHeight="1" x14ac:dyDescent="0.2">
      <c r="B7" s="476" t="s">
        <v>202</v>
      </c>
      <c r="C7" s="476"/>
      <c r="D7" s="476"/>
      <c r="E7" s="476"/>
      <c r="F7" s="476"/>
      <c r="G7" s="476"/>
      <c r="H7" s="476"/>
      <c r="I7" s="476"/>
      <c r="K7" s="86"/>
      <c r="L7" s="87"/>
    </row>
    <row r="8" spans="1:14" s="85" customFormat="1" ht="13.5" thickBot="1" x14ac:dyDescent="0.25">
      <c r="B8" s="122"/>
      <c r="C8" s="122"/>
      <c r="D8" s="122"/>
      <c r="E8" s="122"/>
      <c r="F8" s="122"/>
      <c r="G8" s="122"/>
      <c r="H8" s="122"/>
      <c r="I8" s="122"/>
      <c r="K8" s="86"/>
      <c r="L8" s="87"/>
    </row>
    <row r="9" spans="1:14" ht="21.75" customHeight="1" thickBot="1" x14ac:dyDescent="0.25">
      <c r="A9" s="169" t="s">
        <v>206</v>
      </c>
      <c r="B9" s="122"/>
      <c r="C9" s="122"/>
      <c r="D9" s="122"/>
      <c r="E9" s="122"/>
      <c r="F9" s="122"/>
      <c r="G9" s="122"/>
      <c r="H9" s="122"/>
      <c r="I9" s="122"/>
    </row>
    <row r="10" spans="1:14" ht="17.25" customHeight="1" thickBot="1" x14ac:dyDescent="0.25">
      <c r="A10" s="113">
        <v>1</v>
      </c>
      <c r="B10" s="88"/>
      <c r="C10" s="88"/>
      <c r="D10" s="89"/>
      <c r="E10" s="89"/>
      <c r="F10" s="89"/>
      <c r="G10" s="90"/>
      <c r="H10" s="92"/>
      <c r="I10" s="92"/>
    </row>
    <row r="11" spans="1:14" x14ac:dyDescent="0.2">
      <c r="B11" s="477" t="s">
        <v>157</v>
      </c>
      <c r="C11" s="479" t="s">
        <v>156</v>
      </c>
      <c r="D11" s="481" t="s">
        <v>203</v>
      </c>
      <c r="E11" s="481" t="s">
        <v>219</v>
      </c>
      <c r="F11" s="481" t="s">
        <v>220</v>
      </c>
      <c r="G11" s="481" t="s">
        <v>221</v>
      </c>
      <c r="H11" s="472" t="s">
        <v>202</v>
      </c>
      <c r="I11" s="473"/>
      <c r="K11" s="96"/>
      <c r="L11" s="97"/>
      <c r="M11" s="84"/>
      <c r="N11" s="84"/>
    </row>
    <row r="12" spans="1:14" ht="57" thickBot="1" x14ac:dyDescent="0.25">
      <c r="B12" s="478"/>
      <c r="C12" s="480"/>
      <c r="D12" s="482"/>
      <c r="E12" s="482"/>
      <c r="F12" s="482"/>
      <c r="G12" s="482"/>
      <c r="H12" s="197" t="s">
        <v>204</v>
      </c>
      <c r="I12" s="198" t="s">
        <v>205</v>
      </c>
    </row>
    <row r="13" spans="1:14" x14ac:dyDescent="0.2">
      <c r="B13" s="67">
        <f>+'Capacidad Financiera'!B13</f>
        <v>1</v>
      </c>
      <c r="C13" s="68" t="str">
        <f>IF(ISERROR(VLOOKUP(B13,'Capacidad Financiera'!$B$13:$AB$57081,2,0)),"",VLOOKUP(B13,'Capacidad Financiera'!$B$13:$AB$57081,2,0))</f>
        <v>GRUPO INARCO S.A.S</v>
      </c>
      <c r="D13" s="69">
        <f>IF(ISERROR(VLOOKUP(B13,'Capacidad Financiera'!$B$13:$AB$57081,3,0)),"",VLOOKUP(B13,'Capacidad Financiera'!$B$13:$AB$57081,3,0))</f>
        <v>1</v>
      </c>
      <c r="E13" s="70"/>
      <c r="F13" s="70"/>
      <c r="G13" s="70" t="str">
        <f>IF(OR(C13="",D13="",E13=""),"",IF(B14="",IF(B13&lt;&gt;"",IF(ISERROR(VLOOKUP($A$10,POA!$A$2:$D$7,2,0)),"",VLOOKUP($A$10,POA!$A$2:$D$7,2,0)),""),""))</f>
        <v/>
      </c>
      <c r="H13" s="114" t="str">
        <f>IF(OR(C13="",D13="",E13=""),"",IF(B14="",IF(B13&lt;&gt;"",E13/G13,""),""))</f>
        <v/>
      </c>
      <c r="I13" s="111" t="str">
        <f>IF(B14="",IF(E13="","",IF(AND(H13&gt;0,H13&lt;=Experiencia1),Puntajes!$H$4,IF(AND(H13&gt;Experiencia1,H13&lt;=Experiencia2),Puntajes!$H$5,IF(AND(H13&gt;Experiencia2,H13&lt;=Experiencia3),Puntajes!$H$6,IF(H13&gt;Experiencia3,Puntajes!$H$7,0))))),"")</f>
        <v/>
      </c>
    </row>
    <row r="14" spans="1:14" ht="13.5" thickBot="1" x14ac:dyDescent="0.25">
      <c r="B14" s="72">
        <f>+'Capacidad Financiera'!B14</f>
        <v>1.1000000000000001</v>
      </c>
      <c r="C14" s="74" t="str">
        <f>IF(ISERROR(VLOOKUP(B14,'Capacidad Financiera'!$B$13:$AB$57081,2,0)),"",VLOOKUP(B14,'Capacidad Financiera'!$B$13:$AB$57081,2,0))</f>
        <v>GRUPO INARCO S.A.S</v>
      </c>
      <c r="D14" s="199">
        <f>IF(ISERROR(VLOOKUP(B14,'Capacidad Financiera'!$B$13:$AB$57081,3,0)),"",VLOOKUP(B14,'Capacidad Financiera'!$B$13:$AB$57081,3,0))</f>
        <v>1</v>
      </c>
      <c r="E14" s="286">
        <v>21783675680</v>
      </c>
      <c r="F14" s="200">
        <f t="shared" ref="F14" si="0">IF(OR(C14="",D14="",E14=""),"",E14/SALACTUAL)</f>
        <v>18779.030758620691</v>
      </c>
      <c r="G14" s="200">
        <f>IF(OR(C14="",D14="",E14=""),"",IF(B14&lt;&gt;"",IF(ISERROR(VLOOKUP($A$10,POA!$A$2:$D$7,2,0)),"",VLOOKUP($A$10,POA!$A$2:$D$7,2,0)/SALACTUAL),""))</f>
        <v>453.00876551724139</v>
      </c>
      <c r="H14" s="201">
        <f>IF(OR(C14="",D14="",F14=""),"",IF(B14&lt;&gt;"",F14/(G14*D14),""))</f>
        <v>41.454011904557653</v>
      </c>
      <c r="I14" s="202">
        <f>IF(OR(C14="",D14="",E14=""),"",IF(AND(H14&gt;0,H14&lt;=Experiencia1),Puntajes!$H$4,IF(AND(H14&gt;Experiencia1,H14&lt;=Experiencia2),Puntajes!$H$5,IF(AND(H14&gt;Experiencia2,H14&lt;=Experiencia3),Puntajes!$H$6,IF(H14&gt;Experiencia3,Puntajes!$H$7,0)))))</f>
        <v>120</v>
      </c>
    </row>
    <row r="15" spans="1:14" hidden="1" x14ac:dyDescent="0.2">
      <c r="B15" s="72" t="str">
        <f>+'Capacidad Financiera'!B15</f>
        <v/>
      </c>
      <c r="C15" s="74">
        <f>IF(ISERROR(VLOOKUP(B15,'Capacidad Financiera'!$B$13:$AB$57081,2,0)),"",VLOOKUP(B15,'Capacidad Financiera'!$B$13:$AB$57081,2,0))</f>
        <v>0</v>
      </c>
      <c r="D15" s="199">
        <f>IF(ISERROR(VLOOKUP(B15,'Capacidad Financiera'!$B$13:$AB$57081,3,0)),"",VLOOKUP(B15,'Capacidad Financiera'!$B$13:$AB$57081,3,0))</f>
        <v>0</v>
      </c>
      <c r="E15" s="286"/>
      <c r="F15" s="200" t="str">
        <f t="shared" ref="F15:F22" si="1">IF(OR(C15="",D15="",E15=""),"",E15/SALACTUAL)</f>
        <v/>
      </c>
      <c r="G15" s="200" t="str">
        <f>IF(OR(C15="",D15="",E15=""),"",IF(B15&lt;&gt;"",IF(ISERROR(VLOOKUP($A$10,POA!$A$2:$D$7,2,0)),"",VLOOKUP($A$10,POA!$A$2:$D$7,2,0)/SALACTUAL),""))</f>
        <v/>
      </c>
      <c r="H15" s="201" t="str">
        <f t="shared" ref="H15:H22" si="2">IF(OR(C15="",D15="",F15=""),"",IF(B15&lt;&gt;"",F15/(G15*D15),""))</f>
        <v/>
      </c>
      <c r="I15" s="202" t="str">
        <f>IF(OR(C15="",D15="",E15=""),"",IF(AND(H15&gt;0,H15&lt;=Experiencia1),Puntajes!$H$4,IF(AND(H15&gt;Experiencia1,H15&lt;=Experiencia2),Puntajes!$H$5,IF(AND(H15&gt;Experiencia2,H15&lt;=Experiencia3),Puntajes!$H$6,IF(H15&gt;Experiencia3,Puntajes!$H$7,0)))))</f>
        <v/>
      </c>
    </row>
    <row r="16" spans="1:14" hidden="1" x14ac:dyDescent="0.2">
      <c r="B16" s="72" t="str">
        <f>+'Capacidad Financiera'!B16</f>
        <v/>
      </c>
      <c r="C16" s="74">
        <f>IF(ISERROR(VLOOKUP(B16,'Capacidad Financiera'!$B$13:$AB$57081,2,0)),"",VLOOKUP(B16,'Capacidad Financiera'!$B$13:$AB$57081,2,0))</f>
        <v>0</v>
      </c>
      <c r="D16" s="199">
        <f>IF(ISERROR(VLOOKUP(B16,'Capacidad Financiera'!$B$13:$AB$57081,3,0)),"",VLOOKUP(B16,'Capacidad Financiera'!$B$13:$AB$57081,3,0))</f>
        <v>0</v>
      </c>
      <c r="E16" s="200"/>
      <c r="F16" s="200" t="str">
        <f t="shared" si="1"/>
        <v/>
      </c>
      <c r="G16" s="200" t="str">
        <f>IF(OR(C16="",D16="",E16=""),"",IF(B16&lt;&gt;"",IF(ISERROR(VLOOKUP($A$10,POA!$A$2:$D$7,2,0)),"",VLOOKUP($A$10,POA!$A$2:$D$7,2,0)/SALACTUAL),""))</f>
        <v/>
      </c>
      <c r="H16" s="201" t="str">
        <f t="shared" si="2"/>
        <v/>
      </c>
      <c r="I16" s="202" t="str">
        <f>IF(OR(C16="",D16="",E16=""),"",IF(AND(H16&gt;0,H16&lt;=Experiencia1),Puntajes!$H$4,IF(AND(H16&gt;Experiencia1,H16&lt;=Experiencia2),Puntajes!$H$5,IF(AND(H16&gt;Experiencia2,H16&lt;=Experiencia3),Puntajes!$H$6,IF(H16&gt;Experiencia3,Puntajes!$H$7,0)))))</f>
        <v/>
      </c>
    </row>
    <row r="17" spans="2:9" hidden="1" x14ac:dyDescent="0.2">
      <c r="B17" s="72" t="str">
        <f>+'Capacidad Financiera'!B17</f>
        <v/>
      </c>
      <c r="C17" s="74">
        <f>IF(ISERROR(VLOOKUP(B17,'Capacidad Financiera'!$B$13:$AB$57081,2,0)),"",VLOOKUP(B17,'Capacidad Financiera'!$B$13:$AB$57081,2,0))</f>
        <v>0</v>
      </c>
      <c r="D17" s="199">
        <f>IF(ISERROR(VLOOKUP(B17,'Capacidad Financiera'!$B$13:$AB$57081,3,0)),"",VLOOKUP(B17,'Capacidad Financiera'!$B$13:$AB$57081,3,0))</f>
        <v>0</v>
      </c>
      <c r="E17" s="200"/>
      <c r="F17" s="200" t="str">
        <f t="shared" si="1"/>
        <v/>
      </c>
      <c r="G17" s="200" t="str">
        <f>IF(OR(C17="",D17="",E17=""),"",IF(B17&lt;&gt;"",IF(ISERROR(VLOOKUP($A$10,POA!$A$2:$D$7,2,0)),"",VLOOKUP($A$10,POA!$A$2:$D$7,2,0)/SALACTUAL),""))</f>
        <v/>
      </c>
      <c r="H17" s="201" t="str">
        <f t="shared" si="2"/>
        <v/>
      </c>
      <c r="I17" s="202" t="str">
        <f>IF(OR(C17="",D17="",E17=""),"",IF(AND(H17&gt;0,H17&lt;=Experiencia1),Puntajes!$H$4,IF(AND(H17&gt;Experiencia1,H17&lt;=Experiencia2),Puntajes!$H$5,IF(AND(H17&gt;Experiencia2,H17&lt;=Experiencia3),Puntajes!$H$6,IF(H17&gt;Experiencia3,Puntajes!$H$7,0)))))</f>
        <v/>
      </c>
    </row>
    <row r="18" spans="2:9" hidden="1" x14ac:dyDescent="0.2">
      <c r="B18" s="72" t="str">
        <f>+'Capacidad Financiera'!B18</f>
        <v/>
      </c>
      <c r="C18" s="74">
        <f>IF(ISERROR(VLOOKUP(B18,'Capacidad Financiera'!$B$13:$AB$57081,2,0)),"",VLOOKUP(B18,'Capacidad Financiera'!$B$13:$AB$57081,2,0))</f>
        <v>0</v>
      </c>
      <c r="D18" s="199">
        <f>IF(ISERROR(VLOOKUP(B18,'Capacidad Financiera'!$B$13:$AB$57081,3,0)),"",VLOOKUP(B18,'Capacidad Financiera'!$B$13:$AB$57081,3,0))</f>
        <v>0</v>
      </c>
      <c r="E18" s="200"/>
      <c r="F18" s="200" t="str">
        <f t="shared" si="1"/>
        <v/>
      </c>
      <c r="G18" s="200" t="str">
        <f>IF(OR(C18="",D18="",E18=""),"",IF(B18&lt;&gt;"",IF(ISERROR(VLOOKUP($A$10,POA!$A$2:$D$7,2,0)),"",VLOOKUP($A$10,POA!$A$2:$D$7,2,0)/SALACTUAL),""))</f>
        <v/>
      </c>
      <c r="H18" s="201" t="str">
        <f t="shared" si="2"/>
        <v/>
      </c>
      <c r="I18" s="202" t="str">
        <f>IF(OR(C18="",D18="",E18=""),"",IF(AND(H18&gt;0,H18&lt;=Experiencia1),Puntajes!$H$4,IF(AND(H18&gt;Experiencia1,H18&lt;=Experiencia2),Puntajes!$H$5,IF(AND(H18&gt;Experiencia2,H18&lt;=Experiencia3),Puntajes!$H$6,IF(H18&gt;Experiencia3,Puntajes!$H$7,0)))))</f>
        <v/>
      </c>
    </row>
    <row r="19" spans="2:9" hidden="1" x14ac:dyDescent="0.2">
      <c r="B19" s="72" t="str">
        <f>+'Capacidad Financiera'!B19</f>
        <v/>
      </c>
      <c r="C19" s="74">
        <f>IF(ISERROR(VLOOKUP(B19,'Capacidad Financiera'!$B$13:$AB$57081,2,0)),"",VLOOKUP(B19,'Capacidad Financiera'!$B$13:$AB$57081,2,0))</f>
        <v>0</v>
      </c>
      <c r="D19" s="199">
        <f>IF(ISERROR(VLOOKUP(B19,'Capacidad Financiera'!$B$13:$AB$57081,3,0)),"",VLOOKUP(B19,'Capacidad Financiera'!$B$13:$AB$57081,3,0))</f>
        <v>0</v>
      </c>
      <c r="E19" s="200"/>
      <c r="F19" s="200" t="str">
        <f t="shared" si="1"/>
        <v/>
      </c>
      <c r="G19" s="200" t="str">
        <f>IF(OR(C19="",D19="",E19=""),"",IF(B19&lt;&gt;"",IF(ISERROR(VLOOKUP($A$10,POA!$A$2:$D$7,2,0)),"",VLOOKUP($A$10,POA!$A$2:$D$7,2,0)/SALACTUAL),""))</f>
        <v/>
      </c>
      <c r="H19" s="201" t="str">
        <f t="shared" si="2"/>
        <v/>
      </c>
      <c r="I19" s="202" t="str">
        <f>IF(OR(C19="",D19="",E19=""),"",IF(AND(H19&gt;0,H19&lt;=Experiencia1),Puntajes!$H$4,IF(AND(H19&gt;Experiencia1,H19&lt;=Experiencia2),Puntajes!$H$5,IF(AND(H19&gt;Experiencia2,H19&lt;=Experiencia3),Puntajes!$H$6,IF(H19&gt;Experiencia3,Puntajes!$H$7,0)))))</f>
        <v/>
      </c>
    </row>
    <row r="20" spans="2:9" hidden="1" x14ac:dyDescent="0.2">
      <c r="B20" s="72" t="str">
        <f>+'Capacidad Financiera'!B20</f>
        <v/>
      </c>
      <c r="C20" s="74">
        <f>IF(ISERROR(VLOOKUP(B20,'Capacidad Financiera'!$B$13:$AB$57081,2,0)),"",VLOOKUP(B20,'Capacidad Financiera'!$B$13:$AB$57081,2,0))</f>
        <v>0</v>
      </c>
      <c r="D20" s="199">
        <f>IF(ISERROR(VLOOKUP(B20,'Capacidad Financiera'!$B$13:$AB$57081,3,0)),"",VLOOKUP(B20,'Capacidad Financiera'!$B$13:$AB$57081,3,0))</f>
        <v>0</v>
      </c>
      <c r="E20" s="200"/>
      <c r="F20" s="200" t="str">
        <f t="shared" si="1"/>
        <v/>
      </c>
      <c r="G20" s="200" t="str">
        <f>IF(OR(C20="",D20="",E20=""),"",IF(B20&lt;&gt;"",IF(ISERROR(VLOOKUP($A$10,POA!$A$2:$D$7,2,0)),"",VLOOKUP($A$10,POA!$A$2:$D$7,2,0)/SALACTUAL),""))</f>
        <v/>
      </c>
      <c r="H20" s="201" t="str">
        <f t="shared" si="2"/>
        <v/>
      </c>
      <c r="I20" s="202" t="str">
        <f>IF(OR(C20="",D20="",E20=""),"",IF(AND(H20&gt;0,H20&lt;=Experiencia1),Puntajes!$H$4,IF(AND(H20&gt;Experiencia1,H20&lt;=Experiencia2),Puntajes!$H$5,IF(AND(H20&gt;Experiencia2,H20&lt;=Experiencia3),Puntajes!$H$6,IF(H20&gt;Experiencia3,Puntajes!$H$7,0)))))</f>
        <v/>
      </c>
    </row>
    <row r="21" spans="2:9" hidden="1" x14ac:dyDescent="0.2">
      <c r="B21" s="72" t="str">
        <f>+'Capacidad Financiera'!B21</f>
        <v/>
      </c>
      <c r="C21" s="74">
        <f>IF(ISERROR(VLOOKUP(B21,'Capacidad Financiera'!$B$13:$AB$57081,2,0)),"",VLOOKUP(B21,'Capacidad Financiera'!$B$13:$AB$57081,2,0))</f>
        <v>0</v>
      </c>
      <c r="D21" s="199">
        <f>IF(ISERROR(VLOOKUP(B21,'Capacidad Financiera'!$B$13:$AB$57081,3,0)),"",VLOOKUP(B21,'Capacidad Financiera'!$B$13:$AB$57081,3,0))</f>
        <v>0</v>
      </c>
      <c r="E21" s="200"/>
      <c r="F21" s="200" t="str">
        <f t="shared" si="1"/>
        <v/>
      </c>
      <c r="G21" s="200" t="str">
        <f>IF(OR(C21="",D21="",E21=""),"",IF(B21&lt;&gt;"",IF(ISERROR(VLOOKUP($A$10,POA!$A$2:$D$7,2,0)),"",VLOOKUP($A$10,POA!$A$2:$D$7,2,0)/SALACTUAL),""))</f>
        <v/>
      </c>
      <c r="H21" s="201" t="str">
        <f t="shared" si="2"/>
        <v/>
      </c>
      <c r="I21" s="202" t="str">
        <f>IF(OR(C21="",D21="",E21=""),"",IF(AND(H21&gt;0,H21&lt;=Experiencia1),Puntajes!$H$4,IF(AND(H21&gt;Experiencia1,H21&lt;=Experiencia2),Puntajes!$H$5,IF(AND(H21&gt;Experiencia2,H21&lt;=Experiencia3),Puntajes!$H$6,IF(H21&gt;Experiencia3,Puntajes!$H$7,0)))))</f>
        <v/>
      </c>
    </row>
    <row r="22" spans="2:9" ht="13.5" hidden="1" thickBot="1" x14ac:dyDescent="0.25">
      <c r="B22" s="153" t="str">
        <f>+'Capacidad Financiera'!B22</f>
        <v/>
      </c>
      <c r="C22" s="154">
        <f>IF(ISERROR(VLOOKUP(B22,'Capacidad Financiera'!$B$13:$AB$57081,2,0)),"",VLOOKUP(B22,'Capacidad Financiera'!$B$13:$AB$57081,2,0))</f>
        <v>0</v>
      </c>
      <c r="D22" s="203">
        <f>IF(ISERROR(VLOOKUP(B22,'Capacidad Financiera'!$B$13:$AB$57081,3,0)),"",VLOOKUP(B22,'Capacidad Financiera'!$B$13:$AB$57081,3,0))</f>
        <v>0</v>
      </c>
      <c r="E22" s="204"/>
      <c r="F22" s="204" t="str">
        <f t="shared" si="1"/>
        <v/>
      </c>
      <c r="G22" s="204" t="str">
        <f>IF(OR(C22="",D22="",E22=""),"",IF(B22&lt;&gt;"",IF(ISERROR(VLOOKUP($A$10,POA!$A$2:$D$7,2,0)),"",VLOOKUP($A$10,POA!$A$2:$D$7,2,0)/SALACTUAL),""))</f>
        <v/>
      </c>
      <c r="H22" s="205" t="str">
        <f t="shared" si="2"/>
        <v/>
      </c>
      <c r="I22" s="206" t="str">
        <f>IF(OR(C22="",D22="",E22=""),"",IF(AND(H22&gt;0,H22&lt;=Experiencia1),Puntajes!$H$4,IF(AND(H22&gt;Experiencia1,H22&lt;=Experiencia2),Puntajes!$H$5,IF(AND(H22&gt;Experiencia2,H22&lt;=Experiencia3),Puntajes!$H$6,IF(H22&gt;Experiencia3,Puntajes!$H$7,0)))))</f>
        <v/>
      </c>
    </row>
    <row r="23" spans="2:9" ht="13.5" thickBot="1" x14ac:dyDescent="0.25">
      <c r="B23" s="160"/>
      <c r="C23" s="470"/>
      <c r="D23" s="470"/>
      <c r="E23" s="470"/>
      <c r="F23" s="470"/>
      <c r="G23" s="470"/>
      <c r="H23" s="470"/>
      <c r="I23" s="471"/>
    </row>
    <row r="24" spans="2:9" x14ac:dyDescent="0.2">
      <c r="B24" s="67">
        <v>2</v>
      </c>
      <c r="C24" s="68" t="str">
        <f>IF(ISERROR(VLOOKUP(B24,'Capacidad Financiera'!$B$13:$AB$57081,2,0)),"",VLOOKUP(B24,'Capacidad Financiera'!$B$13:$AB$57081,2,0))</f>
        <v>PM &amp; A CONSTRUCCIONES S.A.S</v>
      </c>
      <c r="D24" s="69">
        <f>IF(ISERROR(VLOOKUP(B24,'Capacidad Financiera'!$B$13:$AB$57081,3,0)),"",VLOOKUP(B24,'Capacidad Financiera'!$B$13:$AB$57081,3,0))</f>
        <v>1</v>
      </c>
      <c r="E24" s="70"/>
      <c r="F24" s="70"/>
      <c r="G24" s="70" t="str">
        <f>IF(OR(C24="",D24="",E24=""),"",IF(B25="",IF(B24&lt;&gt;"",IF(ISERROR(VLOOKUP($A$10,POA!$A$2:$D$7,2,0)),"",VLOOKUP($A$10,POA!$A$2:$D$7,2,0)),""),""))</f>
        <v/>
      </c>
      <c r="H24" s="114" t="str">
        <f>IF(OR(C24="",D24="",E24=""),"",IF(B25="",IF(B24&lt;&gt;"",E24/G24,""),""))</f>
        <v/>
      </c>
      <c r="I24" s="111" t="str">
        <f>IF(B25="",IF(E24="","",IF(AND(H24&gt;0,H24&lt;=Experiencia1),Puntajes!$H$4,IF(AND(H24&gt;Experiencia1,H24&lt;=Experiencia2),Puntajes!$H$5,IF(AND(H24&gt;Experiencia2,H24&lt;=Experiencia3),Puntajes!$H$6,IF(H24&gt;Experiencia3,Puntajes!$H$7,0))))),"")</f>
        <v/>
      </c>
    </row>
    <row r="25" spans="2:9" ht="13.5" thickBot="1" x14ac:dyDescent="0.25">
      <c r="B25" s="72">
        <f>+'Capacidad Financiera'!B26</f>
        <v>2.1</v>
      </c>
      <c r="C25" s="74" t="str">
        <f>IF(ISERROR(VLOOKUP(B25,'Capacidad Financiera'!$B$13:$AB$57081,2,0)),"",VLOOKUP(B25,'Capacidad Financiera'!$B$13:$AB$57081,2,0))</f>
        <v>PM &amp; A CONSTRUCCIONES S.A.S</v>
      </c>
      <c r="D25" s="199">
        <f>IF(ISERROR(VLOOKUP(B25,'Capacidad Financiera'!$B$13:$AB$57081,3,0)),"",VLOOKUP(B25,'Capacidad Financiera'!$B$13:$AB$57081,3,0))</f>
        <v>1</v>
      </c>
      <c r="E25" s="286">
        <v>35946218893</v>
      </c>
      <c r="F25" s="200">
        <f t="shared" ref="F25:F33" si="3">IF(OR(C25="",D25="",E25=""),"",E25/SALACTUAL)</f>
        <v>30988.119735344826</v>
      </c>
      <c r="G25" s="200">
        <f>IF(OR(C25="",D25="",E25=""),"",IF(B25&lt;&gt;"",IF(ISERROR(VLOOKUP($A$10,POA!$A$2:$D$7,2,0)),"",VLOOKUP($A$10,POA!$A$2:$D$7,2,0)/SALACTUAL),""))</f>
        <v>453.00876551724139</v>
      </c>
      <c r="H25" s="201">
        <f>IF(OR(C25="",D25="",F25=""),"",IF(B25&lt;&gt;"",F25/(G25*D25),""))</f>
        <v>68.405121697728887</v>
      </c>
      <c r="I25" s="202">
        <f>IF(OR(C25="",D25="",E25=""),"",IF(AND(H25&gt;0,H25&lt;=Experiencia1),Puntajes!$H$4,IF(AND(H25&gt;Experiencia1,H25&lt;=Experiencia2),Puntajes!$H$5,IF(AND(H25&gt;Experiencia2,H25&lt;=Experiencia3),Puntajes!$H$6,IF(H25&gt;Experiencia3,Puntajes!$H$7,0)))))</f>
        <v>120</v>
      </c>
    </row>
    <row r="26" spans="2:9" hidden="1" x14ac:dyDescent="0.2">
      <c r="B26" s="72" t="str">
        <f>+'Capacidad Financiera'!B27</f>
        <v/>
      </c>
      <c r="C26" s="74">
        <f>IF(ISERROR(VLOOKUP(B26,'Capacidad Financiera'!$B$13:$AB$57081,2,0)),"",VLOOKUP(B26,'Capacidad Financiera'!$B$13:$AB$57081,2,0))</f>
        <v>0</v>
      </c>
      <c r="D26" s="199">
        <f>IF(ISERROR(VLOOKUP(B26,'Capacidad Financiera'!$B$13:$AB$57081,3,0)),"",VLOOKUP(B26,'Capacidad Financiera'!$B$13:$AB$57081,3,0))</f>
        <v>0</v>
      </c>
      <c r="E26" s="286"/>
      <c r="F26" s="200" t="str">
        <f t="shared" si="3"/>
        <v/>
      </c>
      <c r="G26" s="200" t="str">
        <f>IF(OR(C26="",D26="",E26=""),"",IF(B26&lt;&gt;"",IF(ISERROR(VLOOKUP($A$10,POA!$A$2:$D$7,2,0)),"",VLOOKUP($A$10,POA!$A$2:$D$7,2,0)/SALACTUAL),""))</f>
        <v/>
      </c>
      <c r="H26" s="201" t="str">
        <f t="shared" ref="H26:H33" si="4">IF(OR(C26="",D26="",F26=""),"",IF(B26&lt;&gt;"",F26/(G26*D26),""))</f>
        <v/>
      </c>
      <c r="I26" s="202" t="str">
        <f>IF(OR(C26="",D26="",E26=""),"",IF(AND(H26&gt;0,H26&lt;=Experiencia1),Puntajes!$H$4,IF(AND(H26&gt;Experiencia1,H26&lt;=Experiencia2),Puntajes!$H$5,IF(AND(H26&gt;Experiencia2,H26&lt;=Experiencia3),Puntajes!$H$6,IF(H26&gt;Experiencia3,Puntajes!$H$7,0)))))</f>
        <v/>
      </c>
    </row>
    <row r="27" spans="2:9" hidden="1" x14ac:dyDescent="0.2">
      <c r="B27" s="72" t="str">
        <f>+'Capacidad Financiera'!B28</f>
        <v/>
      </c>
      <c r="C27" s="74">
        <f>IF(ISERROR(VLOOKUP(B27,'Capacidad Financiera'!$B$13:$AB$57081,2,0)),"",VLOOKUP(B27,'Capacidad Financiera'!$B$13:$AB$57081,2,0))</f>
        <v>0</v>
      </c>
      <c r="D27" s="199">
        <f>IF(ISERROR(VLOOKUP(B27,'Capacidad Financiera'!$B$13:$AB$57081,3,0)),"",VLOOKUP(B27,'Capacidad Financiera'!$B$13:$AB$57081,3,0))</f>
        <v>0</v>
      </c>
      <c r="E27" s="200"/>
      <c r="F27" s="200" t="str">
        <f t="shared" si="3"/>
        <v/>
      </c>
      <c r="G27" s="200" t="str">
        <f>IF(OR(C27="",D27="",E27=""),"",IF(B27&lt;&gt;"",IF(ISERROR(VLOOKUP($A$10,POA!$A$2:$D$7,2,0)),"",VLOOKUP($A$10,POA!$A$2:$D$7,2,0)/SALACTUAL),""))</f>
        <v/>
      </c>
      <c r="H27" s="201" t="str">
        <f t="shared" si="4"/>
        <v/>
      </c>
      <c r="I27" s="202" t="str">
        <f>IF(OR(C27="",D27="",E27=""),"",IF(AND(H27&gt;0,H27&lt;=Experiencia1),Puntajes!$H$4,IF(AND(H27&gt;Experiencia1,H27&lt;=Experiencia2),Puntajes!$H$5,IF(AND(H27&gt;Experiencia2,H27&lt;=Experiencia3),Puntajes!$H$6,IF(H27&gt;Experiencia3,Puntajes!$H$7,0)))))</f>
        <v/>
      </c>
    </row>
    <row r="28" spans="2:9" hidden="1" x14ac:dyDescent="0.2">
      <c r="B28" s="72" t="str">
        <f>+'Capacidad Financiera'!B29</f>
        <v/>
      </c>
      <c r="C28" s="74">
        <f>IF(ISERROR(VLOOKUP(B28,'Capacidad Financiera'!$B$13:$AB$57081,2,0)),"",VLOOKUP(B28,'Capacidad Financiera'!$B$13:$AB$57081,2,0))</f>
        <v>0</v>
      </c>
      <c r="D28" s="199">
        <f>IF(ISERROR(VLOOKUP(B28,'Capacidad Financiera'!$B$13:$AB$57081,3,0)),"",VLOOKUP(B28,'Capacidad Financiera'!$B$13:$AB$57081,3,0))</f>
        <v>0</v>
      </c>
      <c r="E28" s="200"/>
      <c r="F28" s="200" t="str">
        <f t="shared" si="3"/>
        <v/>
      </c>
      <c r="G28" s="200" t="str">
        <f>IF(OR(C28="",D28="",E28=""),"",IF(B28&lt;&gt;"",IF(ISERROR(VLOOKUP($A$10,POA!$A$2:$D$7,2,0)),"",VLOOKUP($A$10,POA!$A$2:$D$7,2,0)/SALACTUAL),""))</f>
        <v/>
      </c>
      <c r="H28" s="201" t="str">
        <f t="shared" si="4"/>
        <v/>
      </c>
      <c r="I28" s="202" t="str">
        <f>IF(OR(C28="",D28="",E28=""),"",IF(AND(H28&gt;0,H28&lt;=Experiencia1),Puntajes!$H$4,IF(AND(H28&gt;Experiencia1,H28&lt;=Experiencia2),Puntajes!$H$5,IF(AND(H28&gt;Experiencia2,H28&lt;=Experiencia3),Puntajes!$H$6,IF(H28&gt;Experiencia3,Puntajes!$H$7,0)))))</f>
        <v/>
      </c>
    </row>
    <row r="29" spans="2:9" hidden="1" x14ac:dyDescent="0.2">
      <c r="B29" s="72" t="str">
        <f>+'Capacidad Financiera'!B30</f>
        <v/>
      </c>
      <c r="C29" s="74">
        <f>IF(ISERROR(VLOOKUP(B29,'Capacidad Financiera'!$B$13:$AB$57081,2,0)),"",VLOOKUP(B29,'Capacidad Financiera'!$B$13:$AB$57081,2,0))</f>
        <v>0</v>
      </c>
      <c r="D29" s="199">
        <f>IF(ISERROR(VLOOKUP(B29,'Capacidad Financiera'!$B$13:$AB$57081,3,0)),"",VLOOKUP(B29,'Capacidad Financiera'!$B$13:$AB$57081,3,0))</f>
        <v>0</v>
      </c>
      <c r="E29" s="200"/>
      <c r="F29" s="200" t="str">
        <f t="shared" si="3"/>
        <v/>
      </c>
      <c r="G29" s="200" t="str">
        <f>IF(OR(C29="",D29="",E29=""),"",IF(B29&lt;&gt;"",IF(ISERROR(VLOOKUP($A$10,POA!$A$2:$D$7,2,0)),"",VLOOKUP($A$10,POA!$A$2:$D$7,2,0)/SALACTUAL),""))</f>
        <v/>
      </c>
      <c r="H29" s="201" t="str">
        <f t="shared" si="4"/>
        <v/>
      </c>
      <c r="I29" s="202" t="str">
        <f>IF(OR(C29="",D29="",E29=""),"",IF(AND(H29&gt;0,H29&lt;=Experiencia1),Puntajes!$H$4,IF(AND(H29&gt;Experiencia1,H29&lt;=Experiencia2),Puntajes!$H$5,IF(AND(H29&gt;Experiencia2,H29&lt;=Experiencia3),Puntajes!$H$6,IF(H29&gt;Experiencia3,Puntajes!$H$7,0)))))</f>
        <v/>
      </c>
    </row>
    <row r="30" spans="2:9" hidden="1" x14ac:dyDescent="0.2">
      <c r="B30" s="72" t="str">
        <f>+'Capacidad Financiera'!B31</f>
        <v/>
      </c>
      <c r="C30" s="74">
        <f>IF(ISERROR(VLOOKUP(B30,'Capacidad Financiera'!$B$13:$AB$57081,2,0)),"",VLOOKUP(B30,'Capacidad Financiera'!$B$13:$AB$57081,2,0))</f>
        <v>0</v>
      </c>
      <c r="D30" s="199">
        <f>IF(ISERROR(VLOOKUP(B30,'Capacidad Financiera'!$B$13:$AB$57081,3,0)),"",VLOOKUP(B30,'Capacidad Financiera'!$B$13:$AB$57081,3,0))</f>
        <v>0</v>
      </c>
      <c r="E30" s="200"/>
      <c r="F30" s="200" t="str">
        <f t="shared" si="3"/>
        <v/>
      </c>
      <c r="G30" s="200" t="str">
        <f>IF(OR(C30="",D30="",E30=""),"",IF(B30&lt;&gt;"",IF(ISERROR(VLOOKUP($A$10,POA!$A$2:$D$7,2,0)),"",VLOOKUP($A$10,POA!$A$2:$D$7,2,0)/SALACTUAL),""))</f>
        <v/>
      </c>
      <c r="H30" s="201" t="str">
        <f t="shared" si="4"/>
        <v/>
      </c>
      <c r="I30" s="202" t="str">
        <f>IF(OR(C30="",D30="",E30=""),"",IF(AND(H30&gt;0,H30&lt;=Experiencia1),Puntajes!$H$4,IF(AND(H30&gt;Experiencia1,H30&lt;=Experiencia2),Puntajes!$H$5,IF(AND(H30&gt;Experiencia2,H30&lt;=Experiencia3),Puntajes!$H$6,IF(H30&gt;Experiencia3,Puntajes!$H$7,0)))))</f>
        <v/>
      </c>
    </row>
    <row r="31" spans="2:9" hidden="1" x14ac:dyDescent="0.2">
      <c r="B31" s="72" t="str">
        <f>+'Capacidad Financiera'!B32</f>
        <v/>
      </c>
      <c r="C31" s="74">
        <f>IF(ISERROR(VLOOKUP(B31,'Capacidad Financiera'!$B$13:$AB$57081,2,0)),"",VLOOKUP(B31,'Capacidad Financiera'!$B$13:$AB$57081,2,0))</f>
        <v>0</v>
      </c>
      <c r="D31" s="199">
        <f>IF(ISERROR(VLOOKUP(B31,'Capacidad Financiera'!$B$13:$AB$57081,3,0)),"",VLOOKUP(B31,'Capacidad Financiera'!$B$13:$AB$57081,3,0))</f>
        <v>0</v>
      </c>
      <c r="E31" s="200"/>
      <c r="F31" s="200" t="str">
        <f t="shared" si="3"/>
        <v/>
      </c>
      <c r="G31" s="200" t="str">
        <f>IF(OR(C31="",D31="",E31=""),"",IF(B31&lt;&gt;"",IF(ISERROR(VLOOKUP($A$10,POA!$A$2:$D$7,2,0)),"",VLOOKUP($A$10,POA!$A$2:$D$7,2,0)/SALACTUAL),""))</f>
        <v/>
      </c>
      <c r="H31" s="201" t="str">
        <f t="shared" si="4"/>
        <v/>
      </c>
      <c r="I31" s="202" t="str">
        <f>IF(OR(C31="",D31="",E31=""),"",IF(AND(H31&gt;0,H31&lt;=Experiencia1),Puntajes!$H$4,IF(AND(H31&gt;Experiencia1,H31&lt;=Experiencia2),Puntajes!$H$5,IF(AND(H31&gt;Experiencia2,H31&lt;=Experiencia3),Puntajes!$H$6,IF(H31&gt;Experiencia3,Puntajes!$H$7,0)))))</f>
        <v/>
      </c>
    </row>
    <row r="32" spans="2:9" hidden="1" x14ac:dyDescent="0.2">
      <c r="B32" s="72" t="str">
        <f>+'Capacidad Financiera'!B33</f>
        <v/>
      </c>
      <c r="C32" s="74">
        <f>IF(ISERROR(VLOOKUP(B32,'Capacidad Financiera'!$B$13:$AB$57081,2,0)),"",VLOOKUP(B32,'Capacidad Financiera'!$B$13:$AB$57081,2,0))</f>
        <v>0</v>
      </c>
      <c r="D32" s="199">
        <f>IF(ISERROR(VLOOKUP(B32,'Capacidad Financiera'!$B$13:$AB$57081,3,0)),"",VLOOKUP(B32,'Capacidad Financiera'!$B$13:$AB$57081,3,0))</f>
        <v>0</v>
      </c>
      <c r="E32" s="200"/>
      <c r="F32" s="200" t="str">
        <f t="shared" si="3"/>
        <v/>
      </c>
      <c r="G32" s="200" t="str">
        <f>IF(OR(C32="",D32="",E32=""),"",IF(B32&lt;&gt;"",IF(ISERROR(VLOOKUP($A$10,POA!$A$2:$D$7,2,0)),"",VLOOKUP($A$10,POA!$A$2:$D$7,2,0)/SALACTUAL),""))</f>
        <v/>
      </c>
      <c r="H32" s="201" t="str">
        <f t="shared" si="4"/>
        <v/>
      </c>
      <c r="I32" s="202" t="str">
        <f>IF(OR(C32="",D32="",E32=""),"",IF(AND(H32&gt;0,H32&lt;=Experiencia1),Puntajes!$H$4,IF(AND(H32&gt;Experiencia1,H32&lt;=Experiencia2),Puntajes!$H$5,IF(AND(H32&gt;Experiencia2,H32&lt;=Experiencia3),Puntajes!$H$6,IF(H32&gt;Experiencia3,Puntajes!$H$7,0)))))</f>
        <v/>
      </c>
    </row>
    <row r="33" spans="2:9" ht="13.5" hidden="1" thickBot="1" x14ac:dyDescent="0.25">
      <c r="B33" s="153" t="str">
        <f>+'Capacidad Financiera'!B34</f>
        <v/>
      </c>
      <c r="C33" s="154">
        <f>IF(ISERROR(VLOOKUP(B33,'Capacidad Financiera'!$B$13:$AB$57081,2,0)),"",VLOOKUP(B33,'Capacidad Financiera'!$B$13:$AB$57081,2,0))</f>
        <v>0</v>
      </c>
      <c r="D33" s="203">
        <f>IF(ISERROR(VLOOKUP(B33,'Capacidad Financiera'!$B$13:$AB$57081,3,0)),"",VLOOKUP(B33,'Capacidad Financiera'!$B$13:$AB$57081,3,0))</f>
        <v>0</v>
      </c>
      <c r="E33" s="204"/>
      <c r="F33" s="204" t="str">
        <f t="shared" si="3"/>
        <v/>
      </c>
      <c r="G33" s="204" t="str">
        <f>IF(OR(C33="",D33="",E33=""),"",IF(B33&lt;&gt;"",IF(ISERROR(VLOOKUP($A$10,POA!$A$2:$D$7,2,0)),"",VLOOKUP($A$10,POA!$A$2:$D$7,2,0)/SALACTUAL),""))</f>
        <v/>
      </c>
      <c r="H33" s="205" t="str">
        <f t="shared" si="4"/>
        <v/>
      </c>
      <c r="I33" s="206" t="str">
        <f>IF(OR(C33="",D33="",E33=""),"",IF(AND(H33&gt;0,H33&lt;=Experiencia1),Puntajes!$H$4,IF(AND(H33&gt;Experiencia1,H33&lt;=Experiencia2),Puntajes!$H$5,IF(AND(H33&gt;Experiencia2,H33&lt;=Experiencia3),Puntajes!$H$6,IF(H33&gt;Experiencia3,Puntajes!$H$7,0)))))</f>
        <v/>
      </c>
    </row>
    <row r="34" spans="2:9" ht="13.5" thickBot="1" x14ac:dyDescent="0.25">
      <c r="B34" s="160"/>
      <c r="C34" s="470"/>
      <c r="D34" s="470"/>
      <c r="E34" s="470"/>
      <c r="F34" s="470"/>
      <c r="G34" s="470"/>
      <c r="H34" s="470"/>
      <c r="I34" s="471"/>
    </row>
    <row r="35" spans="2:9" ht="25.5" x14ac:dyDescent="0.2">
      <c r="B35" s="67">
        <v>3</v>
      </c>
      <c r="C35" s="68" t="str">
        <f>IF(ISERROR(VLOOKUP(B35,'Capacidad Financiera'!$B$13:$AB$57081,2,0)),"",VLOOKUP(B35,'Capacidad Financiera'!$B$13:$AB$57081,2,0))</f>
        <v>CONSORCIO MANTENIMIENTO OC-2025</v>
      </c>
      <c r="D35" s="69">
        <f>IF(ISERROR(VLOOKUP(B35,'Capacidad Financiera'!$B$13:$AB$57081,3,0)),"",VLOOKUP(B35,'Capacidad Financiera'!$B$13:$AB$57081,3,0))</f>
        <v>1</v>
      </c>
      <c r="E35" s="70"/>
      <c r="F35" s="70"/>
      <c r="G35" s="70" t="str">
        <f>IF(OR(C35="",D35="",E35=""),"",IF(B36="",IF(B35&lt;&gt;"",IF(ISERROR(VLOOKUP($A$10,POA!$A$2:$D$7,2,0)),"",VLOOKUP($A$10,POA!$A$2:$D$7,2,0)),""),""))</f>
        <v/>
      </c>
      <c r="H35" s="114" t="str">
        <f>IF(OR(C35="",D35="",E35=""),"",IF(B36="",IF(B35&lt;&gt;"",E35/G35,""),""))</f>
        <v/>
      </c>
      <c r="I35" s="111" t="str">
        <f>IF(B36="",IF(E35="","",IF(AND(H35&gt;0,H35&lt;=Experiencia1),Puntajes!$H$4,IF(AND(H35&gt;Experiencia1,H35&lt;=Experiencia2),Puntajes!$H$5,IF(AND(H35&gt;Experiencia2,H35&lt;=Experiencia3),Puntajes!$H$6,IF(H35&gt;Experiencia3,Puntajes!$H$7,0))))),"")</f>
        <v/>
      </c>
    </row>
    <row r="36" spans="2:9" x14ac:dyDescent="0.2">
      <c r="B36" s="72">
        <f>+'Capacidad Financiera'!B38</f>
        <v>3.1</v>
      </c>
      <c r="C36" s="74" t="str">
        <f>IF(ISERROR(VLOOKUP(B36,'Capacidad Financiera'!$B$13:$AB$57081,2,0)),"",VLOOKUP(B36,'Capacidad Financiera'!$B$13:$AB$57081,2,0))</f>
        <v>OPAYOME ACEVEDO INGRID PAOLA</v>
      </c>
      <c r="D36" s="199">
        <f>IF(ISERROR(VLOOKUP(B36,'Capacidad Financiera'!$B$13:$AB$57081,3,0)),"",VLOOKUP(B36,'Capacidad Financiera'!$B$13:$AB$57081,3,0))</f>
        <v>0.5</v>
      </c>
      <c r="E36" s="286">
        <v>6807367450</v>
      </c>
      <c r="F36" s="200">
        <f t="shared" ref="F36:F44" si="5">IF(OR(C36="",D36="",E36=""),"",E36/SALACTUAL)</f>
        <v>5868.4202155172416</v>
      </c>
      <c r="G36" s="200">
        <f>IF(OR(C36="",D36="",E36=""),"",IF(B36&lt;&gt;"",IF(ISERROR(VLOOKUP($A$10,POA!$A$2:$D$7,2,0)),"",VLOOKUP($A$10,POA!$A$2:$D$7,2,0)/SALACTUAL),""))</f>
        <v>453.00876551724139</v>
      </c>
      <c r="H36" s="201">
        <f>IF(OR(C36="",D36="",F36=""),"",IF(B36&lt;&gt;"",F36/(G36*D36),""))</f>
        <v>25.908638694073531</v>
      </c>
      <c r="I36" s="202">
        <f>IF(OR(C36="",D36="",E36=""),"",IF(AND(H36&gt;0,H36&lt;=Experiencia1),Puntajes!$H$4,IF(AND(H36&gt;Experiencia1,H36&lt;=Experiencia2),Puntajes!$H$5,IF(AND(H36&gt;Experiencia2,H36&lt;=Experiencia3),Puntajes!$H$6,IF(H36&gt;Experiencia3,Puntajes!$H$7,0)))))</f>
        <v>120</v>
      </c>
    </row>
    <row r="37" spans="2:9" ht="13.5" thickBot="1" x14ac:dyDescent="0.25">
      <c r="B37" s="72">
        <f>+'Capacidad Financiera'!B39</f>
        <v>3.2</v>
      </c>
      <c r="C37" s="74" t="str">
        <f>IF(ISERROR(VLOOKUP(B37,'Capacidad Financiera'!$B$13:$AB$57081,2,0)),"",VLOOKUP(B37,'Capacidad Financiera'!$B$13:$AB$57081,2,0))</f>
        <v>COCK BAUTISTA ESTIVEN</v>
      </c>
      <c r="D37" s="199">
        <f>IF(ISERROR(VLOOKUP(B37,'Capacidad Financiera'!$B$13:$AB$57081,3,0)),"",VLOOKUP(B37,'Capacidad Financiera'!$B$13:$AB$57081,3,0))</f>
        <v>0.5</v>
      </c>
      <c r="E37" s="286">
        <v>6079316100</v>
      </c>
      <c r="F37" s="200">
        <f t="shared" si="5"/>
        <v>5240.7897413793107</v>
      </c>
      <c r="G37" s="200">
        <f>IF(OR(C37="",D37="",E37=""),"",IF(B37&lt;&gt;"",IF(ISERROR(VLOOKUP($A$10,POA!$A$2:$D$7,2,0)),"",VLOOKUP($A$10,POA!$A$2:$D$7,2,0)/SALACTUAL),""))</f>
        <v>453.00876551724139</v>
      </c>
      <c r="H37" s="201">
        <f t="shared" ref="H37:H44" si="6">IF(OR(C37="",D37="",F37=""),"",IF(B37&lt;&gt;"",F37/(G37*D37),""))</f>
        <v>23.137696840790369</v>
      </c>
      <c r="I37" s="202">
        <f>IF(OR(C37="",D37="",E37=""),"",IF(AND(H37&gt;0,H37&lt;=Experiencia1),Puntajes!$H$4,IF(AND(H37&gt;Experiencia1,H37&lt;=Experiencia2),Puntajes!$H$5,IF(AND(H37&gt;Experiencia2,H37&lt;=Experiencia3),Puntajes!$H$6,IF(H37&gt;Experiencia3,Puntajes!$H$7,0)))))</f>
        <v>120</v>
      </c>
    </row>
    <row r="38" spans="2:9" hidden="1" x14ac:dyDescent="0.2">
      <c r="B38" s="72" t="str">
        <f>+'Capacidad Financiera'!B40</f>
        <v/>
      </c>
      <c r="C38" s="74">
        <f>IF(ISERROR(VLOOKUP(B38,'Capacidad Financiera'!$B$13:$AB$57081,2,0)),"",VLOOKUP(B38,'Capacidad Financiera'!$B$13:$AB$57081,2,0))</f>
        <v>0</v>
      </c>
      <c r="D38" s="199">
        <f>IF(ISERROR(VLOOKUP(B38,'Capacidad Financiera'!$B$13:$AB$57081,3,0)),"",VLOOKUP(B38,'Capacidad Financiera'!$B$13:$AB$57081,3,0))</f>
        <v>0</v>
      </c>
      <c r="E38" s="200"/>
      <c r="F38" s="200" t="str">
        <f t="shared" si="5"/>
        <v/>
      </c>
      <c r="G38" s="200" t="str">
        <f>IF(OR(C38="",D38="",E38=""),"",IF(B38&lt;&gt;"",IF(ISERROR(VLOOKUP($A$10,POA!$A$2:$D$7,2,0)),"",VLOOKUP($A$10,POA!$A$2:$D$7,2,0)/SALACTUAL),""))</f>
        <v/>
      </c>
      <c r="H38" s="201" t="str">
        <f t="shared" si="6"/>
        <v/>
      </c>
      <c r="I38" s="202" t="str">
        <f>IF(OR(C38="",D38="",E38=""),"",IF(AND(H38&gt;0,H38&lt;=Experiencia1),Puntajes!$H$4,IF(AND(H38&gt;Experiencia1,H38&lt;=Experiencia2),Puntajes!$H$5,IF(AND(H38&gt;Experiencia2,H38&lt;=Experiencia3),Puntajes!$H$6,IF(H38&gt;Experiencia3,Puntajes!$H$7,0)))))</f>
        <v/>
      </c>
    </row>
    <row r="39" spans="2:9" hidden="1" x14ac:dyDescent="0.2">
      <c r="B39" s="72" t="str">
        <f>+'Capacidad Financiera'!B41</f>
        <v/>
      </c>
      <c r="C39" s="74">
        <f>IF(ISERROR(VLOOKUP(B39,'Capacidad Financiera'!$B$13:$AB$57081,2,0)),"",VLOOKUP(B39,'Capacidad Financiera'!$B$13:$AB$57081,2,0))</f>
        <v>0</v>
      </c>
      <c r="D39" s="199">
        <f>IF(ISERROR(VLOOKUP(B39,'Capacidad Financiera'!$B$13:$AB$57081,3,0)),"",VLOOKUP(B39,'Capacidad Financiera'!$B$13:$AB$57081,3,0))</f>
        <v>0</v>
      </c>
      <c r="E39" s="200"/>
      <c r="F39" s="200" t="str">
        <f t="shared" si="5"/>
        <v/>
      </c>
      <c r="G39" s="200" t="str">
        <f>IF(OR(C39="",D39="",E39=""),"",IF(B39&lt;&gt;"",IF(ISERROR(VLOOKUP($A$10,POA!$A$2:$D$7,2,0)),"",VLOOKUP($A$10,POA!$A$2:$D$7,2,0)/SALACTUAL),""))</f>
        <v/>
      </c>
      <c r="H39" s="201" t="str">
        <f t="shared" si="6"/>
        <v/>
      </c>
      <c r="I39" s="202" t="str">
        <f>IF(OR(C39="",D39="",E39=""),"",IF(AND(H39&gt;0,H39&lt;=Experiencia1),Puntajes!$H$4,IF(AND(H39&gt;Experiencia1,H39&lt;=Experiencia2),Puntajes!$H$5,IF(AND(H39&gt;Experiencia2,H39&lt;=Experiencia3),Puntajes!$H$6,IF(H39&gt;Experiencia3,Puntajes!$H$7,0)))))</f>
        <v/>
      </c>
    </row>
    <row r="40" spans="2:9" hidden="1" x14ac:dyDescent="0.2">
      <c r="B40" s="72" t="str">
        <f>+'Capacidad Financiera'!B42</f>
        <v/>
      </c>
      <c r="C40" s="74">
        <f>IF(ISERROR(VLOOKUP(B40,'Capacidad Financiera'!$B$13:$AB$57081,2,0)),"",VLOOKUP(B40,'Capacidad Financiera'!$B$13:$AB$57081,2,0))</f>
        <v>0</v>
      </c>
      <c r="D40" s="199">
        <f>IF(ISERROR(VLOOKUP(B40,'Capacidad Financiera'!$B$13:$AB$57081,3,0)),"",VLOOKUP(B40,'Capacidad Financiera'!$B$13:$AB$57081,3,0))</f>
        <v>0</v>
      </c>
      <c r="E40" s="200"/>
      <c r="F40" s="200" t="str">
        <f t="shared" si="5"/>
        <v/>
      </c>
      <c r="G40" s="200" t="str">
        <f>IF(OR(C40="",D40="",E40=""),"",IF(B40&lt;&gt;"",IF(ISERROR(VLOOKUP($A$10,POA!$A$2:$D$7,2,0)),"",VLOOKUP($A$10,POA!$A$2:$D$7,2,0)/SALACTUAL),""))</f>
        <v/>
      </c>
      <c r="H40" s="201" t="str">
        <f t="shared" si="6"/>
        <v/>
      </c>
      <c r="I40" s="202" t="str">
        <f>IF(OR(C40="",D40="",E40=""),"",IF(AND(H40&gt;0,H40&lt;=Experiencia1),Puntajes!$H$4,IF(AND(H40&gt;Experiencia1,H40&lt;=Experiencia2),Puntajes!$H$5,IF(AND(H40&gt;Experiencia2,H40&lt;=Experiencia3),Puntajes!$H$6,IF(H40&gt;Experiencia3,Puntajes!$H$7,0)))))</f>
        <v/>
      </c>
    </row>
    <row r="41" spans="2:9" hidden="1" x14ac:dyDescent="0.2">
      <c r="B41" s="72" t="str">
        <f>+'Capacidad Financiera'!B43</f>
        <v/>
      </c>
      <c r="C41" s="74">
        <f>IF(ISERROR(VLOOKUP(B41,'Capacidad Financiera'!$B$13:$AB$57081,2,0)),"",VLOOKUP(B41,'Capacidad Financiera'!$B$13:$AB$57081,2,0))</f>
        <v>0</v>
      </c>
      <c r="D41" s="199">
        <f>IF(ISERROR(VLOOKUP(B41,'Capacidad Financiera'!$B$13:$AB$57081,3,0)),"",VLOOKUP(B41,'Capacidad Financiera'!$B$13:$AB$57081,3,0))</f>
        <v>0</v>
      </c>
      <c r="E41" s="200"/>
      <c r="F41" s="200" t="str">
        <f t="shared" si="5"/>
        <v/>
      </c>
      <c r="G41" s="200" t="str">
        <f>IF(OR(C41="",D41="",E41=""),"",IF(B41&lt;&gt;"",IF(ISERROR(VLOOKUP($A$10,POA!$A$2:$D$7,2,0)),"",VLOOKUP($A$10,POA!$A$2:$D$7,2,0)/SALACTUAL),""))</f>
        <v/>
      </c>
      <c r="H41" s="201" t="str">
        <f t="shared" si="6"/>
        <v/>
      </c>
      <c r="I41" s="202" t="str">
        <f>IF(OR(C41="",D41="",E41=""),"",IF(AND(H41&gt;0,H41&lt;=Experiencia1),Puntajes!$H$4,IF(AND(H41&gt;Experiencia1,H41&lt;=Experiencia2),Puntajes!$H$5,IF(AND(H41&gt;Experiencia2,H41&lt;=Experiencia3),Puntajes!$H$6,IF(H41&gt;Experiencia3,Puntajes!$H$7,0)))))</f>
        <v/>
      </c>
    </row>
    <row r="42" spans="2:9" hidden="1" x14ac:dyDescent="0.2">
      <c r="B42" s="72" t="str">
        <f>+'Capacidad Financiera'!B44</f>
        <v/>
      </c>
      <c r="C42" s="74">
        <f>IF(ISERROR(VLOOKUP(B42,'Capacidad Financiera'!$B$13:$AB$57081,2,0)),"",VLOOKUP(B42,'Capacidad Financiera'!$B$13:$AB$57081,2,0))</f>
        <v>0</v>
      </c>
      <c r="D42" s="199">
        <f>IF(ISERROR(VLOOKUP(B42,'Capacidad Financiera'!$B$13:$AB$57081,3,0)),"",VLOOKUP(B42,'Capacidad Financiera'!$B$13:$AB$57081,3,0))</f>
        <v>0</v>
      </c>
      <c r="E42" s="200"/>
      <c r="F42" s="200" t="str">
        <f t="shared" si="5"/>
        <v/>
      </c>
      <c r="G42" s="200" t="str">
        <f>IF(OR(C42="",D42="",E42=""),"",IF(B42&lt;&gt;"",IF(ISERROR(VLOOKUP($A$10,POA!$A$2:$D$7,2,0)),"",VLOOKUP($A$10,POA!$A$2:$D$7,2,0)/SALACTUAL),""))</f>
        <v/>
      </c>
      <c r="H42" s="201" t="str">
        <f t="shared" si="6"/>
        <v/>
      </c>
      <c r="I42" s="202" t="str">
        <f>IF(OR(C42="",D42="",E42=""),"",IF(AND(H42&gt;0,H42&lt;=Experiencia1),Puntajes!$H$4,IF(AND(H42&gt;Experiencia1,H42&lt;=Experiencia2),Puntajes!$H$5,IF(AND(H42&gt;Experiencia2,H42&lt;=Experiencia3),Puntajes!$H$6,IF(H42&gt;Experiencia3,Puntajes!$H$7,0)))))</f>
        <v/>
      </c>
    </row>
    <row r="43" spans="2:9" hidden="1" x14ac:dyDescent="0.2">
      <c r="B43" s="72" t="str">
        <f>+'Capacidad Financiera'!B45</f>
        <v/>
      </c>
      <c r="C43" s="74">
        <f>IF(ISERROR(VLOOKUP(B43,'Capacidad Financiera'!$B$13:$AB$57081,2,0)),"",VLOOKUP(B43,'Capacidad Financiera'!$B$13:$AB$57081,2,0))</f>
        <v>0</v>
      </c>
      <c r="D43" s="199">
        <f>IF(ISERROR(VLOOKUP(B43,'Capacidad Financiera'!$B$13:$AB$57081,3,0)),"",VLOOKUP(B43,'Capacidad Financiera'!$B$13:$AB$57081,3,0))</f>
        <v>0</v>
      </c>
      <c r="E43" s="200"/>
      <c r="F43" s="200" t="str">
        <f t="shared" si="5"/>
        <v/>
      </c>
      <c r="G43" s="200" t="str">
        <f>IF(OR(C43="",D43="",E43=""),"",IF(B43&lt;&gt;"",IF(ISERROR(VLOOKUP($A$10,POA!$A$2:$D$7,2,0)),"",VLOOKUP($A$10,POA!$A$2:$D$7,2,0)/SALACTUAL),""))</f>
        <v/>
      </c>
      <c r="H43" s="201" t="str">
        <f t="shared" si="6"/>
        <v/>
      </c>
      <c r="I43" s="202" t="str">
        <f>IF(OR(C43="",D43="",E43=""),"",IF(AND(H43&gt;0,H43&lt;=Experiencia1),Puntajes!$H$4,IF(AND(H43&gt;Experiencia1,H43&lt;=Experiencia2),Puntajes!$H$5,IF(AND(H43&gt;Experiencia2,H43&lt;=Experiencia3),Puntajes!$H$6,IF(H43&gt;Experiencia3,Puntajes!$H$7,0)))))</f>
        <v/>
      </c>
    </row>
    <row r="44" spans="2:9" ht="13.5" hidden="1" thickBot="1" x14ac:dyDescent="0.25">
      <c r="B44" s="153" t="str">
        <f>+'Capacidad Financiera'!B46</f>
        <v/>
      </c>
      <c r="C44" s="154">
        <f>IF(ISERROR(VLOOKUP(B44,'Capacidad Financiera'!$B$13:$AB$57081,2,0)),"",VLOOKUP(B44,'Capacidad Financiera'!$B$13:$AB$57081,2,0))</f>
        <v>0</v>
      </c>
      <c r="D44" s="203">
        <f>IF(ISERROR(VLOOKUP(B44,'Capacidad Financiera'!$B$13:$AB$57081,3,0)),"",VLOOKUP(B44,'Capacidad Financiera'!$B$13:$AB$57081,3,0))</f>
        <v>0</v>
      </c>
      <c r="E44" s="204"/>
      <c r="F44" s="204" t="str">
        <f t="shared" si="5"/>
        <v/>
      </c>
      <c r="G44" s="204" t="str">
        <f>IF(OR(C44="",D44="",E44=""),"",IF(B44&lt;&gt;"",IF(ISERROR(VLOOKUP($A$10,POA!$A$2:$D$7,2,0)),"",VLOOKUP($A$10,POA!$A$2:$D$7,2,0)/SALACTUAL),""))</f>
        <v/>
      </c>
      <c r="H44" s="205" t="str">
        <f t="shared" si="6"/>
        <v/>
      </c>
      <c r="I44" s="206" t="str">
        <f>IF(OR(C44="",D44="",E44=""),"",IF(AND(H44&gt;0,H44&lt;=Experiencia1),Puntajes!$H$4,IF(AND(H44&gt;Experiencia1,H44&lt;=Experiencia2),Puntajes!$H$5,IF(AND(H44&gt;Experiencia2,H44&lt;=Experiencia3),Puntajes!$H$6,IF(H44&gt;Experiencia3,Puntajes!$H$7,0)))))</f>
        <v/>
      </c>
    </row>
    <row r="45" spans="2:9" ht="13.5" thickBot="1" x14ac:dyDescent="0.25">
      <c r="B45" s="160"/>
      <c r="C45" s="470"/>
      <c r="D45" s="470"/>
      <c r="E45" s="470"/>
      <c r="F45" s="470"/>
      <c r="G45" s="470"/>
      <c r="H45" s="470"/>
      <c r="I45" s="471"/>
    </row>
    <row r="46" spans="2:9" x14ac:dyDescent="0.2">
      <c r="B46" s="67">
        <v>4</v>
      </c>
      <c r="C46" s="68" t="str">
        <f>IF(ISERROR(VLOOKUP(B46,'Capacidad Financiera'!$B$13:$AB$57081,2,0)),"",VLOOKUP(B46,'Capacidad Financiera'!$B$13:$AB$57081,2,0))</f>
        <v>GAYRA CONSTRUCCIONES SAS</v>
      </c>
      <c r="D46" s="69">
        <f>IF(ISERROR(VLOOKUP(B46,'Capacidad Financiera'!$B$13:$AB$57081,3,0)),"",VLOOKUP(B46,'Capacidad Financiera'!$B$13:$AB$57081,3,0))</f>
        <v>1</v>
      </c>
      <c r="E46" s="70"/>
      <c r="F46" s="70"/>
      <c r="G46" s="70" t="str">
        <f>IF(OR(C46="",D46="",E46=""),"",IF(B47="",IF(B46&lt;&gt;"",IF(ISERROR(VLOOKUP($A$10,POA!$A$2:$D$7,2,0)),"",VLOOKUP($A$10,POA!$A$2:$D$7,2,0)),""),""))</f>
        <v/>
      </c>
      <c r="H46" s="114" t="str">
        <f>IF(OR(C46="",D46="",E46=""),"",IF(B47="",IF(B46&lt;&gt;"",E46/G46,""),""))</f>
        <v/>
      </c>
      <c r="I46" s="111" t="str">
        <f>IF(B47="",IF(E46="","",IF(AND(H46&gt;0,H46&lt;=Experiencia1),Puntajes!$H$4,IF(AND(H46&gt;Experiencia1,H46&lt;=Experiencia2),Puntajes!$H$5,IF(AND(H46&gt;Experiencia2,H46&lt;=Experiencia3),Puntajes!$H$6,IF(H46&gt;Experiencia3,Puntajes!$H$7,0))))),"")</f>
        <v/>
      </c>
    </row>
    <row r="47" spans="2:9" ht="13.5" thickBot="1" x14ac:dyDescent="0.25">
      <c r="B47" s="72">
        <f>+'Capacidad Financiera'!B49</f>
        <v>4.0999999999999996</v>
      </c>
      <c r="C47" s="74" t="str">
        <f>IF(ISERROR(VLOOKUP(B47,'Capacidad Financiera'!$B$13:$AB$57081,2,0)),"",VLOOKUP(B47,'Capacidad Financiera'!$B$13:$AB$57081,2,0))</f>
        <v>GAYRA CONSTRUCCIONES SAS</v>
      </c>
      <c r="D47" s="199">
        <f>IF(ISERROR(VLOOKUP(B47,'Capacidad Financiera'!$B$13:$AB$57081,3,0)),"",VLOOKUP(B47,'Capacidad Financiera'!$B$13:$AB$57081,3,0))</f>
        <v>1</v>
      </c>
      <c r="E47" s="286">
        <v>9780637100</v>
      </c>
      <c r="F47" s="200">
        <f t="shared" ref="F47:F55" si="7">IF(OR(C47="",D47="",E47=""),"",E47/SALACTUAL)</f>
        <v>8431.583706896552</v>
      </c>
      <c r="G47" s="200">
        <f>IF(OR(C47="",D47="",E47=""),"",IF(B47&lt;&gt;"",IF(ISERROR(VLOOKUP($A$10,POA!$A$2:$D$7,2,0)),"",VLOOKUP($A$10,POA!$A$2:$D$7,2,0)/SALACTUAL),""))</f>
        <v>453.00876551724139</v>
      </c>
      <c r="H47" s="201">
        <f>IF(OR(C47="",D47="",F47=""),"",IF(B47&lt;&gt;"",F47/(G47*D47),""))</f>
        <v>18.612407416155502</v>
      </c>
      <c r="I47" s="202">
        <f>IF(OR(C47="",D47="",E47=""),"",IF(AND(H47&gt;0,H47&lt;=Experiencia1),Puntajes!$H$4,IF(AND(H47&gt;Experiencia1,H47&lt;=Experiencia2),Puntajes!$H$5,IF(AND(H47&gt;Experiencia2,H47&lt;=Experiencia3),Puntajes!$H$6,IF(H47&gt;Experiencia3,Puntajes!$H$7,0)))))</f>
        <v>120</v>
      </c>
    </row>
    <row r="48" spans="2:9" hidden="1" x14ac:dyDescent="0.2">
      <c r="B48" s="72" t="str">
        <f>+'Capacidad Financiera'!B50</f>
        <v/>
      </c>
      <c r="C48" s="74">
        <f>IF(ISERROR(VLOOKUP(B48,'Capacidad Financiera'!$B$13:$AB$57081,2,0)),"",VLOOKUP(B48,'Capacidad Financiera'!$B$13:$AB$57081,2,0))</f>
        <v>0</v>
      </c>
      <c r="D48" s="199">
        <f>IF(ISERROR(VLOOKUP(B48,'Capacidad Financiera'!$B$13:$AB$57081,3,0)),"",VLOOKUP(B48,'Capacidad Financiera'!$B$13:$AB$57081,3,0))</f>
        <v>0</v>
      </c>
      <c r="E48" s="286"/>
      <c r="F48" s="200" t="str">
        <f t="shared" si="7"/>
        <v/>
      </c>
      <c r="G48" s="200" t="str">
        <f>IF(OR(C48="",D48="",E48=""),"",IF(B48&lt;&gt;"",IF(ISERROR(VLOOKUP($A$10,POA!$A$2:$D$7,2,0)),"",VLOOKUP($A$10,POA!$A$2:$D$7,2,0)/SALACTUAL),""))</f>
        <v/>
      </c>
      <c r="H48" s="201" t="str">
        <f t="shared" ref="H48:H55" si="8">IF(OR(C48="",D48="",F48=""),"",IF(B48&lt;&gt;"",F48/(G48*D48),""))</f>
        <v/>
      </c>
      <c r="I48" s="202" t="str">
        <f>IF(OR(C48="",D48="",E48=""),"",IF(AND(H48&gt;0,H48&lt;=Experiencia1),Puntajes!$H$4,IF(AND(H48&gt;Experiencia1,H48&lt;=Experiencia2),Puntajes!$H$5,IF(AND(H48&gt;Experiencia2,H48&lt;=Experiencia3),Puntajes!$H$6,IF(H48&gt;Experiencia3,Puntajes!$H$7,0)))))</f>
        <v/>
      </c>
    </row>
    <row r="49" spans="2:9" hidden="1" x14ac:dyDescent="0.2">
      <c r="B49" s="72" t="str">
        <f>+'Capacidad Financiera'!B51</f>
        <v/>
      </c>
      <c r="C49" s="74">
        <f>IF(ISERROR(VLOOKUP(B49,'Capacidad Financiera'!$B$13:$AB$57081,2,0)),"",VLOOKUP(B49,'Capacidad Financiera'!$B$13:$AB$57081,2,0))</f>
        <v>0</v>
      </c>
      <c r="D49" s="199">
        <f>IF(ISERROR(VLOOKUP(B49,'Capacidad Financiera'!$B$13:$AB$57081,3,0)),"",VLOOKUP(B49,'Capacidad Financiera'!$B$13:$AB$57081,3,0))</f>
        <v>0</v>
      </c>
      <c r="E49" s="200"/>
      <c r="F49" s="200" t="str">
        <f t="shared" si="7"/>
        <v/>
      </c>
      <c r="G49" s="200" t="str">
        <f>IF(OR(C49="",D49="",E49=""),"",IF(B49&lt;&gt;"",IF(ISERROR(VLOOKUP($A$10,POA!$A$2:$D$7,2,0)),"",VLOOKUP($A$10,POA!$A$2:$D$7,2,0)/SALACTUAL),""))</f>
        <v/>
      </c>
      <c r="H49" s="201" t="str">
        <f t="shared" si="8"/>
        <v/>
      </c>
      <c r="I49" s="202" t="str">
        <f>IF(OR(C49="",D49="",E49=""),"",IF(AND(H49&gt;0,H49&lt;=Experiencia1),Puntajes!$H$4,IF(AND(H49&gt;Experiencia1,H49&lt;=Experiencia2),Puntajes!$H$5,IF(AND(H49&gt;Experiencia2,H49&lt;=Experiencia3),Puntajes!$H$6,IF(H49&gt;Experiencia3,Puntajes!$H$7,0)))))</f>
        <v/>
      </c>
    </row>
    <row r="50" spans="2:9" hidden="1" x14ac:dyDescent="0.2">
      <c r="B50" s="72" t="str">
        <f>+'Capacidad Financiera'!B52</f>
        <v/>
      </c>
      <c r="C50" s="74">
        <f>IF(ISERROR(VLOOKUP(B50,'Capacidad Financiera'!$B$13:$AB$57081,2,0)),"",VLOOKUP(B50,'Capacidad Financiera'!$B$13:$AB$57081,2,0))</f>
        <v>0</v>
      </c>
      <c r="D50" s="199">
        <f>IF(ISERROR(VLOOKUP(B50,'Capacidad Financiera'!$B$13:$AB$57081,3,0)),"",VLOOKUP(B50,'Capacidad Financiera'!$B$13:$AB$57081,3,0))</f>
        <v>0</v>
      </c>
      <c r="E50" s="200"/>
      <c r="F50" s="200" t="str">
        <f t="shared" si="7"/>
        <v/>
      </c>
      <c r="G50" s="200" t="str">
        <f>IF(OR(C50="",D50="",E50=""),"",IF(B50&lt;&gt;"",IF(ISERROR(VLOOKUP($A$10,POA!$A$2:$D$7,2,0)),"",VLOOKUP($A$10,POA!$A$2:$D$7,2,0)/SALACTUAL),""))</f>
        <v/>
      </c>
      <c r="H50" s="201" t="str">
        <f t="shared" si="8"/>
        <v/>
      </c>
      <c r="I50" s="202" t="str">
        <f>IF(OR(C50="",D50="",E50=""),"",IF(AND(H50&gt;0,H50&lt;=Experiencia1),Puntajes!$H$4,IF(AND(H50&gt;Experiencia1,H50&lt;=Experiencia2),Puntajes!$H$5,IF(AND(H50&gt;Experiencia2,H50&lt;=Experiencia3),Puntajes!$H$6,IF(H50&gt;Experiencia3,Puntajes!$H$7,0)))))</f>
        <v/>
      </c>
    </row>
    <row r="51" spans="2:9" hidden="1" x14ac:dyDescent="0.2">
      <c r="B51" s="72" t="str">
        <f>+'Capacidad Financiera'!B53</f>
        <v/>
      </c>
      <c r="C51" s="74">
        <f>IF(ISERROR(VLOOKUP(B51,'Capacidad Financiera'!$B$13:$AB$57081,2,0)),"",VLOOKUP(B51,'Capacidad Financiera'!$B$13:$AB$57081,2,0))</f>
        <v>0</v>
      </c>
      <c r="D51" s="199">
        <f>IF(ISERROR(VLOOKUP(B51,'Capacidad Financiera'!$B$13:$AB$57081,3,0)),"",VLOOKUP(B51,'Capacidad Financiera'!$B$13:$AB$57081,3,0))</f>
        <v>0</v>
      </c>
      <c r="E51" s="200"/>
      <c r="F51" s="200" t="str">
        <f t="shared" si="7"/>
        <v/>
      </c>
      <c r="G51" s="200" t="str">
        <f>IF(OR(C51="",D51="",E51=""),"",IF(B51&lt;&gt;"",IF(ISERROR(VLOOKUP($A$10,POA!$A$2:$D$7,2,0)),"",VLOOKUP($A$10,POA!$A$2:$D$7,2,0)/SALACTUAL),""))</f>
        <v/>
      </c>
      <c r="H51" s="201" t="str">
        <f t="shared" si="8"/>
        <v/>
      </c>
      <c r="I51" s="202" t="str">
        <f>IF(OR(C51="",D51="",E51=""),"",IF(AND(H51&gt;0,H51&lt;=Experiencia1),Puntajes!$H$4,IF(AND(H51&gt;Experiencia1,H51&lt;=Experiencia2),Puntajes!$H$5,IF(AND(H51&gt;Experiencia2,H51&lt;=Experiencia3),Puntajes!$H$6,IF(H51&gt;Experiencia3,Puntajes!$H$7,0)))))</f>
        <v/>
      </c>
    </row>
    <row r="52" spans="2:9" hidden="1" x14ac:dyDescent="0.2">
      <c r="B52" s="72" t="str">
        <f>+'Capacidad Financiera'!B54</f>
        <v/>
      </c>
      <c r="C52" s="74">
        <f>IF(ISERROR(VLOOKUP(B52,'Capacidad Financiera'!$B$13:$AB$57081,2,0)),"",VLOOKUP(B52,'Capacidad Financiera'!$B$13:$AB$57081,2,0))</f>
        <v>0</v>
      </c>
      <c r="D52" s="199">
        <f>IF(ISERROR(VLOOKUP(B52,'Capacidad Financiera'!$B$13:$AB$57081,3,0)),"",VLOOKUP(B52,'Capacidad Financiera'!$B$13:$AB$57081,3,0))</f>
        <v>0</v>
      </c>
      <c r="E52" s="200"/>
      <c r="F52" s="200" t="str">
        <f t="shared" si="7"/>
        <v/>
      </c>
      <c r="G52" s="200" t="str">
        <f>IF(OR(C52="",D52="",E52=""),"",IF(B52&lt;&gt;"",IF(ISERROR(VLOOKUP($A$10,POA!$A$2:$D$7,2,0)),"",VLOOKUP($A$10,POA!$A$2:$D$7,2,0)/SALACTUAL),""))</f>
        <v/>
      </c>
      <c r="H52" s="201" t="str">
        <f t="shared" si="8"/>
        <v/>
      </c>
      <c r="I52" s="202" t="str">
        <f>IF(OR(C52="",D52="",E52=""),"",IF(AND(H52&gt;0,H52&lt;=Experiencia1),Puntajes!$H$4,IF(AND(H52&gt;Experiencia1,H52&lt;=Experiencia2),Puntajes!$H$5,IF(AND(H52&gt;Experiencia2,H52&lt;=Experiencia3),Puntajes!$H$6,IF(H52&gt;Experiencia3,Puntajes!$H$7,0)))))</f>
        <v/>
      </c>
    </row>
    <row r="53" spans="2:9" hidden="1" x14ac:dyDescent="0.2">
      <c r="B53" s="72" t="str">
        <f>+'Capacidad Financiera'!B55</f>
        <v/>
      </c>
      <c r="C53" s="74">
        <f>IF(ISERROR(VLOOKUP(B53,'Capacidad Financiera'!$B$13:$AB$57081,2,0)),"",VLOOKUP(B53,'Capacidad Financiera'!$B$13:$AB$57081,2,0))</f>
        <v>0</v>
      </c>
      <c r="D53" s="199">
        <f>IF(ISERROR(VLOOKUP(B53,'Capacidad Financiera'!$B$13:$AB$57081,3,0)),"",VLOOKUP(B53,'Capacidad Financiera'!$B$13:$AB$57081,3,0))</f>
        <v>0</v>
      </c>
      <c r="E53" s="200"/>
      <c r="F53" s="200" t="str">
        <f t="shared" si="7"/>
        <v/>
      </c>
      <c r="G53" s="200" t="str">
        <f>IF(OR(C53="",D53="",E53=""),"",IF(B53&lt;&gt;"",IF(ISERROR(VLOOKUP($A$10,POA!$A$2:$D$7,2,0)),"",VLOOKUP($A$10,POA!$A$2:$D$7,2,0)/SALACTUAL),""))</f>
        <v/>
      </c>
      <c r="H53" s="201" t="str">
        <f t="shared" si="8"/>
        <v/>
      </c>
      <c r="I53" s="202" t="str">
        <f>IF(OR(C53="",D53="",E53=""),"",IF(AND(H53&gt;0,H53&lt;=Experiencia1),Puntajes!$H$4,IF(AND(H53&gt;Experiencia1,H53&lt;=Experiencia2),Puntajes!$H$5,IF(AND(H53&gt;Experiencia2,H53&lt;=Experiencia3),Puntajes!$H$6,IF(H53&gt;Experiencia3,Puntajes!$H$7,0)))))</f>
        <v/>
      </c>
    </row>
    <row r="54" spans="2:9" hidden="1" x14ac:dyDescent="0.2">
      <c r="B54" s="72" t="str">
        <f>+'Capacidad Financiera'!B56</f>
        <v/>
      </c>
      <c r="C54" s="74">
        <f>IF(ISERROR(VLOOKUP(B54,'Capacidad Financiera'!$B$13:$AB$57081,2,0)),"",VLOOKUP(B54,'Capacidad Financiera'!$B$13:$AB$57081,2,0))</f>
        <v>0</v>
      </c>
      <c r="D54" s="199">
        <f>IF(ISERROR(VLOOKUP(B54,'Capacidad Financiera'!$B$13:$AB$57081,3,0)),"",VLOOKUP(B54,'Capacidad Financiera'!$B$13:$AB$57081,3,0))</f>
        <v>0</v>
      </c>
      <c r="E54" s="200"/>
      <c r="F54" s="200" t="str">
        <f t="shared" si="7"/>
        <v/>
      </c>
      <c r="G54" s="200" t="str">
        <f>IF(OR(C54="",D54="",E54=""),"",IF(B54&lt;&gt;"",IF(ISERROR(VLOOKUP($A$10,POA!$A$2:$D$7,2,0)),"",VLOOKUP($A$10,POA!$A$2:$D$7,2,0)/SALACTUAL),""))</f>
        <v/>
      </c>
      <c r="H54" s="201" t="str">
        <f t="shared" si="8"/>
        <v/>
      </c>
      <c r="I54" s="202" t="str">
        <f>IF(OR(C54="",D54="",E54=""),"",IF(AND(H54&gt;0,H54&lt;=Experiencia1),Puntajes!$H$4,IF(AND(H54&gt;Experiencia1,H54&lt;=Experiencia2),Puntajes!$H$5,IF(AND(H54&gt;Experiencia2,H54&lt;=Experiencia3),Puntajes!$H$6,IF(H54&gt;Experiencia3,Puntajes!$H$7,0)))))</f>
        <v/>
      </c>
    </row>
    <row r="55" spans="2:9" ht="13.5" hidden="1" thickBot="1" x14ac:dyDescent="0.25">
      <c r="B55" s="153" t="str">
        <f>+'Capacidad Financiera'!B57</f>
        <v/>
      </c>
      <c r="C55" s="154">
        <f>IF(ISERROR(VLOOKUP(B55,'Capacidad Financiera'!$B$13:$AB$57081,2,0)),"",VLOOKUP(B55,'Capacidad Financiera'!$B$13:$AB$57081,2,0))</f>
        <v>0</v>
      </c>
      <c r="D55" s="203">
        <f>IF(ISERROR(VLOOKUP(B55,'Capacidad Financiera'!$B$13:$AB$57081,3,0)),"",VLOOKUP(B55,'Capacidad Financiera'!$B$13:$AB$57081,3,0))</f>
        <v>0</v>
      </c>
      <c r="E55" s="204"/>
      <c r="F55" s="204" t="str">
        <f t="shared" si="7"/>
        <v/>
      </c>
      <c r="G55" s="204" t="str">
        <f>IF(OR(C55="",D55="",E55=""),"",IF(B55&lt;&gt;"",IF(ISERROR(VLOOKUP($A$10,POA!$A$2:$D$7,2,0)),"",VLOOKUP($A$10,POA!$A$2:$D$7,2,0)/SALACTUAL),""))</f>
        <v/>
      </c>
      <c r="H55" s="205" t="str">
        <f t="shared" si="8"/>
        <v/>
      </c>
      <c r="I55" s="206" t="str">
        <f>IF(OR(C55="",D55="",E55=""),"",IF(AND(H55&gt;0,H55&lt;=Experiencia1),Puntajes!$H$4,IF(AND(H55&gt;Experiencia1,H55&lt;=Experiencia2),Puntajes!$H$5,IF(AND(H55&gt;Experiencia2,H55&lt;=Experiencia3),Puntajes!$H$6,IF(H55&gt;Experiencia3,Puntajes!$H$7,0)))))</f>
        <v/>
      </c>
    </row>
    <row r="56" spans="2:9" ht="13.5" thickBot="1" x14ac:dyDescent="0.25">
      <c r="B56" s="160"/>
      <c r="C56" s="470"/>
      <c r="D56" s="470"/>
      <c r="E56" s="470"/>
      <c r="F56" s="470"/>
      <c r="G56" s="470"/>
      <c r="H56" s="470"/>
      <c r="I56" s="471"/>
    </row>
    <row r="57" spans="2:9" ht="38.25" x14ac:dyDescent="0.2">
      <c r="B57" s="67">
        <v>5</v>
      </c>
      <c r="C57" s="68" t="str">
        <f>IF(ISERROR(VLOOKUP(B57,'Capacidad Financiera'!$B$13:$AB$57081,2,0)),"",VLOOKUP(B57,'Capacidad Financiera'!$B$13:$AB$57081,2,0))</f>
        <v>INGENIEROS CONSTRUCTORES AMBIENTALES Y SANITARIOS - INGECOAS S.A.S.</v>
      </c>
      <c r="D57" s="69">
        <f>IF(ISERROR(VLOOKUP(B57,'Capacidad Financiera'!$B$13:$AB$57081,3,0)),"",VLOOKUP(B57,'Capacidad Financiera'!$B$13:$AB$57081,3,0))</f>
        <v>1</v>
      </c>
      <c r="E57" s="70"/>
      <c r="F57" s="70"/>
      <c r="G57" s="70" t="str">
        <f>IF(OR(C57="",D57="",E57=""),"",IF(B58="",IF(B57&lt;&gt;"",IF(ISERROR(VLOOKUP($A$10,POA!$A$2:$D$7,2,0)),"",VLOOKUP($A$10,POA!$A$2:$D$7,2,0)),""),""))</f>
        <v/>
      </c>
      <c r="H57" s="114" t="str">
        <f>IF(OR(C57="",D57="",E57=""),"",IF(B58="",IF(B57&lt;&gt;"",E57/G57,""),""))</f>
        <v/>
      </c>
      <c r="I57" s="111" t="str">
        <f>IF(B58="",IF(E57="","",IF(AND(H57&gt;0,H57&lt;=Experiencia1),Puntajes!$H$4,IF(AND(H57&gt;Experiencia1,H57&lt;=Experiencia2),Puntajes!$H$5,IF(AND(H57&gt;Experiencia2,H57&lt;=Experiencia3),Puntajes!$H$6,IF(H57&gt;Experiencia3,Puntajes!$H$7,0))))),"")</f>
        <v/>
      </c>
    </row>
    <row r="58" spans="2:9" ht="39" thickBot="1" x14ac:dyDescent="0.25">
      <c r="B58" s="72">
        <f>+'Capacidad Financiera'!B60</f>
        <v>5.0999999999999996</v>
      </c>
      <c r="C58" s="74" t="str">
        <f>IF(ISERROR(VLOOKUP(B58,'Capacidad Financiera'!$B$13:$AB$57081,2,0)),"",VLOOKUP(B58,'Capacidad Financiera'!$B$13:$AB$57081,2,0))</f>
        <v>INGENIEROS CONSTRUCTORES AMBIENTALES Y SANITARIOS - INGECOAS S.A.S.</v>
      </c>
      <c r="D58" s="199">
        <f>IF(ISERROR(VLOOKUP(B58,'Capacidad Financiera'!$B$13:$AB$57081,3,0)),"",VLOOKUP(B58,'Capacidad Financiera'!$B$13:$AB$57081,3,0))</f>
        <v>1</v>
      </c>
      <c r="E58" s="286">
        <v>18063919640</v>
      </c>
      <c r="F58" s="200">
        <f t="shared" ref="F58:F66" si="9">IF(OR(C58="",D58="",E58=""),"",E58/SALACTUAL)</f>
        <v>15572.344517241379</v>
      </c>
      <c r="G58" s="200">
        <f>IF(OR(C58="",D58="",E58=""),"",IF(B58&lt;&gt;"",IF(ISERROR(VLOOKUP($A$10,POA!$A$2:$D$7,2,0)),"",VLOOKUP($A$10,POA!$A$2:$D$7,2,0)/SALACTUAL),""))</f>
        <v>453.00876551724139</v>
      </c>
      <c r="H58" s="201">
        <f>IF(OR(C58="",D58="",F58=""),"",IF(B58&lt;&gt;"",F58/(G58*D58),""))</f>
        <v>34.375371300952672</v>
      </c>
      <c r="I58" s="202">
        <f>IF(OR(C58="",D58="",E58=""),"",IF(AND(H58&gt;0,H58&lt;=Experiencia1),Puntajes!$H$4,IF(AND(H58&gt;Experiencia1,H58&lt;=Experiencia2),Puntajes!$H$5,IF(AND(H58&gt;Experiencia2,H58&lt;=Experiencia3),Puntajes!$H$6,IF(H58&gt;Experiencia3,Puntajes!$H$7,0)))))</f>
        <v>120</v>
      </c>
    </row>
    <row r="59" spans="2:9" hidden="1" x14ac:dyDescent="0.2">
      <c r="B59" s="72" t="str">
        <f>+'Capacidad Financiera'!B61</f>
        <v/>
      </c>
      <c r="C59" s="74">
        <f>IF(ISERROR(VLOOKUP(B59,'Capacidad Financiera'!$B$13:$AB$57081,2,0)),"",VLOOKUP(B59,'Capacidad Financiera'!$B$13:$AB$57081,2,0))</f>
        <v>0</v>
      </c>
      <c r="D59" s="199">
        <f>IF(ISERROR(VLOOKUP(B59,'Capacidad Financiera'!$B$13:$AB$57081,3,0)),"",VLOOKUP(B59,'Capacidad Financiera'!$B$13:$AB$57081,3,0))</f>
        <v>0</v>
      </c>
      <c r="E59" s="286"/>
      <c r="F59" s="200" t="str">
        <f t="shared" si="9"/>
        <v/>
      </c>
      <c r="G59" s="200" t="str">
        <f>IF(OR(C59="",D59="",E59=""),"",IF(B59&lt;&gt;"",IF(ISERROR(VLOOKUP($A$10,POA!$A$2:$D$7,2,0)),"",VLOOKUP($A$10,POA!$A$2:$D$7,2,0)/SALACTUAL),""))</f>
        <v/>
      </c>
      <c r="H59" s="201" t="str">
        <f t="shared" ref="H59:H66" si="10">IF(OR(C59="",D59="",F59=""),"",IF(B59&lt;&gt;"",F59/(G59*D59),""))</f>
        <v/>
      </c>
      <c r="I59" s="202" t="str">
        <f>IF(OR(C59="",D59="",E59=""),"",IF(AND(H59&gt;0,H59&lt;=Experiencia1),Puntajes!$H$4,IF(AND(H59&gt;Experiencia1,H59&lt;=Experiencia2),Puntajes!$H$5,IF(AND(H59&gt;Experiencia2,H59&lt;=Experiencia3),Puntajes!$H$6,IF(H59&gt;Experiencia3,Puntajes!$H$7,0)))))</f>
        <v/>
      </c>
    </row>
    <row r="60" spans="2:9" hidden="1" x14ac:dyDescent="0.2">
      <c r="B60" s="72" t="str">
        <f>+'Capacidad Financiera'!B62</f>
        <v/>
      </c>
      <c r="C60" s="74">
        <f>IF(ISERROR(VLOOKUP(B60,'Capacidad Financiera'!$B$13:$AB$57081,2,0)),"",VLOOKUP(B60,'Capacidad Financiera'!$B$13:$AB$57081,2,0))</f>
        <v>0</v>
      </c>
      <c r="D60" s="199">
        <f>IF(ISERROR(VLOOKUP(B60,'Capacidad Financiera'!$B$13:$AB$57081,3,0)),"",VLOOKUP(B60,'Capacidad Financiera'!$B$13:$AB$57081,3,0))</f>
        <v>0</v>
      </c>
      <c r="E60" s="200"/>
      <c r="F60" s="200" t="str">
        <f t="shared" si="9"/>
        <v/>
      </c>
      <c r="G60" s="200" t="str">
        <f>IF(OR(C60="",D60="",E60=""),"",IF(B60&lt;&gt;"",IF(ISERROR(VLOOKUP($A$10,POA!$A$2:$D$7,2,0)),"",VLOOKUP($A$10,POA!$A$2:$D$7,2,0)/SALACTUAL),""))</f>
        <v/>
      </c>
      <c r="H60" s="201" t="str">
        <f t="shared" si="10"/>
        <v/>
      </c>
      <c r="I60" s="202" t="str">
        <f>IF(OR(C60="",D60="",E60=""),"",IF(AND(H60&gt;0,H60&lt;=Experiencia1),Puntajes!$H$4,IF(AND(H60&gt;Experiencia1,H60&lt;=Experiencia2),Puntajes!$H$5,IF(AND(H60&gt;Experiencia2,H60&lt;=Experiencia3),Puntajes!$H$6,IF(H60&gt;Experiencia3,Puntajes!$H$7,0)))))</f>
        <v/>
      </c>
    </row>
    <row r="61" spans="2:9" hidden="1" x14ac:dyDescent="0.2">
      <c r="B61" s="72" t="str">
        <f>+'Capacidad Financiera'!B63</f>
        <v/>
      </c>
      <c r="C61" s="74">
        <f>IF(ISERROR(VLOOKUP(B61,'Capacidad Financiera'!$B$13:$AB$57081,2,0)),"",VLOOKUP(B61,'Capacidad Financiera'!$B$13:$AB$57081,2,0))</f>
        <v>0</v>
      </c>
      <c r="D61" s="199">
        <f>IF(ISERROR(VLOOKUP(B61,'Capacidad Financiera'!$B$13:$AB$57081,3,0)),"",VLOOKUP(B61,'Capacidad Financiera'!$B$13:$AB$57081,3,0))</f>
        <v>0</v>
      </c>
      <c r="E61" s="200"/>
      <c r="F61" s="200" t="str">
        <f t="shared" si="9"/>
        <v/>
      </c>
      <c r="G61" s="200" t="str">
        <f>IF(OR(C61="",D61="",E61=""),"",IF(B61&lt;&gt;"",IF(ISERROR(VLOOKUP($A$10,POA!$A$2:$D$7,2,0)),"",VLOOKUP($A$10,POA!$A$2:$D$7,2,0)/SALACTUAL),""))</f>
        <v/>
      </c>
      <c r="H61" s="201" t="str">
        <f t="shared" si="10"/>
        <v/>
      </c>
      <c r="I61" s="202" t="str">
        <f>IF(OR(C61="",D61="",E61=""),"",IF(AND(H61&gt;0,H61&lt;=Experiencia1),Puntajes!$H$4,IF(AND(H61&gt;Experiencia1,H61&lt;=Experiencia2),Puntajes!$H$5,IF(AND(H61&gt;Experiencia2,H61&lt;=Experiencia3),Puntajes!$H$6,IF(H61&gt;Experiencia3,Puntajes!$H$7,0)))))</f>
        <v/>
      </c>
    </row>
    <row r="62" spans="2:9" hidden="1" x14ac:dyDescent="0.2">
      <c r="B62" s="72" t="str">
        <f>+'Capacidad Financiera'!B64</f>
        <v/>
      </c>
      <c r="C62" s="74">
        <f>IF(ISERROR(VLOOKUP(B62,'Capacidad Financiera'!$B$13:$AB$57081,2,0)),"",VLOOKUP(B62,'Capacidad Financiera'!$B$13:$AB$57081,2,0))</f>
        <v>0</v>
      </c>
      <c r="D62" s="199">
        <f>IF(ISERROR(VLOOKUP(B62,'Capacidad Financiera'!$B$13:$AB$57081,3,0)),"",VLOOKUP(B62,'Capacidad Financiera'!$B$13:$AB$57081,3,0))</f>
        <v>0</v>
      </c>
      <c r="E62" s="200"/>
      <c r="F62" s="200" t="str">
        <f t="shared" si="9"/>
        <v/>
      </c>
      <c r="G62" s="200" t="str">
        <f>IF(OR(C62="",D62="",E62=""),"",IF(B62&lt;&gt;"",IF(ISERROR(VLOOKUP($A$10,POA!$A$2:$D$7,2,0)),"",VLOOKUP($A$10,POA!$A$2:$D$7,2,0)/SALACTUAL),""))</f>
        <v/>
      </c>
      <c r="H62" s="201" t="str">
        <f t="shared" si="10"/>
        <v/>
      </c>
      <c r="I62" s="202" t="str">
        <f>IF(OR(C62="",D62="",E62=""),"",IF(AND(H62&gt;0,H62&lt;=Experiencia1),Puntajes!$H$4,IF(AND(H62&gt;Experiencia1,H62&lt;=Experiencia2),Puntajes!$H$5,IF(AND(H62&gt;Experiencia2,H62&lt;=Experiencia3),Puntajes!$H$6,IF(H62&gt;Experiencia3,Puntajes!$H$7,0)))))</f>
        <v/>
      </c>
    </row>
    <row r="63" spans="2:9" hidden="1" x14ac:dyDescent="0.2">
      <c r="B63" s="72" t="str">
        <f>+'Capacidad Financiera'!B65</f>
        <v/>
      </c>
      <c r="C63" s="74">
        <f>IF(ISERROR(VLOOKUP(B63,'Capacidad Financiera'!$B$13:$AB$57081,2,0)),"",VLOOKUP(B63,'Capacidad Financiera'!$B$13:$AB$57081,2,0))</f>
        <v>0</v>
      </c>
      <c r="D63" s="199">
        <f>IF(ISERROR(VLOOKUP(B63,'Capacidad Financiera'!$B$13:$AB$57081,3,0)),"",VLOOKUP(B63,'Capacidad Financiera'!$B$13:$AB$57081,3,0))</f>
        <v>0</v>
      </c>
      <c r="E63" s="200"/>
      <c r="F63" s="200" t="str">
        <f t="shared" si="9"/>
        <v/>
      </c>
      <c r="G63" s="200" t="str">
        <f>IF(OR(C63="",D63="",E63=""),"",IF(B63&lt;&gt;"",IF(ISERROR(VLOOKUP($A$10,POA!$A$2:$D$7,2,0)),"",VLOOKUP($A$10,POA!$A$2:$D$7,2,0)/SALACTUAL),""))</f>
        <v/>
      </c>
      <c r="H63" s="201" t="str">
        <f t="shared" si="10"/>
        <v/>
      </c>
      <c r="I63" s="202" t="str">
        <f>IF(OR(C63="",D63="",E63=""),"",IF(AND(H63&gt;0,H63&lt;=Experiencia1),Puntajes!$H$4,IF(AND(H63&gt;Experiencia1,H63&lt;=Experiencia2),Puntajes!$H$5,IF(AND(H63&gt;Experiencia2,H63&lt;=Experiencia3),Puntajes!$H$6,IF(H63&gt;Experiencia3,Puntajes!$H$7,0)))))</f>
        <v/>
      </c>
    </row>
    <row r="64" spans="2:9" hidden="1" x14ac:dyDescent="0.2">
      <c r="B64" s="72" t="str">
        <f>+'Capacidad Financiera'!B66</f>
        <v/>
      </c>
      <c r="C64" s="74">
        <f>IF(ISERROR(VLOOKUP(B64,'Capacidad Financiera'!$B$13:$AB$57081,2,0)),"",VLOOKUP(B64,'Capacidad Financiera'!$B$13:$AB$57081,2,0))</f>
        <v>0</v>
      </c>
      <c r="D64" s="199">
        <f>IF(ISERROR(VLOOKUP(B64,'Capacidad Financiera'!$B$13:$AB$57081,3,0)),"",VLOOKUP(B64,'Capacidad Financiera'!$B$13:$AB$57081,3,0))</f>
        <v>0</v>
      </c>
      <c r="E64" s="200"/>
      <c r="F64" s="200" t="str">
        <f t="shared" si="9"/>
        <v/>
      </c>
      <c r="G64" s="200" t="str">
        <f>IF(OR(C64="",D64="",E64=""),"",IF(B64&lt;&gt;"",IF(ISERROR(VLOOKUP($A$10,POA!$A$2:$D$7,2,0)),"",VLOOKUP($A$10,POA!$A$2:$D$7,2,0)/SALACTUAL),""))</f>
        <v/>
      </c>
      <c r="H64" s="201" t="str">
        <f t="shared" si="10"/>
        <v/>
      </c>
      <c r="I64" s="202" t="str">
        <f>IF(OR(C64="",D64="",E64=""),"",IF(AND(H64&gt;0,H64&lt;=Experiencia1),Puntajes!$H$4,IF(AND(H64&gt;Experiencia1,H64&lt;=Experiencia2),Puntajes!$H$5,IF(AND(H64&gt;Experiencia2,H64&lt;=Experiencia3),Puntajes!$H$6,IF(H64&gt;Experiencia3,Puntajes!$H$7,0)))))</f>
        <v/>
      </c>
    </row>
    <row r="65" spans="2:9" hidden="1" x14ac:dyDescent="0.2">
      <c r="B65" s="72" t="str">
        <f>+'Capacidad Financiera'!B67</f>
        <v/>
      </c>
      <c r="C65" s="74">
        <f>IF(ISERROR(VLOOKUP(B65,'Capacidad Financiera'!$B$13:$AB$57081,2,0)),"",VLOOKUP(B65,'Capacidad Financiera'!$B$13:$AB$57081,2,0))</f>
        <v>0</v>
      </c>
      <c r="D65" s="199">
        <f>IF(ISERROR(VLOOKUP(B65,'Capacidad Financiera'!$B$13:$AB$57081,3,0)),"",VLOOKUP(B65,'Capacidad Financiera'!$B$13:$AB$57081,3,0))</f>
        <v>0</v>
      </c>
      <c r="E65" s="200"/>
      <c r="F65" s="200" t="str">
        <f t="shared" si="9"/>
        <v/>
      </c>
      <c r="G65" s="200" t="str">
        <f>IF(OR(C65="",D65="",E65=""),"",IF(B65&lt;&gt;"",IF(ISERROR(VLOOKUP($A$10,POA!$A$2:$D$7,2,0)),"",VLOOKUP($A$10,POA!$A$2:$D$7,2,0)/SALACTUAL),""))</f>
        <v/>
      </c>
      <c r="H65" s="201" t="str">
        <f t="shared" si="10"/>
        <v/>
      </c>
      <c r="I65" s="202" t="str">
        <f>IF(OR(C65="",D65="",E65=""),"",IF(AND(H65&gt;0,H65&lt;=Experiencia1),Puntajes!$H$4,IF(AND(H65&gt;Experiencia1,H65&lt;=Experiencia2),Puntajes!$H$5,IF(AND(H65&gt;Experiencia2,H65&lt;=Experiencia3),Puntajes!$H$6,IF(H65&gt;Experiencia3,Puntajes!$H$7,0)))))</f>
        <v/>
      </c>
    </row>
    <row r="66" spans="2:9" ht="13.5" hidden="1" thickBot="1" x14ac:dyDescent="0.25">
      <c r="B66" s="153" t="str">
        <f>+'Capacidad Financiera'!B68</f>
        <v/>
      </c>
      <c r="C66" s="154">
        <f>IF(ISERROR(VLOOKUP(B66,'Capacidad Financiera'!$B$13:$AB$57081,2,0)),"",VLOOKUP(B66,'Capacidad Financiera'!$B$13:$AB$57081,2,0))</f>
        <v>0</v>
      </c>
      <c r="D66" s="203">
        <f>IF(ISERROR(VLOOKUP(B66,'Capacidad Financiera'!$B$13:$AB$57081,3,0)),"",VLOOKUP(B66,'Capacidad Financiera'!$B$13:$AB$57081,3,0))</f>
        <v>0</v>
      </c>
      <c r="E66" s="204"/>
      <c r="F66" s="204" t="str">
        <f t="shared" si="9"/>
        <v/>
      </c>
      <c r="G66" s="204" t="str">
        <f>IF(OR(C66="",D66="",E66=""),"",IF(B66&lt;&gt;"",IF(ISERROR(VLOOKUP($A$10,POA!$A$2:$D$7,2,0)),"",VLOOKUP($A$10,POA!$A$2:$D$7,2,0)/SALACTUAL),""))</f>
        <v/>
      </c>
      <c r="H66" s="205" t="str">
        <f t="shared" si="10"/>
        <v/>
      </c>
      <c r="I66" s="206" t="str">
        <f>IF(OR(C66="",D66="",E66=""),"",IF(AND(H66&gt;0,H66&lt;=Experiencia1),Puntajes!$H$4,IF(AND(H66&gt;Experiencia1,H66&lt;=Experiencia2),Puntajes!$H$5,IF(AND(H66&gt;Experiencia2,H66&lt;=Experiencia3),Puntajes!$H$6,IF(H66&gt;Experiencia3,Puntajes!$H$7,0)))))</f>
        <v/>
      </c>
    </row>
    <row r="67" spans="2:9" ht="13.5" thickBot="1" x14ac:dyDescent="0.25">
      <c r="B67" s="160"/>
      <c r="C67" s="470"/>
      <c r="D67" s="470"/>
      <c r="E67" s="470"/>
      <c r="F67" s="470"/>
      <c r="G67" s="470"/>
      <c r="H67" s="470"/>
      <c r="I67" s="471"/>
    </row>
    <row r="68" spans="2:9" x14ac:dyDescent="0.2">
      <c r="B68" s="67">
        <v>6</v>
      </c>
      <c r="C68" s="68" t="str">
        <f>IF(ISERROR(VLOOKUP(B68,'Capacidad Financiera'!$B$13:$AB$57081,2,0)),"",VLOOKUP(B68,'Capacidad Financiera'!$B$13:$AB$57081,2,0))</f>
        <v>CONSTRUCCIONES ARES S.A.S.</v>
      </c>
      <c r="D68" s="69">
        <f>IF(ISERROR(VLOOKUP(B68,'Capacidad Financiera'!$B$13:$AB$57081,3,0)),"",VLOOKUP(B68,'Capacidad Financiera'!$B$13:$AB$57081,3,0))</f>
        <v>1</v>
      </c>
      <c r="E68" s="70"/>
      <c r="F68" s="70"/>
      <c r="G68" s="70" t="str">
        <f>IF(OR(C68="",D68="",E68=""),"",IF(B69="",IF(B68&lt;&gt;"",IF(ISERROR(VLOOKUP($A$10,POA!$A$2:$D$7,2,0)),"",VLOOKUP($A$10,POA!$A$2:$D$7,2,0)),""),""))</f>
        <v/>
      </c>
      <c r="H68" s="114" t="str">
        <f>IF(OR(C68="",D68="",E68=""),"",IF(B69="",IF(B68&lt;&gt;"",E68/G68,""),""))</f>
        <v/>
      </c>
      <c r="I68" s="111" t="str">
        <f>IF(B69="",IF(E68="","",IF(AND(H68&gt;0,H68&lt;=Experiencia1),Puntajes!$H$4,IF(AND(H68&gt;Experiencia1,H68&lt;=Experiencia2),Puntajes!$H$5,IF(AND(H68&gt;Experiencia2,H68&lt;=Experiencia3),Puntajes!$H$6,IF(H68&gt;Experiencia3,Puntajes!$H$7,0))))),"")</f>
        <v/>
      </c>
    </row>
    <row r="69" spans="2:9" ht="13.5" thickBot="1" x14ac:dyDescent="0.25">
      <c r="B69" s="72">
        <f>+'Capacidad Financiera'!B71</f>
        <v>6.1</v>
      </c>
      <c r="C69" s="74" t="str">
        <f>IF(ISERROR(VLOOKUP(B69,'Capacidad Financiera'!$B$13:$AB$57081,2,0)),"",VLOOKUP(B69,'Capacidad Financiera'!$B$13:$AB$57081,2,0))</f>
        <v>CONSTRUCCIONES ARES S.A.S.</v>
      </c>
      <c r="D69" s="199">
        <f>IF(ISERROR(VLOOKUP(B69,'Capacidad Financiera'!$B$13:$AB$57081,3,0)),"",VLOOKUP(B69,'Capacidad Financiera'!$B$13:$AB$57081,3,0))</f>
        <v>1</v>
      </c>
      <c r="E69" s="286">
        <v>40280205550</v>
      </c>
      <c r="F69" s="200">
        <f t="shared" ref="F69:F77" si="11">IF(OR(C69="",D69="",E69=""),"",E69/SALACTUAL)</f>
        <v>34724.315129310344</v>
      </c>
      <c r="G69" s="200">
        <f>IF(OR(C69="",D69="",E69=""),"",IF(B69&lt;&gt;"",IF(ISERROR(VLOOKUP($A$10,POA!$A$2:$D$7,2,0)),"",VLOOKUP($A$10,POA!$A$2:$D$7,2,0)/SALACTUAL),""))</f>
        <v>453.00876551724139</v>
      </c>
      <c r="H69" s="201">
        <f>IF(OR(C69="",D69="",F69=""),"",IF(B69&lt;&gt;"",F69/(G69*D69),""))</f>
        <v>76.652634060319841</v>
      </c>
      <c r="I69" s="202">
        <f>IF(OR(C69="",D69="",E69=""),"",IF(AND(H69&gt;0,H69&lt;=Experiencia1),Puntajes!$H$4,IF(AND(H69&gt;Experiencia1,H69&lt;=Experiencia2),Puntajes!$H$5,IF(AND(H69&gt;Experiencia2,H69&lt;=Experiencia3),Puntajes!$H$6,IF(H69&gt;Experiencia3,Puntajes!$H$7,0)))))</f>
        <v>120</v>
      </c>
    </row>
    <row r="70" spans="2:9" hidden="1" x14ac:dyDescent="0.2">
      <c r="B70" s="72" t="str">
        <f>+'Capacidad Financiera'!B72</f>
        <v/>
      </c>
      <c r="C70" s="74">
        <f>IF(ISERROR(VLOOKUP(B70,'Capacidad Financiera'!$B$13:$AB$57081,2,0)),"",VLOOKUP(B70,'Capacidad Financiera'!$B$13:$AB$57081,2,0))</f>
        <v>0</v>
      </c>
      <c r="D70" s="199">
        <f>IF(ISERROR(VLOOKUP(B70,'Capacidad Financiera'!$B$13:$AB$57081,3,0)),"",VLOOKUP(B70,'Capacidad Financiera'!$B$13:$AB$57081,3,0))</f>
        <v>0</v>
      </c>
      <c r="E70" s="286"/>
      <c r="F70" s="200" t="str">
        <f t="shared" si="11"/>
        <v/>
      </c>
      <c r="G70" s="200" t="str">
        <f>IF(OR(C70="",D70="",E70=""),"",IF(B70&lt;&gt;"",IF(ISERROR(VLOOKUP($A$10,POA!$A$2:$D$7,2,0)),"",VLOOKUP($A$10,POA!$A$2:$D$7,2,0)/SALACTUAL),""))</f>
        <v/>
      </c>
      <c r="H70" s="201" t="str">
        <f t="shared" ref="H70:H77" si="12">IF(OR(C70="",D70="",F70=""),"",IF(B70&lt;&gt;"",F70/(G70*D70),""))</f>
        <v/>
      </c>
      <c r="I70" s="202" t="str">
        <f>IF(OR(C70="",D70="",E70=""),"",IF(AND(H70&gt;0,H70&lt;=Experiencia1),Puntajes!$H$4,IF(AND(H70&gt;Experiencia1,H70&lt;=Experiencia2),Puntajes!$H$5,IF(AND(H70&gt;Experiencia2,H70&lt;=Experiencia3),Puntajes!$H$6,IF(H70&gt;Experiencia3,Puntajes!$H$7,0)))))</f>
        <v/>
      </c>
    </row>
    <row r="71" spans="2:9" hidden="1" x14ac:dyDescent="0.2">
      <c r="B71" s="72" t="str">
        <f>+'Capacidad Financiera'!B73</f>
        <v/>
      </c>
      <c r="C71" s="74">
        <f>IF(ISERROR(VLOOKUP(B71,'Capacidad Financiera'!$B$13:$AB$57081,2,0)),"",VLOOKUP(B71,'Capacidad Financiera'!$B$13:$AB$57081,2,0))</f>
        <v>0</v>
      </c>
      <c r="D71" s="199">
        <f>IF(ISERROR(VLOOKUP(B71,'Capacidad Financiera'!$B$13:$AB$57081,3,0)),"",VLOOKUP(B71,'Capacidad Financiera'!$B$13:$AB$57081,3,0))</f>
        <v>0</v>
      </c>
      <c r="E71" s="200"/>
      <c r="F71" s="200" t="str">
        <f t="shared" si="11"/>
        <v/>
      </c>
      <c r="G71" s="200" t="str">
        <f>IF(OR(C71="",D71="",E71=""),"",IF(B71&lt;&gt;"",IF(ISERROR(VLOOKUP($A$10,POA!$A$2:$D$7,2,0)),"",VLOOKUP($A$10,POA!$A$2:$D$7,2,0)/SALACTUAL),""))</f>
        <v/>
      </c>
      <c r="H71" s="201" t="str">
        <f t="shared" si="12"/>
        <v/>
      </c>
      <c r="I71" s="202" t="str">
        <f>IF(OR(C71="",D71="",E71=""),"",IF(AND(H71&gt;0,H71&lt;=Experiencia1),Puntajes!$H$4,IF(AND(H71&gt;Experiencia1,H71&lt;=Experiencia2),Puntajes!$H$5,IF(AND(H71&gt;Experiencia2,H71&lt;=Experiencia3),Puntajes!$H$6,IF(H71&gt;Experiencia3,Puntajes!$H$7,0)))))</f>
        <v/>
      </c>
    </row>
    <row r="72" spans="2:9" hidden="1" x14ac:dyDescent="0.2">
      <c r="B72" s="72" t="str">
        <f>+'Capacidad Financiera'!B74</f>
        <v/>
      </c>
      <c r="C72" s="74">
        <f>IF(ISERROR(VLOOKUP(B72,'Capacidad Financiera'!$B$13:$AB$57081,2,0)),"",VLOOKUP(B72,'Capacidad Financiera'!$B$13:$AB$57081,2,0))</f>
        <v>0</v>
      </c>
      <c r="D72" s="199">
        <f>IF(ISERROR(VLOOKUP(B72,'Capacidad Financiera'!$B$13:$AB$57081,3,0)),"",VLOOKUP(B72,'Capacidad Financiera'!$B$13:$AB$57081,3,0))</f>
        <v>0</v>
      </c>
      <c r="E72" s="200"/>
      <c r="F72" s="200" t="str">
        <f t="shared" si="11"/>
        <v/>
      </c>
      <c r="G72" s="200" t="str">
        <f>IF(OR(C72="",D72="",E72=""),"",IF(B72&lt;&gt;"",IF(ISERROR(VLOOKUP($A$10,POA!$A$2:$D$7,2,0)),"",VLOOKUP($A$10,POA!$A$2:$D$7,2,0)/SALACTUAL),""))</f>
        <v/>
      </c>
      <c r="H72" s="201" t="str">
        <f t="shared" si="12"/>
        <v/>
      </c>
      <c r="I72" s="202" t="str">
        <f>IF(OR(C72="",D72="",E72=""),"",IF(AND(H72&gt;0,H72&lt;=Experiencia1),Puntajes!$H$4,IF(AND(H72&gt;Experiencia1,H72&lt;=Experiencia2),Puntajes!$H$5,IF(AND(H72&gt;Experiencia2,H72&lt;=Experiencia3),Puntajes!$H$6,IF(H72&gt;Experiencia3,Puntajes!$H$7,0)))))</f>
        <v/>
      </c>
    </row>
    <row r="73" spans="2:9" hidden="1" x14ac:dyDescent="0.2">
      <c r="B73" s="72" t="str">
        <f>+'Capacidad Financiera'!B75</f>
        <v/>
      </c>
      <c r="C73" s="74">
        <f>IF(ISERROR(VLOOKUP(B73,'Capacidad Financiera'!$B$13:$AB$57081,2,0)),"",VLOOKUP(B73,'Capacidad Financiera'!$B$13:$AB$57081,2,0))</f>
        <v>0</v>
      </c>
      <c r="D73" s="199">
        <f>IF(ISERROR(VLOOKUP(B73,'Capacidad Financiera'!$B$13:$AB$57081,3,0)),"",VLOOKUP(B73,'Capacidad Financiera'!$B$13:$AB$57081,3,0))</f>
        <v>0</v>
      </c>
      <c r="E73" s="200"/>
      <c r="F73" s="200" t="str">
        <f t="shared" si="11"/>
        <v/>
      </c>
      <c r="G73" s="200" t="str">
        <f>IF(OR(C73="",D73="",E73=""),"",IF(B73&lt;&gt;"",IF(ISERROR(VLOOKUP($A$10,POA!$A$2:$D$7,2,0)),"",VLOOKUP($A$10,POA!$A$2:$D$7,2,0)/SALACTUAL),""))</f>
        <v/>
      </c>
      <c r="H73" s="201" t="str">
        <f t="shared" si="12"/>
        <v/>
      </c>
      <c r="I73" s="202" t="str">
        <f>IF(OR(C73="",D73="",E73=""),"",IF(AND(H73&gt;0,H73&lt;=Experiencia1),Puntajes!$H$4,IF(AND(H73&gt;Experiencia1,H73&lt;=Experiencia2),Puntajes!$H$5,IF(AND(H73&gt;Experiencia2,H73&lt;=Experiencia3),Puntajes!$H$6,IF(H73&gt;Experiencia3,Puntajes!$H$7,0)))))</f>
        <v/>
      </c>
    </row>
    <row r="74" spans="2:9" hidden="1" x14ac:dyDescent="0.2">
      <c r="B74" s="72" t="str">
        <f>+'Capacidad Financiera'!B76</f>
        <v/>
      </c>
      <c r="C74" s="74">
        <f>IF(ISERROR(VLOOKUP(B74,'Capacidad Financiera'!$B$13:$AB$57081,2,0)),"",VLOOKUP(B74,'Capacidad Financiera'!$B$13:$AB$57081,2,0))</f>
        <v>0</v>
      </c>
      <c r="D74" s="199">
        <f>IF(ISERROR(VLOOKUP(B74,'Capacidad Financiera'!$B$13:$AB$57081,3,0)),"",VLOOKUP(B74,'Capacidad Financiera'!$B$13:$AB$57081,3,0))</f>
        <v>0</v>
      </c>
      <c r="E74" s="200"/>
      <c r="F74" s="200" t="str">
        <f t="shared" si="11"/>
        <v/>
      </c>
      <c r="G74" s="200" t="str">
        <f>IF(OR(C74="",D74="",E74=""),"",IF(B74&lt;&gt;"",IF(ISERROR(VLOOKUP($A$10,POA!$A$2:$D$7,2,0)),"",VLOOKUP($A$10,POA!$A$2:$D$7,2,0)/SALACTUAL),""))</f>
        <v/>
      </c>
      <c r="H74" s="201" t="str">
        <f t="shared" si="12"/>
        <v/>
      </c>
      <c r="I74" s="202" t="str">
        <f>IF(OR(C74="",D74="",E74=""),"",IF(AND(H74&gt;0,H74&lt;=Experiencia1),Puntajes!$H$4,IF(AND(H74&gt;Experiencia1,H74&lt;=Experiencia2),Puntajes!$H$5,IF(AND(H74&gt;Experiencia2,H74&lt;=Experiencia3),Puntajes!$H$6,IF(H74&gt;Experiencia3,Puntajes!$H$7,0)))))</f>
        <v/>
      </c>
    </row>
    <row r="75" spans="2:9" hidden="1" x14ac:dyDescent="0.2">
      <c r="B75" s="72" t="str">
        <f>+'Capacidad Financiera'!B77</f>
        <v/>
      </c>
      <c r="C75" s="74">
        <f>IF(ISERROR(VLOOKUP(B75,'Capacidad Financiera'!$B$13:$AB$57081,2,0)),"",VLOOKUP(B75,'Capacidad Financiera'!$B$13:$AB$57081,2,0))</f>
        <v>0</v>
      </c>
      <c r="D75" s="199">
        <f>IF(ISERROR(VLOOKUP(B75,'Capacidad Financiera'!$B$13:$AB$57081,3,0)),"",VLOOKUP(B75,'Capacidad Financiera'!$B$13:$AB$57081,3,0))</f>
        <v>0</v>
      </c>
      <c r="E75" s="200"/>
      <c r="F75" s="200" t="str">
        <f t="shared" si="11"/>
        <v/>
      </c>
      <c r="G75" s="200" t="str">
        <f>IF(OR(C75="",D75="",E75=""),"",IF(B75&lt;&gt;"",IF(ISERROR(VLOOKUP($A$10,POA!$A$2:$D$7,2,0)),"",VLOOKUP($A$10,POA!$A$2:$D$7,2,0)/SALACTUAL),""))</f>
        <v/>
      </c>
      <c r="H75" s="201" t="str">
        <f t="shared" si="12"/>
        <v/>
      </c>
      <c r="I75" s="202" t="str">
        <f>IF(OR(C75="",D75="",E75=""),"",IF(AND(H75&gt;0,H75&lt;=Experiencia1),Puntajes!$H$4,IF(AND(H75&gt;Experiencia1,H75&lt;=Experiencia2),Puntajes!$H$5,IF(AND(H75&gt;Experiencia2,H75&lt;=Experiencia3),Puntajes!$H$6,IF(H75&gt;Experiencia3,Puntajes!$H$7,0)))))</f>
        <v/>
      </c>
    </row>
    <row r="76" spans="2:9" hidden="1" x14ac:dyDescent="0.2">
      <c r="B76" s="72" t="str">
        <f>+'Capacidad Financiera'!B78</f>
        <v/>
      </c>
      <c r="C76" s="74">
        <f>IF(ISERROR(VLOOKUP(B76,'Capacidad Financiera'!$B$13:$AB$57081,2,0)),"",VLOOKUP(B76,'Capacidad Financiera'!$B$13:$AB$57081,2,0))</f>
        <v>0</v>
      </c>
      <c r="D76" s="199">
        <f>IF(ISERROR(VLOOKUP(B76,'Capacidad Financiera'!$B$13:$AB$57081,3,0)),"",VLOOKUP(B76,'Capacidad Financiera'!$B$13:$AB$57081,3,0))</f>
        <v>0</v>
      </c>
      <c r="E76" s="200"/>
      <c r="F76" s="200" t="str">
        <f t="shared" si="11"/>
        <v/>
      </c>
      <c r="G76" s="200" t="str">
        <f>IF(OR(C76="",D76="",E76=""),"",IF(B76&lt;&gt;"",IF(ISERROR(VLOOKUP($A$10,POA!$A$2:$D$7,2,0)),"",VLOOKUP($A$10,POA!$A$2:$D$7,2,0)/SALACTUAL),""))</f>
        <v/>
      </c>
      <c r="H76" s="201" t="str">
        <f t="shared" si="12"/>
        <v/>
      </c>
      <c r="I76" s="202" t="str">
        <f>IF(OR(C76="",D76="",E76=""),"",IF(AND(H76&gt;0,H76&lt;=Experiencia1),Puntajes!$H$4,IF(AND(H76&gt;Experiencia1,H76&lt;=Experiencia2),Puntajes!$H$5,IF(AND(H76&gt;Experiencia2,H76&lt;=Experiencia3),Puntajes!$H$6,IF(H76&gt;Experiencia3,Puntajes!$H$7,0)))))</f>
        <v/>
      </c>
    </row>
    <row r="77" spans="2:9" ht="13.5" hidden="1" thickBot="1" x14ac:dyDescent="0.25">
      <c r="B77" s="153" t="str">
        <f>+'Capacidad Financiera'!B79</f>
        <v/>
      </c>
      <c r="C77" s="154">
        <f>IF(ISERROR(VLOOKUP(B77,'Capacidad Financiera'!$B$13:$AB$57081,2,0)),"",VLOOKUP(B77,'Capacidad Financiera'!$B$13:$AB$57081,2,0))</f>
        <v>0</v>
      </c>
      <c r="D77" s="203">
        <f>IF(ISERROR(VLOOKUP(B77,'Capacidad Financiera'!$B$13:$AB$57081,3,0)),"",VLOOKUP(B77,'Capacidad Financiera'!$B$13:$AB$57081,3,0))</f>
        <v>0</v>
      </c>
      <c r="E77" s="204"/>
      <c r="F77" s="204" t="str">
        <f t="shared" si="11"/>
        <v/>
      </c>
      <c r="G77" s="204" t="str">
        <f>IF(OR(C77="",D77="",E77=""),"",IF(B77&lt;&gt;"",IF(ISERROR(VLOOKUP($A$10,POA!$A$2:$D$7,2,0)),"",VLOOKUP($A$10,POA!$A$2:$D$7,2,0)/SALACTUAL),""))</f>
        <v/>
      </c>
      <c r="H77" s="205" t="str">
        <f t="shared" si="12"/>
        <v/>
      </c>
      <c r="I77" s="206" t="str">
        <f>IF(OR(C77="",D77="",E77=""),"",IF(AND(H77&gt;0,H77&lt;=Experiencia1),Puntajes!$H$4,IF(AND(H77&gt;Experiencia1,H77&lt;=Experiencia2),Puntajes!$H$5,IF(AND(H77&gt;Experiencia2,H77&lt;=Experiencia3),Puntajes!$H$6,IF(H77&gt;Experiencia3,Puntajes!$H$7,0)))))</f>
        <v/>
      </c>
    </row>
    <row r="78" spans="2:9" ht="13.5" thickBot="1" x14ac:dyDescent="0.25">
      <c r="B78" s="160"/>
      <c r="C78" s="470"/>
      <c r="D78" s="470"/>
      <c r="E78" s="470"/>
      <c r="F78" s="470"/>
      <c r="G78" s="470"/>
      <c r="H78" s="470"/>
      <c r="I78" s="471"/>
    </row>
    <row r="79" spans="2:9" x14ac:dyDescent="0.2">
      <c r="B79" s="67">
        <v>7</v>
      </c>
      <c r="C79" s="68" t="str">
        <f>IF(ISERROR(VLOOKUP(B79,'Capacidad Financiera'!$B$13:$AB$57081,2,0)),"",VLOOKUP(B79,'Capacidad Financiera'!$B$13:$AB$57081,2,0))</f>
        <v>CONSORCIO OEYA</v>
      </c>
      <c r="D79" s="69">
        <f>IF(ISERROR(VLOOKUP(B79,'Capacidad Financiera'!$B$13:$AB$57081,3,0)),"",VLOOKUP(B79,'Capacidad Financiera'!$B$13:$AB$57081,3,0))</f>
        <v>1</v>
      </c>
      <c r="E79" s="70"/>
      <c r="F79" s="70"/>
      <c r="G79" s="70" t="str">
        <f>IF(OR(C79="",D79="",E79=""),"",IF(B80="",IF(B79&lt;&gt;"",IF(ISERROR(VLOOKUP($A$10,POA!$A$2:$D$7,2,0)),"",VLOOKUP($A$10,POA!$A$2:$D$7,2,0)),""),""))</f>
        <v/>
      </c>
      <c r="H79" s="114" t="str">
        <f>IF(OR(C79="",D79="",E79=""),"",IF(B80="",IF(B79&lt;&gt;"",E79/G79,""),""))</f>
        <v/>
      </c>
      <c r="I79" s="111" t="str">
        <f>IF(B80="",IF(E79="","",IF(AND(H79&gt;0,H79&lt;=Experiencia1),Puntajes!$H$4,IF(AND(H79&gt;Experiencia1,H79&lt;=Experiencia2),Puntajes!$H$5,IF(AND(H79&gt;Experiencia2,H79&lt;=Experiencia3),Puntajes!$H$6,IF(H79&gt;Experiencia3,Puntajes!$H$7,0))))),"")</f>
        <v/>
      </c>
    </row>
    <row r="80" spans="2:9" x14ac:dyDescent="0.2">
      <c r="B80" s="72">
        <f>+'Capacidad Financiera'!B82</f>
        <v>7.1</v>
      </c>
      <c r="C80" s="74" t="str">
        <f>IF(ISERROR(VLOOKUP(B80,'Capacidad Financiera'!$B$13:$AB$57081,2,0)),"",VLOOKUP(B80,'Capacidad Financiera'!$B$13:$AB$57081,2,0))</f>
        <v>MUÑOZ OROZCO YURI ANDREA</v>
      </c>
      <c r="D80" s="199">
        <f>IF(ISERROR(VLOOKUP(B80,'Capacidad Financiera'!$B$13:$AB$57081,3,0)),"",VLOOKUP(B80,'Capacidad Financiera'!$B$13:$AB$57081,3,0))</f>
        <v>0.5</v>
      </c>
      <c r="E80" s="286">
        <v>2558748400</v>
      </c>
      <c r="F80" s="200">
        <f t="shared" ref="F80:F88" si="13">IF(OR(C80="",D80="",E80=""),"",E80/SALACTUAL)</f>
        <v>2205.8175862068965</v>
      </c>
      <c r="G80" s="200">
        <f>IF(OR(C80="",D80="",E80=""),"",IF(B80&lt;&gt;"",IF(ISERROR(VLOOKUP($A$10,POA!$A$2:$D$7,2,0)),"",VLOOKUP($A$10,POA!$A$2:$D$7,2,0)/SALACTUAL),""))</f>
        <v>453.00876551724139</v>
      </c>
      <c r="H80" s="201">
        <f>IF(OR(C80="",D80="",F80=""),"",IF(B80&lt;&gt;"",F80/(G80*D80),""))</f>
        <v>9.7385205502075163</v>
      </c>
      <c r="I80" s="202">
        <f>IF(OR(C80="",D80="",E80=""),"",IF(AND(H80&gt;0,H80&lt;=Experiencia1),Puntajes!$H$4,IF(AND(H80&gt;Experiencia1,H80&lt;=Experiencia2),Puntajes!$H$5,IF(AND(H80&gt;Experiencia2,H80&lt;=Experiencia3),Puntajes!$H$6,IF(H80&gt;Experiencia3,Puntajes!$H$7,0)))))</f>
        <v>100</v>
      </c>
    </row>
    <row r="81" spans="2:9" ht="13.5" thickBot="1" x14ac:dyDescent="0.25">
      <c r="B81" s="72">
        <f>+'Capacidad Financiera'!B83</f>
        <v>7.1999999999999993</v>
      </c>
      <c r="C81" s="74" t="str">
        <f>IF(ISERROR(VLOOKUP(B81,'Capacidad Financiera'!$B$13:$AB$57081,2,0)),"",VLOOKUP(B81,'Capacidad Financiera'!$B$13:$AB$57081,2,0))</f>
        <v>RUIZ VIDAL OSCAR EDUARDO</v>
      </c>
      <c r="D81" s="199">
        <f>IF(ISERROR(VLOOKUP(B81,'Capacidad Financiera'!$B$13:$AB$57081,3,0)),"",VLOOKUP(B81,'Capacidad Financiera'!$B$13:$AB$57081,3,0))</f>
        <v>0.5</v>
      </c>
      <c r="E81" s="286">
        <v>14155060207</v>
      </c>
      <c r="F81" s="200">
        <f t="shared" si="13"/>
        <v>12202.638109482759</v>
      </c>
      <c r="G81" s="200">
        <f>IF(OR(C81="",D81="",E81=""),"",IF(B81&lt;&gt;"",IF(ISERROR(VLOOKUP($A$10,POA!$A$2:$D$7,2,0)),"",VLOOKUP($A$10,POA!$A$2:$D$7,2,0)/SALACTUAL),""))</f>
        <v>453.00876551724139</v>
      </c>
      <c r="H81" s="201">
        <f t="shared" ref="H81:H88" si="14">IF(OR(C81="",D81="",F81=""),"",IF(B81&lt;&gt;"",F81/(G81*D81),""))</f>
        <v>53.873739487358023</v>
      </c>
      <c r="I81" s="202">
        <f>IF(OR(C81="",D81="",E81=""),"",IF(AND(H81&gt;0,H81&lt;=Experiencia1),Puntajes!$H$4,IF(AND(H81&gt;Experiencia1,H81&lt;=Experiencia2),Puntajes!$H$5,IF(AND(H81&gt;Experiencia2,H81&lt;=Experiencia3),Puntajes!$H$6,IF(H81&gt;Experiencia3,Puntajes!$H$7,0)))))</f>
        <v>120</v>
      </c>
    </row>
    <row r="82" spans="2:9" hidden="1" x14ac:dyDescent="0.2">
      <c r="B82" s="72" t="str">
        <f>+'Capacidad Financiera'!B84</f>
        <v/>
      </c>
      <c r="C82" s="74">
        <f>IF(ISERROR(VLOOKUP(B82,'Capacidad Financiera'!$B$13:$AB$57081,2,0)),"",VLOOKUP(B82,'Capacidad Financiera'!$B$13:$AB$57081,2,0))</f>
        <v>0</v>
      </c>
      <c r="D82" s="199">
        <f>IF(ISERROR(VLOOKUP(B82,'Capacidad Financiera'!$B$13:$AB$57081,3,0)),"",VLOOKUP(B82,'Capacidad Financiera'!$B$13:$AB$57081,3,0))</f>
        <v>0</v>
      </c>
      <c r="E82" s="200"/>
      <c r="F82" s="200" t="str">
        <f t="shared" si="13"/>
        <v/>
      </c>
      <c r="G82" s="200" t="str">
        <f>IF(OR(C82="",D82="",E82=""),"",IF(B82&lt;&gt;"",IF(ISERROR(VLOOKUP($A$10,POA!$A$2:$D$7,2,0)),"",VLOOKUP($A$10,POA!$A$2:$D$7,2,0)/SALACTUAL),""))</f>
        <v/>
      </c>
      <c r="H82" s="201" t="str">
        <f t="shared" si="14"/>
        <v/>
      </c>
      <c r="I82" s="202" t="str">
        <f>IF(OR(C82="",D82="",E82=""),"",IF(AND(H82&gt;0,H82&lt;=Experiencia1),Puntajes!$H$4,IF(AND(H82&gt;Experiencia1,H82&lt;=Experiencia2),Puntajes!$H$5,IF(AND(H82&gt;Experiencia2,H82&lt;=Experiencia3),Puntajes!$H$6,IF(H82&gt;Experiencia3,Puntajes!$H$7,0)))))</f>
        <v/>
      </c>
    </row>
    <row r="83" spans="2:9" hidden="1" x14ac:dyDescent="0.2">
      <c r="B83" s="72" t="str">
        <f>+'Capacidad Financiera'!B85</f>
        <v/>
      </c>
      <c r="C83" s="74">
        <f>IF(ISERROR(VLOOKUP(B83,'Capacidad Financiera'!$B$13:$AB$57081,2,0)),"",VLOOKUP(B83,'Capacidad Financiera'!$B$13:$AB$57081,2,0))</f>
        <v>0</v>
      </c>
      <c r="D83" s="199">
        <f>IF(ISERROR(VLOOKUP(B83,'Capacidad Financiera'!$B$13:$AB$57081,3,0)),"",VLOOKUP(B83,'Capacidad Financiera'!$B$13:$AB$57081,3,0))</f>
        <v>0</v>
      </c>
      <c r="E83" s="200"/>
      <c r="F83" s="200" t="str">
        <f t="shared" si="13"/>
        <v/>
      </c>
      <c r="G83" s="200" t="str">
        <f>IF(OR(C83="",D83="",E83=""),"",IF(B83&lt;&gt;"",IF(ISERROR(VLOOKUP($A$10,POA!$A$2:$D$7,2,0)),"",VLOOKUP($A$10,POA!$A$2:$D$7,2,0)/SALACTUAL),""))</f>
        <v/>
      </c>
      <c r="H83" s="201" t="str">
        <f t="shared" si="14"/>
        <v/>
      </c>
      <c r="I83" s="202" t="str">
        <f>IF(OR(C83="",D83="",E83=""),"",IF(AND(H83&gt;0,H83&lt;=Experiencia1),Puntajes!$H$4,IF(AND(H83&gt;Experiencia1,H83&lt;=Experiencia2),Puntajes!$H$5,IF(AND(H83&gt;Experiencia2,H83&lt;=Experiencia3),Puntajes!$H$6,IF(H83&gt;Experiencia3,Puntajes!$H$7,0)))))</f>
        <v/>
      </c>
    </row>
    <row r="84" spans="2:9" hidden="1" x14ac:dyDescent="0.2">
      <c r="B84" s="72" t="str">
        <f>+'Capacidad Financiera'!B86</f>
        <v/>
      </c>
      <c r="C84" s="74">
        <f>IF(ISERROR(VLOOKUP(B84,'Capacidad Financiera'!$B$13:$AB$57081,2,0)),"",VLOOKUP(B84,'Capacidad Financiera'!$B$13:$AB$57081,2,0))</f>
        <v>0</v>
      </c>
      <c r="D84" s="199">
        <f>IF(ISERROR(VLOOKUP(B84,'Capacidad Financiera'!$B$13:$AB$57081,3,0)),"",VLOOKUP(B84,'Capacidad Financiera'!$B$13:$AB$57081,3,0))</f>
        <v>0</v>
      </c>
      <c r="E84" s="200"/>
      <c r="F84" s="200" t="str">
        <f t="shared" si="13"/>
        <v/>
      </c>
      <c r="G84" s="200" t="str">
        <f>IF(OR(C84="",D84="",E84=""),"",IF(B84&lt;&gt;"",IF(ISERROR(VLOOKUP($A$10,POA!$A$2:$D$7,2,0)),"",VLOOKUP($A$10,POA!$A$2:$D$7,2,0)/SALACTUAL),""))</f>
        <v/>
      </c>
      <c r="H84" s="201" t="str">
        <f t="shared" si="14"/>
        <v/>
      </c>
      <c r="I84" s="202" t="str">
        <f>IF(OR(C84="",D84="",E84=""),"",IF(AND(H84&gt;0,H84&lt;=Experiencia1),Puntajes!$H$4,IF(AND(H84&gt;Experiencia1,H84&lt;=Experiencia2),Puntajes!$H$5,IF(AND(H84&gt;Experiencia2,H84&lt;=Experiencia3),Puntajes!$H$6,IF(H84&gt;Experiencia3,Puntajes!$H$7,0)))))</f>
        <v/>
      </c>
    </row>
    <row r="85" spans="2:9" hidden="1" x14ac:dyDescent="0.2">
      <c r="B85" s="72" t="str">
        <f>+'Capacidad Financiera'!B87</f>
        <v/>
      </c>
      <c r="C85" s="74">
        <f>IF(ISERROR(VLOOKUP(B85,'Capacidad Financiera'!$B$13:$AB$57081,2,0)),"",VLOOKUP(B85,'Capacidad Financiera'!$B$13:$AB$57081,2,0))</f>
        <v>0</v>
      </c>
      <c r="D85" s="199">
        <f>IF(ISERROR(VLOOKUP(B85,'Capacidad Financiera'!$B$13:$AB$57081,3,0)),"",VLOOKUP(B85,'Capacidad Financiera'!$B$13:$AB$57081,3,0))</f>
        <v>0</v>
      </c>
      <c r="E85" s="200"/>
      <c r="F85" s="200" t="str">
        <f t="shared" si="13"/>
        <v/>
      </c>
      <c r="G85" s="200" t="str">
        <f>IF(OR(C85="",D85="",E85=""),"",IF(B85&lt;&gt;"",IF(ISERROR(VLOOKUP($A$10,POA!$A$2:$D$7,2,0)),"",VLOOKUP($A$10,POA!$A$2:$D$7,2,0)/SALACTUAL),""))</f>
        <v/>
      </c>
      <c r="H85" s="201" t="str">
        <f t="shared" si="14"/>
        <v/>
      </c>
      <c r="I85" s="202" t="str">
        <f>IF(OR(C85="",D85="",E85=""),"",IF(AND(H85&gt;0,H85&lt;=Experiencia1),Puntajes!$H$4,IF(AND(H85&gt;Experiencia1,H85&lt;=Experiencia2),Puntajes!$H$5,IF(AND(H85&gt;Experiencia2,H85&lt;=Experiencia3),Puntajes!$H$6,IF(H85&gt;Experiencia3,Puntajes!$H$7,0)))))</f>
        <v/>
      </c>
    </row>
    <row r="86" spans="2:9" hidden="1" x14ac:dyDescent="0.2">
      <c r="B86" s="72" t="str">
        <f>+'Capacidad Financiera'!B88</f>
        <v/>
      </c>
      <c r="C86" s="74">
        <f>IF(ISERROR(VLOOKUP(B86,'Capacidad Financiera'!$B$13:$AB$57081,2,0)),"",VLOOKUP(B86,'Capacidad Financiera'!$B$13:$AB$57081,2,0))</f>
        <v>0</v>
      </c>
      <c r="D86" s="199">
        <f>IF(ISERROR(VLOOKUP(B86,'Capacidad Financiera'!$B$13:$AB$57081,3,0)),"",VLOOKUP(B86,'Capacidad Financiera'!$B$13:$AB$57081,3,0))</f>
        <v>0</v>
      </c>
      <c r="E86" s="200"/>
      <c r="F86" s="200" t="str">
        <f t="shared" si="13"/>
        <v/>
      </c>
      <c r="G86" s="200" t="str">
        <f>IF(OR(C86="",D86="",E86=""),"",IF(B86&lt;&gt;"",IF(ISERROR(VLOOKUP($A$10,POA!$A$2:$D$7,2,0)),"",VLOOKUP($A$10,POA!$A$2:$D$7,2,0)/SALACTUAL),""))</f>
        <v/>
      </c>
      <c r="H86" s="201" t="str">
        <f t="shared" si="14"/>
        <v/>
      </c>
      <c r="I86" s="202" t="str">
        <f>IF(OR(C86="",D86="",E86=""),"",IF(AND(H86&gt;0,H86&lt;=Experiencia1),Puntajes!$H$4,IF(AND(H86&gt;Experiencia1,H86&lt;=Experiencia2),Puntajes!$H$5,IF(AND(H86&gt;Experiencia2,H86&lt;=Experiencia3),Puntajes!$H$6,IF(H86&gt;Experiencia3,Puntajes!$H$7,0)))))</f>
        <v/>
      </c>
    </row>
    <row r="87" spans="2:9" hidden="1" x14ac:dyDescent="0.2">
      <c r="B87" s="72" t="str">
        <f>+'Capacidad Financiera'!B89</f>
        <v/>
      </c>
      <c r="C87" s="74">
        <f>IF(ISERROR(VLOOKUP(B87,'Capacidad Financiera'!$B$13:$AB$57081,2,0)),"",VLOOKUP(B87,'Capacidad Financiera'!$B$13:$AB$57081,2,0))</f>
        <v>0</v>
      </c>
      <c r="D87" s="199">
        <f>IF(ISERROR(VLOOKUP(B87,'Capacidad Financiera'!$B$13:$AB$57081,3,0)),"",VLOOKUP(B87,'Capacidad Financiera'!$B$13:$AB$57081,3,0))</f>
        <v>0</v>
      </c>
      <c r="E87" s="200"/>
      <c r="F87" s="200" t="str">
        <f t="shared" si="13"/>
        <v/>
      </c>
      <c r="G87" s="200" t="str">
        <f>IF(OR(C87="",D87="",E87=""),"",IF(B87&lt;&gt;"",IF(ISERROR(VLOOKUP($A$10,POA!$A$2:$D$7,2,0)),"",VLOOKUP($A$10,POA!$A$2:$D$7,2,0)/SALACTUAL),""))</f>
        <v/>
      </c>
      <c r="H87" s="201" t="str">
        <f t="shared" si="14"/>
        <v/>
      </c>
      <c r="I87" s="202" t="str">
        <f>IF(OR(C87="",D87="",E87=""),"",IF(AND(H87&gt;0,H87&lt;=Experiencia1),Puntajes!$H$4,IF(AND(H87&gt;Experiencia1,H87&lt;=Experiencia2),Puntajes!$H$5,IF(AND(H87&gt;Experiencia2,H87&lt;=Experiencia3),Puntajes!$H$6,IF(H87&gt;Experiencia3,Puntajes!$H$7,0)))))</f>
        <v/>
      </c>
    </row>
    <row r="88" spans="2:9" ht="13.5" hidden="1" thickBot="1" x14ac:dyDescent="0.25">
      <c r="B88" s="153" t="str">
        <f>+'Capacidad Financiera'!B90</f>
        <v/>
      </c>
      <c r="C88" s="154">
        <f>IF(ISERROR(VLOOKUP(B88,'Capacidad Financiera'!$B$13:$AB$57081,2,0)),"",VLOOKUP(B88,'Capacidad Financiera'!$B$13:$AB$57081,2,0))</f>
        <v>0</v>
      </c>
      <c r="D88" s="203">
        <f>IF(ISERROR(VLOOKUP(B88,'Capacidad Financiera'!$B$13:$AB$57081,3,0)),"",VLOOKUP(B88,'Capacidad Financiera'!$B$13:$AB$57081,3,0))</f>
        <v>0</v>
      </c>
      <c r="E88" s="204"/>
      <c r="F88" s="204" t="str">
        <f t="shared" si="13"/>
        <v/>
      </c>
      <c r="G88" s="204" t="str">
        <f>IF(OR(C88="",D88="",E88=""),"",IF(B88&lt;&gt;"",IF(ISERROR(VLOOKUP($A$10,POA!$A$2:$D$7,2,0)),"",VLOOKUP($A$10,POA!$A$2:$D$7,2,0)/SALACTUAL),""))</f>
        <v/>
      </c>
      <c r="H88" s="205" t="str">
        <f t="shared" si="14"/>
        <v/>
      </c>
      <c r="I88" s="206" t="str">
        <f>IF(OR(C88="",D88="",E88=""),"",IF(AND(H88&gt;0,H88&lt;=Experiencia1),Puntajes!$H$4,IF(AND(H88&gt;Experiencia1,H88&lt;=Experiencia2),Puntajes!$H$5,IF(AND(H88&gt;Experiencia2,H88&lt;=Experiencia3),Puntajes!$H$6,IF(H88&gt;Experiencia3,Puntajes!$H$7,0)))))</f>
        <v/>
      </c>
    </row>
    <row r="89" spans="2:9" ht="13.5" thickBot="1" x14ac:dyDescent="0.25">
      <c r="B89" s="160"/>
      <c r="C89" s="470"/>
      <c r="D89" s="470"/>
      <c r="E89" s="470"/>
      <c r="F89" s="470"/>
      <c r="G89" s="470"/>
      <c r="H89" s="470"/>
      <c r="I89" s="471"/>
    </row>
    <row r="90" spans="2:9" ht="25.5" x14ac:dyDescent="0.2">
      <c r="B90" s="67">
        <v>8</v>
      </c>
      <c r="C90" s="68" t="str">
        <f>IF(ISERROR(VLOOKUP(B90,'Capacidad Financiera'!$B$13:$AB$57081,2,0)),"",VLOOKUP(B90,'Capacidad Financiera'!$B$13:$AB$57081,2,0))</f>
        <v xml:space="preserve"> CONSTRUCCIONES DEL ESTADO INGENIERIA S.A.S. </v>
      </c>
      <c r="D90" s="69">
        <f>IF(ISERROR(VLOOKUP(B90,'Capacidad Financiera'!$B$13:$AB$57081,3,0)),"",VLOOKUP(B90,'Capacidad Financiera'!$B$13:$AB$57081,3,0))</f>
        <v>1</v>
      </c>
      <c r="E90" s="70"/>
      <c r="F90" s="70"/>
      <c r="G90" s="70" t="str">
        <f>IF(OR(C90="",D90="",E90=""),"",IF(B91="",IF(B90&lt;&gt;"",IF(ISERROR(VLOOKUP($A$10,POA!$A$2:$D$7,2,0)),"",VLOOKUP($A$10,POA!$A$2:$D$7,2,0)),""),""))</f>
        <v/>
      </c>
      <c r="H90" s="114" t="str">
        <f>IF(OR(C90="",D90="",E90=""),"",IF(B91="",IF(B90&lt;&gt;"",E90/G90,""),""))</f>
        <v/>
      </c>
      <c r="I90" s="111" t="str">
        <f>IF(B91="",IF(E90="","",IF(AND(H90&gt;0,H90&lt;=Experiencia1),Puntajes!$H$4,IF(AND(H90&gt;Experiencia1,H90&lt;=Experiencia2),Puntajes!$H$5,IF(AND(H90&gt;Experiencia2,H90&lt;=Experiencia3),Puntajes!$H$6,IF(H90&gt;Experiencia3,Puntajes!$H$7,0))))),"")</f>
        <v/>
      </c>
    </row>
    <row r="91" spans="2:9" ht="26.25" thickBot="1" x14ac:dyDescent="0.25">
      <c r="B91" s="72">
        <f>+'Capacidad Financiera'!B93</f>
        <v>8.1</v>
      </c>
      <c r="C91" s="74" t="str">
        <f>IF(ISERROR(VLOOKUP(B91,'Capacidad Financiera'!$B$13:$AB$57081,2,0)),"",VLOOKUP(B91,'Capacidad Financiera'!$B$13:$AB$57081,2,0))</f>
        <v xml:space="preserve"> CONSTRUCCIONES DEL ESTADO INGENIERIA S.A.S. </v>
      </c>
      <c r="D91" s="199">
        <f>IF(ISERROR(VLOOKUP(B91,'Capacidad Financiera'!$B$13:$AB$57081,3,0)),"",VLOOKUP(B91,'Capacidad Financiera'!$B$13:$AB$57081,3,0))</f>
        <v>1</v>
      </c>
      <c r="E91" s="286"/>
      <c r="F91" s="200" t="str">
        <f t="shared" ref="F91:F99" si="15">IF(OR(C91="",D91="",E91=""),"",E91/SALACTUAL)</f>
        <v/>
      </c>
      <c r="G91" s="200" t="str">
        <f>IF(OR(C91="",D91="",E91=""),"",IF(B91&lt;&gt;"",IF(ISERROR(VLOOKUP($A$10,POA!$A$2:$D$7,2,0)),"",VLOOKUP($A$10,POA!$A$2:$D$7,2,0)/SALACTUAL),""))</f>
        <v/>
      </c>
      <c r="H91" s="201" t="str">
        <f>IF(OR(C91="",D91="",F91=""),"",IF(B91&lt;&gt;"",F91/(G91*D91),""))</f>
        <v/>
      </c>
      <c r="I91" s="202" t="str">
        <f>IF(OR(C91="",D91="",E91=""),"",IF(AND(H91&gt;0,H91&lt;=Experiencia1),Puntajes!$H$4,IF(AND(H91&gt;Experiencia1,H91&lt;=Experiencia2),Puntajes!$H$5,IF(AND(H91&gt;Experiencia2,H91&lt;=Experiencia3),Puntajes!$H$6,IF(H91&gt;Experiencia3,Puntajes!$H$7,0)))))</f>
        <v/>
      </c>
    </row>
    <row r="92" spans="2:9" hidden="1" x14ac:dyDescent="0.2">
      <c r="B92" s="72" t="str">
        <f>+'Capacidad Financiera'!B94</f>
        <v/>
      </c>
      <c r="C92" s="74">
        <f>IF(ISERROR(VLOOKUP(B92,'Capacidad Financiera'!$B$13:$AB$57081,2,0)),"",VLOOKUP(B92,'Capacidad Financiera'!$B$13:$AB$57081,2,0))</f>
        <v>0</v>
      </c>
      <c r="D92" s="199">
        <f>IF(ISERROR(VLOOKUP(B92,'Capacidad Financiera'!$B$13:$AB$57081,3,0)),"",VLOOKUP(B92,'Capacidad Financiera'!$B$13:$AB$57081,3,0))</f>
        <v>0</v>
      </c>
      <c r="E92" s="286"/>
      <c r="F92" s="200" t="str">
        <f t="shared" si="15"/>
        <v/>
      </c>
      <c r="G92" s="200" t="str">
        <f>IF(OR(C92="",D92="",E92=""),"",IF(B92&lt;&gt;"",IF(ISERROR(VLOOKUP($A$10,POA!$A$2:$D$7,2,0)),"",VLOOKUP($A$10,POA!$A$2:$D$7,2,0)/SALACTUAL),""))</f>
        <v/>
      </c>
      <c r="H92" s="201" t="str">
        <f t="shared" ref="H92:H99" si="16">IF(OR(C92="",D92="",F92=""),"",IF(B92&lt;&gt;"",F92/(G92*D92),""))</f>
        <v/>
      </c>
      <c r="I92" s="202" t="str">
        <f>IF(OR(C92="",D92="",E92=""),"",IF(AND(H92&gt;0,H92&lt;=Experiencia1),Puntajes!$H$4,IF(AND(H92&gt;Experiencia1,H92&lt;=Experiencia2),Puntajes!$H$5,IF(AND(H92&gt;Experiencia2,H92&lt;=Experiencia3),Puntajes!$H$6,IF(H92&gt;Experiencia3,Puntajes!$H$7,0)))))</f>
        <v/>
      </c>
    </row>
    <row r="93" spans="2:9" hidden="1" x14ac:dyDescent="0.2">
      <c r="B93" s="72" t="str">
        <f>+'Capacidad Financiera'!B95</f>
        <v/>
      </c>
      <c r="C93" s="74">
        <f>IF(ISERROR(VLOOKUP(B93,'Capacidad Financiera'!$B$13:$AB$57081,2,0)),"",VLOOKUP(B93,'Capacidad Financiera'!$B$13:$AB$57081,2,0))</f>
        <v>0</v>
      </c>
      <c r="D93" s="199">
        <f>IF(ISERROR(VLOOKUP(B93,'Capacidad Financiera'!$B$13:$AB$57081,3,0)),"",VLOOKUP(B93,'Capacidad Financiera'!$B$13:$AB$57081,3,0))</f>
        <v>0</v>
      </c>
      <c r="E93" s="200"/>
      <c r="F93" s="200" t="str">
        <f t="shared" si="15"/>
        <v/>
      </c>
      <c r="G93" s="200" t="str">
        <f>IF(OR(C93="",D93="",E93=""),"",IF(B93&lt;&gt;"",IF(ISERROR(VLOOKUP($A$10,POA!$A$2:$D$7,2,0)),"",VLOOKUP($A$10,POA!$A$2:$D$7,2,0)/SALACTUAL),""))</f>
        <v/>
      </c>
      <c r="H93" s="201" t="str">
        <f t="shared" si="16"/>
        <v/>
      </c>
      <c r="I93" s="202" t="str">
        <f>IF(OR(C93="",D93="",E93=""),"",IF(AND(H93&gt;0,H93&lt;=Experiencia1),Puntajes!$H$4,IF(AND(H93&gt;Experiencia1,H93&lt;=Experiencia2),Puntajes!$H$5,IF(AND(H93&gt;Experiencia2,H93&lt;=Experiencia3),Puntajes!$H$6,IF(H93&gt;Experiencia3,Puntajes!$H$7,0)))))</f>
        <v/>
      </c>
    </row>
    <row r="94" spans="2:9" hidden="1" x14ac:dyDescent="0.2">
      <c r="B94" s="72" t="str">
        <f>+'Capacidad Financiera'!B96</f>
        <v/>
      </c>
      <c r="C94" s="74">
        <f>IF(ISERROR(VLOOKUP(B94,'Capacidad Financiera'!$B$13:$AB$57081,2,0)),"",VLOOKUP(B94,'Capacidad Financiera'!$B$13:$AB$57081,2,0))</f>
        <v>0</v>
      </c>
      <c r="D94" s="199">
        <f>IF(ISERROR(VLOOKUP(B94,'Capacidad Financiera'!$B$13:$AB$57081,3,0)),"",VLOOKUP(B94,'Capacidad Financiera'!$B$13:$AB$57081,3,0))</f>
        <v>0</v>
      </c>
      <c r="E94" s="200"/>
      <c r="F94" s="200" t="str">
        <f t="shared" si="15"/>
        <v/>
      </c>
      <c r="G94" s="200" t="str">
        <f>IF(OR(C94="",D94="",E94=""),"",IF(B94&lt;&gt;"",IF(ISERROR(VLOOKUP($A$10,POA!$A$2:$D$7,2,0)),"",VLOOKUP($A$10,POA!$A$2:$D$7,2,0)/SALACTUAL),""))</f>
        <v/>
      </c>
      <c r="H94" s="201" t="str">
        <f t="shared" si="16"/>
        <v/>
      </c>
      <c r="I94" s="202" t="str">
        <f>IF(OR(C94="",D94="",E94=""),"",IF(AND(H94&gt;0,H94&lt;=Experiencia1),Puntajes!$H$4,IF(AND(H94&gt;Experiencia1,H94&lt;=Experiencia2),Puntajes!$H$5,IF(AND(H94&gt;Experiencia2,H94&lt;=Experiencia3),Puntajes!$H$6,IF(H94&gt;Experiencia3,Puntajes!$H$7,0)))))</f>
        <v/>
      </c>
    </row>
    <row r="95" spans="2:9" hidden="1" x14ac:dyDescent="0.2">
      <c r="B95" s="72" t="str">
        <f>+'Capacidad Financiera'!B97</f>
        <v/>
      </c>
      <c r="C95" s="74">
        <f>IF(ISERROR(VLOOKUP(B95,'Capacidad Financiera'!$B$13:$AB$57081,2,0)),"",VLOOKUP(B95,'Capacidad Financiera'!$B$13:$AB$57081,2,0))</f>
        <v>0</v>
      </c>
      <c r="D95" s="199">
        <f>IF(ISERROR(VLOOKUP(B95,'Capacidad Financiera'!$B$13:$AB$57081,3,0)),"",VLOOKUP(B95,'Capacidad Financiera'!$B$13:$AB$57081,3,0))</f>
        <v>0</v>
      </c>
      <c r="E95" s="200"/>
      <c r="F95" s="200" t="str">
        <f t="shared" si="15"/>
        <v/>
      </c>
      <c r="G95" s="200" t="str">
        <f>IF(OR(C95="",D95="",E95=""),"",IF(B95&lt;&gt;"",IF(ISERROR(VLOOKUP($A$10,POA!$A$2:$D$7,2,0)),"",VLOOKUP($A$10,POA!$A$2:$D$7,2,0)/SALACTUAL),""))</f>
        <v/>
      </c>
      <c r="H95" s="201" t="str">
        <f t="shared" si="16"/>
        <v/>
      </c>
      <c r="I95" s="202" t="str">
        <f>IF(OR(C95="",D95="",E95=""),"",IF(AND(H95&gt;0,H95&lt;=Experiencia1),Puntajes!$H$4,IF(AND(H95&gt;Experiencia1,H95&lt;=Experiencia2),Puntajes!$H$5,IF(AND(H95&gt;Experiencia2,H95&lt;=Experiencia3),Puntajes!$H$6,IF(H95&gt;Experiencia3,Puntajes!$H$7,0)))))</f>
        <v/>
      </c>
    </row>
    <row r="96" spans="2:9" hidden="1" x14ac:dyDescent="0.2">
      <c r="B96" s="72" t="str">
        <f>+'Capacidad Financiera'!B98</f>
        <v/>
      </c>
      <c r="C96" s="74">
        <f>IF(ISERROR(VLOOKUP(B96,'Capacidad Financiera'!$B$13:$AB$57081,2,0)),"",VLOOKUP(B96,'Capacidad Financiera'!$B$13:$AB$57081,2,0))</f>
        <v>0</v>
      </c>
      <c r="D96" s="199">
        <f>IF(ISERROR(VLOOKUP(B96,'Capacidad Financiera'!$B$13:$AB$57081,3,0)),"",VLOOKUP(B96,'Capacidad Financiera'!$B$13:$AB$57081,3,0))</f>
        <v>0</v>
      </c>
      <c r="E96" s="200"/>
      <c r="F96" s="200" t="str">
        <f t="shared" si="15"/>
        <v/>
      </c>
      <c r="G96" s="200" t="str">
        <f>IF(OR(C96="",D96="",E96=""),"",IF(B96&lt;&gt;"",IF(ISERROR(VLOOKUP($A$10,POA!$A$2:$D$7,2,0)),"",VLOOKUP($A$10,POA!$A$2:$D$7,2,0)/SALACTUAL),""))</f>
        <v/>
      </c>
      <c r="H96" s="201" t="str">
        <f t="shared" si="16"/>
        <v/>
      </c>
      <c r="I96" s="202" t="str">
        <f>IF(OR(C96="",D96="",E96=""),"",IF(AND(H96&gt;0,H96&lt;=Experiencia1),Puntajes!$H$4,IF(AND(H96&gt;Experiencia1,H96&lt;=Experiencia2),Puntajes!$H$5,IF(AND(H96&gt;Experiencia2,H96&lt;=Experiencia3),Puntajes!$H$6,IF(H96&gt;Experiencia3,Puntajes!$H$7,0)))))</f>
        <v/>
      </c>
    </row>
    <row r="97" spans="2:9" hidden="1" x14ac:dyDescent="0.2">
      <c r="B97" s="72" t="str">
        <f>+'Capacidad Financiera'!B99</f>
        <v/>
      </c>
      <c r="C97" s="74">
        <f>IF(ISERROR(VLOOKUP(B97,'Capacidad Financiera'!$B$13:$AB$57081,2,0)),"",VLOOKUP(B97,'Capacidad Financiera'!$B$13:$AB$57081,2,0))</f>
        <v>0</v>
      </c>
      <c r="D97" s="199">
        <f>IF(ISERROR(VLOOKUP(B97,'Capacidad Financiera'!$B$13:$AB$57081,3,0)),"",VLOOKUP(B97,'Capacidad Financiera'!$B$13:$AB$57081,3,0))</f>
        <v>0</v>
      </c>
      <c r="E97" s="200"/>
      <c r="F97" s="200" t="str">
        <f t="shared" si="15"/>
        <v/>
      </c>
      <c r="G97" s="200" t="str">
        <f>IF(OR(C97="",D97="",E97=""),"",IF(B97&lt;&gt;"",IF(ISERROR(VLOOKUP($A$10,POA!$A$2:$D$7,2,0)),"",VLOOKUP($A$10,POA!$A$2:$D$7,2,0)/SALACTUAL),""))</f>
        <v/>
      </c>
      <c r="H97" s="201" t="str">
        <f t="shared" si="16"/>
        <v/>
      </c>
      <c r="I97" s="202" t="str">
        <f>IF(OR(C97="",D97="",E97=""),"",IF(AND(H97&gt;0,H97&lt;=Experiencia1),Puntajes!$H$4,IF(AND(H97&gt;Experiencia1,H97&lt;=Experiencia2),Puntajes!$H$5,IF(AND(H97&gt;Experiencia2,H97&lt;=Experiencia3),Puntajes!$H$6,IF(H97&gt;Experiencia3,Puntajes!$H$7,0)))))</f>
        <v/>
      </c>
    </row>
    <row r="98" spans="2:9" hidden="1" x14ac:dyDescent="0.2">
      <c r="B98" s="72" t="str">
        <f>+'Capacidad Financiera'!B100</f>
        <v/>
      </c>
      <c r="C98" s="74">
        <f>IF(ISERROR(VLOOKUP(B98,'Capacidad Financiera'!$B$13:$AB$57081,2,0)),"",VLOOKUP(B98,'Capacidad Financiera'!$B$13:$AB$57081,2,0))</f>
        <v>0</v>
      </c>
      <c r="D98" s="199">
        <f>IF(ISERROR(VLOOKUP(B98,'Capacidad Financiera'!$B$13:$AB$57081,3,0)),"",VLOOKUP(B98,'Capacidad Financiera'!$B$13:$AB$57081,3,0))</f>
        <v>0</v>
      </c>
      <c r="E98" s="200"/>
      <c r="F98" s="200" t="str">
        <f t="shared" si="15"/>
        <v/>
      </c>
      <c r="G98" s="200" t="str">
        <f>IF(OR(C98="",D98="",E98=""),"",IF(B98&lt;&gt;"",IF(ISERROR(VLOOKUP($A$10,POA!$A$2:$D$7,2,0)),"",VLOOKUP($A$10,POA!$A$2:$D$7,2,0)/SALACTUAL),""))</f>
        <v/>
      </c>
      <c r="H98" s="201" t="str">
        <f t="shared" si="16"/>
        <v/>
      </c>
      <c r="I98" s="202" t="str">
        <f>IF(OR(C98="",D98="",E98=""),"",IF(AND(H98&gt;0,H98&lt;=Experiencia1),Puntajes!$H$4,IF(AND(H98&gt;Experiencia1,H98&lt;=Experiencia2),Puntajes!$H$5,IF(AND(H98&gt;Experiencia2,H98&lt;=Experiencia3),Puntajes!$H$6,IF(H98&gt;Experiencia3,Puntajes!$H$7,0)))))</f>
        <v/>
      </c>
    </row>
    <row r="99" spans="2:9" ht="13.5" hidden="1" thickBot="1" x14ac:dyDescent="0.25">
      <c r="B99" s="153" t="str">
        <f>+'Capacidad Financiera'!B101</f>
        <v/>
      </c>
      <c r="C99" s="154">
        <f>IF(ISERROR(VLOOKUP(B99,'Capacidad Financiera'!$B$13:$AB$57081,2,0)),"",VLOOKUP(B99,'Capacidad Financiera'!$B$13:$AB$57081,2,0))</f>
        <v>0</v>
      </c>
      <c r="D99" s="203">
        <f>IF(ISERROR(VLOOKUP(B99,'Capacidad Financiera'!$B$13:$AB$57081,3,0)),"",VLOOKUP(B99,'Capacidad Financiera'!$B$13:$AB$57081,3,0))</f>
        <v>0</v>
      </c>
      <c r="E99" s="204"/>
      <c r="F99" s="204" t="str">
        <f t="shared" si="15"/>
        <v/>
      </c>
      <c r="G99" s="204" t="str">
        <f>IF(OR(C99="",D99="",E99=""),"",IF(B99&lt;&gt;"",IF(ISERROR(VLOOKUP($A$10,POA!$A$2:$D$7,2,0)),"",VLOOKUP($A$10,POA!$A$2:$D$7,2,0)/SALACTUAL),""))</f>
        <v/>
      </c>
      <c r="H99" s="205" t="str">
        <f t="shared" si="16"/>
        <v/>
      </c>
      <c r="I99" s="206" t="str">
        <f>IF(OR(C99="",D99="",E99=""),"",IF(AND(H99&gt;0,H99&lt;=Experiencia1),Puntajes!$H$4,IF(AND(H99&gt;Experiencia1,H99&lt;=Experiencia2),Puntajes!$H$5,IF(AND(H99&gt;Experiencia2,H99&lt;=Experiencia3),Puntajes!$H$6,IF(H99&gt;Experiencia3,Puntajes!$H$7,0)))))</f>
        <v/>
      </c>
    </row>
    <row r="100" spans="2:9" ht="13.5" thickBot="1" x14ac:dyDescent="0.25">
      <c r="B100" s="160"/>
      <c r="C100" s="470"/>
      <c r="D100" s="470"/>
      <c r="E100" s="470"/>
      <c r="F100" s="470"/>
      <c r="G100" s="470"/>
      <c r="H100" s="470"/>
      <c r="I100" s="471"/>
    </row>
    <row r="101" spans="2:9" ht="25.5" x14ac:dyDescent="0.2">
      <c r="B101" s="67">
        <v>9</v>
      </c>
      <c r="C101" s="68" t="str">
        <f>IF(ISERROR(VLOOKUP(B101,'Capacidad Financiera'!$B$13:$AB$57081,2,0)),"",VLOOKUP(B101,'Capacidad Financiera'!$B$13:$AB$57081,2,0))</f>
        <v>SOLTEC PROYECTOS DE INGENIERIA S A S</v>
      </c>
      <c r="D101" s="69">
        <f>IF(ISERROR(VLOOKUP(B101,'Capacidad Financiera'!$B$13:$AB$57081,3,0)),"",VLOOKUP(B101,'Capacidad Financiera'!$B$13:$AB$57081,3,0))</f>
        <v>1</v>
      </c>
      <c r="E101" s="70"/>
      <c r="F101" s="70"/>
      <c r="G101" s="70" t="str">
        <f>IF(OR(C101="",D101="",E101=""),"",IF(B102="",IF(B101&lt;&gt;"",IF(ISERROR(VLOOKUP($A$10,POA!$A$2:$D$7,2,0)),"",VLOOKUP($A$10,POA!$A$2:$D$7,2,0)),""),""))</f>
        <v/>
      </c>
      <c r="H101" s="114" t="str">
        <f>IF(OR(C101="",D101="",E101=""),"",IF(B102="",IF(B101&lt;&gt;"",E101/G101,""),""))</f>
        <v/>
      </c>
      <c r="I101" s="111" t="str">
        <f>IF(B102="",IF(E101="","",IF(AND(H101&gt;0,H101&lt;=Experiencia1),Puntajes!$H$4,IF(AND(H101&gt;Experiencia1,H101&lt;=Experiencia2),Puntajes!$H$5,IF(AND(H101&gt;Experiencia2,H101&lt;=Experiencia3),Puntajes!$H$6,IF(H101&gt;Experiencia3,Puntajes!$H$7,0))))),"")</f>
        <v/>
      </c>
    </row>
    <row r="102" spans="2:9" ht="26.25" thickBot="1" x14ac:dyDescent="0.25">
      <c r="B102" s="72">
        <f>+'Capacidad Financiera'!B104</f>
        <v>9.1</v>
      </c>
      <c r="C102" s="74" t="str">
        <f>IF(ISERROR(VLOOKUP(B102,'Capacidad Financiera'!$B$13:$AB$57081,2,0)),"",VLOOKUP(B102,'Capacidad Financiera'!$B$13:$AB$57081,2,0))</f>
        <v>SOLTEC PROYECTOS DE INGENIERIA S A S</v>
      </c>
      <c r="D102" s="199">
        <f>IF(ISERROR(VLOOKUP(B102,'Capacidad Financiera'!$B$13:$AB$57081,3,0)),"",VLOOKUP(B102,'Capacidad Financiera'!$B$13:$AB$57081,3,0))</f>
        <v>1</v>
      </c>
      <c r="E102" s="286">
        <v>574283543.00999999</v>
      </c>
      <c r="F102" s="200">
        <f t="shared" ref="F102:F110" si="17">IF(OR(C102="",D102="",E102=""),"",E102/SALACTUAL)</f>
        <v>495.07201983620689</v>
      </c>
      <c r="G102" s="200">
        <f>IF(OR(C102="",D102="",E102=""),"",IF(B102&lt;&gt;"",IF(ISERROR(VLOOKUP($A$10,POA!$A$2:$D$7,2,0)),"",VLOOKUP($A$10,POA!$A$2:$D$7,2,0)/SALACTUAL),""))</f>
        <v>453.00876551724139</v>
      </c>
      <c r="H102" s="201">
        <f>IF(OR(C102="",D102="",F102=""),"",IF(B102&lt;&gt;"",F102/(G102*D102),""))</f>
        <v>1.0928530693461043</v>
      </c>
      <c r="I102" s="202">
        <f>IF(OR(C102="",D102="",E102=""),"",IF(AND(H102&gt;0,H102&lt;=Experiencia1),Puntajes!$H$4,IF(AND(H102&gt;Experiencia1,H102&lt;=Experiencia2),Puntajes!$H$5,IF(AND(H102&gt;Experiencia2,H102&lt;=Experiencia3),Puntajes!$H$6,IF(H102&gt;Experiencia3,Puntajes!$H$7,0)))))</f>
        <v>60</v>
      </c>
    </row>
    <row r="103" spans="2:9" hidden="1" x14ac:dyDescent="0.2">
      <c r="B103" s="72" t="str">
        <f>+'Capacidad Financiera'!B105</f>
        <v/>
      </c>
      <c r="C103" s="74">
        <f>IF(ISERROR(VLOOKUP(B103,'Capacidad Financiera'!$B$13:$AB$57081,2,0)),"",VLOOKUP(B103,'Capacidad Financiera'!$B$13:$AB$57081,2,0))</f>
        <v>0</v>
      </c>
      <c r="D103" s="199">
        <f>IF(ISERROR(VLOOKUP(B103,'Capacidad Financiera'!$B$13:$AB$57081,3,0)),"",VLOOKUP(B103,'Capacidad Financiera'!$B$13:$AB$57081,3,0))</f>
        <v>0</v>
      </c>
      <c r="E103" s="286"/>
      <c r="F103" s="200" t="str">
        <f t="shared" si="17"/>
        <v/>
      </c>
      <c r="G103" s="200" t="str">
        <f>IF(OR(C103="",D103="",E103=""),"",IF(B103&lt;&gt;"",IF(ISERROR(VLOOKUP($A$10,POA!$A$2:$D$7,2,0)),"",VLOOKUP($A$10,POA!$A$2:$D$7,2,0)/SALACTUAL),""))</f>
        <v/>
      </c>
      <c r="H103" s="201" t="str">
        <f t="shared" ref="H103:H110" si="18">IF(OR(C103="",D103="",F103=""),"",IF(B103&lt;&gt;"",F103/(G103*D103),""))</f>
        <v/>
      </c>
      <c r="I103" s="202" t="str">
        <f>IF(OR(C103="",D103="",E103=""),"",IF(AND(H103&gt;0,H103&lt;=Experiencia1),Puntajes!$H$4,IF(AND(H103&gt;Experiencia1,H103&lt;=Experiencia2),Puntajes!$H$5,IF(AND(H103&gt;Experiencia2,H103&lt;=Experiencia3),Puntajes!$H$6,IF(H103&gt;Experiencia3,Puntajes!$H$7,0)))))</f>
        <v/>
      </c>
    </row>
    <row r="104" spans="2:9" hidden="1" x14ac:dyDescent="0.2">
      <c r="B104" s="72" t="str">
        <f>+'Capacidad Financiera'!B106</f>
        <v/>
      </c>
      <c r="C104" s="74">
        <f>IF(ISERROR(VLOOKUP(B104,'Capacidad Financiera'!$B$13:$AB$57081,2,0)),"",VLOOKUP(B104,'Capacidad Financiera'!$B$13:$AB$57081,2,0))</f>
        <v>0</v>
      </c>
      <c r="D104" s="199">
        <f>IF(ISERROR(VLOOKUP(B104,'Capacidad Financiera'!$B$13:$AB$57081,3,0)),"",VLOOKUP(B104,'Capacidad Financiera'!$B$13:$AB$57081,3,0))</f>
        <v>0</v>
      </c>
      <c r="E104" s="200"/>
      <c r="F104" s="200" t="str">
        <f t="shared" si="17"/>
        <v/>
      </c>
      <c r="G104" s="200" t="str">
        <f>IF(OR(C104="",D104="",E104=""),"",IF(B104&lt;&gt;"",IF(ISERROR(VLOOKUP($A$10,POA!$A$2:$D$7,2,0)),"",VLOOKUP($A$10,POA!$A$2:$D$7,2,0)/SALACTUAL),""))</f>
        <v/>
      </c>
      <c r="H104" s="201" t="str">
        <f t="shared" si="18"/>
        <v/>
      </c>
      <c r="I104" s="202" t="str">
        <f>IF(OR(C104="",D104="",E104=""),"",IF(AND(H104&gt;0,H104&lt;=Experiencia1),Puntajes!$H$4,IF(AND(H104&gt;Experiencia1,H104&lt;=Experiencia2),Puntajes!$H$5,IF(AND(H104&gt;Experiencia2,H104&lt;=Experiencia3),Puntajes!$H$6,IF(H104&gt;Experiencia3,Puntajes!$H$7,0)))))</f>
        <v/>
      </c>
    </row>
    <row r="105" spans="2:9" hidden="1" x14ac:dyDescent="0.2">
      <c r="B105" s="72" t="str">
        <f>+'Capacidad Financiera'!B107</f>
        <v/>
      </c>
      <c r="C105" s="74">
        <f>IF(ISERROR(VLOOKUP(B105,'Capacidad Financiera'!$B$13:$AB$57081,2,0)),"",VLOOKUP(B105,'Capacidad Financiera'!$B$13:$AB$57081,2,0))</f>
        <v>0</v>
      </c>
      <c r="D105" s="199">
        <f>IF(ISERROR(VLOOKUP(B105,'Capacidad Financiera'!$B$13:$AB$57081,3,0)),"",VLOOKUP(B105,'Capacidad Financiera'!$B$13:$AB$57081,3,0))</f>
        <v>0</v>
      </c>
      <c r="E105" s="200"/>
      <c r="F105" s="200" t="str">
        <f t="shared" si="17"/>
        <v/>
      </c>
      <c r="G105" s="200" t="str">
        <f>IF(OR(C105="",D105="",E105=""),"",IF(B105&lt;&gt;"",IF(ISERROR(VLOOKUP($A$10,POA!$A$2:$D$7,2,0)),"",VLOOKUP($A$10,POA!$A$2:$D$7,2,0)/SALACTUAL),""))</f>
        <v/>
      </c>
      <c r="H105" s="201" t="str">
        <f t="shared" si="18"/>
        <v/>
      </c>
      <c r="I105" s="202" t="str">
        <f>IF(OR(C105="",D105="",E105=""),"",IF(AND(H105&gt;0,H105&lt;=Experiencia1),Puntajes!$H$4,IF(AND(H105&gt;Experiencia1,H105&lt;=Experiencia2),Puntajes!$H$5,IF(AND(H105&gt;Experiencia2,H105&lt;=Experiencia3),Puntajes!$H$6,IF(H105&gt;Experiencia3,Puntajes!$H$7,0)))))</f>
        <v/>
      </c>
    </row>
    <row r="106" spans="2:9" hidden="1" x14ac:dyDescent="0.2">
      <c r="B106" s="72" t="str">
        <f>+'Capacidad Financiera'!B108</f>
        <v/>
      </c>
      <c r="C106" s="74">
        <f>IF(ISERROR(VLOOKUP(B106,'Capacidad Financiera'!$B$13:$AB$57081,2,0)),"",VLOOKUP(B106,'Capacidad Financiera'!$B$13:$AB$57081,2,0))</f>
        <v>0</v>
      </c>
      <c r="D106" s="199">
        <f>IF(ISERROR(VLOOKUP(B106,'Capacidad Financiera'!$B$13:$AB$57081,3,0)),"",VLOOKUP(B106,'Capacidad Financiera'!$B$13:$AB$57081,3,0))</f>
        <v>0</v>
      </c>
      <c r="E106" s="200"/>
      <c r="F106" s="200" t="str">
        <f t="shared" si="17"/>
        <v/>
      </c>
      <c r="G106" s="200" t="str">
        <f>IF(OR(C106="",D106="",E106=""),"",IF(B106&lt;&gt;"",IF(ISERROR(VLOOKUP($A$10,POA!$A$2:$D$7,2,0)),"",VLOOKUP($A$10,POA!$A$2:$D$7,2,0)/SALACTUAL),""))</f>
        <v/>
      </c>
      <c r="H106" s="201" t="str">
        <f t="shared" si="18"/>
        <v/>
      </c>
      <c r="I106" s="202" t="str">
        <f>IF(OR(C106="",D106="",E106=""),"",IF(AND(H106&gt;0,H106&lt;=Experiencia1),Puntajes!$H$4,IF(AND(H106&gt;Experiencia1,H106&lt;=Experiencia2),Puntajes!$H$5,IF(AND(H106&gt;Experiencia2,H106&lt;=Experiencia3),Puntajes!$H$6,IF(H106&gt;Experiencia3,Puntajes!$H$7,0)))))</f>
        <v/>
      </c>
    </row>
    <row r="107" spans="2:9" hidden="1" x14ac:dyDescent="0.2">
      <c r="B107" s="72" t="str">
        <f>+'Capacidad Financiera'!B109</f>
        <v/>
      </c>
      <c r="C107" s="74">
        <f>IF(ISERROR(VLOOKUP(B107,'Capacidad Financiera'!$B$13:$AB$57081,2,0)),"",VLOOKUP(B107,'Capacidad Financiera'!$B$13:$AB$57081,2,0))</f>
        <v>0</v>
      </c>
      <c r="D107" s="199">
        <f>IF(ISERROR(VLOOKUP(B107,'Capacidad Financiera'!$B$13:$AB$57081,3,0)),"",VLOOKUP(B107,'Capacidad Financiera'!$B$13:$AB$57081,3,0))</f>
        <v>0</v>
      </c>
      <c r="E107" s="200"/>
      <c r="F107" s="200" t="str">
        <f t="shared" si="17"/>
        <v/>
      </c>
      <c r="G107" s="200" t="str">
        <f>IF(OR(C107="",D107="",E107=""),"",IF(B107&lt;&gt;"",IF(ISERROR(VLOOKUP($A$10,POA!$A$2:$D$7,2,0)),"",VLOOKUP($A$10,POA!$A$2:$D$7,2,0)/SALACTUAL),""))</f>
        <v/>
      </c>
      <c r="H107" s="201" t="str">
        <f t="shared" si="18"/>
        <v/>
      </c>
      <c r="I107" s="202" t="str">
        <f>IF(OR(C107="",D107="",E107=""),"",IF(AND(H107&gt;0,H107&lt;=Experiencia1),Puntajes!$H$4,IF(AND(H107&gt;Experiencia1,H107&lt;=Experiencia2),Puntajes!$H$5,IF(AND(H107&gt;Experiencia2,H107&lt;=Experiencia3),Puntajes!$H$6,IF(H107&gt;Experiencia3,Puntajes!$H$7,0)))))</f>
        <v/>
      </c>
    </row>
    <row r="108" spans="2:9" hidden="1" x14ac:dyDescent="0.2">
      <c r="B108" s="72" t="str">
        <f>+'Capacidad Financiera'!B110</f>
        <v/>
      </c>
      <c r="C108" s="74">
        <f>IF(ISERROR(VLOOKUP(B108,'Capacidad Financiera'!$B$13:$AB$57081,2,0)),"",VLOOKUP(B108,'Capacidad Financiera'!$B$13:$AB$57081,2,0))</f>
        <v>0</v>
      </c>
      <c r="D108" s="199">
        <f>IF(ISERROR(VLOOKUP(B108,'Capacidad Financiera'!$B$13:$AB$57081,3,0)),"",VLOOKUP(B108,'Capacidad Financiera'!$B$13:$AB$57081,3,0))</f>
        <v>0</v>
      </c>
      <c r="E108" s="200"/>
      <c r="F108" s="200" t="str">
        <f t="shared" si="17"/>
        <v/>
      </c>
      <c r="G108" s="200" t="str">
        <f>IF(OR(C108="",D108="",E108=""),"",IF(B108&lt;&gt;"",IF(ISERROR(VLOOKUP($A$10,POA!$A$2:$D$7,2,0)),"",VLOOKUP($A$10,POA!$A$2:$D$7,2,0)/SALACTUAL),""))</f>
        <v/>
      </c>
      <c r="H108" s="201" t="str">
        <f t="shared" si="18"/>
        <v/>
      </c>
      <c r="I108" s="202" t="str">
        <f>IF(OR(C108="",D108="",E108=""),"",IF(AND(H108&gt;0,H108&lt;=Experiencia1),Puntajes!$H$4,IF(AND(H108&gt;Experiencia1,H108&lt;=Experiencia2),Puntajes!$H$5,IF(AND(H108&gt;Experiencia2,H108&lt;=Experiencia3),Puntajes!$H$6,IF(H108&gt;Experiencia3,Puntajes!$H$7,0)))))</f>
        <v/>
      </c>
    </row>
    <row r="109" spans="2:9" hidden="1" x14ac:dyDescent="0.2">
      <c r="B109" s="72" t="str">
        <f>+'Capacidad Financiera'!B111</f>
        <v/>
      </c>
      <c r="C109" s="74">
        <f>IF(ISERROR(VLOOKUP(B109,'Capacidad Financiera'!$B$13:$AB$57081,2,0)),"",VLOOKUP(B109,'Capacidad Financiera'!$B$13:$AB$57081,2,0))</f>
        <v>0</v>
      </c>
      <c r="D109" s="199">
        <f>IF(ISERROR(VLOOKUP(B109,'Capacidad Financiera'!$B$13:$AB$57081,3,0)),"",VLOOKUP(B109,'Capacidad Financiera'!$B$13:$AB$57081,3,0))</f>
        <v>0</v>
      </c>
      <c r="E109" s="200"/>
      <c r="F109" s="200" t="str">
        <f t="shared" si="17"/>
        <v/>
      </c>
      <c r="G109" s="200" t="str">
        <f>IF(OR(C109="",D109="",E109=""),"",IF(B109&lt;&gt;"",IF(ISERROR(VLOOKUP($A$10,POA!$A$2:$D$7,2,0)),"",VLOOKUP($A$10,POA!$A$2:$D$7,2,0)/SALACTUAL),""))</f>
        <v/>
      </c>
      <c r="H109" s="201" t="str">
        <f t="shared" si="18"/>
        <v/>
      </c>
      <c r="I109" s="202" t="str">
        <f>IF(OR(C109="",D109="",E109=""),"",IF(AND(H109&gt;0,H109&lt;=Experiencia1),Puntajes!$H$4,IF(AND(H109&gt;Experiencia1,H109&lt;=Experiencia2),Puntajes!$H$5,IF(AND(H109&gt;Experiencia2,H109&lt;=Experiencia3),Puntajes!$H$6,IF(H109&gt;Experiencia3,Puntajes!$H$7,0)))))</f>
        <v/>
      </c>
    </row>
    <row r="110" spans="2:9" ht="13.5" hidden="1" thickBot="1" x14ac:dyDescent="0.25">
      <c r="B110" s="153" t="str">
        <f>+'Capacidad Financiera'!B112</f>
        <v/>
      </c>
      <c r="C110" s="154">
        <f>IF(ISERROR(VLOOKUP(B110,'Capacidad Financiera'!$B$13:$AB$57081,2,0)),"",VLOOKUP(B110,'Capacidad Financiera'!$B$13:$AB$57081,2,0))</f>
        <v>0</v>
      </c>
      <c r="D110" s="203">
        <f>IF(ISERROR(VLOOKUP(B110,'Capacidad Financiera'!$B$13:$AB$57081,3,0)),"",VLOOKUP(B110,'Capacidad Financiera'!$B$13:$AB$57081,3,0))</f>
        <v>0</v>
      </c>
      <c r="E110" s="204"/>
      <c r="F110" s="204" t="str">
        <f t="shared" si="17"/>
        <v/>
      </c>
      <c r="G110" s="204" t="str">
        <f>IF(OR(C110="",D110="",E110=""),"",IF(B110&lt;&gt;"",IF(ISERROR(VLOOKUP($A$10,POA!$A$2:$D$7,2,0)),"",VLOOKUP($A$10,POA!$A$2:$D$7,2,0)/SALACTUAL),""))</f>
        <v/>
      </c>
      <c r="H110" s="205" t="str">
        <f t="shared" si="18"/>
        <v/>
      </c>
      <c r="I110" s="206" t="str">
        <f>IF(OR(C110="",D110="",E110=""),"",IF(AND(H110&gt;0,H110&lt;=Experiencia1),Puntajes!$H$4,IF(AND(H110&gt;Experiencia1,H110&lt;=Experiencia2),Puntajes!$H$5,IF(AND(H110&gt;Experiencia2,H110&lt;=Experiencia3),Puntajes!$H$6,IF(H110&gt;Experiencia3,Puntajes!$H$7,0)))))</f>
        <v/>
      </c>
    </row>
    <row r="111" spans="2:9" ht="13.5" thickBot="1" x14ac:dyDescent="0.25">
      <c r="B111" s="160"/>
      <c r="C111" s="470"/>
      <c r="D111" s="470"/>
      <c r="E111" s="470"/>
      <c r="F111" s="470"/>
      <c r="G111" s="470"/>
      <c r="H111" s="470"/>
      <c r="I111" s="471"/>
    </row>
    <row r="112" spans="2:9" ht="89.25" x14ac:dyDescent="0.2">
      <c r="B112" s="67">
        <v>10</v>
      </c>
      <c r="C112" s="68" t="str">
        <f>IF(ISERROR(VLOOKUP(B112,'Capacidad Financiera'!$B$13:$AB$57081,2,0)),"",VLOOKUP(B112,'Capacidad Financiera'!$B$13:$AB$57081,2,0))</f>
        <v>FUNDACION  ESPELETIA  CENTRO  DE  DESARROLLO TECNOLOGICO PARA LA
 AGROFORESTERIA   Y  PUEDE  TAMBIEN  ACTUAR  BAJO  LA  SIGLA  FUNDACION
 ESPELETIA</v>
      </c>
      <c r="D112" s="69">
        <f>IF(ISERROR(VLOOKUP(B112,'Capacidad Financiera'!$B$13:$AB$57081,3,0)),"",VLOOKUP(B112,'Capacidad Financiera'!$B$13:$AB$57081,3,0))</f>
        <v>1</v>
      </c>
      <c r="E112" s="70"/>
      <c r="F112" s="70"/>
      <c r="G112" s="70" t="str">
        <f>IF(OR(C112="",D112="",E112=""),"",IF(B113="",IF(B112&lt;&gt;"",IF(ISERROR(VLOOKUP($A$10,POA!$A$2:$D$7,2,0)),"",VLOOKUP($A$10,POA!$A$2:$D$7,2,0)),""),""))</f>
        <v/>
      </c>
      <c r="H112" s="114" t="str">
        <f>IF(OR(C112="",D112="",E112=""),"",IF(B113="",IF(B112&lt;&gt;"",E112/G112,""),""))</f>
        <v/>
      </c>
      <c r="I112" s="111" t="str">
        <f>IF(B113="",IF(E112="","",IF(AND(H112&gt;0,H112&lt;=Experiencia1),Puntajes!$H$4,IF(AND(H112&gt;Experiencia1,H112&lt;=Experiencia2),Puntajes!$H$5,IF(AND(H112&gt;Experiencia2,H112&lt;=Experiencia3),Puntajes!$H$6,IF(H112&gt;Experiencia3,Puntajes!$H$7,0))))),"")</f>
        <v/>
      </c>
    </row>
    <row r="113" spans="2:9" ht="90" thickBot="1" x14ac:dyDescent="0.25">
      <c r="B113" s="72">
        <f>+'Capacidad Financiera'!B115</f>
        <v>10.1</v>
      </c>
      <c r="C113" s="74" t="str">
        <f>IF(ISERROR(VLOOKUP(B113,'Capacidad Financiera'!$B$13:$AB$57081,2,0)),"",VLOOKUP(B113,'Capacidad Financiera'!$B$13:$AB$57081,2,0))</f>
        <v>FUNDACION  ESPELETIA  CENTRO  DE  DESARROLLO TECNOLOGICO PARA LA
 AGROFORESTERIA   Y  PUEDE  TAMBIEN  ACTUAR  BAJO  LA  SIGLA  FUNDACION
 ESPELETIA</v>
      </c>
      <c r="D113" s="199">
        <f>IF(ISERROR(VLOOKUP(B113,'Capacidad Financiera'!$B$13:$AB$57081,3,0)),"",VLOOKUP(B113,'Capacidad Financiera'!$B$13:$AB$57081,3,0))</f>
        <v>1</v>
      </c>
      <c r="E113" s="286">
        <v>61720590750</v>
      </c>
      <c r="F113" s="200">
        <f t="shared" ref="F113:F121" si="19">IF(OR(C113="",D113="",E113=""),"",E113/SALACTUAL)</f>
        <v>53207.405818965519</v>
      </c>
      <c r="G113" s="200">
        <f>IF(OR(C113="",D113="",E113=""),"",IF(B113&lt;&gt;"",IF(ISERROR(VLOOKUP($A$10,POA!$A$2:$D$7,2,0)),"",VLOOKUP($A$10,POA!$A$2:$D$7,2,0)/SALACTUAL),""))</f>
        <v>453.00876551724139</v>
      </c>
      <c r="H113" s="201">
        <f>IF(OR(C113="",D113="",F113=""),"",IF(B113&lt;&gt;"",F113/(G113*D113),""))</f>
        <v>117.45336927026959</v>
      </c>
      <c r="I113" s="202">
        <f>IF(OR(C113="",D113="",E113=""),"",IF(AND(H113&gt;0,H113&lt;=Experiencia1),Puntajes!$H$4,IF(AND(H113&gt;Experiencia1,H113&lt;=Experiencia2),Puntajes!$H$5,IF(AND(H113&gt;Experiencia2,H113&lt;=Experiencia3),Puntajes!$H$6,IF(H113&gt;Experiencia3,Puntajes!$H$7,0)))))</f>
        <v>120</v>
      </c>
    </row>
    <row r="114" spans="2:9" hidden="1" x14ac:dyDescent="0.2">
      <c r="B114" s="72" t="str">
        <f>+'Capacidad Financiera'!B116</f>
        <v/>
      </c>
      <c r="C114" s="74">
        <f>IF(ISERROR(VLOOKUP(B114,'Capacidad Financiera'!$B$13:$AB$57081,2,0)),"",VLOOKUP(B114,'Capacidad Financiera'!$B$13:$AB$57081,2,0))</f>
        <v>0</v>
      </c>
      <c r="D114" s="199">
        <f>IF(ISERROR(VLOOKUP(B114,'Capacidad Financiera'!$B$13:$AB$57081,3,0)),"",VLOOKUP(B114,'Capacidad Financiera'!$B$13:$AB$57081,3,0))</f>
        <v>0</v>
      </c>
      <c r="E114" s="286"/>
      <c r="F114" s="200" t="str">
        <f t="shared" si="19"/>
        <v/>
      </c>
      <c r="G114" s="200" t="str">
        <f>IF(OR(C114="",D114="",E114=""),"",IF(B114&lt;&gt;"",IF(ISERROR(VLOOKUP($A$10,POA!$A$2:$D$7,2,0)),"",VLOOKUP($A$10,POA!$A$2:$D$7,2,0)/SALACTUAL),""))</f>
        <v/>
      </c>
      <c r="H114" s="201" t="str">
        <f t="shared" ref="H114:H121" si="20">IF(OR(C114="",D114="",F114=""),"",IF(B114&lt;&gt;"",F114/(G114*D114),""))</f>
        <v/>
      </c>
      <c r="I114" s="202" t="str">
        <f>IF(OR(C114="",D114="",E114=""),"",IF(AND(H114&gt;0,H114&lt;=Experiencia1),Puntajes!$H$4,IF(AND(H114&gt;Experiencia1,H114&lt;=Experiencia2),Puntajes!$H$5,IF(AND(H114&gt;Experiencia2,H114&lt;=Experiencia3),Puntajes!$H$6,IF(H114&gt;Experiencia3,Puntajes!$H$7,0)))))</f>
        <v/>
      </c>
    </row>
    <row r="115" spans="2:9" hidden="1" x14ac:dyDescent="0.2">
      <c r="B115" s="72" t="str">
        <f>+'Capacidad Financiera'!B117</f>
        <v/>
      </c>
      <c r="C115" s="74">
        <f>IF(ISERROR(VLOOKUP(B115,'Capacidad Financiera'!$B$13:$AB$57081,2,0)),"",VLOOKUP(B115,'Capacidad Financiera'!$B$13:$AB$57081,2,0))</f>
        <v>0</v>
      </c>
      <c r="D115" s="199">
        <f>IF(ISERROR(VLOOKUP(B115,'Capacidad Financiera'!$B$13:$AB$57081,3,0)),"",VLOOKUP(B115,'Capacidad Financiera'!$B$13:$AB$57081,3,0))</f>
        <v>0</v>
      </c>
      <c r="E115" s="200"/>
      <c r="F115" s="200" t="str">
        <f t="shared" si="19"/>
        <v/>
      </c>
      <c r="G115" s="200" t="str">
        <f>IF(OR(C115="",D115="",E115=""),"",IF(B115&lt;&gt;"",IF(ISERROR(VLOOKUP($A$10,POA!$A$2:$D$7,2,0)),"",VLOOKUP($A$10,POA!$A$2:$D$7,2,0)/SALACTUAL),""))</f>
        <v/>
      </c>
      <c r="H115" s="201" t="str">
        <f t="shared" si="20"/>
        <v/>
      </c>
      <c r="I115" s="202" t="str">
        <f>IF(OR(C115="",D115="",E115=""),"",IF(AND(H115&gt;0,H115&lt;=Experiencia1),Puntajes!$H$4,IF(AND(H115&gt;Experiencia1,H115&lt;=Experiencia2),Puntajes!$H$5,IF(AND(H115&gt;Experiencia2,H115&lt;=Experiencia3),Puntajes!$H$6,IF(H115&gt;Experiencia3,Puntajes!$H$7,0)))))</f>
        <v/>
      </c>
    </row>
    <row r="116" spans="2:9" hidden="1" x14ac:dyDescent="0.2">
      <c r="B116" s="72" t="str">
        <f>+'Capacidad Financiera'!B118</f>
        <v/>
      </c>
      <c r="C116" s="74">
        <f>IF(ISERROR(VLOOKUP(B116,'Capacidad Financiera'!$B$13:$AB$57081,2,0)),"",VLOOKUP(B116,'Capacidad Financiera'!$B$13:$AB$57081,2,0))</f>
        <v>0</v>
      </c>
      <c r="D116" s="199">
        <f>IF(ISERROR(VLOOKUP(B116,'Capacidad Financiera'!$B$13:$AB$57081,3,0)),"",VLOOKUP(B116,'Capacidad Financiera'!$B$13:$AB$57081,3,0))</f>
        <v>0</v>
      </c>
      <c r="E116" s="200"/>
      <c r="F116" s="200" t="str">
        <f t="shared" si="19"/>
        <v/>
      </c>
      <c r="G116" s="200" t="str">
        <f>IF(OR(C116="",D116="",E116=""),"",IF(B116&lt;&gt;"",IF(ISERROR(VLOOKUP($A$10,POA!$A$2:$D$7,2,0)),"",VLOOKUP($A$10,POA!$A$2:$D$7,2,0)/SALACTUAL),""))</f>
        <v/>
      </c>
      <c r="H116" s="201" t="str">
        <f t="shared" si="20"/>
        <v/>
      </c>
      <c r="I116" s="202" t="str">
        <f>IF(OR(C116="",D116="",E116=""),"",IF(AND(H116&gt;0,H116&lt;=Experiencia1),Puntajes!$H$4,IF(AND(H116&gt;Experiencia1,H116&lt;=Experiencia2),Puntajes!$H$5,IF(AND(H116&gt;Experiencia2,H116&lt;=Experiencia3),Puntajes!$H$6,IF(H116&gt;Experiencia3,Puntajes!$H$7,0)))))</f>
        <v/>
      </c>
    </row>
    <row r="117" spans="2:9" hidden="1" x14ac:dyDescent="0.2">
      <c r="B117" s="72" t="str">
        <f>+'Capacidad Financiera'!B119</f>
        <v/>
      </c>
      <c r="C117" s="74">
        <f>IF(ISERROR(VLOOKUP(B117,'Capacidad Financiera'!$B$13:$AB$57081,2,0)),"",VLOOKUP(B117,'Capacidad Financiera'!$B$13:$AB$57081,2,0))</f>
        <v>0</v>
      </c>
      <c r="D117" s="199">
        <f>IF(ISERROR(VLOOKUP(B117,'Capacidad Financiera'!$B$13:$AB$57081,3,0)),"",VLOOKUP(B117,'Capacidad Financiera'!$B$13:$AB$57081,3,0))</f>
        <v>0</v>
      </c>
      <c r="E117" s="200"/>
      <c r="F117" s="200" t="str">
        <f t="shared" si="19"/>
        <v/>
      </c>
      <c r="G117" s="200" t="str">
        <f>IF(OR(C117="",D117="",E117=""),"",IF(B117&lt;&gt;"",IF(ISERROR(VLOOKUP($A$10,POA!$A$2:$D$7,2,0)),"",VLOOKUP($A$10,POA!$A$2:$D$7,2,0)/SALACTUAL),""))</f>
        <v/>
      </c>
      <c r="H117" s="201" t="str">
        <f t="shared" si="20"/>
        <v/>
      </c>
      <c r="I117" s="202" t="str">
        <f>IF(OR(C117="",D117="",E117=""),"",IF(AND(H117&gt;0,H117&lt;=Experiencia1),Puntajes!$H$4,IF(AND(H117&gt;Experiencia1,H117&lt;=Experiencia2),Puntajes!$H$5,IF(AND(H117&gt;Experiencia2,H117&lt;=Experiencia3),Puntajes!$H$6,IF(H117&gt;Experiencia3,Puntajes!$H$7,0)))))</f>
        <v/>
      </c>
    </row>
    <row r="118" spans="2:9" hidden="1" x14ac:dyDescent="0.2">
      <c r="B118" s="72" t="str">
        <f>+'Capacidad Financiera'!B120</f>
        <v/>
      </c>
      <c r="C118" s="74">
        <f>IF(ISERROR(VLOOKUP(B118,'Capacidad Financiera'!$B$13:$AB$57081,2,0)),"",VLOOKUP(B118,'Capacidad Financiera'!$B$13:$AB$57081,2,0))</f>
        <v>0</v>
      </c>
      <c r="D118" s="199">
        <f>IF(ISERROR(VLOOKUP(B118,'Capacidad Financiera'!$B$13:$AB$57081,3,0)),"",VLOOKUP(B118,'Capacidad Financiera'!$B$13:$AB$57081,3,0))</f>
        <v>0</v>
      </c>
      <c r="E118" s="200"/>
      <c r="F118" s="200" t="str">
        <f t="shared" si="19"/>
        <v/>
      </c>
      <c r="G118" s="200" t="str">
        <f>IF(OR(C118="",D118="",E118=""),"",IF(B118&lt;&gt;"",IF(ISERROR(VLOOKUP($A$10,POA!$A$2:$D$7,2,0)),"",VLOOKUP($A$10,POA!$A$2:$D$7,2,0)/SALACTUAL),""))</f>
        <v/>
      </c>
      <c r="H118" s="201" t="str">
        <f t="shared" si="20"/>
        <v/>
      </c>
      <c r="I118" s="202" t="str">
        <f>IF(OR(C118="",D118="",E118=""),"",IF(AND(H118&gt;0,H118&lt;=Experiencia1),Puntajes!$H$4,IF(AND(H118&gt;Experiencia1,H118&lt;=Experiencia2),Puntajes!$H$5,IF(AND(H118&gt;Experiencia2,H118&lt;=Experiencia3),Puntajes!$H$6,IF(H118&gt;Experiencia3,Puntajes!$H$7,0)))))</f>
        <v/>
      </c>
    </row>
    <row r="119" spans="2:9" hidden="1" x14ac:dyDescent="0.2">
      <c r="B119" s="72" t="str">
        <f>+'Capacidad Financiera'!B121</f>
        <v/>
      </c>
      <c r="C119" s="74">
        <f>IF(ISERROR(VLOOKUP(B119,'Capacidad Financiera'!$B$13:$AB$57081,2,0)),"",VLOOKUP(B119,'Capacidad Financiera'!$B$13:$AB$57081,2,0))</f>
        <v>0</v>
      </c>
      <c r="D119" s="199">
        <f>IF(ISERROR(VLOOKUP(B119,'Capacidad Financiera'!$B$13:$AB$57081,3,0)),"",VLOOKUP(B119,'Capacidad Financiera'!$B$13:$AB$57081,3,0))</f>
        <v>0</v>
      </c>
      <c r="E119" s="200"/>
      <c r="F119" s="200" t="str">
        <f t="shared" si="19"/>
        <v/>
      </c>
      <c r="G119" s="200" t="str">
        <f>IF(OR(C119="",D119="",E119=""),"",IF(B119&lt;&gt;"",IF(ISERROR(VLOOKUP($A$10,POA!$A$2:$D$7,2,0)),"",VLOOKUP($A$10,POA!$A$2:$D$7,2,0)/SALACTUAL),""))</f>
        <v/>
      </c>
      <c r="H119" s="201" t="str">
        <f t="shared" si="20"/>
        <v/>
      </c>
      <c r="I119" s="202" t="str">
        <f>IF(OR(C119="",D119="",E119=""),"",IF(AND(H119&gt;0,H119&lt;=Experiencia1),Puntajes!$H$4,IF(AND(H119&gt;Experiencia1,H119&lt;=Experiencia2),Puntajes!$H$5,IF(AND(H119&gt;Experiencia2,H119&lt;=Experiencia3),Puntajes!$H$6,IF(H119&gt;Experiencia3,Puntajes!$H$7,0)))))</f>
        <v/>
      </c>
    </row>
    <row r="120" spans="2:9" hidden="1" x14ac:dyDescent="0.2">
      <c r="B120" s="72" t="str">
        <f>+'Capacidad Financiera'!B122</f>
        <v/>
      </c>
      <c r="C120" s="74">
        <f>IF(ISERROR(VLOOKUP(B120,'Capacidad Financiera'!$B$13:$AB$57081,2,0)),"",VLOOKUP(B120,'Capacidad Financiera'!$B$13:$AB$57081,2,0))</f>
        <v>0</v>
      </c>
      <c r="D120" s="199">
        <f>IF(ISERROR(VLOOKUP(B120,'Capacidad Financiera'!$B$13:$AB$57081,3,0)),"",VLOOKUP(B120,'Capacidad Financiera'!$B$13:$AB$57081,3,0))</f>
        <v>0</v>
      </c>
      <c r="E120" s="200"/>
      <c r="F120" s="200" t="str">
        <f t="shared" si="19"/>
        <v/>
      </c>
      <c r="G120" s="200" t="str">
        <f>IF(OR(C120="",D120="",E120=""),"",IF(B120&lt;&gt;"",IF(ISERROR(VLOOKUP($A$10,POA!$A$2:$D$7,2,0)),"",VLOOKUP($A$10,POA!$A$2:$D$7,2,0)/SALACTUAL),""))</f>
        <v/>
      </c>
      <c r="H120" s="201" t="str">
        <f t="shared" si="20"/>
        <v/>
      </c>
      <c r="I120" s="202" t="str">
        <f>IF(OR(C120="",D120="",E120=""),"",IF(AND(H120&gt;0,H120&lt;=Experiencia1),Puntajes!$H$4,IF(AND(H120&gt;Experiencia1,H120&lt;=Experiencia2),Puntajes!$H$5,IF(AND(H120&gt;Experiencia2,H120&lt;=Experiencia3),Puntajes!$H$6,IF(H120&gt;Experiencia3,Puntajes!$H$7,0)))))</f>
        <v/>
      </c>
    </row>
    <row r="121" spans="2:9" ht="13.5" hidden="1" thickBot="1" x14ac:dyDescent="0.25">
      <c r="B121" s="153" t="str">
        <f>+'Capacidad Financiera'!B123</f>
        <v/>
      </c>
      <c r="C121" s="154">
        <f>IF(ISERROR(VLOOKUP(B121,'Capacidad Financiera'!$B$13:$AB$57081,2,0)),"",VLOOKUP(B121,'Capacidad Financiera'!$B$13:$AB$57081,2,0))</f>
        <v>0</v>
      </c>
      <c r="D121" s="203">
        <f>IF(ISERROR(VLOOKUP(B121,'Capacidad Financiera'!$B$13:$AB$57081,3,0)),"",VLOOKUP(B121,'Capacidad Financiera'!$B$13:$AB$57081,3,0))</f>
        <v>0</v>
      </c>
      <c r="E121" s="204"/>
      <c r="F121" s="204" t="str">
        <f t="shared" si="19"/>
        <v/>
      </c>
      <c r="G121" s="204" t="str">
        <f>IF(OR(C121="",D121="",E121=""),"",IF(B121&lt;&gt;"",IF(ISERROR(VLOOKUP($A$10,POA!$A$2:$D$7,2,0)),"",VLOOKUP($A$10,POA!$A$2:$D$7,2,0)/SALACTUAL),""))</f>
        <v/>
      </c>
      <c r="H121" s="205" t="str">
        <f t="shared" si="20"/>
        <v/>
      </c>
      <c r="I121" s="206" t="str">
        <f>IF(OR(C121="",D121="",E121=""),"",IF(AND(H121&gt;0,H121&lt;=Experiencia1),Puntajes!$H$4,IF(AND(H121&gt;Experiencia1,H121&lt;=Experiencia2),Puntajes!$H$5,IF(AND(H121&gt;Experiencia2,H121&lt;=Experiencia3),Puntajes!$H$6,IF(H121&gt;Experiencia3,Puntajes!$H$7,0)))))</f>
        <v/>
      </c>
    </row>
    <row r="122" spans="2:9" ht="13.5" thickBot="1" x14ac:dyDescent="0.25">
      <c r="B122" s="160"/>
      <c r="C122" s="470"/>
      <c r="D122" s="470"/>
      <c r="E122" s="470"/>
      <c r="F122" s="470"/>
      <c r="G122" s="470"/>
      <c r="H122" s="470"/>
      <c r="I122" s="471"/>
    </row>
    <row r="123" spans="2:9" ht="25.5" x14ac:dyDescent="0.2">
      <c r="B123" s="67">
        <v>11</v>
      </c>
      <c r="C123" s="68" t="str">
        <f>IF(ISERROR(VLOOKUP(B123,'Capacidad Financiera'!$B$13:$AB$57081,2,0)),"",VLOOKUP(B123,'Capacidad Financiera'!$B$13:$AB$57081,2,0))</f>
        <v>VEGA INGENIERIA Y CONSTRUCCION SAS</v>
      </c>
      <c r="D123" s="69">
        <f>IF(ISERROR(VLOOKUP(B123,'Capacidad Financiera'!$B$13:$AB$57081,3,0)),"",VLOOKUP(B123,'Capacidad Financiera'!$B$13:$AB$57081,3,0))</f>
        <v>1</v>
      </c>
      <c r="E123" s="70"/>
      <c r="F123" s="70"/>
      <c r="G123" s="70" t="str">
        <f>IF(OR(C123="",D123="",E123=""),"",IF(B124="",IF(B123&lt;&gt;"",IF(ISERROR(VLOOKUP($A$10,POA!$A$2:$D$7,2,0)),"",VLOOKUP($A$10,POA!$A$2:$D$7,2,0)),""),""))</f>
        <v/>
      </c>
      <c r="H123" s="114" t="str">
        <f>IF(OR(C123="",D123="",E123=""),"",IF(B124="",IF(B123&lt;&gt;"",E123/G123,""),""))</f>
        <v/>
      </c>
      <c r="I123" s="111" t="str">
        <f>IF(B124="",IF(E123="","",IF(AND(H123&gt;0,H123&lt;=Experiencia1),Puntajes!$H$4,IF(AND(H123&gt;Experiencia1,H123&lt;=Experiencia2),Puntajes!$H$5,IF(AND(H123&gt;Experiencia2,H123&lt;=Experiencia3),Puntajes!$H$6,IF(H123&gt;Experiencia3,Puntajes!$H$7,0))))),"")</f>
        <v/>
      </c>
    </row>
    <row r="124" spans="2:9" ht="26.25" thickBot="1" x14ac:dyDescent="0.25">
      <c r="B124" s="72">
        <f>+'Capacidad Financiera'!B126</f>
        <v>11.1</v>
      </c>
      <c r="C124" s="74" t="str">
        <f>IF(ISERROR(VLOOKUP(B124,'Capacidad Financiera'!$B$13:$AB$57081,2,0)),"",VLOOKUP(B124,'Capacidad Financiera'!$B$13:$AB$57081,2,0))</f>
        <v>VEGA INGENIERIA Y CONSTRUCCION SAS</v>
      </c>
      <c r="D124" s="199">
        <f>IF(ISERROR(VLOOKUP(B124,'Capacidad Financiera'!$B$13:$AB$57081,3,0)),"",VLOOKUP(B124,'Capacidad Financiera'!$B$13:$AB$57081,3,0))</f>
        <v>1</v>
      </c>
      <c r="E124" s="286"/>
      <c r="F124" s="200" t="str">
        <f t="shared" ref="F124:F132" si="21">IF(OR(C124="",D124="",E124=""),"",E124/SALACTUAL)</f>
        <v/>
      </c>
      <c r="G124" s="200" t="str">
        <f>IF(OR(C124="",D124="",E124=""),"",IF(B124&lt;&gt;"",IF(ISERROR(VLOOKUP($A$10,POA!$A$2:$D$7,2,0)),"",VLOOKUP($A$10,POA!$A$2:$D$7,2,0)/SALACTUAL),""))</f>
        <v/>
      </c>
      <c r="H124" s="201" t="str">
        <f>IF(OR(C124="",D124="",F124=""),"",IF(B124&lt;&gt;"",F124/(G124*D124),""))</f>
        <v/>
      </c>
      <c r="I124" s="202" t="str">
        <f>IF(OR(C124="",D124="",E124=""),"",IF(AND(H124&gt;0,H124&lt;=Experiencia1),Puntajes!$H$4,IF(AND(H124&gt;Experiencia1,H124&lt;=Experiencia2),Puntajes!$H$5,IF(AND(H124&gt;Experiencia2,H124&lt;=Experiencia3),Puntajes!$H$6,IF(H124&gt;Experiencia3,Puntajes!$H$7,0)))))</f>
        <v/>
      </c>
    </row>
    <row r="125" spans="2:9" hidden="1" x14ac:dyDescent="0.2">
      <c r="B125" s="72" t="str">
        <f>+'Capacidad Financiera'!B127</f>
        <v/>
      </c>
      <c r="C125" s="74">
        <f>IF(ISERROR(VLOOKUP(B125,'Capacidad Financiera'!$B$13:$AB$57081,2,0)),"",VLOOKUP(B125,'Capacidad Financiera'!$B$13:$AB$57081,2,0))</f>
        <v>0</v>
      </c>
      <c r="D125" s="199">
        <f>IF(ISERROR(VLOOKUP(B125,'Capacidad Financiera'!$B$13:$AB$57081,3,0)),"",VLOOKUP(B125,'Capacidad Financiera'!$B$13:$AB$57081,3,0))</f>
        <v>0</v>
      </c>
      <c r="E125" s="286"/>
      <c r="F125" s="200" t="str">
        <f t="shared" si="21"/>
        <v/>
      </c>
      <c r="G125" s="200" t="str">
        <f>IF(OR(C125="",D125="",E125=""),"",IF(B125&lt;&gt;"",IF(ISERROR(VLOOKUP($A$10,POA!$A$2:$D$7,2,0)),"",VLOOKUP($A$10,POA!$A$2:$D$7,2,0)/SALACTUAL),""))</f>
        <v/>
      </c>
      <c r="H125" s="201" t="str">
        <f t="shared" ref="H125:H132" si="22">IF(OR(C125="",D125="",F125=""),"",IF(B125&lt;&gt;"",F125/(G125*D125),""))</f>
        <v/>
      </c>
      <c r="I125" s="202" t="str">
        <f>IF(OR(C125="",D125="",E125=""),"",IF(AND(H125&gt;0,H125&lt;=Experiencia1),Puntajes!$H$4,IF(AND(H125&gt;Experiencia1,H125&lt;=Experiencia2),Puntajes!$H$5,IF(AND(H125&gt;Experiencia2,H125&lt;=Experiencia3),Puntajes!$H$6,IF(H125&gt;Experiencia3,Puntajes!$H$7,0)))))</f>
        <v/>
      </c>
    </row>
    <row r="126" spans="2:9" hidden="1" x14ac:dyDescent="0.2">
      <c r="B126" s="72" t="str">
        <f>+'Capacidad Financiera'!B128</f>
        <v/>
      </c>
      <c r="C126" s="74">
        <f>IF(ISERROR(VLOOKUP(B126,'Capacidad Financiera'!$B$13:$AB$57081,2,0)),"",VLOOKUP(B126,'Capacidad Financiera'!$B$13:$AB$57081,2,0))</f>
        <v>0</v>
      </c>
      <c r="D126" s="199">
        <f>IF(ISERROR(VLOOKUP(B126,'Capacidad Financiera'!$B$13:$AB$57081,3,0)),"",VLOOKUP(B126,'Capacidad Financiera'!$B$13:$AB$57081,3,0))</f>
        <v>0</v>
      </c>
      <c r="E126" s="200"/>
      <c r="F126" s="200" t="str">
        <f t="shared" si="21"/>
        <v/>
      </c>
      <c r="G126" s="200" t="str">
        <f>IF(OR(C126="",D126="",E126=""),"",IF(B126&lt;&gt;"",IF(ISERROR(VLOOKUP($A$10,POA!$A$2:$D$7,2,0)),"",VLOOKUP($A$10,POA!$A$2:$D$7,2,0)/SALACTUAL),""))</f>
        <v/>
      </c>
      <c r="H126" s="201" t="str">
        <f t="shared" si="22"/>
        <v/>
      </c>
      <c r="I126" s="202" t="str">
        <f>IF(OR(C126="",D126="",E126=""),"",IF(AND(H126&gt;0,H126&lt;=Experiencia1),Puntajes!$H$4,IF(AND(H126&gt;Experiencia1,H126&lt;=Experiencia2),Puntajes!$H$5,IF(AND(H126&gt;Experiencia2,H126&lt;=Experiencia3),Puntajes!$H$6,IF(H126&gt;Experiencia3,Puntajes!$H$7,0)))))</f>
        <v/>
      </c>
    </row>
    <row r="127" spans="2:9" hidden="1" x14ac:dyDescent="0.2">
      <c r="B127" s="72" t="str">
        <f>+'Capacidad Financiera'!B129</f>
        <v/>
      </c>
      <c r="C127" s="74">
        <f>IF(ISERROR(VLOOKUP(B127,'Capacidad Financiera'!$B$13:$AB$57081,2,0)),"",VLOOKUP(B127,'Capacidad Financiera'!$B$13:$AB$57081,2,0))</f>
        <v>0</v>
      </c>
      <c r="D127" s="199">
        <f>IF(ISERROR(VLOOKUP(B127,'Capacidad Financiera'!$B$13:$AB$57081,3,0)),"",VLOOKUP(B127,'Capacidad Financiera'!$B$13:$AB$57081,3,0))</f>
        <v>0</v>
      </c>
      <c r="E127" s="200"/>
      <c r="F127" s="200" t="str">
        <f t="shared" si="21"/>
        <v/>
      </c>
      <c r="G127" s="200" t="str">
        <f>IF(OR(C127="",D127="",E127=""),"",IF(B127&lt;&gt;"",IF(ISERROR(VLOOKUP($A$10,POA!$A$2:$D$7,2,0)),"",VLOOKUP($A$10,POA!$A$2:$D$7,2,0)/SALACTUAL),""))</f>
        <v/>
      </c>
      <c r="H127" s="201" t="str">
        <f t="shared" si="22"/>
        <v/>
      </c>
      <c r="I127" s="202" t="str">
        <f>IF(OR(C127="",D127="",E127=""),"",IF(AND(H127&gt;0,H127&lt;=Experiencia1),Puntajes!$H$4,IF(AND(H127&gt;Experiencia1,H127&lt;=Experiencia2),Puntajes!$H$5,IF(AND(H127&gt;Experiencia2,H127&lt;=Experiencia3),Puntajes!$H$6,IF(H127&gt;Experiencia3,Puntajes!$H$7,0)))))</f>
        <v/>
      </c>
    </row>
    <row r="128" spans="2:9" hidden="1" x14ac:dyDescent="0.2">
      <c r="B128" s="72" t="str">
        <f>+'Capacidad Financiera'!B130</f>
        <v/>
      </c>
      <c r="C128" s="74">
        <f>IF(ISERROR(VLOOKUP(B128,'Capacidad Financiera'!$B$13:$AB$57081,2,0)),"",VLOOKUP(B128,'Capacidad Financiera'!$B$13:$AB$57081,2,0))</f>
        <v>0</v>
      </c>
      <c r="D128" s="199">
        <f>IF(ISERROR(VLOOKUP(B128,'Capacidad Financiera'!$B$13:$AB$57081,3,0)),"",VLOOKUP(B128,'Capacidad Financiera'!$B$13:$AB$57081,3,0))</f>
        <v>0</v>
      </c>
      <c r="E128" s="200"/>
      <c r="F128" s="200" t="str">
        <f t="shared" si="21"/>
        <v/>
      </c>
      <c r="G128" s="200" t="str">
        <f>IF(OR(C128="",D128="",E128=""),"",IF(B128&lt;&gt;"",IF(ISERROR(VLOOKUP($A$10,POA!$A$2:$D$7,2,0)),"",VLOOKUP($A$10,POA!$A$2:$D$7,2,0)/SALACTUAL),""))</f>
        <v/>
      </c>
      <c r="H128" s="201" t="str">
        <f t="shared" si="22"/>
        <v/>
      </c>
      <c r="I128" s="202" t="str">
        <f>IF(OR(C128="",D128="",E128=""),"",IF(AND(H128&gt;0,H128&lt;=Experiencia1),Puntajes!$H$4,IF(AND(H128&gt;Experiencia1,H128&lt;=Experiencia2),Puntajes!$H$5,IF(AND(H128&gt;Experiencia2,H128&lt;=Experiencia3),Puntajes!$H$6,IF(H128&gt;Experiencia3,Puntajes!$H$7,0)))))</f>
        <v/>
      </c>
    </row>
    <row r="129" spans="2:9" hidden="1" x14ac:dyDescent="0.2">
      <c r="B129" s="72" t="str">
        <f>+'Capacidad Financiera'!B131</f>
        <v/>
      </c>
      <c r="C129" s="74">
        <f>IF(ISERROR(VLOOKUP(B129,'Capacidad Financiera'!$B$13:$AB$57081,2,0)),"",VLOOKUP(B129,'Capacidad Financiera'!$B$13:$AB$57081,2,0))</f>
        <v>0</v>
      </c>
      <c r="D129" s="199">
        <f>IF(ISERROR(VLOOKUP(B129,'Capacidad Financiera'!$B$13:$AB$57081,3,0)),"",VLOOKUP(B129,'Capacidad Financiera'!$B$13:$AB$57081,3,0))</f>
        <v>0</v>
      </c>
      <c r="E129" s="200"/>
      <c r="F129" s="200" t="str">
        <f t="shared" si="21"/>
        <v/>
      </c>
      <c r="G129" s="200" t="str">
        <f>IF(OR(C129="",D129="",E129=""),"",IF(B129&lt;&gt;"",IF(ISERROR(VLOOKUP($A$10,POA!$A$2:$D$7,2,0)),"",VLOOKUP($A$10,POA!$A$2:$D$7,2,0)/SALACTUAL),""))</f>
        <v/>
      </c>
      <c r="H129" s="201" t="str">
        <f t="shared" si="22"/>
        <v/>
      </c>
      <c r="I129" s="202" t="str">
        <f>IF(OR(C129="",D129="",E129=""),"",IF(AND(H129&gt;0,H129&lt;=Experiencia1),Puntajes!$H$4,IF(AND(H129&gt;Experiencia1,H129&lt;=Experiencia2),Puntajes!$H$5,IF(AND(H129&gt;Experiencia2,H129&lt;=Experiencia3),Puntajes!$H$6,IF(H129&gt;Experiencia3,Puntajes!$H$7,0)))))</f>
        <v/>
      </c>
    </row>
    <row r="130" spans="2:9" hidden="1" x14ac:dyDescent="0.2">
      <c r="B130" s="72" t="str">
        <f>+'Capacidad Financiera'!B132</f>
        <v/>
      </c>
      <c r="C130" s="74">
        <f>IF(ISERROR(VLOOKUP(B130,'Capacidad Financiera'!$B$13:$AB$57081,2,0)),"",VLOOKUP(B130,'Capacidad Financiera'!$B$13:$AB$57081,2,0))</f>
        <v>0</v>
      </c>
      <c r="D130" s="199">
        <f>IF(ISERROR(VLOOKUP(B130,'Capacidad Financiera'!$B$13:$AB$57081,3,0)),"",VLOOKUP(B130,'Capacidad Financiera'!$B$13:$AB$57081,3,0))</f>
        <v>0</v>
      </c>
      <c r="E130" s="200"/>
      <c r="F130" s="200" t="str">
        <f t="shared" si="21"/>
        <v/>
      </c>
      <c r="G130" s="200" t="str">
        <f>IF(OR(C130="",D130="",E130=""),"",IF(B130&lt;&gt;"",IF(ISERROR(VLOOKUP($A$10,POA!$A$2:$D$7,2,0)),"",VLOOKUP($A$10,POA!$A$2:$D$7,2,0)/SALACTUAL),""))</f>
        <v/>
      </c>
      <c r="H130" s="201" t="str">
        <f t="shared" si="22"/>
        <v/>
      </c>
      <c r="I130" s="202" t="str">
        <f>IF(OR(C130="",D130="",E130=""),"",IF(AND(H130&gt;0,H130&lt;=Experiencia1),Puntajes!$H$4,IF(AND(H130&gt;Experiencia1,H130&lt;=Experiencia2),Puntajes!$H$5,IF(AND(H130&gt;Experiencia2,H130&lt;=Experiencia3),Puntajes!$H$6,IF(H130&gt;Experiencia3,Puntajes!$H$7,0)))))</f>
        <v/>
      </c>
    </row>
    <row r="131" spans="2:9" hidden="1" x14ac:dyDescent="0.2">
      <c r="B131" s="72" t="str">
        <f>+'Capacidad Financiera'!B133</f>
        <v/>
      </c>
      <c r="C131" s="74">
        <f>IF(ISERROR(VLOOKUP(B131,'Capacidad Financiera'!$B$13:$AB$57081,2,0)),"",VLOOKUP(B131,'Capacidad Financiera'!$B$13:$AB$57081,2,0))</f>
        <v>0</v>
      </c>
      <c r="D131" s="199">
        <f>IF(ISERROR(VLOOKUP(B131,'Capacidad Financiera'!$B$13:$AB$57081,3,0)),"",VLOOKUP(B131,'Capacidad Financiera'!$B$13:$AB$57081,3,0))</f>
        <v>0</v>
      </c>
      <c r="E131" s="200"/>
      <c r="F131" s="200" t="str">
        <f t="shared" si="21"/>
        <v/>
      </c>
      <c r="G131" s="200" t="str">
        <f>IF(OR(C131="",D131="",E131=""),"",IF(B131&lt;&gt;"",IF(ISERROR(VLOOKUP($A$10,POA!$A$2:$D$7,2,0)),"",VLOOKUP($A$10,POA!$A$2:$D$7,2,0)/SALACTUAL),""))</f>
        <v/>
      </c>
      <c r="H131" s="201" t="str">
        <f t="shared" si="22"/>
        <v/>
      </c>
      <c r="I131" s="202" t="str">
        <f>IF(OR(C131="",D131="",E131=""),"",IF(AND(H131&gt;0,H131&lt;=Experiencia1),Puntajes!$H$4,IF(AND(H131&gt;Experiencia1,H131&lt;=Experiencia2),Puntajes!$H$5,IF(AND(H131&gt;Experiencia2,H131&lt;=Experiencia3),Puntajes!$H$6,IF(H131&gt;Experiencia3,Puntajes!$H$7,0)))))</f>
        <v/>
      </c>
    </row>
    <row r="132" spans="2:9" ht="13.5" hidden="1" thickBot="1" x14ac:dyDescent="0.25">
      <c r="B132" s="153" t="str">
        <f>+'Capacidad Financiera'!B134</f>
        <v/>
      </c>
      <c r="C132" s="154">
        <f>IF(ISERROR(VLOOKUP(B132,'Capacidad Financiera'!$B$13:$AB$57081,2,0)),"",VLOOKUP(B132,'Capacidad Financiera'!$B$13:$AB$57081,2,0))</f>
        <v>0</v>
      </c>
      <c r="D132" s="203">
        <f>IF(ISERROR(VLOOKUP(B132,'Capacidad Financiera'!$B$13:$AB$57081,3,0)),"",VLOOKUP(B132,'Capacidad Financiera'!$B$13:$AB$57081,3,0))</f>
        <v>0</v>
      </c>
      <c r="E132" s="204"/>
      <c r="F132" s="204" t="str">
        <f t="shared" si="21"/>
        <v/>
      </c>
      <c r="G132" s="204" t="str">
        <f>IF(OR(C132="",D132="",E132=""),"",IF(B132&lt;&gt;"",IF(ISERROR(VLOOKUP($A$10,POA!$A$2:$D$7,2,0)),"",VLOOKUP($A$10,POA!$A$2:$D$7,2,0)/SALACTUAL),""))</f>
        <v/>
      </c>
      <c r="H132" s="205" t="str">
        <f t="shared" si="22"/>
        <v/>
      </c>
      <c r="I132" s="206" t="str">
        <f>IF(OR(C132="",D132="",E132=""),"",IF(AND(H132&gt;0,H132&lt;=Experiencia1),Puntajes!$H$4,IF(AND(H132&gt;Experiencia1,H132&lt;=Experiencia2),Puntajes!$H$5,IF(AND(H132&gt;Experiencia2,H132&lt;=Experiencia3),Puntajes!$H$6,IF(H132&gt;Experiencia3,Puntajes!$H$7,0)))))</f>
        <v/>
      </c>
    </row>
    <row r="133" spans="2:9" ht="13.5" thickBot="1" x14ac:dyDescent="0.25">
      <c r="B133" s="160"/>
      <c r="C133" s="470"/>
      <c r="D133" s="470"/>
      <c r="E133" s="470"/>
      <c r="F133" s="470"/>
      <c r="G133" s="470"/>
      <c r="H133" s="470"/>
      <c r="I133" s="471"/>
    </row>
    <row r="134" spans="2:9" x14ac:dyDescent="0.2">
      <c r="B134" s="67">
        <v>12</v>
      </c>
      <c r="C134" s="68" t="str">
        <f>IF(ISERROR(VLOOKUP(B134,'Capacidad Financiera'!$B$13:$AB$57081,2,0)),"",VLOOKUP(B134,'Capacidad Financiera'!$B$13:$AB$57081,2,0))</f>
        <v>MATMAR CONSTRUCCIONES S.A.S.</v>
      </c>
      <c r="D134" s="69">
        <f>IF(ISERROR(VLOOKUP(B134,'Capacidad Financiera'!$B$13:$AB$57081,3,0)),"",VLOOKUP(B134,'Capacidad Financiera'!$B$13:$AB$57081,3,0))</f>
        <v>1</v>
      </c>
      <c r="E134" s="70"/>
      <c r="F134" s="70"/>
      <c r="G134" s="70" t="str">
        <f>IF(OR(C134="",D134="",E134=""),"",IF(B135="",IF(B134&lt;&gt;"",IF(ISERROR(VLOOKUP($A$10,POA!$A$2:$D$7,2,0)),"",VLOOKUP($A$10,POA!$A$2:$D$7,2,0)),""),""))</f>
        <v/>
      </c>
      <c r="H134" s="114" t="str">
        <f>IF(OR(C134="",D134="",E134=""),"",IF(B135="",IF(B134&lt;&gt;"",E134/G134,""),""))</f>
        <v/>
      </c>
      <c r="I134" s="111" t="str">
        <f>IF(B135="",IF(E134="","",IF(AND(H134&gt;0,H134&lt;=Experiencia1),Puntajes!$H$4,IF(AND(H134&gt;Experiencia1,H134&lt;=Experiencia2),Puntajes!$H$5,IF(AND(H134&gt;Experiencia2,H134&lt;=Experiencia3),Puntajes!$H$6,IF(H134&gt;Experiencia3,Puntajes!$H$7,0))))),"")</f>
        <v/>
      </c>
    </row>
    <row r="135" spans="2:9" ht="13.5" thickBot="1" x14ac:dyDescent="0.25">
      <c r="B135" s="72">
        <f>+'Capacidad Financiera'!B137</f>
        <v>12.1</v>
      </c>
      <c r="C135" s="74" t="str">
        <f>IF(ISERROR(VLOOKUP(B135,'Capacidad Financiera'!$B$13:$AB$57081,2,0)),"",VLOOKUP(B135,'Capacidad Financiera'!$B$13:$AB$57081,2,0))</f>
        <v>MATMAR CONSTRUCCIONES S.A.S.</v>
      </c>
      <c r="D135" s="199">
        <f>IF(ISERROR(VLOOKUP(B135,'Capacidad Financiera'!$B$13:$AB$57081,3,0)),"",VLOOKUP(B135,'Capacidad Financiera'!$B$13:$AB$57081,3,0))</f>
        <v>1</v>
      </c>
      <c r="E135" s="286">
        <v>4883489000</v>
      </c>
      <c r="F135" s="200">
        <f t="shared" ref="F135:F143" si="23">IF(OR(C135="",D135="",E135=""),"",E135/SALACTUAL)</f>
        <v>4209.9043103448275</v>
      </c>
      <c r="G135" s="200">
        <f>IF(OR(C135="",D135="",E135=""),"",IF(B135&lt;&gt;"",IF(ISERROR(VLOOKUP($A$10,POA!$A$2:$D$7,2,0)),"",VLOOKUP($A$10,POA!$A$2:$D$7,2,0)/SALACTUAL),""))</f>
        <v>453.00876551724139</v>
      </c>
      <c r="H135" s="201">
        <f>IF(OR(C135="",D135="",F135=""),"",IF(B135&lt;&gt;"",F135/(G135*D135),""))</f>
        <v>9.2932071756668915</v>
      </c>
      <c r="I135" s="202">
        <f>IF(OR(C135="",D135="",E135=""),"",IF(AND(H135&gt;0,H135&lt;=Experiencia1),Puntajes!$H$4,IF(AND(H135&gt;Experiencia1,H135&lt;=Experiencia2),Puntajes!$H$5,IF(AND(H135&gt;Experiencia2,H135&lt;=Experiencia3),Puntajes!$H$6,IF(H135&gt;Experiencia3,Puntajes!$H$7,0)))))</f>
        <v>100</v>
      </c>
    </row>
    <row r="136" spans="2:9" hidden="1" x14ac:dyDescent="0.2">
      <c r="B136" s="72" t="str">
        <f>+'Capacidad Financiera'!B138</f>
        <v/>
      </c>
      <c r="C136" s="74">
        <f>IF(ISERROR(VLOOKUP(B136,'Capacidad Financiera'!$B$13:$AB$57081,2,0)),"",VLOOKUP(B136,'Capacidad Financiera'!$B$13:$AB$57081,2,0))</f>
        <v>0</v>
      </c>
      <c r="D136" s="199">
        <f>IF(ISERROR(VLOOKUP(B136,'Capacidad Financiera'!$B$13:$AB$57081,3,0)),"",VLOOKUP(B136,'Capacidad Financiera'!$B$13:$AB$57081,3,0))</f>
        <v>0</v>
      </c>
      <c r="E136" s="286"/>
      <c r="F136" s="200" t="str">
        <f t="shared" si="23"/>
        <v/>
      </c>
      <c r="G136" s="200" t="str">
        <f>IF(OR(C136="",D136="",E136=""),"",IF(B136&lt;&gt;"",IF(ISERROR(VLOOKUP($A$10,POA!$A$2:$D$7,2,0)),"",VLOOKUP($A$10,POA!$A$2:$D$7,2,0)/SALACTUAL),""))</f>
        <v/>
      </c>
      <c r="H136" s="201" t="str">
        <f t="shared" ref="H136:H143" si="24">IF(OR(C136="",D136="",F136=""),"",IF(B136&lt;&gt;"",F136/(G136*D136),""))</f>
        <v/>
      </c>
      <c r="I136" s="202" t="str">
        <f>IF(OR(C136="",D136="",E136=""),"",IF(AND(H136&gt;0,H136&lt;=Experiencia1),Puntajes!$H$4,IF(AND(H136&gt;Experiencia1,H136&lt;=Experiencia2),Puntajes!$H$5,IF(AND(H136&gt;Experiencia2,H136&lt;=Experiencia3),Puntajes!$H$6,IF(H136&gt;Experiencia3,Puntajes!$H$7,0)))))</f>
        <v/>
      </c>
    </row>
    <row r="137" spans="2:9" hidden="1" x14ac:dyDescent="0.2">
      <c r="B137" s="72" t="str">
        <f>+'Capacidad Financiera'!B139</f>
        <v/>
      </c>
      <c r="C137" s="74">
        <f>IF(ISERROR(VLOOKUP(B137,'Capacidad Financiera'!$B$13:$AB$57081,2,0)),"",VLOOKUP(B137,'Capacidad Financiera'!$B$13:$AB$57081,2,0))</f>
        <v>0</v>
      </c>
      <c r="D137" s="199">
        <f>IF(ISERROR(VLOOKUP(B137,'Capacidad Financiera'!$B$13:$AB$57081,3,0)),"",VLOOKUP(B137,'Capacidad Financiera'!$B$13:$AB$57081,3,0))</f>
        <v>0</v>
      </c>
      <c r="E137" s="200"/>
      <c r="F137" s="200" t="str">
        <f t="shared" si="23"/>
        <v/>
      </c>
      <c r="G137" s="200" t="str">
        <f>IF(OR(C137="",D137="",E137=""),"",IF(B137&lt;&gt;"",IF(ISERROR(VLOOKUP($A$10,POA!$A$2:$D$7,2,0)),"",VLOOKUP($A$10,POA!$A$2:$D$7,2,0)/SALACTUAL),""))</f>
        <v/>
      </c>
      <c r="H137" s="201" t="str">
        <f t="shared" si="24"/>
        <v/>
      </c>
      <c r="I137" s="202" t="str">
        <f>IF(OR(C137="",D137="",E137=""),"",IF(AND(H137&gt;0,H137&lt;=Experiencia1),Puntajes!$H$4,IF(AND(H137&gt;Experiencia1,H137&lt;=Experiencia2),Puntajes!$H$5,IF(AND(H137&gt;Experiencia2,H137&lt;=Experiencia3),Puntajes!$H$6,IF(H137&gt;Experiencia3,Puntajes!$H$7,0)))))</f>
        <v/>
      </c>
    </row>
    <row r="138" spans="2:9" hidden="1" x14ac:dyDescent="0.2">
      <c r="B138" s="72" t="str">
        <f>+'Capacidad Financiera'!B140</f>
        <v/>
      </c>
      <c r="C138" s="74">
        <f>IF(ISERROR(VLOOKUP(B138,'Capacidad Financiera'!$B$13:$AB$57081,2,0)),"",VLOOKUP(B138,'Capacidad Financiera'!$B$13:$AB$57081,2,0))</f>
        <v>0</v>
      </c>
      <c r="D138" s="199">
        <f>IF(ISERROR(VLOOKUP(B138,'Capacidad Financiera'!$B$13:$AB$57081,3,0)),"",VLOOKUP(B138,'Capacidad Financiera'!$B$13:$AB$57081,3,0))</f>
        <v>0</v>
      </c>
      <c r="E138" s="200"/>
      <c r="F138" s="200" t="str">
        <f t="shared" si="23"/>
        <v/>
      </c>
      <c r="G138" s="200" t="str">
        <f>IF(OR(C138="",D138="",E138=""),"",IF(B138&lt;&gt;"",IF(ISERROR(VLOOKUP($A$10,POA!$A$2:$D$7,2,0)),"",VLOOKUP($A$10,POA!$A$2:$D$7,2,0)/SALACTUAL),""))</f>
        <v/>
      </c>
      <c r="H138" s="201" t="str">
        <f t="shared" si="24"/>
        <v/>
      </c>
      <c r="I138" s="202" t="str">
        <f>IF(OR(C138="",D138="",E138=""),"",IF(AND(H138&gt;0,H138&lt;=Experiencia1),Puntajes!$H$4,IF(AND(H138&gt;Experiencia1,H138&lt;=Experiencia2),Puntajes!$H$5,IF(AND(H138&gt;Experiencia2,H138&lt;=Experiencia3),Puntajes!$H$6,IF(H138&gt;Experiencia3,Puntajes!$H$7,0)))))</f>
        <v/>
      </c>
    </row>
    <row r="139" spans="2:9" hidden="1" x14ac:dyDescent="0.2">
      <c r="B139" s="72" t="str">
        <f>+'Capacidad Financiera'!B141</f>
        <v/>
      </c>
      <c r="C139" s="74">
        <f>IF(ISERROR(VLOOKUP(B139,'Capacidad Financiera'!$B$13:$AB$57081,2,0)),"",VLOOKUP(B139,'Capacidad Financiera'!$B$13:$AB$57081,2,0))</f>
        <v>0</v>
      </c>
      <c r="D139" s="199">
        <f>IF(ISERROR(VLOOKUP(B139,'Capacidad Financiera'!$B$13:$AB$57081,3,0)),"",VLOOKUP(B139,'Capacidad Financiera'!$B$13:$AB$57081,3,0))</f>
        <v>0</v>
      </c>
      <c r="E139" s="200"/>
      <c r="F139" s="200" t="str">
        <f t="shared" si="23"/>
        <v/>
      </c>
      <c r="G139" s="200" t="str">
        <f>IF(OR(C139="",D139="",E139=""),"",IF(B139&lt;&gt;"",IF(ISERROR(VLOOKUP($A$10,POA!$A$2:$D$7,2,0)),"",VLOOKUP($A$10,POA!$A$2:$D$7,2,0)/SALACTUAL),""))</f>
        <v/>
      </c>
      <c r="H139" s="201" t="str">
        <f t="shared" si="24"/>
        <v/>
      </c>
      <c r="I139" s="202" t="str">
        <f>IF(OR(C139="",D139="",E139=""),"",IF(AND(H139&gt;0,H139&lt;=Experiencia1),Puntajes!$H$4,IF(AND(H139&gt;Experiencia1,H139&lt;=Experiencia2),Puntajes!$H$5,IF(AND(H139&gt;Experiencia2,H139&lt;=Experiencia3),Puntajes!$H$6,IF(H139&gt;Experiencia3,Puntajes!$H$7,0)))))</f>
        <v/>
      </c>
    </row>
    <row r="140" spans="2:9" hidden="1" x14ac:dyDescent="0.2">
      <c r="B140" s="72" t="str">
        <f>+'Capacidad Financiera'!B142</f>
        <v/>
      </c>
      <c r="C140" s="74">
        <f>IF(ISERROR(VLOOKUP(B140,'Capacidad Financiera'!$B$13:$AB$57081,2,0)),"",VLOOKUP(B140,'Capacidad Financiera'!$B$13:$AB$57081,2,0))</f>
        <v>0</v>
      </c>
      <c r="D140" s="199">
        <f>IF(ISERROR(VLOOKUP(B140,'Capacidad Financiera'!$B$13:$AB$57081,3,0)),"",VLOOKUP(B140,'Capacidad Financiera'!$B$13:$AB$57081,3,0))</f>
        <v>0</v>
      </c>
      <c r="E140" s="200"/>
      <c r="F140" s="200" t="str">
        <f t="shared" si="23"/>
        <v/>
      </c>
      <c r="G140" s="200" t="str">
        <f>IF(OR(C140="",D140="",E140=""),"",IF(B140&lt;&gt;"",IF(ISERROR(VLOOKUP($A$10,POA!$A$2:$D$7,2,0)),"",VLOOKUP($A$10,POA!$A$2:$D$7,2,0)/SALACTUAL),""))</f>
        <v/>
      </c>
      <c r="H140" s="201" t="str">
        <f t="shared" si="24"/>
        <v/>
      </c>
      <c r="I140" s="202" t="str">
        <f>IF(OR(C140="",D140="",E140=""),"",IF(AND(H140&gt;0,H140&lt;=Experiencia1),Puntajes!$H$4,IF(AND(H140&gt;Experiencia1,H140&lt;=Experiencia2),Puntajes!$H$5,IF(AND(H140&gt;Experiencia2,H140&lt;=Experiencia3),Puntajes!$H$6,IF(H140&gt;Experiencia3,Puntajes!$H$7,0)))))</f>
        <v/>
      </c>
    </row>
    <row r="141" spans="2:9" hidden="1" x14ac:dyDescent="0.2">
      <c r="B141" s="72" t="str">
        <f>+'Capacidad Financiera'!B143</f>
        <v/>
      </c>
      <c r="C141" s="74">
        <f>IF(ISERROR(VLOOKUP(B141,'Capacidad Financiera'!$B$13:$AB$57081,2,0)),"",VLOOKUP(B141,'Capacidad Financiera'!$B$13:$AB$57081,2,0))</f>
        <v>0</v>
      </c>
      <c r="D141" s="199">
        <f>IF(ISERROR(VLOOKUP(B141,'Capacidad Financiera'!$B$13:$AB$57081,3,0)),"",VLOOKUP(B141,'Capacidad Financiera'!$B$13:$AB$57081,3,0))</f>
        <v>0</v>
      </c>
      <c r="E141" s="200"/>
      <c r="F141" s="200" t="str">
        <f t="shared" si="23"/>
        <v/>
      </c>
      <c r="G141" s="200" t="str">
        <f>IF(OR(C141="",D141="",E141=""),"",IF(B141&lt;&gt;"",IF(ISERROR(VLOOKUP($A$10,POA!$A$2:$D$7,2,0)),"",VLOOKUP($A$10,POA!$A$2:$D$7,2,0)/SALACTUAL),""))</f>
        <v/>
      </c>
      <c r="H141" s="201" t="str">
        <f t="shared" si="24"/>
        <v/>
      </c>
      <c r="I141" s="202" t="str">
        <f>IF(OR(C141="",D141="",E141=""),"",IF(AND(H141&gt;0,H141&lt;=Experiencia1),Puntajes!$H$4,IF(AND(H141&gt;Experiencia1,H141&lt;=Experiencia2),Puntajes!$H$5,IF(AND(H141&gt;Experiencia2,H141&lt;=Experiencia3),Puntajes!$H$6,IF(H141&gt;Experiencia3,Puntajes!$H$7,0)))))</f>
        <v/>
      </c>
    </row>
    <row r="142" spans="2:9" hidden="1" x14ac:dyDescent="0.2">
      <c r="B142" s="72" t="str">
        <f>+'Capacidad Financiera'!B144</f>
        <v/>
      </c>
      <c r="C142" s="74">
        <f>IF(ISERROR(VLOOKUP(B142,'Capacidad Financiera'!$B$13:$AB$57081,2,0)),"",VLOOKUP(B142,'Capacidad Financiera'!$B$13:$AB$57081,2,0))</f>
        <v>0</v>
      </c>
      <c r="D142" s="199">
        <f>IF(ISERROR(VLOOKUP(B142,'Capacidad Financiera'!$B$13:$AB$57081,3,0)),"",VLOOKUP(B142,'Capacidad Financiera'!$B$13:$AB$57081,3,0))</f>
        <v>0</v>
      </c>
      <c r="E142" s="200"/>
      <c r="F142" s="200" t="str">
        <f t="shared" si="23"/>
        <v/>
      </c>
      <c r="G142" s="200" t="str">
        <f>IF(OR(C142="",D142="",E142=""),"",IF(B142&lt;&gt;"",IF(ISERROR(VLOOKUP($A$10,POA!$A$2:$D$7,2,0)),"",VLOOKUP($A$10,POA!$A$2:$D$7,2,0)/SALACTUAL),""))</f>
        <v/>
      </c>
      <c r="H142" s="201" t="str">
        <f t="shared" si="24"/>
        <v/>
      </c>
      <c r="I142" s="202" t="str">
        <f>IF(OR(C142="",D142="",E142=""),"",IF(AND(H142&gt;0,H142&lt;=Experiencia1),Puntajes!$H$4,IF(AND(H142&gt;Experiencia1,H142&lt;=Experiencia2),Puntajes!$H$5,IF(AND(H142&gt;Experiencia2,H142&lt;=Experiencia3),Puntajes!$H$6,IF(H142&gt;Experiencia3,Puntajes!$H$7,0)))))</f>
        <v/>
      </c>
    </row>
    <row r="143" spans="2:9" ht="13.5" hidden="1" thickBot="1" x14ac:dyDescent="0.25">
      <c r="B143" s="153" t="str">
        <f>+'Capacidad Financiera'!B145</f>
        <v/>
      </c>
      <c r="C143" s="154">
        <f>IF(ISERROR(VLOOKUP(B143,'Capacidad Financiera'!$B$13:$AB$57081,2,0)),"",VLOOKUP(B143,'Capacidad Financiera'!$B$13:$AB$57081,2,0))</f>
        <v>0</v>
      </c>
      <c r="D143" s="203">
        <f>IF(ISERROR(VLOOKUP(B143,'Capacidad Financiera'!$B$13:$AB$57081,3,0)),"",VLOOKUP(B143,'Capacidad Financiera'!$B$13:$AB$57081,3,0))</f>
        <v>0</v>
      </c>
      <c r="E143" s="204"/>
      <c r="F143" s="204" t="str">
        <f t="shared" si="23"/>
        <v/>
      </c>
      <c r="G143" s="204" t="str">
        <f>IF(OR(C143="",D143="",E143=""),"",IF(B143&lt;&gt;"",IF(ISERROR(VLOOKUP($A$10,POA!$A$2:$D$7,2,0)),"",VLOOKUP($A$10,POA!$A$2:$D$7,2,0)/SALACTUAL),""))</f>
        <v/>
      </c>
      <c r="H143" s="205" t="str">
        <f t="shared" si="24"/>
        <v/>
      </c>
      <c r="I143" s="206" t="str">
        <f>IF(OR(C143="",D143="",E143=""),"",IF(AND(H143&gt;0,H143&lt;=Experiencia1),Puntajes!$H$4,IF(AND(H143&gt;Experiencia1,H143&lt;=Experiencia2),Puntajes!$H$5,IF(AND(H143&gt;Experiencia2,H143&lt;=Experiencia3),Puntajes!$H$6,IF(H143&gt;Experiencia3,Puntajes!$H$7,0)))))</f>
        <v/>
      </c>
    </row>
    <row r="144" spans="2:9" ht="13.5" thickBot="1" x14ac:dyDescent="0.25">
      <c r="B144" s="160"/>
      <c r="C144" s="470"/>
      <c r="D144" s="470"/>
      <c r="E144" s="470"/>
      <c r="F144" s="470"/>
      <c r="G144" s="470"/>
      <c r="H144" s="470"/>
      <c r="I144" s="471"/>
    </row>
    <row r="145" spans="2:9" x14ac:dyDescent="0.2">
      <c r="B145" s="67">
        <v>13</v>
      </c>
      <c r="C145" s="68" t="str">
        <f>IF(ISERROR(VLOOKUP(B145,'Capacidad Financiera'!$B$13:$AB$57081,2,0)),"",VLOOKUP(B145,'Capacidad Financiera'!$B$13:$AB$57081,2,0))</f>
        <v>VISUAR S A S</v>
      </c>
      <c r="D145" s="69">
        <f>IF(ISERROR(VLOOKUP(B145,'Capacidad Financiera'!$B$13:$AB$57081,3,0)),"",VLOOKUP(B145,'Capacidad Financiera'!$B$13:$AB$57081,3,0))</f>
        <v>1</v>
      </c>
      <c r="E145" s="70"/>
      <c r="F145" s="70"/>
      <c r="G145" s="70" t="str">
        <f>IF(OR(C145="",D145="",E145=""),"",IF(B146="",IF(B145&lt;&gt;"",IF(ISERROR(VLOOKUP($A$10,POA!$A$2:$D$7,2,0)),"",VLOOKUP($A$10,POA!$A$2:$D$7,2,0)),""),""))</f>
        <v/>
      </c>
      <c r="H145" s="114" t="str">
        <f>IF(OR(C145="",D145="",E145=""),"",IF(B146="",IF(B145&lt;&gt;"",E145/G145,""),""))</f>
        <v/>
      </c>
      <c r="I145" s="111" t="str">
        <f>IF(B146="",IF(E145="","",IF(AND(H145&gt;0,H145&lt;=Experiencia1),Puntajes!$H$4,IF(AND(H145&gt;Experiencia1,H145&lt;=Experiencia2),Puntajes!$H$5,IF(AND(H145&gt;Experiencia2,H145&lt;=Experiencia3),Puntajes!$H$6,IF(H145&gt;Experiencia3,Puntajes!$H$7,0))))),"")</f>
        <v/>
      </c>
    </row>
    <row r="146" spans="2:9" ht="13.5" thickBot="1" x14ac:dyDescent="0.25">
      <c r="B146" s="72">
        <f>+'Capacidad Financiera'!B148</f>
        <v>13.1</v>
      </c>
      <c r="C146" s="74" t="str">
        <f>IF(ISERROR(VLOOKUP(B146,'Capacidad Financiera'!$B$13:$AB$57081,2,0)),"",VLOOKUP(B146,'Capacidad Financiera'!$B$13:$AB$57081,2,0))</f>
        <v>VISUAR S A S</v>
      </c>
      <c r="D146" s="199">
        <f>IF(ISERROR(VLOOKUP(B146,'Capacidad Financiera'!$B$13:$AB$57081,3,0)),"",VLOOKUP(B146,'Capacidad Financiera'!$B$13:$AB$57081,3,0))</f>
        <v>1</v>
      </c>
      <c r="E146" s="286">
        <v>92519135800</v>
      </c>
      <c r="F146" s="200">
        <f t="shared" ref="F146:F154" si="25">IF(OR(C146="",D146="",E146=""),"",E146/SALACTUAL)</f>
        <v>79757.875689655179</v>
      </c>
      <c r="G146" s="200">
        <f>IF(OR(C146="",D146="",E146=""),"",IF(B146&lt;&gt;"",IF(ISERROR(VLOOKUP($A$10,POA!$A$2:$D$7,2,0)),"",VLOOKUP($A$10,POA!$A$2:$D$7,2,0)/SALACTUAL),""))</f>
        <v>453.00876551724139</v>
      </c>
      <c r="H146" s="201">
        <f>IF(OR(C146="",D146="",F146=""),"",IF(B146&lt;&gt;"",F146/(G146*D146),""))</f>
        <v>176.06254395229715</v>
      </c>
      <c r="I146" s="202">
        <f>IF(OR(C146="",D146="",E146=""),"",IF(AND(H146&gt;0,H146&lt;=Experiencia1),Puntajes!$H$4,IF(AND(H146&gt;Experiencia1,H146&lt;=Experiencia2),Puntajes!$H$5,IF(AND(H146&gt;Experiencia2,H146&lt;=Experiencia3),Puntajes!$H$6,IF(H146&gt;Experiencia3,Puntajes!$H$7,0)))))</f>
        <v>120</v>
      </c>
    </row>
    <row r="147" spans="2:9" hidden="1" x14ac:dyDescent="0.2">
      <c r="B147" s="72" t="str">
        <f>+'Capacidad Financiera'!B149</f>
        <v/>
      </c>
      <c r="C147" s="74">
        <f>IF(ISERROR(VLOOKUP(B147,'Capacidad Financiera'!$B$13:$AB$57081,2,0)),"",VLOOKUP(B147,'Capacidad Financiera'!$B$13:$AB$57081,2,0))</f>
        <v>0</v>
      </c>
      <c r="D147" s="199">
        <f>IF(ISERROR(VLOOKUP(B147,'Capacidad Financiera'!$B$13:$AB$57081,3,0)),"",VLOOKUP(B147,'Capacidad Financiera'!$B$13:$AB$57081,3,0))</f>
        <v>0</v>
      </c>
      <c r="E147" s="286"/>
      <c r="F147" s="200" t="str">
        <f t="shared" si="25"/>
        <v/>
      </c>
      <c r="G147" s="200" t="str">
        <f>IF(OR(C147="",D147="",E147=""),"",IF(B147&lt;&gt;"",IF(ISERROR(VLOOKUP($A$10,POA!$A$2:$D$7,2,0)),"",VLOOKUP($A$10,POA!$A$2:$D$7,2,0)/SALACTUAL),""))</f>
        <v/>
      </c>
      <c r="H147" s="201" t="str">
        <f t="shared" ref="H147:H154" si="26">IF(OR(C147="",D147="",F147=""),"",IF(B147&lt;&gt;"",F147/(G147*D147),""))</f>
        <v/>
      </c>
      <c r="I147" s="202" t="str">
        <f>IF(OR(C147="",D147="",E147=""),"",IF(AND(H147&gt;0,H147&lt;=Experiencia1),Puntajes!$H$4,IF(AND(H147&gt;Experiencia1,H147&lt;=Experiencia2),Puntajes!$H$5,IF(AND(H147&gt;Experiencia2,H147&lt;=Experiencia3),Puntajes!$H$6,IF(H147&gt;Experiencia3,Puntajes!$H$7,0)))))</f>
        <v/>
      </c>
    </row>
    <row r="148" spans="2:9" hidden="1" x14ac:dyDescent="0.2">
      <c r="B148" s="72" t="str">
        <f>+'Capacidad Financiera'!B150</f>
        <v/>
      </c>
      <c r="C148" s="74">
        <f>IF(ISERROR(VLOOKUP(B148,'Capacidad Financiera'!$B$13:$AB$57081,2,0)),"",VLOOKUP(B148,'Capacidad Financiera'!$B$13:$AB$57081,2,0))</f>
        <v>0</v>
      </c>
      <c r="D148" s="199">
        <f>IF(ISERROR(VLOOKUP(B148,'Capacidad Financiera'!$B$13:$AB$57081,3,0)),"",VLOOKUP(B148,'Capacidad Financiera'!$B$13:$AB$57081,3,0))</f>
        <v>0</v>
      </c>
      <c r="E148" s="200"/>
      <c r="F148" s="200" t="str">
        <f t="shared" si="25"/>
        <v/>
      </c>
      <c r="G148" s="200" t="str">
        <f>IF(OR(C148="",D148="",E148=""),"",IF(B148&lt;&gt;"",IF(ISERROR(VLOOKUP($A$10,POA!$A$2:$D$7,2,0)),"",VLOOKUP($A$10,POA!$A$2:$D$7,2,0)/SALACTUAL),""))</f>
        <v/>
      </c>
      <c r="H148" s="201" t="str">
        <f t="shared" si="26"/>
        <v/>
      </c>
      <c r="I148" s="202" t="str">
        <f>IF(OR(C148="",D148="",E148=""),"",IF(AND(H148&gt;0,H148&lt;=Experiencia1),Puntajes!$H$4,IF(AND(H148&gt;Experiencia1,H148&lt;=Experiencia2),Puntajes!$H$5,IF(AND(H148&gt;Experiencia2,H148&lt;=Experiencia3),Puntajes!$H$6,IF(H148&gt;Experiencia3,Puntajes!$H$7,0)))))</f>
        <v/>
      </c>
    </row>
    <row r="149" spans="2:9" hidden="1" x14ac:dyDescent="0.2">
      <c r="B149" s="72" t="str">
        <f>+'Capacidad Financiera'!B151</f>
        <v/>
      </c>
      <c r="C149" s="74">
        <f>IF(ISERROR(VLOOKUP(B149,'Capacidad Financiera'!$B$13:$AB$57081,2,0)),"",VLOOKUP(B149,'Capacidad Financiera'!$B$13:$AB$57081,2,0))</f>
        <v>0</v>
      </c>
      <c r="D149" s="199">
        <f>IF(ISERROR(VLOOKUP(B149,'Capacidad Financiera'!$B$13:$AB$57081,3,0)),"",VLOOKUP(B149,'Capacidad Financiera'!$B$13:$AB$57081,3,0))</f>
        <v>0</v>
      </c>
      <c r="E149" s="200"/>
      <c r="F149" s="200" t="str">
        <f t="shared" si="25"/>
        <v/>
      </c>
      <c r="G149" s="200" t="str">
        <f>IF(OR(C149="",D149="",E149=""),"",IF(B149&lt;&gt;"",IF(ISERROR(VLOOKUP($A$10,POA!$A$2:$D$7,2,0)),"",VLOOKUP($A$10,POA!$A$2:$D$7,2,0)/SALACTUAL),""))</f>
        <v/>
      </c>
      <c r="H149" s="201" t="str">
        <f t="shared" si="26"/>
        <v/>
      </c>
      <c r="I149" s="202" t="str">
        <f>IF(OR(C149="",D149="",E149=""),"",IF(AND(H149&gt;0,H149&lt;=Experiencia1),Puntajes!$H$4,IF(AND(H149&gt;Experiencia1,H149&lt;=Experiencia2),Puntajes!$H$5,IF(AND(H149&gt;Experiencia2,H149&lt;=Experiencia3),Puntajes!$H$6,IF(H149&gt;Experiencia3,Puntajes!$H$7,0)))))</f>
        <v/>
      </c>
    </row>
    <row r="150" spans="2:9" hidden="1" x14ac:dyDescent="0.2">
      <c r="B150" s="72" t="str">
        <f>+'Capacidad Financiera'!B152</f>
        <v/>
      </c>
      <c r="C150" s="74">
        <f>IF(ISERROR(VLOOKUP(B150,'Capacidad Financiera'!$B$13:$AB$57081,2,0)),"",VLOOKUP(B150,'Capacidad Financiera'!$B$13:$AB$57081,2,0))</f>
        <v>0</v>
      </c>
      <c r="D150" s="199">
        <f>IF(ISERROR(VLOOKUP(B150,'Capacidad Financiera'!$B$13:$AB$57081,3,0)),"",VLOOKUP(B150,'Capacidad Financiera'!$B$13:$AB$57081,3,0))</f>
        <v>0</v>
      </c>
      <c r="E150" s="200"/>
      <c r="F150" s="200" t="str">
        <f t="shared" si="25"/>
        <v/>
      </c>
      <c r="G150" s="200" t="str">
        <f>IF(OR(C150="",D150="",E150=""),"",IF(B150&lt;&gt;"",IF(ISERROR(VLOOKUP($A$10,POA!$A$2:$D$7,2,0)),"",VLOOKUP($A$10,POA!$A$2:$D$7,2,0)/SALACTUAL),""))</f>
        <v/>
      </c>
      <c r="H150" s="201" t="str">
        <f t="shared" si="26"/>
        <v/>
      </c>
      <c r="I150" s="202" t="str">
        <f>IF(OR(C150="",D150="",E150=""),"",IF(AND(H150&gt;0,H150&lt;=Experiencia1),Puntajes!$H$4,IF(AND(H150&gt;Experiencia1,H150&lt;=Experiencia2),Puntajes!$H$5,IF(AND(H150&gt;Experiencia2,H150&lt;=Experiencia3),Puntajes!$H$6,IF(H150&gt;Experiencia3,Puntajes!$H$7,0)))))</f>
        <v/>
      </c>
    </row>
    <row r="151" spans="2:9" hidden="1" x14ac:dyDescent="0.2">
      <c r="B151" s="72" t="str">
        <f>+'Capacidad Financiera'!B153</f>
        <v/>
      </c>
      <c r="C151" s="74">
        <f>IF(ISERROR(VLOOKUP(B151,'Capacidad Financiera'!$B$13:$AB$57081,2,0)),"",VLOOKUP(B151,'Capacidad Financiera'!$B$13:$AB$57081,2,0))</f>
        <v>0</v>
      </c>
      <c r="D151" s="199">
        <f>IF(ISERROR(VLOOKUP(B151,'Capacidad Financiera'!$B$13:$AB$57081,3,0)),"",VLOOKUP(B151,'Capacidad Financiera'!$B$13:$AB$57081,3,0))</f>
        <v>0</v>
      </c>
      <c r="E151" s="200"/>
      <c r="F151" s="200" t="str">
        <f t="shared" si="25"/>
        <v/>
      </c>
      <c r="G151" s="200" t="str">
        <f>IF(OR(C151="",D151="",E151=""),"",IF(B151&lt;&gt;"",IF(ISERROR(VLOOKUP($A$10,POA!$A$2:$D$7,2,0)),"",VLOOKUP($A$10,POA!$A$2:$D$7,2,0)/SALACTUAL),""))</f>
        <v/>
      </c>
      <c r="H151" s="201" t="str">
        <f t="shared" si="26"/>
        <v/>
      </c>
      <c r="I151" s="202" t="str">
        <f>IF(OR(C151="",D151="",E151=""),"",IF(AND(H151&gt;0,H151&lt;=Experiencia1),Puntajes!$H$4,IF(AND(H151&gt;Experiencia1,H151&lt;=Experiencia2),Puntajes!$H$5,IF(AND(H151&gt;Experiencia2,H151&lt;=Experiencia3),Puntajes!$H$6,IF(H151&gt;Experiencia3,Puntajes!$H$7,0)))))</f>
        <v/>
      </c>
    </row>
    <row r="152" spans="2:9" hidden="1" x14ac:dyDescent="0.2">
      <c r="B152" s="72" t="str">
        <f>+'Capacidad Financiera'!B154</f>
        <v/>
      </c>
      <c r="C152" s="74">
        <f>IF(ISERROR(VLOOKUP(B152,'Capacidad Financiera'!$B$13:$AB$57081,2,0)),"",VLOOKUP(B152,'Capacidad Financiera'!$B$13:$AB$57081,2,0))</f>
        <v>0</v>
      </c>
      <c r="D152" s="199">
        <f>IF(ISERROR(VLOOKUP(B152,'Capacidad Financiera'!$B$13:$AB$57081,3,0)),"",VLOOKUP(B152,'Capacidad Financiera'!$B$13:$AB$57081,3,0))</f>
        <v>0</v>
      </c>
      <c r="E152" s="200"/>
      <c r="F152" s="200" t="str">
        <f t="shared" si="25"/>
        <v/>
      </c>
      <c r="G152" s="200" t="str">
        <f>IF(OR(C152="",D152="",E152=""),"",IF(B152&lt;&gt;"",IF(ISERROR(VLOOKUP($A$10,POA!$A$2:$D$7,2,0)),"",VLOOKUP($A$10,POA!$A$2:$D$7,2,0)/SALACTUAL),""))</f>
        <v/>
      </c>
      <c r="H152" s="201" t="str">
        <f t="shared" si="26"/>
        <v/>
      </c>
      <c r="I152" s="202" t="str">
        <f>IF(OR(C152="",D152="",E152=""),"",IF(AND(H152&gt;0,H152&lt;=Experiencia1),Puntajes!$H$4,IF(AND(H152&gt;Experiencia1,H152&lt;=Experiencia2),Puntajes!$H$5,IF(AND(H152&gt;Experiencia2,H152&lt;=Experiencia3),Puntajes!$H$6,IF(H152&gt;Experiencia3,Puntajes!$H$7,0)))))</f>
        <v/>
      </c>
    </row>
    <row r="153" spans="2:9" hidden="1" x14ac:dyDescent="0.2">
      <c r="B153" s="72" t="str">
        <f>+'Capacidad Financiera'!B155</f>
        <v/>
      </c>
      <c r="C153" s="74">
        <f>IF(ISERROR(VLOOKUP(B153,'Capacidad Financiera'!$B$13:$AB$57081,2,0)),"",VLOOKUP(B153,'Capacidad Financiera'!$B$13:$AB$57081,2,0))</f>
        <v>0</v>
      </c>
      <c r="D153" s="199">
        <f>IF(ISERROR(VLOOKUP(B153,'Capacidad Financiera'!$B$13:$AB$57081,3,0)),"",VLOOKUP(B153,'Capacidad Financiera'!$B$13:$AB$57081,3,0))</f>
        <v>0</v>
      </c>
      <c r="E153" s="200"/>
      <c r="F153" s="200" t="str">
        <f t="shared" si="25"/>
        <v/>
      </c>
      <c r="G153" s="200" t="str">
        <f>IF(OR(C153="",D153="",E153=""),"",IF(B153&lt;&gt;"",IF(ISERROR(VLOOKUP($A$10,POA!$A$2:$D$7,2,0)),"",VLOOKUP($A$10,POA!$A$2:$D$7,2,0)/SALACTUAL),""))</f>
        <v/>
      </c>
      <c r="H153" s="201" t="str">
        <f t="shared" si="26"/>
        <v/>
      </c>
      <c r="I153" s="202" t="str">
        <f>IF(OR(C153="",D153="",E153=""),"",IF(AND(H153&gt;0,H153&lt;=Experiencia1),Puntajes!$H$4,IF(AND(H153&gt;Experiencia1,H153&lt;=Experiencia2),Puntajes!$H$5,IF(AND(H153&gt;Experiencia2,H153&lt;=Experiencia3),Puntajes!$H$6,IF(H153&gt;Experiencia3,Puntajes!$H$7,0)))))</f>
        <v/>
      </c>
    </row>
    <row r="154" spans="2:9" ht="13.5" hidden="1" thickBot="1" x14ac:dyDescent="0.25">
      <c r="B154" s="153" t="str">
        <f>+'Capacidad Financiera'!B156</f>
        <v/>
      </c>
      <c r="C154" s="154">
        <f>IF(ISERROR(VLOOKUP(B154,'Capacidad Financiera'!$B$13:$AB$57081,2,0)),"",VLOOKUP(B154,'Capacidad Financiera'!$B$13:$AB$57081,2,0))</f>
        <v>0</v>
      </c>
      <c r="D154" s="203">
        <f>IF(ISERROR(VLOOKUP(B154,'Capacidad Financiera'!$B$13:$AB$57081,3,0)),"",VLOOKUP(B154,'Capacidad Financiera'!$B$13:$AB$57081,3,0))</f>
        <v>0</v>
      </c>
      <c r="E154" s="204"/>
      <c r="F154" s="204" t="str">
        <f t="shared" si="25"/>
        <v/>
      </c>
      <c r="G154" s="204" t="str">
        <f>IF(OR(C154="",D154="",E154=""),"",IF(B154&lt;&gt;"",IF(ISERROR(VLOOKUP($A$10,POA!$A$2:$D$7,2,0)),"",VLOOKUP($A$10,POA!$A$2:$D$7,2,0)/SALACTUAL),""))</f>
        <v/>
      </c>
      <c r="H154" s="205" t="str">
        <f t="shared" si="26"/>
        <v/>
      </c>
      <c r="I154" s="206" t="str">
        <f>IF(OR(C154="",D154="",E154=""),"",IF(AND(H154&gt;0,H154&lt;=Experiencia1),Puntajes!$H$4,IF(AND(H154&gt;Experiencia1,H154&lt;=Experiencia2),Puntajes!$H$5,IF(AND(H154&gt;Experiencia2,H154&lt;=Experiencia3),Puntajes!$H$6,IF(H154&gt;Experiencia3,Puntajes!$H$7,0)))))</f>
        <v/>
      </c>
    </row>
    <row r="155" spans="2:9" ht="13.5" thickBot="1" x14ac:dyDescent="0.25">
      <c r="B155" s="160"/>
      <c r="C155" s="470"/>
      <c r="D155" s="470"/>
      <c r="E155" s="470"/>
      <c r="F155" s="470"/>
      <c r="G155" s="470"/>
      <c r="H155" s="470"/>
      <c r="I155" s="471"/>
    </row>
    <row r="156" spans="2:9" x14ac:dyDescent="0.2">
      <c r="B156" s="67">
        <v>14</v>
      </c>
      <c r="C156" s="68" t="str">
        <f>IF(ISERROR(VLOOKUP(B156,'Capacidad Financiera'!$B$13:$AB$57081,2,0)),"",VLOOKUP(B156,'Capacidad Financiera'!$B$13:$AB$57081,2,0))</f>
        <v xml:space="preserve"> CONSORCIO OSIN24</v>
      </c>
      <c r="D156" s="69">
        <f>IF(ISERROR(VLOOKUP(B156,'Capacidad Financiera'!$B$13:$AB$57081,3,0)),"",VLOOKUP(B156,'Capacidad Financiera'!$B$13:$AB$57081,3,0))</f>
        <v>1</v>
      </c>
      <c r="E156" s="70"/>
      <c r="F156" s="70"/>
      <c r="G156" s="70" t="str">
        <f>IF(OR(C156="",D156="",E156=""),"",IF(B157="",IF(B156&lt;&gt;"",IF(ISERROR(VLOOKUP($A$10,POA!$A$2:$D$7,2,0)),"",VLOOKUP($A$10,POA!$A$2:$D$7,2,0)),""),""))</f>
        <v/>
      </c>
      <c r="H156" s="114" t="str">
        <f>IF(OR(C156="",D156="",E156=""),"",IF(B157="",IF(B156&lt;&gt;"",E156/G156,""),""))</f>
        <v/>
      </c>
      <c r="I156" s="111" t="str">
        <f>IF(B157="",IF(E156="","",IF(AND(H156&gt;0,H156&lt;=Experiencia1),Puntajes!$H$4,IF(AND(H156&gt;Experiencia1,H156&lt;=Experiencia2),Puntajes!$H$5,IF(AND(H156&gt;Experiencia2,H156&lt;=Experiencia3),Puntajes!$H$6,IF(H156&gt;Experiencia3,Puntajes!$H$7,0))))),"")</f>
        <v/>
      </c>
    </row>
    <row r="157" spans="2:9" ht="25.5" x14ac:dyDescent="0.2">
      <c r="B157" s="72">
        <f>+'Capacidad Financiera'!B159</f>
        <v>14.1</v>
      </c>
      <c r="C157" s="74" t="str">
        <f>IF(ISERROR(VLOOKUP(B157,'Capacidad Financiera'!$B$13:$AB$57081,2,0)),"",VLOOKUP(B157,'Capacidad Financiera'!$B$13:$AB$57081,2,0))</f>
        <v>INGENIEROS Y PROYECTOS SAS INPRO SAS</v>
      </c>
      <c r="D157" s="199">
        <f>IF(ISERROR(VLOOKUP(B157,'Capacidad Financiera'!$B$13:$AB$57081,3,0)),"",VLOOKUP(B157,'Capacidad Financiera'!$B$13:$AB$57081,3,0))</f>
        <v>0.5</v>
      </c>
      <c r="E157" s="286"/>
      <c r="F157" s="200" t="str">
        <f t="shared" ref="F157:F165" si="27">IF(OR(C157="",D157="",E157=""),"",E157/SALACTUAL)</f>
        <v/>
      </c>
      <c r="G157" s="200" t="str">
        <f>IF(OR(C157="",D157="",E157=""),"",IF(B157&lt;&gt;"",IF(ISERROR(VLOOKUP($A$10,POA!$A$2:$D$7,2,0)),"",VLOOKUP($A$10,POA!$A$2:$D$7,2,0)/SALACTUAL),""))</f>
        <v/>
      </c>
      <c r="H157" s="201" t="str">
        <f>IF(OR(C157="",D157="",F157=""),"",IF(B157&lt;&gt;"",F157/(G157*D157),""))</f>
        <v/>
      </c>
      <c r="I157" s="202" t="str">
        <f>IF(OR(C157="",D157="",E157=""),"",IF(AND(H157&gt;0,H157&lt;=Experiencia1),Puntajes!$H$4,IF(AND(H157&gt;Experiencia1,H157&lt;=Experiencia2),Puntajes!$H$5,IF(AND(H157&gt;Experiencia2,H157&lt;=Experiencia3),Puntajes!$H$6,IF(H157&gt;Experiencia3,Puntajes!$H$7,0)))))</f>
        <v/>
      </c>
    </row>
    <row r="158" spans="2:9" ht="13.5" thickBot="1" x14ac:dyDescent="0.25">
      <c r="B158" s="72">
        <f>+'Capacidad Financiera'!B160</f>
        <v>14.2</v>
      </c>
      <c r="C158" s="74" t="str">
        <f>IF(ISERROR(VLOOKUP(B158,'Capacidad Financiera'!$B$13:$AB$57081,2,0)),"",VLOOKUP(B158,'Capacidad Financiera'!$B$13:$AB$57081,2,0))</f>
        <v>FIGUEROA URRIAGO OSCAR</v>
      </c>
      <c r="D158" s="199">
        <f>IF(ISERROR(VLOOKUP(B158,'Capacidad Financiera'!$B$13:$AB$57081,3,0)),"",VLOOKUP(B158,'Capacidad Financiera'!$B$13:$AB$57081,3,0))</f>
        <v>0.5</v>
      </c>
      <c r="E158" s="286"/>
      <c r="F158" s="200" t="str">
        <f t="shared" si="27"/>
        <v/>
      </c>
      <c r="G158" s="200" t="str">
        <f>IF(OR(C158="",D158="",E158=""),"",IF(B158&lt;&gt;"",IF(ISERROR(VLOOKUP($A$10,POA!$A$2:$D$7,2,0)),"",VLOOKUP($A$10,POA!$A$2:$D$7,2,0)/SALACTUAL),""))</f>
        <v/>
      </c>
      <c r="H158" s="201" t="str">
        <f t="shared" ref="H158:H165" si="28">IF(OR(C158="",D158="",F158=""),"",IF(B158&lt;&gt;"",F158/(G158*D158),""))</f>
        <v/>
      </c>
      <c r="I158" s="202" t="str">
        <f>IF(OR(C158="",D158="",E158=""),"",IF(AND(H158&gt;0,H158&lt;=Experiencia1),Puntajes!$H$4,IF(AND(H158&gt;Experiencia1,H158&lt;=Experiencia2),Puntajes!$H$5,IF(AND(H158&gt;Experiencia2,H158&lt;=Experiencia3),Puntajes!$H$6,IF(H158&gt;Experiencia3,Puntajes!$H$7,0)))))</f>
        <v/>
      </c>
    </row>
    <row r="159" spans="2:9" hidden="1" x14ac:dyDescent="0.2">
      <c r="B159" s="72" t="str">
        <f>+'Capacidad Financiera'!B161</f>
        <v/>
      </c>
      <c r="C159" s="74">
        <f>IF(ISERROR(VLOOKUP(B159,'Capacidad Financiera'!$B$13:$AB$57081,2,0)),"",VLOOKUP(B159,'Capacidad Financiera'!$B$13:$AB$57081,2,0))</f>
        <v>0</v>
      </c>
      <c r="D159" s="199">
        <f>IF(ISERROR(VLOOKUP(B159,'Capacidad Financiera'!$B$13:$AB$57081,3,0)),"",VLOOKUP(B159,'Capacidad Financiera'!$B$13:$AB$57081,3,0))</f>
        <v>0</v>
      </c>
      <c r="E159" s="200"/>
      <c r="F159" s="200" t="str">
        <f t="shared" si="27"/>
        <v/>
      </c>
      <c r="G159" s="200" t="str">
        <f>IF(OR(C159="",D159="",E159=""),"",IF(B159&lt;&gt;"",IF(ISERROR(VLOOKUP($A$10,POA!$A$2:$D$7,2,0)),"",VLOOKUP($A$10,POA!$A$2:$D$7,2,0)/SALACTUAL),""))</f>
        <v/>
      </c>
      <c r="H159" s="201" t="str">
        <f t="shared" si="28"/>
        <v/>
      </c>
      <c r="I159" s="202" t="str">
        <f>IF(OR(C159="",D159="",E159=""),"",IF(AND(H159&gt;0,H159&lt;=Experiencia1),Puntajes!$H$4,IF(AND(H159&gt;Experiencia1,H159&lt;=Experiencia2),Puntajes!$H$5,IF(AND(H159&gt;Experiencia2,H159&lt;=Experiencia3),Puntajes!$H$6,IF(H159&gt;Experiencia3,Puntajes!$H$7,0)))))</f>
        <v/>
      </c>
    </row>
    <row r="160" spans="2:9" hidden="1" x14ac:dyDescent="0.2">
      <c r="B160" s="72" t="str">
        <f>+'Capacidad Financiera'!B162</f>
        <v/>
      </c>
      <c r="C160" s="74">
        <f>IF(ISERROR(VLOOKUP(B160,'Capacidad Financiera'!$B$13:$AB$57081,2,0)),"",VLOOKUP(B160,'Capacidad Financiera'!$B$13:$AB$57081,2,0))</f>
        <v>0</v>
      </c>
      <c r="D160" s="199">
        <f>IF(ISERROR(VLOOKUP(B160,'Capacidad Financiera'!$B$13:$AB$57081,3,0)),"",VLOOKUP(B160,'Capacidad Financiera'!$B$13:$AB$57081,3,0))</f>
        <v>0</v>
      </c>
      <c r="E160" s="200"/>
      <c r="F160" s="200" t="str">
        <f t="shared" si="27"/>
        <v/>
      </c>
      <c r="G160" s="200" t="str">
        <f>IF(OR(C160="",D160="",E160=""),"",IF(B160&lt;&gt;"",IF(ISERROR(VLOOKUP($A$10,POA!$A$2:$D$7,2,0)),"",VLOOKUP($A$10,POA!$A$2:$D$7,2,0)/SALACTUAL),""))</f>
        <v/>
      </c>
      <c r="H160" s="201" t="str">
        <f t="shared" si="28"/>
        <v/>
      </c>
      <c r="I160" s="202" t="str">
        <f>IF(OR(C160="",D160="",E160=""),"",IF(AND(H160&gt;0,H160&lt;=Experiencia1),Puntajes!$H$4,IF(AND(H160&gt;Experiencia1,H160&lt;=Experiencia2),Puntajes!$H$5,IF(AND(H160&gt;Experiencia2,H160&lt;=Experiencia3),Puntajes!$H$6,IF(H160&gt;Experiencia3,Puntajes!$H$7,0)))))</f>
        <v/>
      </c>
    </row>
    <row r="161" spans="2:9" hidden="1" x14ac:dyDescent="0.2">
      <c r="B161" s="72" t="str">
        <f>+'Capacidad Financiera'!B163</f>
        <v/>
      </c>
      <c r="C161" s="74">
        <f>IF(ISERROR(VLOOKUP(B161,'Capacidad Financiera'!$B$13:$AB$57081,2,0)),"",VLOOKUP(B161,'Capacidad Financiera'!$B$13:$AB$57081,2,0))</f>
        <v>0</v>
      </c>
      <c r="D161" s="199">
        <f>IF(ISERROR(VLOOKUP(B161,'Capacidad Financiera'!$B$13:$AB$57081,3,0)),"",VLOOKUP(B161,'Capacidad Financiera'!$B$13:$AB$57081,3,0))</f>
        <v>0</v>
      </c>
      <c r="E161" s="200"/>
      <c r="F161" s="200" t="str">
        <f t="shared" si="27"/>
        <v/>
      </c>
      <c r="G161" s="200" t="str">
        <f>IF(OR(C161="",D161="",E161=""),"",IF(B161&lt;&gt;"",IF(ISERROR(VLOOKUP($A$10,POA!$A$2:$D$7,2,0)),"",VLOOKUP($A$10,POA!$A$2:$D$7,2,0)/SALACTUAL),""))</f>
        <v/>
      </c>
      <c r="H161" s="201" t="str">
        <f t="shared" si="28"/>
        <v/>
      </c>
      <c r="I161" s="202" t="str">
        <f>IF(OR(C161="",D161="",E161=""),"",IF(AND(H161&gt;0,H161&lt;=Experiencia1),Puntajes!$H$4,IF(AND(H161&gt;Experiencia1,H161&lt;=Experiencia2),Puntajes!$H$5,IF(AND(H161&gt;Experiencia2,H161&lt;=Experiencia3),Puntajes!$H$6,IF(H161&gt;Experiencia3,Puntajes!$H$7,0)))))</f>
        <v/>
      </c>
    </row>
    <row r="162" spans="2:9" hidden="1" x14ac:dyDescent="0.2">
      <c r="B162" s="72" t="str">
        <f>+'Capacidad Financiera'!B164</f>
        <v/>
      </c>
      <c r="C162" s="74">
        <f>IF(ISERROR(VLOOKUP(B162,'Capacidad Financiera'!$B$13:$AB$57081,2,0)),"",VLOOKUP(B162,'Capacidad Financiera'!$B$13:$AB$57081,2,0))</f>
        <v>0</v>
      </c>
      <c r="D162" s="199">
        <f>IF(ISERROR(VLOOKUP(B162,'Capacidad Financiera'!$B$13:$AB$57081,3,0)),"",VLOOKUP(B162,'Capacidad Financiera'!$B$13:$AB$57081,3,0))</f>
        <v>0</v>
      </c>
      <c r="E162" s="200"/>
      <c r="F162" s="200" t="str">
        <f t="shared" si="27"/>
        <v/>
      </c>
      <c r="G162" s="200" t="str">
        <f>IF(OR(C162="",D162="",E162=""),"",IF(B162&lt;&gt;"",IF(ISERROR(VLOOKUP($A$10,POA!$A$2:$D$7,2,0)),"",VLOOKUP($A$10,POA!$A$2:$D$7,2,0)/SALACTUAL),""))</f>
        <v/>
      </c>
      <c r="H162" s="201" t="str">
        <f t="shared" si="28"/>
        <v/>
      </c>
      <c r="I162" s="202" t="str">
        <f>IF(OR(C162="",D162="",E162=""),"",IF(AND(H162&gt;0,H162&lt;=Experiencia1),Puntajes!$H$4,IF(AND(H162&gt;Experiencia1,H162&lt;=Experiencia2),Puntajes!$H$5,IF(AND(H162&gt;Experiencia2,H162&lt;=Experiencia3),Puntajes!$H$6,IF(H162&gt;Experiencia3,Puntajes!$H$7,0)))))</f>
        <v/>
      </c>
    </row>
    <row r="163" spans="2:9" hidden="1" x14ac:dyDescent="0.2">
      <c r="B163" s="72" t="str">
        <f>+'Capacidad Financiera'!B165</f>
        <v/>
      </c>
      <c r="C163" s="74">
        <f>IF(ISERROR(VLOOKUP(B163,'Capacidad Financiera'!$B$13:$AB$57081,2,0)),"",VLOOKUP(B163,'Capacidad Financiera'!$B$13:$AB$57081,2,0))</f>
        <v>0</v>
      </c>
      <c r="D163" s="199">
        <f>IF(ISERROR(VLOOKUP(B163,'Capacidad Financiera'!$B$13:$AB$57081,3,0)),"",VLOOKUP(B163,'Capacidad Financiera'!$B$13:$AB$57081,3,0))</f>
        <v>0</v>
      </c>
      <c r="E163" s="200"/>
      <c r="F163" s="200" t="str">
        <f t="shared" si="27"/>
        <v/>
      </c>
      <c r="G163" s="200" t="str">
        <f>IF(OR(C163="",D163="",E163=""),"",IF(B163&lt;&gt;"",IF(ISERROR(VLOOKUP($A$10,POA!$A$2:$D$7,2,0)),"",VLOOKUP($A$10,POA!$A$2:$D$7,2,0)/SALACTUAL),""))</f>
        <v/>
      </c>
      <c r="H163" s="201" t="str">
        <f t="shared" si="28"/>
        <v/>
      </c>
      <c r="I163" s="202" t="str">
        <f>IF(OR(C163="",D163="",E163=""),"",IF(AND(H163&gt;0,H163&lt;=Experiencia1),Puntajes!$H$4,IF(AND(H163&gt;Experiencia1,H163&lt;=Experiencia2),Puntajes!$H$5,IF(AND(H163&gt;Experiencia2,H163&lt;=Experiencia3),Puntajes!$H$6,IF(H163&gt;Experiencia3,Puntajes!$H$7,0)))))</f>
        <v/>
      </c>
    </row>
    <row r="164" spans="2:9" hidden="1" x14ac:dyDescent="0.2">
      <c r="B164" s="72" t="str">
        <f>+'Capacidad Financiera'!B166</f>
        <v/>
      </c>
      <c r="C164" s="74">
        <f>IF(ISERROR(VLOOKUP(B164,'Capacidad Financiera'!$B$13:$AB$57081,2,0)),"",VLOOKUP(B164,'Capacidad Financiera'!$B$13:$AB$57081,2,0))</f>
        <v>0</v>
      </c>
      <c r="D164" s="199">
        <f>IF(ISERROR(VLOOKUP(B164,'Capacidad Financiera'!$B$13:$AB$57081,3,0)),"",VLOOKUP(B164,'Capacidad Financiera'!$B$13:$AB$57081,3,0))</f>
        <v>0</v>
      </c>
      <c r="E164" s="200"/>
      <c r="F164" s="200" t="str">
        <f t="shared" si="27"/>
        <v/>
      </c>
      <c r="G164" s="200" t="str">
        <f>IF(OR(C164="",D164="",E164=""),"",IF(B164&lt;&gt;"",IF(ISERROR(VLOOKUP($A$10,POA!$A$2:$D$7,2,0)),"",VLOOKUP($A$10,POA!$A$2:$D$7,2,0)/SALACTUAL),""))</f>
        <v/>
      </c>
      <c r="H164" s="201" t="str">
        <f t="shared" si="28"/>
        <v/>
      </c>
      <c r="I164" s="202" t="str">
        <f>IF(OR(C164="",D164="",E164=""),"",IF(AND(H164&gt;0,H164&lt;=Experiencia1),Puntajes!$H$4,IF(AND(H164&gt;Experiencia1,H164&lt;=Experiencia2),Puntajes!$H$5,IF(AND(H164&gt;Experiencia2,H164&lt;=Experiencia3),Puntajes!$H$6,IF(H164&gt;Experiencia3,Puntajes!$H$7,0)))))</f>
        <v/>
      </c>
    </row>
    <row r="165" spans="2:9" ht="13.5" hidden="1" thickBot="1" x14ac:dyDescent="0.25">
      <c r="B165" s="153" t="str">
        <f>+'Capacidad Financiera'!B167</f>
        <v/>
      </c>
      <c r="C165" s="154">
        <f>IF(ISERROR(VLOOKUP(B165,'Capacidad Financiera'!$B$13:$AB$57081,2,0)),"",VLOOKUP(B165,'Capacidad Financiera'!$B$13:$AB$57081,2,0))</f>
        <v>0</v>
      </c>
      <c r="D165" s="203">
        <f>IF(ISERROR(VLOOKUP(B165,'Capacidad Financiera'!$B$13:$AB$57081,3,0)),"",VLOOKUP(B165,'Capacidad Financiera'!$B$13:$AB$57081,3,0))</f>
        <v>0</v>
      </c>
      <c r="E165" s="204"/>
      <c r="F165" s="204" t="str">
        <f t="shared" si="27"/>
        <v/>
      </c>
      <c r="G165" s="204" t="str">
        <f>IF(OR(C165="",D165="",E165=""),"",IF(B165&lt;&gt;"",IF(ISERROR(VLOOKUP($A$10,POA!$A$2:$D$7,2,0)),"",VLOOKUP($A$10,POA!$A$2:$D$7,2,0)/SALACTUAL),""))</f>
        <v/>
      </c>
      <c r="H165" s="205" t="str">
        <f t="shared" si="28"/>
        <v/>
      </c>
      <c r="I165" s="206" t="str">
        <f>IF(OR(C165="",D165="",E165=""),"",IF(AND(H165&gt;0,H165&lt;=Experiencia1),Puntajes!$H$4,IF(AND(H165&gt;Experiencia1,H165&lt;=Experiencia2),Puntajes!$H$5,IF(AND(H165&gt;Experiencia2,H165&lt;=Experiencia3),Puntajes!$H$6,IF(H165&gt;Experiencia3,Puntajes!$H$7,0)))))</f>
        <v/>
      </c>
    </row>
    <row r="166" spans="2:9" ht="13.5" thickBot="1" x14ac:dyDescent="0.25">
      <c r="B166" s="160"/>
      <c r="C166" s="470"/>
      <c r="D166" s="470"/>
      <c r="E166" s="470"/>
      <c r="F166" s="470"/>
      <c r="G166" s="470"/>
      <c r="H166" s="470"/>
      <c r="I166" s="471"/>
    </row>
    <row r="167" spans="2:9" ht="25.5" x14ac:dyDescent="0.2">
      <c r="B167" s="67">
        <v>15</v>
      </c>
      <c r="C167" s="68" t="str">
        <f>IF(ISERROR(VLOOKUP(B167,'Capacidad Financiera'!$B$13:$AB$57081,2,0)),"",VLOOKUP(B167,'Capacidad Financiera'!$B$13:$AB$57081,2,0))</f>
        <v>EUROAMERICAN INGENIERIA Y CONSTRUCCIONES SAS</v>
      </c>
      <c r="D167" s="69">
        <f>IF(ISERROR(VLOOKUP(B167,'Capacidad Financiera'!$B$13:$AB$57081,3,0)),"",VLOOKUP(B167,'Capacidad Financiera'!$B$13:$AB$57081,3,0))</f>
        <v>1</v>
      </c>
      <c r="E167" s="70"/>
      <c r="F167" s="70"/>
      <c r="G167" s="70" t="str">
        <f>IF(OR(C167="",D167="",E167=""),"",IF(B168="",IF(B167&lt;&gt;"",IF(ISERROR(VLOOKUP($A$10,POA!$A$2:$D$7,2,0)),"",VLOOKUP($A$10,POA!$A$2:$D$7,2,0)),""),""))</f>
        <v/>
      </c>
      <c r="H167" s="114" t="str">
        <f>IF(OR(C167="",D167="",E167=""),"",IF(B168="",IF(B167&lt;&gt;"",E167/G167,""),""))</f>
        <v/>
      </c>
      <c r="I167" s="111" t="str">
        <f>IF(B168="",IF(E167="","",IF(AND(H167&gt;0,H167&lt;=Experiencia1),Puntajes!$H$4,IF(AND(H167&gt;Experiencia1,H167&lt;=Experiencia2),Puntajes!$H$5,IF(AND(H167&gt;Experiencia2,H167&lt;=Experiencia3),Puntajes!$H$6,IF(H167&gt;Experiencia3,Puntajes!$H$7,0))))),"")</f>
        <v/>
      </c>
    </row>
    <row r="168" spans="2:9" ht="26.25" thickBot="1" x14ac:dyDescent="0.25">
      <c r="B168" s="72">
        <f>+'Capacidad Financiera'!B170</f>
        <v>15.1</v>
      </c>
      <c r="C168" s="74" t="str">
        <f>IF(ISERROR(VLOOKUP(B168,'Capacidad Financiera'!$B$13:$AB$57081,2,0)),"",VLOOKUP(B168,'Capacidad Financiera'!$B$13:$AB$57081,2,0))</f>
        <v>EUROAMERICAN INGENIERIA Y CONSTRUCCIONES SAS</v>
      </c>
      <c r="D168" s="199">
        <f>IF(ISERROR(VLOOKUP(B168,'Capacidad Financiera'!$B$13:$AB$57081,3,0)),"",VLOOKUP(B168,'Capacidad Financiera'!$B$13:$AB$57081,3,0))</f>
        <v>1</v>
      </c>
      <c r="E168" s="286">
        <v>19063253430</v>
      </c>
      <c r="F168" s="200">
        <f t="shared" ref="F168:F176" si="29">IF(OR(C168="",D168="",E168=""),"",E168/SALACTUAL)</f>
        <v>16433.839163793102</v>
      </c>
      <c r="G168" s="200">
        <f>IF(OR(C168="",D168="",E168=""),"",IF(B168&lt;&gt;"",IF(ISERROR(VLOOKUP($A$10,POA!$A$2:$D$7,2,0)),"",VLOOKUP($A$10,POA!$A$2:$D$7,2,0)/SALACTUAL),""))</f>
        <v>453.00876551724139</v>
      </c>
      <c r="H168" s="201">
        <f>IF(OR(C168="",D168="",F168=""),"",IF(B168&lt;&gt;"",F168/(G168*D168),""))</f>
        <v>36.277088689507124</v>
      </c>
      <c r="I168" s="202">
        <f>IF(OR(C168="",D168="",E168=""),"",IF(AND(H168&gt;0,H168&lt;=Experiencia1),Puntajes!$H$4,IF(AND(H168&gt;Experiencia1,H168&lt;=Experiencia2),Puntajes!$H$5,IF(AND(H168&gt;Experiencia2,H168&lt;=Experiencia3),Puntajes!$H$6,IF(H168&gt;Experiencia3,Puntajes!$H$7,0)))))</f>
        <v>120</v>
      </c>
    </row>
    <row r="169" spans="2:9" hidden="1" x14ac:dyDescent="0.2">
      <c r="B169" s="72" t="str">
        <f>+'Capacidad Financiera'!B171</f>
        <v/>
      </c>
      <c r="C169" s="74">
        <f>IF(ISERROR(VLOOKUP(B169,'Capacidad Financiera'!$B$13:$AB$57081,2,0)),"",VLOOKUP(B169,'Capacidad Financiera'!$B$13:$AB$57081,2,0))</f>
        <v>0</v>
      </c>
      <c r="D169" s="199">
        <f>IF(ISERROR(VLOOKUP(B169,'Capacidad Financiera'!$B$13:$AB$57081,3,0)),"",VLOOKUP(B169,'Capacidad Financiera'!$B$13:$AB$57081,3,0))</f>
        <v>0</v>
      </c>
      <c r="E169" s="286"/>
      <c r="F169" s="200" t="str">
        <f t="shared" si="29"/>
        <v/>
      </c>
      <c r="G169" s="200" t="str">
        <f>IF(OR(C169="",D169="",E169=""),"",IF(B169&lt;&gt;"",IF(ISERROR(VLOOKUP($A$10,POA!$A$2:$D$7,2,0)),"",VLOOKUP($A$10,POA!$A$2:$D$7,2,0)/SALACTUAL),""))</f>
        <v/>
      </c>
      <c r="H169" s="201" t="str">
        <f t="shared" ref="H169:H176" si="30">IF(OR(C169="",D169="",F169=""),"",IF(B169&lt;&gt;"",F169/(G169*D169),""))</f>
        <v/>
      </c>
      <c r="I169" s="202" t="str">
        <f>IF(OR(C169="",D169="",E169=""),"",IF(AND(H169&gt;0,H169&lt;=Experiencia1),Puntajes!$H$4,IF(AND(H169&gt;Experiencia1,H169&lt;=Experiencia2),Puntajes!$H$5,IF(AND(H169&gt;Experiencia2,H169&lt;=Experiencia3),Puntajes!$H$6,IF(H169&gt;Experiencia3,Puntajes!$H$7,0)))))</f>
        <v/>
      </c>
    </row>
    <row r="170" spans="2:9" hidden="1" x14ac:dyDescent="0.2">
      <c r="B170" s="72" t="str">
        <f>+'Capacidad Financiera'!B172</f>
        <v/>
      </c>
      <c r="C170" s="74">
        <f>IF(ISERROR(VLOOKUP(B170,'Capacidad Financiera'!$B$13:$AB$57081,2,0)),"",VLOOKUP(B170,'Capacidad Financiera'!$B$13:$AB$57081,2,0))</f>
        <v>0</v>
      </c>
      <c r="D170" s="199">
        <f>IF(ISERROR(VLOOKUP(B170,'Capacidad Financiera'!$B$13:$AB$57081,3,0)),"",VLOOKUP(B170,'Capacidad Financiera'!$B$13:$AB$57081,3,0))</f>
        <v>0</v>
      </c>
      <c r="E170" s="200"/>
      <c r="F170" s="200" t="str">
        <f t="shared" si="29"/>
        <v/>
      </c>
      <c r="G170" s="200" t="str">
        <f>IF(OR(C170="",D170="",E170=""),"",IF(B170&lt;&gt;"",IF(ISERROR(VLOOKUP($A$10,POA!$A$2:$D$7,2,0)),"",VLOOKUP($A$10,POA!$A$2:$D$7,2,0)/SALACTUAL),""))</f>
        <v/>
      </c>
      <c r="H170" s="201" t="str">
        <f t="shared" si="30"/>
        <v/>
      </c>
      <c r="I170" s="202" t="str">
        <f>IF(OR(C170="",D170="",E170=""),"",IF(AND(H170&gt;0,H170&lt;=Experiencia1),Puntajes!$H$4,IF(AND(H170&gt;Experiencia1,H170&lt;=Experiencia2),Puntajes!$H$5,IF(AND(H170&gt;Experiencia2,H170&lt;=Experiencia3),Puntajes!$H$6,IF(H170&gt;Experiencia3,Puntajes!$H$7,0)))))</f>
        <v/>
      </c>
    </row>
    <row r="171" spans="2:9" hidden="1" x14ac:dyDescent="0.2">
      <c r="B171" s="72" t="str">
        <f>+'Capacidad Financiera'!B173</f>
        <v/>
      </c>
      <c r="C171" s="74">
        <f>IF(ISERROR(VLOOKUP(B171,'Capacidad Financiera'!$B$13:$AB$57081,2,0)),"",VLOOKUP(B171,'Capacidad Financiera'!$B$13:$AB$57081,2,0))</f>
        <v>0</v>
      </c>
      <c r="D171" s="199">
        <f>IF(ISERROR(VLOOKUP(B171,'Capacidad Financiera'!$B$13:$AB$57081,3,0)),"",VLOOKUP(B171,'Capacidad Financiera'!$B$13:$AB$57081,3,0))</f>
        <v>0</v>
      </c>
      <c r="E171" s="200"/>
      <c r="F171" s="200" t="str">
        <f t="shared" si="29"/>
        <v/>
      </c>
      <c r="G171" s="200" t="str">
        <f>IF(OR(C171="",D171="",E171=""),"",IF(B171&lt;&gt;"",IF(ISERROR(VLOOKUP($A$10,POA!$A$2:$D$7,2,0)),"",VLOOKUP($A$10,POA!$A$2:$D$7,2,0)/SALACTUAL),""))</f>
        <v/>
      </c>
      <c r="H171" s="201" t="str">
        <f t="shared" si="30"/>
        <v/>
      </c>
      <c r="I171" s="202" t="str">
        <f>IF(OR(C171="",D171="",E171=""),"",IF(AND(H171&gt;0,H171&lt;=Experiencia1),Puntajes!$H$4,IF(AND(H171&gt;Experiencia1,H171&lt;=Experiencia2),Puntajes!$H$5,IF(AND(H171&gt;Experiencia2,H171&lt;=Experiencia3),Puntajes!$H$6,IF(H171&gt;Experiencia3,Puntajes!$H$7,0)))))</f>
        <v/>
      </c>
    </row>
    <row r="172" spans="2:9" hidden="1" x14ac:dyDescent="0.2">
      <c r="B172" s="72" t="str">
        <f>+'Capacidad Financiera'!B174</f>
        <v/>
      </c>
      <c r="C172" s="74">
        <f>IF(ISERROR(VLOOKUP(B172,'Capacidad Financiera'!$B$13:$AB$57081,2,0)),"",VLOOKUP(B172,'Capacidad Financiera'!$B$13:$AB$57081,2,0))</f>
        <v>0</v>
      </c>
      <c r="D172" s="199">
        <f>IF(ISERROR(VLOOKUP(B172,'Capacidad Financiera'!$B$13:$AB$57081,3,0)),"",VLOOKUP(B172,'Capacidad Financiera'!$B$13:$AB$57081,3,0))</f>
        <v>0</v>
      </c>
      <c r="E172" s="200"/>
      <c r="F172" s="200" t="str">
        <f t="shared" si="29"/>
        <v/>
      </c>
      <c r="G172" s="200" t="str">
        <f>IF(OR(C172="",D172="",E172=""),"",IF(B172&lt;&gt;"",IF(ISERROR(VLOOKUP($A$10,POA!$A$2:$D$7,2,0)),"",VLOOKUP($A$10,POA!$A$2:$D$7,2,0)/SALACTUAL),""))</f>
        <v/>
      </c>
      <c r="H172" s="201" t="str">
        <f t="shared" si="30"/>
        <v/>
      </c>
      <c r="I172" s="202" t="str">
        <f>IF(OR(C172="",D172="",E172=""),"",IF(AND(H172&gt;0,H172&lt;=Experiencia1),Puntajes!$H$4,IF(AND(H172&gt;Experiencia1,H172&lt;=Experiencia2),Puntajes!$H$5,IF(AND(H172&gt;Experiencia2,H172&lt;=Experiencia3),Puntajes!$H$6,IF(H172&gt;Experiencia3,Puntajes!$H$7,0)))))</f>
        <v/>
      </c>
    </row>
    <row r="173" spans="2:9" hidden="1" x14ac:dyDescent="0.2">
      <c r="B173" s="72" t="str">
        <f>+'Capacidad Financiera'!B175</f>
        <v/>
      </c>
      <c r="C173" s="74">
        <f>IF(ISERROR(VLOOKUP(B173,'Capacidad Financiera'!$B$13:$AB$57081,2,0)),"",VLOOKUP(B173,'Capacidad Financiera'!$B$13:$AB$57081,2,0))</f>
        <v>0</v>
      </c>
      <c r="D173" s="199">
        <f>IF(ISERROR(VLOOKUP(B173,'Capacidad Financiera'!$B$13:$AB$57081,3,0)),"",VLOOKUP(B173,'Capacidad Financiera'!$B$13:$AB$57081,3,0))</f>
        <v>0</v>
      </c>
      <c r="E173" s="200"/>
      <c r="F173" s="200" t="str">
        <f t="shared" si="29"/>
        <v/>
      </c>
      <c r="G173" s="200" t="str">
        <f>IF(OR(C173="",D173="",E173=""),"",IF(B173&lt;&gt;"",IF(ISERROR(VLOOKUP($A$10,POA!$A$2:$D$7,2,0)),"",VLOOKUP($A$10,POA!$A$2:$D$7,2,0)/SALACTUAL),""))</f>
        <v/>
      </c>
      <c r="H173" s="201" t="str">
        <f t="shared" si="30"/>
        <v/>
      </c>
      <c r="I173" s="202" t="str">
        <f>IF(OR(C173="",D173="",E173=""),"",IF(AND(H173&gt;0,H173&lt;=Experiencia1),Puntajes!$H$4,IF(AND(H173&gt;Experiencia1,H173&lt;=Experiencia2),Puntajes!$H$5,IF(AND(H173&gt;Experiencia2,H173&lt;=Experiencia3),Puntajes!$H$6,IF(H173&gt;Experiencia3,Puntajes!$H$7,0)))))</f>
        <v/>
      </c>
    </row>
    <row r="174" spans="2:9" hidden="1" x14ac:dyDescent="0.2">
      <c r="B174" s="72" t="str">
        <f>+'Capacidad Financiera'!B176</f>
        <v/>
      </c>
      <c r="C174" s="74">
        <f>IF(ISERROR(VLOOKUP(B174,'Capacidad Financiera'!$B$13:$AB$57081,2,0)),"",VLOOKUP(B174,'Capacidad Financiera'!$B$13:$AB$57081,2,0))</f>
        <v>0</v>
      </c>
      <c r="D174" s="199">
        <f>IF(ISERROR(VLOOKUP(B174,'Capacidad Financiera'!$B$13:$AB$57081,3,0)),"",VLOOKUP(B174,'Capacidad Financiera'!$B$13:$AB$57081,3,0))</f>
        <v>0</v>
      </c>
      <c r="E174" s="200"/>
      <c r="F174" s="200" t="str">
        <f t="shared" si="29"/>
        <v/>
      </c>
      <c r="G174" s="200" t="str">
        <f>IF(OR(C174="",D174="",E174=""),"",IF(B174&lt;&gt;"",IF(ISERROR(VLOOKUP($A$10,POA!$A$2:$D$7,2,0)),"",VLOOKUP($A$10,POA!$A$2:$D$7,2,0)/SALACTUAL),""))</f>
        <v/>
      </c>
      <c r="H174" s="201" t="str">
        <f t="shared" si="30"/>
        <v/>
      </c>
      <c r="I174" s="202" t="str">
        <f>IF(OR(C174="",D174="",E174=""),"",IF(AND(H174&gt;0,H174&lt;=Experiencia1),Puntajes!$H$4,IF(AND(H174&gt;Experiencia1,H174&lt;=Experiencia2),Puntajes!$H$5,IF(AND(H174&gt;Experiencia2,H174&lt;=Experiencia3),Puntajes!$H$6,IF(H174&gt;Experiencia3,Puntajes!$H$7,0)))))</f>
        <v/>
      </c>
    </row>
    <row r="175" spans="2:9" hidden="1" x14ac:dyDescent="0.2">
      <c r="B175" s="72" t="str">
        <f>+'Capacidad Financiera'!B177</f>
        <v/>
      </c>
      <c r="C175" s="74">
        <f>IF(ISERROR(VLOOKUP(B175,'Capacidad Financiera'!$B$13:$AB$57081,2,0)),"",VLOOKUP(B175,'Capacidad Financiera'!$B$13:$AB$57081,2,0))</f>
        <v>0</v>
      </c>
      <c r="D175" s="199">
        <f>IF(ISERROR(VLOOKUP(B175,'Capacidad Financiera'!$B$13:$AB$57081,3,0)),"",VLOOKUP(B175,'Capacidad Financiera'!$B$13:$AB$57081,3,0))</f>
        <v>0</v>
      </c>
      <c r="E175" s="200"/>
      <c r="F175" s="200" t="str">
        <f t="shared" si="29"/>
        <v/>
      </c>
      <c r="G175" s="200" t="str">
        <f>IF(OR(C175="",D175="",E175=""),"",IF(B175&lt;&gt;"",IF(ISERROR(VLOOKUP($A$10,POA!$A$2:$D$7,2,0)),"",VLOOKUP($A$10,POA!$A$2:$D$7,2,0)/SALACTUAL),""))</f>
        <v/>
      </c>
      <c r="H175" s="201" t="str">
        <f t="shared" si="30"/>
        <v/>
      </c>
      <c r="I175" s="202" t="str">
        <f>IF(OR(C175="",D175="",E175=""),"",IF(AND(H175&gt;0,H175&lt;=Experiencia1),Puntajes!$H$4,IF(AND(H175&gt;Experiencia1,H175&lt;=Experiencia2),Puntajes!$H$5,IF(AND(H175&gt;Experiencia2,H175&lt;=Experiencia3),Puntajes!$H$6,IF(H175&gt;Experiencia3,Puntajes!$H$7,0)))))</f>
        <v/>
      </c>
    </row>
    <row r="176" spans="2:9" ht="13.5" hidden="1" thickBot="1" x14ac:dyDescent="0.25">
      <c r="B176" s="153" t="str">
        <f>+'Capacidad Financiera'!B178</f>
        <v/>
      </c>
      <c r="C176" s="154">
        <f>IF(ISERROR(VLOOKUP(B176,'Capacidad Financiera'!$B$13:$AB$57081,2,0)),"",VLOOKUP(B176,'Capacidad Financiera'!$B$13:$AB$57081,2,0))</f>
        <v>0</v>
      </c>
      <c r="D176" s="203">
        <f>IF(ISERROR(VLOOKUP(B176,'Capacidad Financiera'!$B$13:$AB$57081,3,0)),"",VLOOKUP(B176,'Capacidad Financiera'!$B$13:$AB$57081,3,0))</f>
        <v>0</v>
      </c>
      <c r="E176" s="204"/>
      <c r="F176" s="204" t="str">
        <f t="shared" si="29"/>
        <v/>
      </c>
      <c r="G176" s="204" t="str">
        <f>IF(OR(C176="",D176="",E176=""),"",IF(B176&lt;&gt;"",IF(ISERROR(VLOOKUP($A$10,POA!$A$2:$D$7,2,0)),"",VLOOKUP($A$10,POA!$A$2:$D$7,2,0)/SALACTUAL),""))</f>
        <v/>
      </c>
      <c r="H176" s="205" t="str">
        <f t="shared" si="30"/>
        <v/>
      </c>
      <c r="I176" s="206" t="str">
        <f>IF(OR(C176="",D176="",E176=""),"",IF(AND(H176&gt;0,H176&lt;=Experiencia1),Puntajes!$H$4,IF(AND(H176&gt;Experiencia1,H176&lt;=Experiencia2),Puntajes!$H$5,IF(AND(H176&gt;Experiencia2,H176&lt;=Experiencia3),Puntajes!$H$6,IF(H176&gt;Experiencia3,Puntajes!$H$7,0)))))</f>
        <v/>
      </c>
    </row>
    <row r="177" spans="2:9" ht="13.5" thickBot="1" x14ac:dyDescent="0.25">
      <c r="B177" s="160"/>
      <c r="C177" s="470"/>
      <c r="D177" s="470"/>
      <c r="E177" s="470"/>
      <c r="F177" s="470"/>
      <c r="G177" s="470"/>
      <c r="H177" s="470"/>
      <c r="I177" s="471"/>
    </row>
    <row r="178" spans="2:9" ht="25.5" x14ac:dyDescent="0.2">
      <c r="B178" s="67">
        <v>16</v>
      </c>
      <c r="C178" s="68" t="str">
        <f>IF(ISERROR(VLOOKUP(B178,'Capacidad Financiera'!$B$13:$AB$57081,2,0)),"",VLOOKUP(B178,'Capacidad Financiera'!$B$13:$AB$57081,2,0))</f>
        <v>INGENIERIA Y OBRAS CIVILES FR SAS</v>
      </c>
      <c r="D178" s="69">
        <f>IF(ISERROR(VLOOKUP(B178,'Capacidad Financiera'!$B$13:$AB$57081,3,0)),"",VLOOKUP(B178,'Capacidad Financiera'!$B$13:$AB$57081,3,0))</f>
        <v>1</v>
      </c>
      <c r="E178" s="70"/>
      <c r="F178" s="70"/>
      <c r="G178" s="70" t="str">
        <f>IF(OR(C178="",D178="",E178=""),"",IF(B179="",IF(B178&lt;&gt;"",IF(ISERROR(VLOOKUP($A$10,POA!$A$2:$D$7,2,0)),"",VLOOKUP($A$10,POA!$A$2:$D$7,2,0)),""),""))</f>
        <v/>
      </c>
      <c r="H178" s="114" t="str">
        <f>IF(OR(C178="",D178="",E178=""),"",IF(B179="",IF(B178&lt;&gt;"",E178/G178,""),""))</f>
        <v/>
      </c>
      <c r="I178" s="111" t="str">
        <f>IF(B179="",IF(E178="","",IF(AND(H178&gt;0,H178&lt;=Experiencia1),Puntajes!$H$4,IF(AND(H178&gt;Experiencia1,H178&lt;=Experiencia2),Puntajes!$H$5,IF(AND(H178&gt;Experiencia2,H178&lt;=Experiencia3),Puntajes!$H$6,IF(H178&gt;Experiencia3,Puntajes!$H$7,0))))),"")</f>
        <v/>
      </c>
    </row>
    <row r="179" spans="2:9" ht="26.25" thickBot="1" x14ac:dyDescent="0.25">
      <c r="B179" s="72">
        <f>+'Capacidad Financiera'!B181</f>
        <v>16.100000000000001</v>
      </c>
      <c r="C179" s="74" t="str">
        <f>IF(ISERROR(VLOOKUP(B179,'Capacidad Financiera'!$B$13:$AB$57081,2,0)),"",VLOOKUP(B179,'Capacidad Financiera'!$B$13:$AB$57081,2,0))</f>
        <v>INGENIERIA Y OBRAS CIVILES FR SAS</v>
      </c>
      <c r="D179" s="199">
        <f>IF(ISERROR(VLOOKUP(B179,'Capacidad Financiera'!$B$13:$AB$57081,3,0)),"",VLOOKUP(B179,'Capacidad Financiera'!$B$13:$AB$57081,3,0))</f>
        <v>1</v>
      </c>
      <c r="E179" s="286">
        <v>14051554660</v>
      </c>
      <c r="F179" s="200">
        <f t="shared" ref="F179:F187" si="31">IF(OR(C179="",D179="",E179=""),"",E179/SALACTUAL)</f>
        <v>12113.409189655173</v>
      </c>
      <c r="G179" s="200">
        <f>IF(OR(C179="",D179="",E179=""),"",IF(B179&lt;&gt;"",IF(ISERROR(VLOOKUP($A$10,POA!$A$2:$D$7,2,0)),"",VLOOKUP($A$10,POA!$A$2:$D$7,2,0)/SALACTUAL),""))</f>
        <v>453.00876551724139</v>
      </c>
      <c r="H179" s="201">
        <f>IF(OR(C179="",D179="",F179=""),"",IF(B179&lt;&gt;"",F179/(G179*D179),""))</f>
        <v>26.739900222072279</v>
      </c>
      <c r="I179" s="202">
        <f>IF(OR(C179="",D179="",E179=""),"",IF(AND(H179&gt;0,H179&lt;=Experiencia1),Puntajes!$H$4,IF(AND(H179&gt;Experiencia1,H179&lt;=Experiencia2),Puntajes!$H$5,IF(AND(H179&gt;Experiencia2,H179&lt;=Experiencia3),Puntajes!$H$6,IF(H179&gt;Experiencia3,Puntajes!$H$7,0)))))</f>
        <v>120</v>
      </c>
    </row>
    <row r="180" spans="2:9" hidden="1" x14ac:dyDescent="0.2">
      <c r="B180" s="72" t="str">
        <f>+'Capacidad Financiera'!B182</f>
        <v/>
      </c>
      <c r="C180" s="74">
        <f>IF(ISERROR(VLOOKUP(B180,'Capacidad Financiera'!$B$13:$AB$57081,2,0)),"",VLOOKUP(B180,'Capacidad Financiera'!$B$13:$AB$57081,2,0))</f>
        <v>0</v>
      </c>
      <c r="D180" s="199">
        <f>IF(ISERROR(VLOOKUP(B180,'Capacidad Financiera'!$B$13:$AB$57081,3,0)),"",VLOOKUP(B180,'Capacidad Financiera'!$B$13:$AB$57081,3,0))</f>
        <v>0</v>
      </c>
      <c r="E180" s="286"/>
      <c r="F180" s="200" t="str">
        <f t="shared" si="31"/>
        <v/>
      </c>
      <c r="G180" s="200" t="str">
        <f>IF(OR(C180="",D180="",E180=""),"",IF(B180&lt;&gt;"",IF(ISERROR(VLOOKUP($A$10,POA!$A$2:$D$7,2,0)),"",VLOOKUP($A$10,POA!$A$2:$D$7,2,0)/SALACTUAL),""))</f>
        <v/>
      </c>
      <c r="H180" s="201" t="str">
        <f t="shared" ref="H180:H187" si="32">IF(OR(C180="",D180="",F180=""),"",IF(B180&lt;&gt;"",F180/(G180*D180),""))</f>
        <v/>
      </c>
      <c r="I180" s="202" t="str">
        <f>IF(OR(C180="",D180="",E180=""),"",IF(AND(H180&gt;0,H180&lt;=Experiencia1),Puntajes!$H$4,IF(AND(H180&gt;Experiencia1,H180&lt;=Experiencia2),Puntajes!$H$5,IF(AND(H180&gt;Experiencia2,H180&lt;=Experiencia3),Puntajes!$H$6,IF(H180&gt;Experiencia3,Puntajes!$H$7,0)))))</f>
        <v/>
      </c>
    </row>
    <row r="181" spans="2:9" hidden="1" x14ac:dyDescent="0.2">
      <c r="B181" s="72" t="str">
        <f>+'Capacidad Financiera'!B183</f>
        <v/>
      </c>
      <c r="C181" s="74">
        <f>IF(ISERROR(VLOOKUP(B181,'Capacidad Financiera'!$B$13:$AB$57081,2,0)),"",VLOOKUP(B181,'Capacidad Financiera'!$B$13:$AB$57081,2,0))</f>
        <v>0</v>
      </c>
      <c r="D181" s="199">
        <f>IF(ISERROR(VLOOKUP(B181,'Capacidad Financiera'!$B$13:$AB$57081,3,0)),"",VLOOKUP(B181,'Capacidad Financiera'!$B$13:$AB$57081,3,0))</f>
        <v>0</v>
      </c>
      <c r="E181" s="200"/>
      <c r="F181" s="200" t="str">
        <f t="shared" si="31"/>
        <v/>
      </c>
      <c r="G181" s="200" t="str">
        <f>IF(OR(C181="",D181="",E181=""),"",IF(B181&lt;&gt;"",IF(ISERROR(VLOOKUP($A$10,POA!$A$2:$D$7,2,0)),"",VLOOKUP($A$10,POA!$A$2:$D$7,2,0)/SALACTUAL),""))</f>
        <v/>
      </c>
      <c r="H181" s="201" t="str">
        <f t="shared" si="32"/>
        <v/>
      </c>
      <c r="I181" s="202" t="str">
        <f>IF(OR(C181="",D181="",E181=""),"",IF(AND(H181&gt;0,H181&lt;=Experiencia1),Puntajes!$H$4,IF(AND(H181&gt;Experiencia1,H181&lt;=Experiencia2),Puntajes!$H$5,IF(AND(H181&gt;Experiencia2,H181&lt;=Experiencia3),Puntajes!$H$6,IF(H181&gt;Experiencia3,Puntajes!$H$7,0)))))</f>
        <v/>
      </c>
    </row>
    <row r="182" spans="2:9" hidden="1" x14ac:dyDescent="0.2">
      <c r="B182" s="72" t="str">
        <f>+'Capacidad Financiera'!B184</f>
        <v/>
      </c>
      <c r="C182" s="74">
        <f>IF(ISERROR(VLOOKUP(B182,'Capacidad Financiera'!$B$13:$AB$57081,2,0)),"",VLOOKUP(B182,'Capacidad Financiera'!$B$13:$AB$57081,2,0))</f>
        <v>0</v>
      </c>
      <c r="D182" s="199">
        <f>IF(ISERROR(VLOOKUP(B182,'Capacidad Financiera'!$B$13:$AB$57081,3,0)),"",VLOOKUP(B182,'Capacidad Financiera'!$B$13:$AB$57081,3,0))</f>
        <v>0</v>
      </c>
      <c r="E182" s="200"/>
      <c r="F182" s="200" t="str">
        <f t="shared" si="31"/>
        <v/>
      </c>
      <c r="G182" s="200" t="str">
        <f>IF(OR(C182="",D182="",E182=""),"",IF(B182&lt;&gt;"",IF(ISERROR(VLOOKUP($A$10,POA!$A$2:$D$7,2,0)),"",VLOOKUP($A$10,POA!$A$2:$D$7,2,0)/SALACTUAL),""))</f>
        <v/>
      </c>
      <c r="H182" s="201" t="str">
        <f t="shared" si="32"/>
        <v/>
      </c>
      <c r="I182" s="202" t="str">
        <f>IF(OR(C182="",D182="",E182=""),"",IF(AND(H182&gt;0,H182&lt;=Experiencia1),Puntajes!$H$4,IF(AND(H182&gt;Experiencia1,H182&lt;=Experiencia2),Puntajes!$H$5,IF(AND(H182&gt;Experiencia2,H182&lt;=Experiencia3),Puntajes!$H$6,IF(H182&gt;Experiencia3,Puntajes!$H$7,0)))))</f>
        <v/>
      </c>
    </row>
    <row r="183" spans="2:9" hidden="1" x14ac:dyDescent="0.2">
      <c r="B183" s="72" t="str">
        <f>+'Capacidad Financiera'!B185</f>
        <v/>
      </c>
      <c r="C183" s="74">
        <f>IF(ISERROR(VLOOKUP(B183,'Capacidad Financiera'!$B$13:$AB$57081,2,0)),"",VLOOKUP(B183,'Capacidad Financiera'!$B$13:$AB$57081,2,0))</f>
        <v>0</v>
      </c>
      <c r="D183" s="199">
        <f>IF(ISERROR(VLOOKUP(B183,'Capacidad Financiera'!$B$13:$AB$57081,3,0)),"",VLOOKUP(B183,'Capacidad Financiera'!$B$13:$AB$57081,3,0))</f>
        <v>0</v>
      </c>
      <c r="E183" s="200"/>
      <c r="F183" s="200" t="str">
        <f t="shared" si="31"/>
        <v/>
      </c>
      <c r="G183" s="200" t="str">
        <f>IF(OR(C183="",D183="",E183=""),"",IF(B183&lt;&gt;"",IF(ISERROR(VLOOKUP($A$10,POA!$A$2:$D$7,2,0)),"",VLOOKUP($A$10,POA!$A$2:$D$7,2,0)/SALACTUAL),""))</f>
        <v/>
      </c>
      <c r="H183" s="201" t="str">
        <f t="shared" si="32"/>
        <v/>
      </c>
      <c r="I183" s="202" t="str">
        <f>IF(OR(C183="",D183="",E183=""),"",IF(AND(H183&gt;0,H183&lt;=Experiencia1),Puntajes!$H$4,IF(AND(H183&gt;Experiencia1,H183&lt;=Experiencia2),Puntajes!$H$5,IF(AND(H183&gt;Experiencia2,H183&lt;=Experiencia3),Puntajes!$H$6,IF(H183&gt;Experiencia3,Puntajes!$H$7,0)))))</f>
        <v/>
      </c>
    </row>
    <row r="184" spans="2:9" hidden="1" x14ac:dyDescent="0.2">
      <c r="B184" s="72" t="str">
        <f>+'Capacidad Financiera'!B186</f>
        <v/>
      </c>
      <c r="C184" s="74">
        <f>IF(ISERROR(VLOOKUP(B184,'Capacidad Financiera'!$B$13:$AB$57081,2,0)),"",VLOOKUP(B184,'Capacidad Financiera'!$B$13:$AB$57081,2,0))</f>
        <v>0</v>
      </c>
      <c r="D184" s="199">
        <f>IF(ISERROR(VLOOKUP(B184,'Capacidad Financiera'!$B$13:$AB$57081,3,0)),"",VLOOKUP(B184,'Capacidad Financiera'!$B$13:$AB$57081,3,0))</f>
        <v>0</v>
      </c>
      <c r="E184" s="200"/>
      <c r="F184" s="200" t="str">
        <f t="shared" si="31"/>
        <v/>
      </c>
      <c r="G184" s="200" t="str">
        <f>IF(OR(C184="",D184="",E184=""),"",IF(B184&lt;&gt;"",IF(ISERROR(VLOOKUP($A$10,POA!$A$2:$D$7,2,0)),"",VLOOKUP($A$10,POA!$A$2:$D$7,2,0)/SALACTUAL),""))</f>
        <v/>
      </c>
      <c r="H184" s="201" t="str">
        <f t="shared" si="32"/>
        <v/>
      </c>
      <c r="I184" s="202" t="str">
        <f>IF(OR(C184="",D184="",E184=""),"",IF(AND(H184&gt;0,H184&lt;=Experiencia1),Puntajes!$H$4,IF(AND(H184&gt;Experiencia1,H184&lt;=Experiencia2),Puntajes!$H$5,IF(AND(H184&gt;Experiencia2,H184&lt;=Experiencia3),Puntajes!$H$6,IF(H184&gt;Experiencia3,Puntajes!$H$7,0)))))</f>
        <v/>
      </c>
    </row>
    <row r="185" spans="2:9" hidden="1" x14ac:dyDescent="0.2">
      <c r="B185" s="72" t="str">
        <f>+'Capacidad Financiera'!B187</f>
        <v/>
      </c>
      <c r="C185" s="74">
        <f>IF(ISERROR(VLOOKUP(B185,'Capacidad Financiera'!$B$13:$AB$57081,2,0)),"",VLOOKUP(B185,'Capacidad Financiera'!$B$13:$AB$57081,2,0))</f>
        <v>0</v>
      </c>
      <c r="D185" s="199">
        <f>IF(ISERROR(VLOOKUP(B185,'Capacidad Financiera'!$B$13:$AB$57081,3,0)),"",VLOOKUP(B185,'Capacidad Financiera'!$B$13:$AB$57081,3,0))</f>
        <v>0</v>
      </c>
      <c r="E185" s="200"/>
      <c r="F185" s="200" t="str">
        <f t="shared" si="31"/>
        <v/>
      </c>
      <c r="G185" s="200" t="str">
        <f>IF(OR(C185="",D185="",E185=""),"",IF(B185&lt;&gt;"",IF(ISERROR(VLOOKUP($A$10,POA!$A$2:$D$7,2,0)),"",VLOOKUP($A$10,POA!$A$2:$D$7,2,0)/SALACTUAL),""))</f>
        <v/>
      </c>
      <c r="H185" s="201" t="str">
        <f t="shared" si="32"/>
        <v/>
      </c>
      <c r="I185" s="202" t="str">
        <f>IF(OR(C185="",D185="",E185=""),"",IF(AND(H185&gt;0,H185&lt;=Experiencia1),Puntajes!$H$4,IF(AND(H185&gt;Experiencia1,H185&lt;=Experiencia2),Puntajes!$H$5,IF(AND(H185&gt;Experiencia2,H185&lt;=Experiencia3),Puntajes!$H$6,IF(H185&gt;Experiencia3,Puntajes!$H$7,0)))))</f>
        <v/>
      </c>
    </row>
    <row r="186" spans="2:9" hidden="1" x14ac:dyDescent="0.2">
      <c r="B186" s="72" t="str">
        <f>+'Capacidad Financiera'!B188</f>
        <v/>
      </c>
      <c r="C186" s="74">
        <f>IF(ISERROR(VLOOKUP(B186,'Capacidad Financiera'!$B$13:$AB$57081,2,0)),"",VLOOKUP(B186,'Capacidad Financiera'!$B$13:$AB$57081,2,0))</f>
        <v>0</v>
      </c>
      <c r="D186" s="199">
        <f>IF(ISERROR(VLOOKUP(B186,'Capacidad Financiera'!$B$13:$AB$57081,3,0)),"",VLOOKUP(B186,'Capacidad Financiera'!$B$13:$AB$57081,3,0))</f>
        <v>0</v>
      </c>
      <c r="E186" s="200"/>
      <c r="F186" s="200" t="str">
        <f t="shared" si="31"/>
        <v/>
      </c>
      <c r="G186" s="200" t="str">
        <f>IF(OR(C186="",D186="",E186=""),"",IF(B186&lt;&gt;"",IF(ISERROR(VLOOKUP($A$10,POA!$A$2:$D$7,2,0)),"",VLOOKUP($A$10,POA!$A$2:$D$7,2,0)/SALACTUAL),""))</f>
        <v/>
      </c>
      <c r="H186" s="201" t="str">
        <f t="shared" si="32"/>
        <v/>
      </c>
      <c r="I186" s="202" t="str">
        <f>IF(OR(C186="",D186="",E186=""),"",IF(AND(H186&gt;0,H186&lt;=Experiencia1),Puntajes!$H$4,IF(AND(H186&gt;Experiencia1,H186&lt;=Experiencia2),Puntajes!$H$5,IF(AND(H186&gt;Experiencia2,H186&lt;=Experiencia3),Puntajes!$H$6,IF(H186&gt;Experiencia3,Puntajes!$H$7,0)))))</f>
        <v/>
      </c>
    </row>
    <row r="187" spans="2:9" ht="13.5" hidden="1" thickBot="1" x14ac:dyDescent="0.25">
      <c r="B187" s="153" t="str">
        <f>+'Capacidad Financiera'!B189</f>
        <v/>
      </c>
      <c r="C187" s="154">
        <f>IF(ISERROR(VLOOKUP(B187,'Capacidad Financiera'!$B$13:$AB$57081,2,0)),"",VLOOKUP(B187,'Capacidad Financiera'!$B$13:$AB$57081,2,0))</f>
        <v>0</v>
      </c>
      <c r="D187" s="203">
        <f>IF(ISERROR(VLOOKUP(B187,'Capacidad Financiera'!$B$13:$AB$57081,3,0)),"",VLOOKUP(B187,'Capacidad Financiera'!$B$13:$AB$57081,3,0))</f>
        <v>0</v>
      </c>
      <c r="E187" s="204"/>
      <c r="F187" s="204" t="str">
        <f t="shared" si="31"/>
        <v/>
      </c>
      <c r="G187" s="204" t="str">
        <f>IF(OR(C187="",D187="",E187=""),"",IF(B187&lt;&gt;"",IF(ISERROR(VLOOKUP($A$10,POA!$A$2:$D$7,2,0)),"",VLOOKUP($A$10,POA!$A$2:$D$7,2,0)/SALACTUAL),""))</f>
        <v/>
      </c>
      <c r="H187" s="205" t="str">
        <f t="shared" si="32"/>
        <v/>
      </c>
      <c r="I187" s="206" t="str">
        <f>IF(OR(C187="",D187="",E187=""),"",IF(AND(H187&gt;0,H187&lt;=Experiencia1),Puntajes!$H$4,IF(AND(H187&gt;Experiencia1,H187&lt;=Experiencia2),Puntajes!$H$5,IF(AND(H187&gt;Experiencia2,H187&lt;=Experiencia3),Puntajes!$H$6,IF(H187&gt;Experiencia3,Puntajes!$H$7,0)))))</f>
        <v/>
      </c>
    </row>
    <row r="188" spans="2:9" ht="13.5" thickBot="1" x14ac:dyDescent="0.25">
      <c r="B188" s="160"/>
      <c r="C188" s="470"/>
      <c r="D188" s="470"/>
      <c r="E188" s="470"/>
      <c r="F188" s="470"/>
      <c r="G188" s="470"/>
      <c r="H188" s="470"/>
      <c r="I188" s="471"/>
    </row>
    <row r="189" spans="2:9" ht="25.5" x14ac:dyDescent="0.2">
      <c r="B189" s="67">
        <v>17</v>
      </c>
      <c r="C189" s="68" t="str">
        <f>IF(ISERROR(VLOOKUP(B189,'Capacidad Financiera'!$B$13:$AB$57081,2,0)),"",VLOOKUP(B189,'Capacidad Financiera'!$B$13:$AB$57081,2,0))</f>
        <v>CONSTRUCCIONES Y VALORES CONSTRUVALORES SAS</v>
      </c>
      <c r="D189" s="69">
        <f>IF(ISERROR(VLOOKUP(B189,'Capacidad Financiera'!$B$13:$AB$57081,3,0)),"",VLOOKUP(B189,'Capacidad Financiera'!$B$13:$AB$57081,3,0))</f>
        <v>1</v>
      </c>
      <c r="E189" s="70"/>
      <c r="F189" s="70"/>
      <c r="G189" s="70" t="str">
        <f>IF(OR(C189="",D189="",E189=""),"",IF(B190="",IF(B189&lt;&gt;"",IF(ISERROR(VLOOKUP($A$10,POA!$A$2:$D$7,2,0)),"",VLOOKUP($A$10,POA!$A$2:$D$7,2,0)),""),""))</f>
        <v/>
      </c>
      <c r="H189" s="114" t="str">
        <f>IF(OR(C189="",D189="",E189=""),"",IF(B190="",IF(B189&lt;&gt;"",E189/G189,""),""))</f>
        <v/>
      </c>
      <c r="I189" s="111" t="str">
        <f>IF(B190="",IF(E189="","",IF(AND(H189&gt;0,H189&lt;=Experiencia1),Puntajes!$H$4,IF(AND(H189&gt;Experiencia1,H189&lt;=Experiencia2),Puntajes!$H$5,IF(AND(H189&gt;Experiencia2,H189&lt;=Experiencia3),Puntajes!$H$6,IF(H189&gt;Experiencia3,Puntajes!$H$7,0))))),"")</f>
        <v/>
      </c>
    </row>
    <row r="190" spans="2:9" ht="26.25" thickBot="1" x14ac:dyDescent="0.25">
      <c r="B190" s="72">
        <f>+'Capacidad Financiera'!B192</f>
        <v>17.100000000000001</v>
      </c>
      <c r="C190" s="74" t="str">
        <f>IF(ISERROR(VLOOKUP(B190,'Capacidad Financiera'!$B$13:$AB$57081,2,0)),"",VLOOKUP(B190,'Capacidad Financiera'!$B$13:$AB$57081,2,0))</f>
        <v>CONSTRUCCIONES Y VALORES CONSTRUVALORES SAS</v>
      </c>
      <c r="D190" s="199">
        <f>IF(ISERROR(VLOOKUP(B190,'Capacidad Financiera'!$B$13:$AB$57081,3,0)),"",VLOOKUP(B190,'Capacidad Financiera'!$B$13:$AB$57081,3,0))</f>
        <v>1</v>
      </c>
      <c r="E190" s="286">
        <v>18380264110</v>
      </c>
      <c r="F190" s="200">
        <f t="shared" ref="F190:F198" si="33">IF(OR(C190="",D190="",E190=""),"",E190/SALACTUAL)</f>
        <v>15845.05526724138</v>
      </c>
      <c r="G190" s="200">
        <f>IF(OR(C190="",D190="",E190=""),"",IF(B190&lt;&gt;"",IF(ISERROR(VLOOKUP($A$10,POA!$A$2:$D$7,2,0)),"",VLOOKUP($A$10,POA!$A$2:$D$7,2,0)/SALACTUAL),""))</f>
        <v>453.00876551724139</v>
      </c>
      <c r="H190" s="201">
        <f>IF(OR(C190="",D190="",F190=""),"",IF(B190&lt;&gt;"",F190/(G190*D190),""))</f>
        <v>34.977370137969928</v>
      </c>
      <c r="I190" s="202">
        <f>IF(OR(C190="",D190="",E190=""),"",IF(AND(H190&gt;0,H190&lt;=Experiencia1),Puntajes!$H$4,IF(AND(H190&gt;Experiencia1,H190&lt;=Experiencia2),Puntajes!$H$5,IF(AND(H190&gt;Experiencia2,H190&lt;=Experiencia3),Puntajes!$H$6,IF(H190&gt;Experiencia3,Puntajes!$H$7,0)))))</f>
        <v>120</v>
      </c>
    </row>
    <row r="191" spans="2:9" hidden="1" x14ac:dyDescent="0.2">
      <c r="B191" s="72" t="str">
        <f>+'Capacidad Financiera'!B193</f>
        <v/>
      </c>
      <c r="C191" s="74">
        <f>IF(ISERROR(VLOOKUP(B191,'Capacidad Financiera'!$B$13:$AB$57081,2,0)),"",VLOOKUP(B191,'Capacidad Financiera'!$B$13:$AB$57081,2,0))</f>
        <v>0</v>
      </c>
      <c r="D191" s="199">
        <f>IF(ISERROR(VLOOKUP(B191,'Capacidad Financiera'!$B$13:$AB$57081,3,0)),"",VLOOKUP(B191,'Capacidad Financiera'!$B$13:$AB$57081,3,0))</f>
        <v>0</v>
      </c>
      <c r="E191" s="286"/>
      <c r="F191" s="200" t="str">
        <f t="shared" si="33"/>
        <v/>
      </c>
      <c r="G191" s="200" t="str">
        <f>IF(OR(C191="",D191="",E191=""),"",IF(B191&lt;&gt;"",IF(ISERROR(VLOOKUP($A$10,POA!$A$2:$D$7,2,0)),"",VLOOKUP($A$10,POA!$A$2:$D$7,2,0)/SALACTUAL),""))</f>
        <v/>
      </c>
      <c r="H191" s="201" t="str">
        <f t="shared" ref="H191:H198" si="34">IF(OR(C191="",D191="",F191=""),"",IF(B191&lt;&gt;"",F191/(G191*D191),""))</f>
        <v/>
      </c>
      <c r="I191" s="202" t="str">
        <f>IF(OR(C191="",D191="",E191=""),"",IF(AND(H191&gt;0,H191&lt;=Experiencia1),Puntajes!$H$4,IF(AND(H191&gt;Experiencia1,H191&lt;=Experiencia2),Puntajes!$H$5,IF(AND(H191&gt;Experiencia2,H191&lt;=Experiencia3),Puntajes!$H$6,IF(H191&gt;Experiencia3,Puntajes!$H$7,0)))))</f>
        <v/>
      </c>
    </row>
    <row r="192" spans="2:9" hidden="1" x14ac:dyDescent="0.2">
      <c r="B192" s="72" t="str">
        <f>+'Capacidad Financiera'!B194</f>
        <v/>
      </c>
      <c r="C192" s="74">
        <f>IF(ISERROR(VLOOKUP(B192,'Capacidad Financiera'!$B$13:$AB$57081,2,0)),"",VLOOKUP(B192,'Capacidad Financiera'!$B$13:$AB$57081,2,0))</f>
        <v>0</v>
      </c>
      <c r="D192" s="199">
        <f>IF(ISERROR(VLOOKUP(B192,'Capacidad Financiera'!$B$13:$AB$57081,3,0)),"",VLOOKUP(B192,'Capacidad Financiera'!$B$13:$AB$57081,3,0))</f>
        <v>0</v>
      </c>
      <c r="E192" s="200"/>
      <c r="F192" s="200" t="str">
        <f t="shared" si="33"/>
        <v/>
      </c>
      <c r="G192" s="200" t="str">
        <f>IF(OR(C192="",D192="",E192=""),"",IF(B192&lt;&gt;"",IF(ISERROR(VLOOKUP($A$10,POA!$A$2:$D$7,2,0)),"",VLOOKUP($A$10,POA!$A$2:$D$7,2,0)/SALACTUAL),""))</f>
        <v/>
      </c>
      <c r="H192" s="201" t="str">
        <f t="shared" si="34"/>
        <v/>
      </c>
      <c r="I192" s="202" t="str">
        <f>IF(OR(C192="",D192="",E192=""),"",IF(AND(H192&gt;0,H192&lt;=Experiencia1),Puntajes!$H$4,IF(AND(H192&gt;Experiencia1,H192&lt;=Experiencia2),Puntajes!$H$5,IF(AND(H192&gt;Experiencia2,H192&lt;=Experiencia3),Puntajes!$H$6,IF(H192&gt;Experiencia3,Puntajes!$H$7,0)))))</f>
        <v/>
      </c>
    </row>
    <row r="193" spans="2:9" hidden="1" x14ac:dyDescent="0.2">
      <c r="B193" s="72" t="str">
        <f>+'Capacidad Financiera'!B195</f>
        <v/>
      </c>
      <c r="C193" s="74">
        <f>IF(ISERROR(VLOOKUP(B193,'Capacidad Financiera'!$B$13:$AB$57081,2,0)),"",VLOOKUP(B193,'Capacidad Financiera'!$B$13:$AB$57081,2,0))</f>
        <v>0</v>
      </c>
      <c r="D193" s="199">
        <f>IF(ISERROR(VLOOKUP(B193,'Capacidad Financiera'!$B$13:$AB$57081,3,0)),"",VLOOKUP(B193,'Capacidad Financiera'!$B$13:$AB$57081,3,0))</f>
        <v>0</v>
      </c>
      <c r="E193" s="200"/>
      <c r="F193" s="200" t="str">
        <f t="shared" si="33"/>
        <v/>
      </c>
      <c r="G193" s="200" t="str">
        <f>IF(OR(C193="",D193="",E193=""),"",IF(B193&lt;&gt;"",IF(ISERROR(VLOOKUP($A$10,POA!$A$2:$D$7,2,0)),"",VLOOKUP($A$10,POA!$A$2:$D$7,2,0)/SALACTUAL),""))</f>
        <v/>
      </c>
      <c r="H193" s="201" t="str">
        <f t="shared" si="34"/>
        <v/>
      </c>
      <c r="I193" s="202" t="str">
        <f>IF(OR(C193="",D193="",E193=""),"",IF(AND(H193&gt;0,H193&lt;=Experiencia1),Puntajes!$H$4,IF(AND(H193&gt;Experiencia1,H193&lt;=Experiencia2),Puntajes!$H$5,IF(AND(H193&gt;Experiencia2,H193&lt;=Experiencia3),Puntajes!$H$6,IF(H193&gt;Experiencia3,Puntajes!$H$7,0)))))</f>
        <v/>
      </c>
    </row>
    <row r="194" spans="2:9" hidden="1" x14ac:dyDescent="0.2">
      <c r="B194" s="72" t="str">
        <f>+'Capacidad Financiera'!B196</f>
        <v/>
      </c>
      <c r="C194" s="74">
        <f>IF(ISERROR(VLOOKUP(B194,'Capacidad Financiera'!$B$13:$AB$57081,2,0)),"",VLOOKUP(B194,'Capacidad Financiera'!$B$13:$AB$57081,2,0))</f>
        <v>0</v>
      </c>
      <c r="D194" s="199">
        <f>IF(ISERROR(VLOOKUP(B194,'Capacidad Financiera'!$B$13:$AB$57081,3,0)),"",VLOOKUP(B194,'Capacidad Financiera'!$B$13:$AB$57081,3,0))</f>
        <v>0</v>
      </c>
      <c r="E194" s="200"/>
      <c r="F194" s="200" t="str">
        <f t="shared" si="33"/>
        <v/>
      </c>
      <c r="G194" s="200" t="str">
        <f>IF(OR(C194="",D194="",E194=""),"",IF(B194&lt;&gt;"",IF(ISERROR(VLOOKUP($A$10,POA!$A$2:$D$7,2,0)),"",VLOOKUP($A$10,POA!$A$2:$D$7,2,0)/SALACTUAL),""))</f>
        <v/>
      </c>
      <c r="H194" s="201" t="str">
        <f t="shared" si="34"/>
        <v/>
      </c>
      <c r="I194" s="202" t="str">
        <f>IF(OR(C194="",D194="",E194=""),"",IF(AND(H194&gt;0,H194&lt;=Experiencia1),Puntajes!$H$4,IF(AND(H194&gt;Experiencia1,H194&lt;=Experiencia2),Puntajes!$H$5,IF(AND(H194&gt;Experiencia2,H194&lt;=Experiencia3),Puntajes!$H$6,IF(H194&gt;Experiencia3,Puntajes!$H$7,0)))))</f>
        <v/>
      </c>
    </row>
    <row r="195" spans="2:9" hidden="1" x14ac:dyDescent="0.2">
      <c r="B195" s="72" t="str">
        <f>+'Capacidad Financiera'!B197</f>
        <v/>
      </c>
      <c r="C195" s="74">
        <f>IF(ISERROR(VLOOKUP(B195,'Capacidad Financiera'!$B$13:$AB$57081,2,0)),"",VLOOKUP(B195,'Capacidad Financiera'!$B$13:$AB$57081,2,0))</f>
        <v>0</v>
      </c>
      <c r="D195" s="199">
        <f>IF(ISERROR(VLOOKUP(B195,'Capacidad Financiera'!$B$13:$AB$57081,3,0)),"",VLOOKUP(B195,'Capacidad Financiera'!$B$13:$AB$57081,3,0))</f>
        <v>0</v>
      </c>
      <c r="E195" s="200"/>
      <c r="F195" s="200" t="str">
        <f t="shared" si="33"/>
        <v/>
      </c>
      <c r="G195" s="200" t="str">
        <f>IF(OR(C195="",D195="",E195=""),"",IF(B195&lt;&gt;"",IF(ISERROR(VLOOKUP($A$10,POA!$A$2:$D$7,2,0)),"",VLOOKUP($A$10,POA!$A$2:$D$7,2,0)/SALACTUAL),""))</f>
        <v/>
      </c>
      <c r="H195" s="201" t="str">
        <f t="shared" si="34"/>
        <v/>
      </c>
      <c r="I195" s="202" t="str">
        <f>IF(OR(C195="",D195="",E195=""),"",IF(AND(H195&gt;0,H195&lt;=Experiencia1),Puntajes!$H$4,IF(AND(H195&gt;Experiencia1,H195&lt;=Experiencia2),Puntajes!$H$5,IF(AND(H195&gt;Experiencia2,H195&lt;=Experiencia3),Puntajes!$H$6,IF(H195&gt;Experiencia3,Puntajes!$H$7,0)))))</f>
        <v/>
      </c>
    </row>
    <row r="196" spans="2:9" hidden="1" x14ac:dyDescent="0.2">
      <c r="B196" s="72" t="str">
        <f>+'Capacidad Financiera'!B198</f>
        <v/>
      </c>
      <c r="C196" s="74">
        <f>IF(ISERROR(VLOOKUP(B196,'Capacidad Financiera'!$B$13:$AB$57081,2,0)),"",VLOOKUP(B196,'Capacidad Financiera'!$B$13:$AB$57081,2,0))</f>
        <v>0</v>
      </c>
      <c r="D196" s="199">
        <f>IF(ISERROR(VLOOKUP(B196,'Capacidad Financiera'!$B$13:$AB$57081,3,0)),"",VLOOKUP(B196,'Capacidad Financiera'!$B$13:$AB$57081,3,0))</f>
        <v>0</v>
      </c>
      <c r="E196" s="200"/>
      <c r="F196" s="200" t="str">
        <f t="shared" si="33"/>
        <v/>
      </c>
      <c r="G196" s="200" t="str">
        <f>IF(OR(C196="",D196="",E196=""),"",IF(B196&lt;&gt;"",IF(ISERROR(VLOOKUP($A$10,POA!$A$2:$D$7,2,0)),"",VLOOKUP($A$10,POA!$A$2:$D$7,2,0)/SALACTUAL),""))</f>
        <v/>
      </c>
      <c r="H196" s="201" t="str">
        <f t="shared" si="34"/>
        <v/>
      </c>
      <c r="I196" s="202" t="str">
        <f>IF(OR(C196="",D196="",E196=""),"",IF(AND(H196&gt;0,H196&lt;=Experiencia1),Puntajes!$H$4,IF(AND(H196&gt;Experiencia1,H196&lt;=Experiencia2),Puntajes!$H$5,IF(AND(H196&gt;Experiencia2,H196&lt;=Experiencia3),Puntajes!$H$6,IF(H196&gt;Experiencia3,Puntajes!$H$7,0)))))</f>
        <v/>
      </c>
    </row>
    <row r="197" spans="2:9" hidden="1" x14ac:dyDescent="0.2">
      <c r="B197" s="72" t="str">
        <f>+'Capacidad Financiera'!B199</f>
        <v/>
      </c>
      <c r="C197" s="74">
        <f>IF(ISERROR(VLOOKUP(B197,'Capacidad Financiera'!$B$13:$AB$57081,2,0)),"",VLOOKUP(B197,'Capacidad Financiera'!$B$13:$AB$57081,2,0))</f>
        <v>0</v>
      </c>
      <c r="D197" s="199">
        <f>IF(ISERROR(VLOOKUP(B197,'Capacidad Financiera'!$B$13:$AB$57081,3,0)),"",VLOOKUP(B197,'Capacidad Financiera'!$B$13:$AB$57081,3,0))</f>
        <v>0</v>
      </c>
      <c r="E197" s="200"/>
      <c r="F197" s="200" t="str">
        <f t="shared" si="33"/>
        <v/>
      </c>
      <c r="G197" s="200" t="str">
        <f>IF(OR(C197="",D197="",E197=""),"",IF(B197&lt;&gt;"",IF(ISERROR(VLOOKUP($A$10,POA!$A$2:$D$7,2,0)),"",VLOOKUP($A$10,POA!$A$2:$D$7,2,0)/SALACTUAL),""))</f>
        <v/>
      </c>
      <c r="H197" s="201" t="str">
        <f t="shared" si="34"/>
        <v/>
      </c>
      <c r="I197" s="202" t="str">
        <f>IF(OR(C197="",D197="",E197=""),"",IF(AND(H197&gt;0,H197&lt;=Experiencia1),Puntajes!$H$4,IF(AND(H197&gt;Experiencia1,H197&lt;=Experiencia2),Puntajes!$H$5,IF(AND(H197&gt;Experiencia2,H197&lt;=Experiencia3),Puntajes!$H$6,IF(H197&gt;Experiencia3,Puntajes!$H$7,0)))))</f>
        <v/>
      </c>
    </row>
    <row r="198" spans="2:9" ht="13.5" hidden="1" thickBot="1" x14ac:dyDescent="0.25">
      <c r="B198" s="153" t="str">
        <f>+'Capacidad Financiera'!B200</f>
        <v/>
      </c>
      <c r="C198" s="154">
        <f>IF(ISERROR(VLOOKUP(B198,'Capacidad Financiera'!$B$13:$AB$57081,2,0)),"",VLOOKUP(B198,'Capacidad Financiera'!$B$13:$AB$57081,2,0))</f>
        <v>0</v>
      </c>
      <c r="D198" s="203">
        <f>IF(ISERROR(VLOOKUP(B198,'Capacidad Financiera'!$B$13:$AB$57081,3,0)),"",VLOOKUP(B198,'Capacidad Financiera'!$B$13:$AB$57081,3,0))</f>
        <v>0</v>
      </c>
      <c r="E198" s="204"/>
      <c r="F198" s="204" t="str">
        <f t="shared" si="33"/>
        <v/>
      </c>
      <c r="G198" s="204" t="str">
        <f>IF(OR(C198="",D198="",E198=""),"",IF(B198&lt;&gt;"",IF(ISERROR(VLOOKUP($A$10,POA!$A$2:$D$7,2,0)),"",VLOOKUP($A$10,POA!$A$2:$D$7,2,0)/SALACTUAL),""))</f>
        <v/>
      </c>
      <c r="H198" s="205" t="str">
        <f t="shared" si="34"/>
        <v/>
      </c>
      <c r="I198" s="206" t="str">
        <f>IF(OR(C198="",D198="",E198=""),"",IF(AND(H198&gt;0,H198&lt;=Experiencia1),Puntajes!$H$4,IF(AND(H198&gt;Experiencia1,H198&lt;=Experiencia2),Puntajes!$H$5,IF(AND(H198&gt;Experiencia2,H198&lt;=Experiencia3),Puntajes!$H$6,IF(H198&gt;Experiencia3,Puntajes!$H$7,0)))))</f>
        <v/>
      </c>
    </row>
    <row r="199" spans="2:9" ht="13.5" thickBot="1" x14ac:dyDescent="0.25">
      <c r="B199" s="160"/>
      <c r="C199" s="470"/>
      <c r="D199" s="470"/>
      <c r="E199" s="470"/>
      <c r="F199" s="470"/>
      <c r="G199" s="470"/>
      <c r="H199" s="470"/>
      <c r="I199" s="471"/>
    </row>
    <row r="200" spans="2:9" ht="38.25" x14ac:dyDescent="0.2">
      <c r="B200" s="67">
        <v>18</v>
      </c>
      <c r="C200" s="68" t="str">
        <f>IF(ISERROR(VLOOKUP(B200,'Capacidad Financiera'!$B$13:$AB$57081,2,0)),"",VLOOKUP(B200,'Capacidad Financiera'!$B$13:$AB$57081,2,0))</f>
        <v xml:space="preserve"> SERVICIOS INTEGRALES DE ARQUITECTURA Y CONSTRUCCION SERARCO SAS</v>
      </c>
      <c r="D200" s="69">
        <f>IF(ISERROR(VLOOKUP(B200,'Capacidad Financiera'!$B$13:$AB$57081,3,0)),"",VLOOKUP(B200,'Capacidad Financiera'!$B$13:$AB$57081,3,0))</f>
        <v>1</v>
      </c>
      <c r="E200" s="70"/>
      <c r="F200" s="70"/>
      <c r="G200" s="70" t="str">
        <f>IF(OR(C200="",D200="",E200=""),"",IF(B201="",IF(B200&lt;&gt;"",IF(ISERROR(VLOOKUP($A$10,POA!$A$2:$D$7,2,0)),"",VLOOKUP($A$10,POA!$A$2:$D$7,2,0)),""),""))</f>
        <v/>
      </c>
      <c r="H200" s="114" t="str">
        <f>IF(OR(C200="",D200="",E200=""),"",IF(B201="",IF(B200&lt;&gt;"",E200/G200,""),""))</f>
        <v/>
      </c>
      <c r="I200" s="111" t="str">
        <f>IF(B201="",IF(E200="","",IF(AND(H200&gt;0,H200&lt;=Experiencia1),Puntajes!$H$4,IF(AND(H200&gt;Experiencia1,H200&lt;=Experiencia2),Puntajes!$H$5,IF(AND(H200&gt;Experiencia2,H200&lt;=Experiencia3),Puntajes!$H$6,IF(H200&gt;Experiencia3,Puntajes!$H$7,0))))),"")</f>
        <v/>
      </c>
    </row>
    <row r="201" spans="2:9" ht="39" thickBot="1" x14ac:dyDescent="0.25">
      <c r="B201" s="72">
        <f>+'Capacidad Financiera'!B203</f>
        <v>18.100000000000001</v>
      </c>
      <c r="C201" s="74" t="str">
        <f>IF(ISERROR(VLOOKUP(B201,'Capacidad Financiera'!$B$13:$AB$57081,2,0)),"",VLOOKUP(B201,'Capacidad Financiera'!$B$13:$AB$57081,2,0))</f>
        <v xml:space="preserve"> SERVICIOS INTEGRALES DE ARQUITECTURA Y CONSTRUCCION SERARCO SAS</v>
      </c>
      <c r="D201" s="199">
        <f>IF(ISERROR(VLOOKUP(B201,'Capacidad Financiera'!$B$13:$AB$57081,3,0)),"",VLOOKUP(B201,'Capacidad Financiera'!$B$13:$AB$57081,3,0))</f>
        <v>1</v>
      </c>
      <c r="E201" s="286">
        <v>9992827000</v>
      </c>
      <c r="F201" s="200">
        <f t="shared" ref="F201:F209" si="35">IF(OR(C201="",D201="",E201=""),"",E201/SALACTUAL)</f>
        <v>8614.506034482758</v>
      </c>
      <c r="G201" s="200">
        <f>IF(OR(C201="",D201="",E201=""),"",IF(B201&lt;&gt;"",IF(ISERROR(VLOOKUP($A$10,POA!$A$2:$D$7,2,0)),"",VLOOKUP($A$10,POA!$A$2:$D$7,2,0)/SALACTUAL),""))</f>
        <v>453.00876551724139</v>
      </c>
      <c r="H201" s="201">
        <f>IF(OR(C201="",D201="",F201=""),"",IF(B201&lt;&gt;"",F201/(G201*D201),""))</f>
        <v>19.016201650417937</v>
      </c>
      <c r="I201" s="202">
        <f>IF(OR(C201="",D201="",E201=""),"",IF(AND(H201&gt;0,H201&lt;=Experiencia1),Puntajes!$H$4,IF(AND(H201&gt;Experiencia1,H201&lt;=Experiencia2),Puntajes!$H$5,IF(AND(H201&gt;Experiencia2,H201&lt;=Experiencia3),Puntajes!$H$6,IF(H201&gt;Experiencia3,Puntajes!$H$7,0)))))</f>
        <v>120</v>
      </c>
    </row>
    <row r="202" spans="2:9" hidden="1" x14ac:dyDescent="0.2">
      <c r="B202" s="72" t="str">
        <f>+'Capacidad Financiera'!B204</f>
        <v/>
      </c>
      <c r="C202" s="74">
        <f>IF(ISERROR(VLOOKUP(B202,'Capacidad Financiera'!$B$13:$AB$57081,2,0)),"",VLOOKUP(B202,'Capacidad Financiera'!$B$13:$AB$57081,2,0))</f>
        <v>0</v>
      </c>
      <c r="D202" s="199">
        <f>IF(ISERROR(VLOOKUP(B202,'Capacidad Financiera'!$B$13:$AB$57081,3,0)),"",VLOOKUP(B202,'Capacidad Financiera'!$B$13:$AB$57081,3,0))</f>
        <v>0</v>
      </c>
      <c r="E202" s="286"/>
      <c r="F202" s="200" t="str">
        <f t="shared" si="35"/>
        <v/>
      </c>
      <c r="G202" s="200" t="str">
        <f>IF(OR(C202="",D202="",E202=""),"",IF(B202&lt;&gt;"",IF(ISERROR(VLOOKUP($A$10,POA!$A$2:$D$7,2,0)),"",VLOOKUP($A$10,POA!$A$2:$D$7,2,0)/SALACTUAL),""))</f>
        <v/>
      </c>
      <c r="H202" s="201" t="str">
        <f t="shared" ref="H202:H209" si="36">IF(OR(C202="",D202="",F202=""),"",IF(B202&lt;&gt;"",F202/(G202*D202),""))</f>
        <v/>
      </c>
      <c r="I202" s="202" t="str">
        <f>IF(OR(C202="",D202="",E202=""),"",IF(AND(H202&gt;0,H202&lt;=Experiencia1),Puntajes!$H$4,IF(AND(H202&gt;Experiencia1,H202&lt;=Experiencia2),Puntajes!$H$5,IF(AND(H202&gt;Experiencia2,H202&lt;=Experiencia3),Puntajes!$H$6,IF(H202&gt;Experiencia3,Puntajes!$H$7,0)))))</f>
        <v/>
      </c>
    </row>
    <row r="203" spans="2:9" hidden="1" x14ac:dyDescent="0.2">
      <c r="B203" s="72" t="str">
        <f>+'Capacidad Financiera'!B205</f>
        <v/>
      </c>
      <c r="C203" s="74">
        <f>IF(ISERROR(VLOOKUP(B203,'Capacidad Financiera'!$B$13:$AB$57081,2,0)),"",VLOOKUP(B203,'Capacidad Financiera'!$B$13:$AB$57081,2,0))</f>
        <v>0</v>
      </c>
      <c r="D203" s="199">
        <f>IF(ISERROR(VLOOKUP(B203,'Capacidad Financiera'!$B$13:$AB$57081,3,0)),"",VLOOKUP(B203,'Capacidad Financiera'!$B$13:$AB$57081,3,0))</f>
        <v>0</v>
      </c>
      <c r="E203" s="200"/>
      <c r="F203" s="200" t="str">
        <f t="shared" si="35"/>
        <v/>
      </c>
      <c r="G203" s="200" t="str">
        <f>IF(OR(C203="",D203="",E203=""),"",IF(B203&lt;&gt;"",IF(ISERROR(VLOOKUP($A$10,POA!$A$2:$D$7,2,0)),"",VLOOKUP($A$10,POA!$A$2:$D$7,2,0)/SALACTUAL),""))</f>
        <v/>
      </c>
      <c r="H203" s="201" t="str">
        <f t="shared" si="36"/>
        <v/>
      </c>
      <c r="I203" s="202" t="str">
        <f>IF(OR(C203="",D203="",E203=""),"",IF(AND(H203&gt;0,H203&lt;=Experiencia1),Puntajes!$H$4,IF(AND(H203&gt;Experiencia1,H203&lt;=Experiencia2),Puntajes!$H$5,IF(AND(H203&gt;Experiencia2,H203&lt;=Experiencia3),Puntajes!$H$6,IF(H203&gt;Experiencia3,Puntajes!$H$7,0)))))</f>
        <v/>
      </c>
    </row>
    <row r="204" spans="2:9" hidden="1" x14ac:dyDescent="0.2">
      <c r="B204" s="72" t="str">
        <f>+'Capacidad Financiera'!B206</f>
        <v/>
      </c>
      <c r="C204" s="74">
        <f>IF(ISERROR(VLOOKUP(B204,'Capacidad Financiera'!$B$13:$AB$57081,2,0)),"",VLOOKUP(B204,'Capacidad Financiera'!$B$13:$AB$57081,2,0))</f>
        <v>0</v>
      </c>
      <c r="D204" s="199">
        <f>IF(ISERROR(VLOOKUP(B204,'Capacidad Financiera'!$B$13:$AB$57081,3,0)),"",VLOOKUP(B204,'Capacidad Financiera'!$B$13:$AB$57081,3,0))</f>
        <v>0</v>
      </c>
      <c r="E204" s="200"/>
      <c r="F204" s="200" t="str">
        <f t="shared" si="35"/>
        <v/>
      </c>
      <c r="G204" s="200" t="str">
        <f>IF(OR(C204="",D204="",E204=""),"",IF(B204&lt;&gt;"",IF(ISERROR(VLOOKUP($A$10,POA!$A$2:$D$7,2,0)),"",VLOOKUP($A$10,POA!$A$2:$D$7,2,0)/SALACTUAL),""))</f>
        <v/>
      </c>
      <c r="H204" s="201" t="str">
        <f t="shared" si="36"/>
        <v/>
      </c>
      <c r="I204" s="202" t="str">
        <f>IF(OR(C204="",D204="",E204=""),"",IF(AND(H204&gt;0,H204&lt;=Experiencia1),Puntajes!$H$4,IF(AND(H204&gt;Experiencia1,H204&lt;=Experiencia2),Puntajes!$H$5,IF(AND(H204&gt;Experiencia2,H204&lt;=Experiencia3),Puntajes!$H$6,IF(H204&gt;Experiencia3,Puntajes!$H$7,0)))))</f>
        <v/>
      </c>
    </row>
    <row r="205" spans="2:9" hidden="1" x14ac:dyDescent="0.2">
      <c r="B205" s="72" t="str">
        <f>+'Capacidad Financiera'!B207</f>
        <v/>
      </c>
      <c r="C205" s="74">
        <f>IF(ISERROR(VLOOKUP(B205,'Capacidad Financiera'!$B$13:$AB$57081,2,0)),"",VLOOKUP(B205,'Capacidad Financiera'!$B$13:$AB$57081,2,0))</f>
        <v>0</v>
      </c>
      <c r="D205" s="199">
        <f>IF(ISERROR(VLOOKUP(B205,'Capacidad Financiera'!$B$13:$AB$57081,3,0)),"",VLOOKUP(B205,'Capacidad Financiera'!$B$13:$AB$57081,3,0))</f>
        <v>0</v>
      </c>
      <c r="E205" s="200"/>
      <c r="F205" s="200" t="str">
        <f t="shared" si="35"/>
        <v/>
      </c>
      <c r="G205" s="200" t="str">
        <f>IF(OR(C205="",D205="",E205=""),"",IF(B205&lt;&gt;"",IF(ISERROR(VLOOKUP($A$10,POA!$A$2:$D$7,2,0)),"",VLOOKUP($A$10,POA!$A$2:$D$7,2,0)/SALACTUAL),""))</f>
        <v/>
      </c>
      <c r="H205" s="201" t="str">
        <f t="shared" si="36"/>
        <v/>
      </c>
      <c r="I205" s="202" t="str">
        <f>IF(OR(C205="",D205="",E205=""),"",IF(AND(H205&gt;0,H205&lt;=Experiencia1),Puntajes!$H$4,IF(AND(H205&gt;Experiencia1,H205&lt;=Experiencia2),Puntajes!$H$5,IF(AND(H205&gt;Experiencia2,H205&lt;=Experiencia3),Puntajes!$H$6,IF(H205&gt;Experiencia3,Puntajes!$H$7,0)))))</f>
        <v/>
      </c>
    </row>
    <row r="206" spans="2:9" hidden="1" x14ac:dyDescent="0.2">
      <c r="B206" s="72" t="str">
        <f>+'Capacidad Financiera'!B208</f>
        <v/>
      </c>
      <c r="C206" s="74">
        <f>IF(ISERROR(VLOOKUP(B206,'Capacidad Financiera'!$B$13:$AB$57081,2,0)),"",VLOOKUP(B206,'Capacidad Financiera'!$B$13:$AB$57081,2,0))</f>
        <v>0</v>
      </c>
      <c r="D206" s="199">
        <f>IF(ISERROR(VLOOKUP(B206,'Capacidad Financiera'!$B$13:$AB$57081,3,0)),"",VLOOKUP(B206,'Capacidad Financiera'!$B$13:$AB$57081,3,0))</f>
        <v>0</v>
      </c>
      <c r="E206" s="200"/>
      <c r="F206" s="200" t="str">
        <f t="shared" si="35"/>
        <v/>
      </c>
      <c r="G206" s="200" t="str">
        <f>IF(OR(C206="",D206="",E206=""),"",IF(B206&lt;&gt;"",IF(ISERROR(VLOOKUP($A$10,POA!$A$2:$D$7,2,0)),"",VLOOKUP($A$10,POA!$A$2:$D$7,2,0)/SALACTUAL),""))</f>
        <v/>
      </c>
      <c r="H206" s="201" t="str">
        <f t="shared" si="36"/>
        <v/>
      </c>
      <c r="I206" s="202" t="str">
        <f>IF(OR(C206="",D206="",E206=""),"",IF(AND(H206&gt;0,H206&lt;=Experiencia1),Puntajes!$H$4,IF(AND(H206&gt;Experiencia1,H206&lt;=Experiencia2),Puntajes!$H$5,IF(AND(H206&gt;Experiencia2,H206&lt;=Experiencia3),Puntajes!$H$6,IF(H206&gt;Experiencia3,Puntajes!$H$7,0)))))</f>
        <v/>
      </c>
    </row>
    <row r="207" spans="2:9" hidden="1" x14ac:dyDescent="0.2">
      <c r="B207" s="72" t="str">
        <f>+'Capacidad Financiera'!B209</f>
        <v/>
      </c>
      <c r="C207" s="74">
        <f>IF(ISERROR(VLOOKUP(B207,'Capacidad Financiera'!$B$13:$AB$57081,2,0)),"",VLOOKUP(B207,'Capacidad Financiera'!$B$13:$AB$57081,2,0))</f>
        <v>0</v>
      </c>
      <c r="D207" s="199">
        <f>IF(ISERROR(VLOOKUP(B207,'Capacidad Financiera'!$B$13:$AB$57081,3,0)),"",VLOOKUP(B207,'Capacidad Financiera'!$B$13:$AB$57081,3,0))</f>
        <v>0</v>
      </c>
      <c r="E207" s="200"/>
      <c r="F207" s="200" t="str">
        <f t="shared" si="35"/>
        <v/>
      </c>
      <c r="G207" s="200" t="str">
        <f>IF(OR(C207="",D207="",E207=""),"",IF(B207&lt;&gt;"",IF(ISERROR(VLOOKUP($A$10,POA!$A$2:$D$7,2,0)),"",VLOOKUP($A$10,POA!$A$2:$D$7,2,0)/SALACTUAL),""))</f>
        <v/>
      </c>
      <c r="H207" s="201" t="str">
        <f t="shared" si="36"/>
        <v/>
      </c>
      <c r="I207" s="202" t="str">
        <f>IF(OR(C207="",D207="",E207=""),"",IF(AND(H207&gt;0,H207&lt;=Experiencia1),Puntajes!$H$4,IF(AND(H207&gt;Experiencia1,H207&lt;=Experiencia2),Puntajes!$H$5,IF(AND(H207&gt;Experiencia2,H207&lt;=Experiencia3),Puntajes!$H$6,IF(H207&gt;Experiencia3,Puntajes!$H$7,0)))))</f>
        <v/>
      </c>
    </row>
    <row r="208" spans="2:9" hidden="1" x14ac:dyDescent="0.2">
      <c r="B208" s="72" t="str">
        <f>+'Capacidad Financiera'!B210</f>
        <v/>
      </c>
      <c r="C208" s="74">
        <f>IF(ISERROR(VLOOKUP(B208,'Capacidad Financiera'!$B$13:$AB$57081,2,0)),"",VLOOKUP(B208,'Capacidad Financiera'!$B$13:$AB$57081,2,0))</f>
        <v>0</v>
      </c>
      <c r="D208" s="199">
        <f>IF(ISERROR(VLOOKUP(B208,'Capacidad Financiera'!$B$13:$AB$57081,3,0)),"",VLOOKUP(B208,'Capacidad Financiera'!$B$13:$AB$57081,3,0))</f>
        <v>0</v>
      </c>
      <c r="E208" s="200"/>
      <c r="F208" s="200" t="str">
        <f t="shared" si="35"/>
        <v/>
      </c>
      <c r="G208" s="200" t="str">
        <f>IF(OR(C208="",D208="",E208=""),"",IF(B208&lt;&gt;"",IF(ISERROR(VLOOKUP($A$10,POA!$A$2:$D$7,2,0)),"",VLOOKUP($A$10,POA!$A$2:$D$7,2,0)/SALACTUAL),""))</f>
        <v/>
      </c>
      <c r="H208" s="201" t="str">
        <f t="shared" si="36"/>
        <v/>
      </c>
      <c r="I208" s="202" t="str">
        <f>IF(OR(C208="",D208="",E208=""),"",IF(AND(H208&gt;0,H208&lt;=Experiencia1),Puntajes!$H$4,IF(AND(H208&gt;Experiencia1,H208&lt;=Experiencia2),Puntajes!$H$5,IF(AND(H208&gt;Experiencia2,H208&lt;=Experiencia3),Puntajes!$H$6,IF(H208&gt;Experiencia3,Puntajes!$H$7,0)))))</f>
        <v/>
      </c>
    </row>
    <row r="209" spans="2:9" ht="13.5" hidden="1" thickBot="1" x14ac:dyDescent="0.25">
      <c r="B209" s="153" t="str">
        <f>+'Capacidad Financiera'!B211</f>
        <v/>
      </c>
      <c r="C209" s="154">
        <f>IF(ISERROR(VLOOKUP(B209,'Capacidad Financiera'!$B$13:$AB$57081,2,0)),"",VLOOKUP(B209,'Capacidad Financiera'!$B$13:$AB$57081,2,0))</f>
        <v>0</v>
      </c>
      <c r="D209" s="203">
        <f>IF(ISERROR(VLOOKUP(B209,'Capacidad Financiera'!$B$13:$AB$57081,3,0)),"",VLOOKUP(B209,'Capacidad Financiera'!$B$13:$AB$57081,3,0))</f>
        <v>0</v>
      </c>
      <c r="E209" s="204"/>
      <c r="F209" s="204" t="str">
        <f t="shared" si="35"/>
        <v/>
      </c>
      <c r="G209" s="204" t="str">
        <f>IF(OR(C209="",D209="",E209=""),"",IF(B209&lt;&gt;"",IF(ISERROR(VLOOKUP($A$10,POA!$A$2:$D$7,2,0)),"",VLOOKUP($A$10,POA!$A$2:$D$7,2,0)/SALACTUAL),""))</f>
        <v/>
      </c>
      <c r="H209" s="205" t="str">
        <f t="shared" si="36"/>
        <v/>
      </c>
      <c r="I209" s="206" t="str">
        <f>IF(OR(C209="",D209="",E209=""),"",IF(AND(H209&gt;0,H209&lt;=Experiencia1),Puntajes!$H$4,IF(AND(H209&gt;Experiencia1,H209&lt;=Experiencia2),Puntajes!$H$5,IF(AND(H209&gt;Experiencia2,H209&lt;=Experiencia3),Puntajes!$H$6,IF(H209&gt;Experiencia3,Puntajes!$H$7,0)))))</f>
        <v/>
      </c>
    </row>
    <row r="210" spans="2:9" ht="13.5" thickBot="1" x14ac:dyDescent="0.25">
      <c r="B210" s="160"/>
      <c r="C210" s="470"/>
      <c r="D210" s="470"/>
      <c r="E210" s="470"/>
      <c r="F210" s="470"/>
      <c r="G210" s="470"/>
      <c r="H210" s="470"/>
      <c r="I210" s="471"/>
    </row>
    <row r="211" spans="2:9" x14ac:dyDescent="0.2">
      <c r="B211" s="67">
        <v>19</v>
      </c>
      <c r="C211" s="68" t="str">
        <f>IF(ISERROR(VLOOKUP(B211,'Capacidad Financiera'!$B$13:$AB$57081,2,0)),"",VLOOKUP(B211,'Capacidad Financiera'!$B$13:$AB$57081,2,0))</f>
        <v>GHS INGENIERIA SAS</v>
      </c>
      <c r="D211" s="69">
        <f>IF(ISERROR(VLOOKUP(B211,'Capacidad Financiera'!$B$13:$AB$57081,3,0)),"",VLOOKUP(B211,'Capacidad Financiera'!$B$13:$AB$57081,3,0))</f>
        <v>1</v>
      </c>
      <c r="E211" s="70"/>
      <c r="F211" s="70"/>
      <c r="G211" s="70" t="str">
        <f>IF(OR(C211="",D211="",E211=""),"",IF(B212="",IF(B211&lt;&gt;"",IF(ISERROR(VLOOKUP($A$10,POA!$A$2:$D$7,2,0)),"",VLOOKUP($A$10,POA!$A$2:$D$7,2,0)),""),""))</f>
        <v/>
      </c>
      <c r="H211" s="114" t="str">
        <f>IF(OR(C211="",D211="",E211=""),"",IF(B212="",IF(B211&lt;&gt;"",E211/G211,""),""))</f>
        <v/>
      </c>
      <c r="I211" s="111" t="str">
        <f>IF(B212="",IF(E211="","",IF(AND(H211&gt;0,H211&lt;=Experiencia1),Puntajes!$H$4,IF(AND(H211&gt;Experiencia1,H211&lt;=Experiencia2),Puntajes!$H$5,IF(AND(H211&gt;Experiencia2,H211&lt;=Experiencia3),Puntajes!$H$6,IF(H211&gt;Experiencia3,Puntajes!$H$7,0))))),"")</f>
        <v/>
      </c>
    </row>
    <row r="212" spans="2:9" ht="13.5" thickBot="1" x14ac:dyDescent="0.25">
      <c r="B212" s="72">
        <f>+'Capacidad Financiera'!B214</f>
        <v>19.100000000000001</v>
      </c>
      <c r="C212" s="74" t="str">
        <f>IF(ISERROR(VLOOKUP(B212,'Capacidad Financiera'!$B$13:$AB$57081,2,0)),"",VLOOKUP(B212,'Capacidad Financiera'!$B$13:$AB$57081,2,0))</f>
        <v>GHS INGENIERIA SAS</v>
      </c>
      <c r="D212" s="199">
        <f>IF(ISERROR(VLOOKUP(B212,'Capacidad Financiera'!$B$13:$AB$57081,3,0)),"",VLOOKUP(B212,'Capacidad Financiera'!$B$13:$AB$57081,3,0))</f>
        <v>1</v>
      </c>
      <c r="E212" s="286">
        <v>1465072312.1199999</v>
      </c>
      <c r="F212" s="200">
        <f t="shared" ref="F212:F220" si="37">IF(OR(C212="",D212="",E212=""),"",E212/SALACTUAL)</f>
        <v>1262.9933725172414</v>
      </c>
      <c r="G212" s="200">
        <f>IF(OR(C212="",D212="",E212=""),"",IF(B212&lt;&gt;"",IF(ISERROR(VLOOKUP($A$10,POA!$A$2:$D$7,2,0)),"",VLOOKUP($A$10,POA!$A$2:$D$7,2,0)/SALACTUAL),""))</f>
        <v>453.00876551724139</v>
      </c>
      <c r="H212" s="201">
        <f>IF(OR(C212="",D212="",F212=""),"",IF(B212&lt;&gt;"",F212/(G212*D212),""))</f>
        <v>2.7880108921847611</v>
      </c>
      <c r="I212" s="202">
        <f>IF(OR(C212="",D212="",E212=""),"",IF(AND(H212&gt;0,H212&lt;=Experiencia1),Puntajes!$H$4,IF(AND(H212&gt;Experiencia1,H212&lt;=Experiencia2),Puntajes!$H$5,IF(AND(H212&gt;Experiencia2,H212&lt;=Experiencia3),Puntajes!$H$6,IF(H212&gt;Experiencia3,Puntajes!$H$7,0)))))</f>
        <v>60</v>
      </c>
    </row>
    <row r="213" spans="2:9" hidden="1" x14ac:dyDescent="0.2">
      <c r="B213" s="72" t="str">
        <f>+'Capacidad Financiera'!B215</f>
        <v/>
      </c>
      <c r="C213" s="74">
        <f>IF(ISERROR(VLOOKUP(B213,'Capacidad Financiera'!$B$13:$AB$57081,2,0)),"",VLOOKUP(B213,'Capacidad Financiera'!$B$13:$AB$57081,2,0))</f>
        <v>0</v>
      </c>
      <c r="D213" s="199">
        <f>IF(ISERROR(VLOOKUP(B213,'Capacidad Financiera'!$B$13:$AB$57081,3,0)),"",VLOOKUP(B213,'Capacidad Financiera'!$B$13:$AB$57081,3,0))</f>
        <v>0</v>
      </c>
      <c r="E213" s="286"/>
      <c r="F213" s="200" t="str">
        <f t="shared" si="37"/>
        <v/>
      </c>
      <c r="G213" s="200" t="str">
        <f>IF(OR(C213="",D213="",E213=""),"",IF(B213&lt;&gt;"",IF(ISERROR(VLOOKUP($A$10,POA!$A$2:$D$7,2,0)),"",VLOOKUP($A$10,POA!$A$2:$D$7,2,0)/SALACTUAL),""))</f>
        <v/>
      </c>
      <c r="H213" s="201" t="str">
        <f t="shared" ref="H213:H220" si="38">IF(OR(C213="",D213="",F213=""),"",IF(B213&lt;&gt;"",F213/(G213*D213),""))</f>
        <v/>
      </c>
      <c r="I213" s="202" t="str">
        <f>IF(OR(C213="",D213="",E213=""),"",IF(AND(H213&gt;0,H213&lt;=Experiencia1),Puntajes!$H$4,IF(AND(H213&gt;Experiencia1,H213&lt;=Experiencia2),Puntajes!$H$5,IF(AND(H213&gt;Experiencia2,H213&lt;=Experiencia3),Puntajes!$H$6,IF(H213&gt;Experiencia3,Puntajes!$H$7,0)))))</f>
        <v/>
      </c>
    </row>
    <row r="214" spans="2:9" hidden="1" x14ac:dyDescent="0.2">
      <c r="B214" s="72" t="str">
        <f>+'Capacidad Financiera'!B216</f>
        <v/>
      </c>
      <c r="C214" s="74">
        <f>IF(ISERROR(VLOOKUP(B214,'Capacidad Financiera'!$B$13:$AB$57081,2,0)),"",VLOOKUP(B214,'Capacidad Financiera'!$B$13:$AB$57081,2,0))</f>
        <v>0</v>
      </c>
      <c r="D214" s="199">
        <f>IF(ISERROR(VLOOKUP(B214,'Capacidad Financiera'!$B$13:$AB$57081,3,0)),"",VLOOKUP(B214,'Capacidad Financiera'!$B$13:$AB$57081,3,0))</f>
        <v>0</v>
      </c>
      <c r="E214" s="200"/>
      <c r="F214" s="200" t="str">
        <f t="shared" si="37"/>
        <v/>
      </c>
      <c r="G214" s="200" t="str">
        <f>IF(OR(C214="",D214="",E214=""),"",IF(B214&lt;&gt;"",IF(ISERROR(VLOOKUP($A$10,POA!$A$2:$D$7,2,0)),"",VLOOKUP($A$10,POA!$A$2:$D$7,2,0)/SALACTUAL),""))</f>
        <v/>
      </c>
      <c r="H214" s="201" t="str">
        <f t="shared" si="38"/>
        <v/>
      </c>
      <c r="I214" s="202" t="str">
        <f>IF(OR(C214="",D214="",E214=""),"",IF(AND(H214&gt;0,H214&lt;=Experiencia1),Puntajes!$H$4,IF(AND(H214&gt;Experiencia1,H214&lt;=Experiencia2),Puntajes!$H$5,IF(AND(H214&gt;Experiencia2,H214&lt;=Experiencia3),Puntajes!$H$6,IF(H214&gt;Experiencia3,Puntajes!$H$7,0)))))</f>
        <v/>
      </c>
    </row>
    <row r="215" spans="2:9" hidden="1" x14ac:dyDescent="0.2">
      <c r="B215" s="72" t="str">
        <f>+'Capacidad Financiera'!B217</f>
        <v/>
      </c>
      <c r="C215" s="74">
        <f>IF(ISERROR(VLOOKUP(B215,'Capacidad Financiera'!$B$13:$AB$57081,2,0)),"",VLOOKUP(B215,'Capacidad Financiera'!$B$13:$AB$57081,2,0))</f>
        <v>0</v>
      </c>
      <c r="D215" s="199">
        <f>IF(ISERROR(VLOOKUP(B215,'Capacidad Financiera'!$B$13:$AB$57081,3,0)),"",VLOOKUP(B215,'Capacidad Financiera'!$B$13:$AB$57081,3,0))</f>
        <v>0</v>
      </c>
      <c r="E215" s="200"/>
      <c r="F215" s="200" t="str">
        <f t="shared" si="37"/>
        <v/>
      </c>
      <c r="G215" s="200" t="str">
        <f>IF(OR(C215="",D215="",E215=""),"",IF(B215&lt;&gt;"",IF(ISERROR(VLOOKUP($A$10,POA!$A$2:$D$7,2,0)),"",VLOOKUP($A$10,POA!$A$2:$D$7,2,0)/SALACTUAL),""))</f>
        <v/>
      </c>
      <c r="H215" s="201" t="str">
        <f t="shared" si="38"/>
        <v/>
      </c>
      <c r="I215" s="202" t="str">
        <f>IF(OR(C215="",D215="",E215=""),"",IF(AND(H215&gt;0,H215&lt;=Experiencia1),Puntajes!$H$4,IF(AND(H215&gt;Experiencia1,H215&lt;=Experiencia2),Puntajes!$H$5,IF(AND(H215&gt;Experiencia2,H215&lt;=Experiencia3),Puntajes!$H$6,IF(H215&gt;Experiencia3,Puntajes!$H$7,0)))))</f>
        <v/>
      </c>
    </row>
    <row r="216" spans="2:9" hidden="1" x14ac:dyDescent="0.2">
      <c r="B216" s="72" t="str">
        <f>+'Capacidad Financiera'!B218</f>
        <v/>
      </c>
      <c r="C216" s="74">
        <f>IF(ISERROR(VLOOKUP(B216,'Capacidad Financiera'!$B$13:$AB$57081,2,0)),"",VLOOKUP(B216,'Capacidad Financiera'!$B$13:$AB$57081,2,0))</f>
        <v>0</v>
      </c>
      <c r="D216" s="199">
        <f>IF(ISERROR(VLOOKUP(B216,'Capacidad Financiera'!$B$13:$AB$57081,3,0)),"",VLOOKUP(B216,'Capacidad Financiera'!$B$13:$AB$57081,3,0))</f>
        <v>0</v>
      </c>
      <c r="E216" s="200"/>
      <c r="F216" s="200" t="str">
        <f t="shared" si="37"/>
        <v/>
      </c>
      <c r="G216" s="200" t="str">
        <f>IF(OR(C216="",D216="",E216=""),"",IF(B216&lt;&gt;"",IF(ISERROR(VLOOKUP($A$10,POA!$A$2:$D$7,2,0)),"",VLOOKUP($A$10,POA!$A$2:$D$7,2,0)/SALACTUAL),""))</f>
        <v/>
      </c>
      <c r="H216" s="201" t="str">
        <f t="shared" si="38"/>
        <v/>
      </c>
      <c r="I216" s="202" t="str">
        <f>IF(OR(C216="",D216="",E216=""),"",IF(AND(H216&gt;0,H216&lt;=Experiencia1),Puntajes!$H$4,IF(AND(H216&gt;Experiencia1,H216&lt;=Experiencia2),Puntajes!$H$5,IF(AND(H216&gt;Experiencia2,H216&lt;=Experiencia3),Puntajes!$H$6,IF(H216&gt;Experiencia3,Puntajes!$H$7,0)))))</f>
        <v/>
      </c>
    </row>
    <row r="217" spans="2:9" hidden="1" x14ac:dyDescent="0.2">
      <c r="B217" s="72" t="str">
        <f>+'Capacidad Financiera'!B219</f>
        <v/>
      </c>
      <c r="C217" s="74">
        <f>IF(ISERROR(VLOOKUP(B217,'Capacidad Financiera'!$B$13:$AB$57081,2,0)),"",VLOOKUP(B217,'Capacidad Financiera'!$B$13:$AB$57081,2,0))</f>
        <v>0</v>
      </c>
      <c r="D217" s="199">
        <f>IF(ISERROR(VLOOKUP(B217,'Capacidad Financiera'!$B$13:$AB$57081,3,0)),"",VLOOKUP(B217,'Capacidad Financiera'!$B$13:$AB$57081,3,0))</f>
        <v>0</v>
      </c>
      <c r="E217" s="200"/>
      <c r="F217" s="200" t="str">
        <f t="shared" si="37"/>
        <v/>
      </c>
      <c r="G217" s="200" t="str">
        <f>IF(OR(C217="",D217="",E217=""),"",IF(B217&lt;&gt;"",IF(ISERROR(VLOOKUP($A$10,POA!$A$2:$D$7,2,0)),"",VLOOKUP($A$10,POA!$A$2:$D$7,2,0)/SALACTUAL),""))</f>
        <v/>
      </c>
      <c r="H217" s="201" t="str">
        <f t="shared" si="38"/>
        <v/>
      </c>
      <c r="I217" s="202" t="str">
        <f>IF(OR(C217="",D217="",E217=""),"",IF(AND(H217&gt;0,H217&lt;=Experiencia1),Puntajes!$H$4,IF(AND(H217&gt;Experiencia1,H217&lt;=Experiencia2),Puntajes!$H$5,IF(AND(H217&gt;Experiencia2,H217&lt;=Experiencia3),Puntajes!$H$6,IF(H217&gt;Experiencia3,Puntajes!$H$7,0)))))</f>
        <v/>
      </c>
    </row>
    <row r="218" spans="2:9" hidden="1" x14ac:dyDescent="0.2">
      <c r="B218" s="72" t="str">
        <f>+'Capacidad Financiera'!B220</f>
        <v/>
      </c>
      <c r="C218" s="74">
        <f>IF(ISERROR(VLOOKUP(B218,'Capacidad Financiera'!$B$13:$AB$57081,2,0)),"",VLOOKUP(B218,'Capacidad Financiera'!$B$13:$AB$57081,2,0))</f>
        <v>0</v>
      </c>
      <c r="D218" s="199">
        <f>IF(ISERROR(VLOOKUP(B218,'Capacidad Financiera'!$B$13:$AB$57081,3,0)),"",VLOOKUP(B218,'Capacidad Financiera'!$B$13:$AB$57081,3,0))</f>
        <v>0</v>
      </c>
      <c r="E218" s="200"/>
      <c r="F218" s="200" t="str">
        <f t="shared" si="37"/>
        <v/>
      </c>
      <c r="G218" s="200" t="str">
        <f>IF(OR(C218="",D218="",E218=""),"",IF(B218&lt;&gt;"",IF(ISERROR(VLOOKUP($A$10,POA!$A$2:$D$7,2,0)),"",VLOOKUP($A$10,POA!$A$2:$D$7,2,0)/SALACTUAL),""))</f>
        <v/>
      </c>
      <c r="H218" s="201" t="str">
        <f t="shared" si="38"/>
        <v/>
      </c>
      <c r="I218" s="202" t="str">
        <f>IF(OR(C218="",D218="",E218=""),"",IF(AND(H218&gt;0,H218&lt;=Experiencia1),Puntajes!$H$4,IF(AND(H218&gt;Experiencia1,H218&lt;=Experiencia2),Puntajes!$H$5,IF(AND(H218&gt;Experiencia2,H218&lt;=Experiencia3),Puntajes!$H$6,IF(H218&gt;Experiencia3,Puntajes!$H$7,0)))))</f>
        <v/>
      </c>
    </row>
    <row r="219" spans="2:9" hidden="1" x14ac:dyDescent="0.2">
      <c r="B219" s="72" t="str">
        <f>+'Capacidad Financiera'!B221</f>
        <v/>
      </c>
      <c r="C219" s="74">
        <f>IF(ISERROR(VLOOKUP(B219,'Capacidad Financiera'!$B$13:$AB$57081,2,0)),"",VLOOKUP(B219,'Capacidad Financiera'!$B$13:$AB$57081,2,0))</f>
        <v>0</v>
      </c>
      <c r="D219" s="199">
        <f>IF(ISERROR(VLOOKUP(B219,'Capacidad Financiera'!$B$13:$AB$57081,3,0)),"",VLOOKUP(B219,'Capacidad Financiera'!$B$13:$AB$57081,3,0))</f>
        <v>0</v>
      </c>
      <c r="E219" s="200"/>
      <c r="F219" s="200" t="str">
        <f t="shared" si="37"/>
        <v/>
      </c>
      <c r="G219" s="200" t="str">
        <f>IF(OR(C219="",D219="",E219=""),"",IF(B219&lt;&gt;"",IF(ISERROR(VLOOKUP($A$10,POA!$A$2:$D$7,2,0)),"",VLOOKUP($A$10,POA!$A$2:$D$7,2,0)/SALACTUAL),""))</f>
        <v/>
      </c>
      <c r="H219" s="201" t="str">
        <f t="shared" si="38"/>
        <v/>
      </c>
      <c r="I219" s="202" t="str">
        <f>IF(OR(C219="",D219="",E219=""),"",IF(AND(H219&gt;0,H219&lt;=Experiencia1),Puntajes!$H$4,IF(AND(H219&gt;Experiencia1,H219&lt;=Experiencia2),Puntajes!$H$5,IF(AND(H219&gt;Experiencia2,H219&lt;=Experiencia3),Puntajes!$H$6,IF(H219&gt;Experiencia3,Puntajes!$H$7,0)))))</f>
        <v/>
      </c>
    </row>
    <row r="220" spans="2:9" ht="13.5" hidden="1" thickBot="1" x14ac:dyDescent="0.25">
      <c r="B220" s="153" t="str">
        <f>+'Capacidad Financiera'!B222</f>
        <v/>
      </c>
      <c r="C220" s="154">
        <f>IF(ISERROR(VLOOKUP(B220,'Capacidad Financiera'!$B$13:$AB$57081,2,0)),"",VLOOKUP(B220,'Capacidad Financiera'!$B$13:$AB$57081,2,0))</f>
        <v>0</v>
      </c>
      <c r="D220" s="203">
        <f>IF(ISERROR(VLOOKUP(B220,'Capacidad Financiera'!$B$13:$AB$57081,3,0)),"",VLOOKUP(B220,'Capacidad Financiera'!$B$13:$AB$57081,3,0))</f>
        <v>0</v>
      </c>
      <c r="E220" s="204"/>
      <c r="F220" s="204" t="str">
        <f t="shared" si="37"/>
        <v/>
      </c>
      <c r="G220" s="204" t="str">
        <f>IF(OR(C220="",D220="",E220=""),"",IF(B220&lt;&gt;"",IF(ISERROR(VLOOKUP($A$10,POA!$A$2:$D$7,2,0)),"",VLOOKUP($A$10,POA!$A$2:$D$7,2,0)/SALACTUAL),""))</f>
        <v/>
      </c>
      <c r="H220" s="205" t="str">
        <f t="shared" si="38"/>
        <v/>
      </c>
      <c r="I220" s="206" t="str">
        <f>IF(OR(C220="",D220="",E220=""),"",IF(AND(H220&gt;0,H220&lt;=Experiencia1),Puntajes!$H$4,IF(AND(H220&gt;Experiencia1,H220&lt;=Experiencia2),Puntajes!$H$5,IF(AND(H220&gt;Experiencia2,H220&lt;=Experiencia3),Puntajes!$H$6,IF(H220&gt;Experiencia3,Puntajes!$H$7,0)))))</f>
        <v/>
      </c>
    </row>
    <row r="221" spans="2:9" ht="13.5" thickBot="1" x14ac:dyDescent="0.25">
      <c r="B221" s="160"/>
      <c r="C221" s="470"/>
      <c r="D221" s="470"/>
      <c r="E221" s="470"/>
      <c r="F221" s="470"/>
      <c r="G221" s="470"/>
      <c r="H221" s="470"/>
      <c r="I221" s="471"/>
    </row>
    <row r="222" spans="2:9" x14ac:dyDescent="0.2">
      <c r="B222" s="67">
        <v>20</v>
      </c>
      <c r="C222" s="68" t="str">
        <f>IF(ISERROR(VLOOKUP(B222,'Capacidad Financiera'!$B$13:$AB$57081,2,0)),"",VLOOKUP(B222,'Capacidad Financiera'!$B$13:$AB$57081,2,0))</f>
        <v xml:space="preserve"> LOGIA 3 ASOCIADOS S.A.S - BIC</v>
      </c>
      <c r="D222" s="69">
        <f>IF(ISERROR(VLOOKUP(B222,'Capacidad Financiera'!$B$13:$AB$57081,3,0)),"",VLOOKUP(B222,'Capacidad Financiera'!$B$13:$AB$57081,3,0))</f>
        <v>1</v>
      </c>
      <c r="E222" s="70"/>
      <c r="F222" s="70"/>
      <c r="G222" s="70" t="str">
        <f>IF(OR(C222="",D222="",E222=""),"",IF(B223="",IF(B222&lt;&gt;"",IF(ISERROR(VLOOKUP($A$10,POA!$A$2:$D$7,2,0)),"",VLOOKUP($A$10,POA!$A$2:$D$7,2,0)),""),""))</f>
        <v/>
      </c>
      <c r="H222" s="114" t="str">
        <f>IF(OR(C222="",D222="",E222=""),"",IF(B223="",IF(B222&lt;&gt;"",E222/G222,""),""))</f>
        <v/>
      </c>
      <c r="I222" s="111" t="str">
        <f>IF(B223="",IF(E222="","",IF(AND(H222&gt;0,H222&lt;=Experiencia1),Puntajes!$H$4,IF(AND(H222&gt;Experiencia1,H222&lt;=Experiencia2),Puntajes!$H$5,IF(AND(H222&gt;Experiencia2,H222&lt;=Experiencia3),Puntajes!$H$6,IF(H222&gt;Experiencia3,Puntajes!$H$7,0))))),"")</f>
        <v/>
      </c>
    </row>
    <row r="223" spans="2:9" ht="13.5" thickBot="1" x14ac:dyDescent="0.25">
      <c r="B223" s="72">
        <f>+'Capacidad Financiera'!B225</f>
        <v>20.100000000000001</v>
      </c>
      <c r="C223" s="74" t="str">
        <f>IF(ISERROR(VLOOKUP(B223,'Capacidad Financiera'!$B$13:$AB$57081,2,0)),"",VLOOKUP(B223,'Capacidad Financiera'!$B$13:$AB$57081,2,0))</f>
        <v xml:space="preserve"> LOGIA 3 ASOCIADOS S.A.S - BIC</v>
      </c>
      <c r="D223" s="199">
        <f>IF(ISERROR(VLOOKUP(B223,'Capacidad Financiera'!$B$13:$AB$57081,3,0)),"",VLOOKUP(B223,'Capacidad Financiera'!$B$13:$AB$57081,3,0))</f>
        <v>1</v>
      </c>
      <c r="E223" s="286"/>
      <c r="F223" s="200" t="str">
        <f t="shared" ref="F223:F231" si="39">IF(OR(C223="",D223="",E223=""),"",E223/SALACTUAL)</f>
        <v/>
      </c>
      <c r="G223" s="200" t="str">
        <f>IF(OR(C223="",D223="",E223=""),"",IF(B223&lt;&gt;"",IF(ISERROR(VLOOKUP($A$10,POA!$A$2:$D$7,2,0)),"",VLOOKUP($A$10,POA!$A$2:$D$7,2,0)/SALACTUAL),""))</f>
        <v/>
      </c>
      <c r="H223" s="201" t="str">
        <f>IF(OR(C223="",D223="",F223=""),"",IF(B223&lt;&gt;"",F223/(G223*D223),""))</f>
        <v/>
      </c>
      <c r="I223" s="202" t="str">
        <f>IF(OR(C223="",D223="",E223=""),"",IF(AND(H223&gt;0,H223&lt;=Experiencia1),Puntajes!$H$4,IF(AND(H223&gt;Experiencia1,H223&lt;=Experiencia2),Puntajes!$H$5,IF(AND(H223&gt;Experiencia2,H223&lt;=Experiencia3),Puntajes!$H$6,IF(H223&gt;Experiencia3,Puntajes!$H$7,0)))))</f>
        <v/>
      </c>
    </row>
    <row r="224" spans="2:9" hidden="1" x14ac:dyDescent="0.2">
      <c r="B224" s="72" t="str">
        <f>+'Capacidad Financiera'!B226</f>
        <v/>
      </c>
      <c r="C224" s="74">
        <f>IF(ISERROR(VLOOKUP(B224,'Capacidad Financiera'!$B$13:$AB$57081,2,0)),"",VLOOKUP(B224,'Capacidad Financiera'!$B$13:$AB$57081,2,0))</f>
        <v>0</v>
      </c>
      <c r="D224" s="199">
        <f>IF(ISERROR(VLOOKUP(B224,'Capacidad Financiera'!$B$13:$AB$57081,3,0)),"",VLOOKUP(B224,'Capacidad Financiera'!$B$13:$AB$57081,3,0))</f>
        <v>0</v>
      </c>
      <c r="E224" s="286"/>
      <c r="F224" s="200" t="str">
        <f t="shared" si="39"/>
        <v/>
      </c>
      <c r="G224" s="200" t="str">
        <f>IF(OR(C224="",D224="",E224=""),"",IF(B224&lt;&gt;"",IF(ISERROR(VLOOKUP($A$10,POA!$A$2:$D$7,2,0)),"",VLOOKUP($A$10,POA!$A$2:$D$7,2,0)/SALACTUAL),""))</f>
        <v/>
      </c>
      <c r="H224" s="201" t="str">
        <f t="shared" ref="H224:H231" si="40">IF(OR(C224="",D224="",F224=""),"",IF(B224&lt;&gt;"",F224/(G224*D224),""))</f>
        <v/>
      </c>
      <c r="I224" s="202" t="str">
        <f>IF(OR(C224="",D224="",E224=""),"",IF(AND(H224&gt;0,H224&lt;=Experiencia1),Puntajes!$H$4,IF(AND(H224&gt;Experiencia1,H224&lt;=Experiencia2),Puntajes!$H$5,IF(AND(H224&gt;Experiencia2,H224&lt;=Experiencia3),Puntajes!$H$6,IF(H224&gt;Experiencia3,Puntajes!$H$7,0)))))</f>
        <v/>
      </c>
    </row>
    <row r="225" spans="2:9" hidden="1" x14ac:dyDescent="0.2">
      <c r="B225" s="72" t="str">
        <f>+'Capacidad Financiera'!B227</f>
        <v/>
      </c>
      <c r="C225" s="74">
        <f>IF(ISERROR(VLOOKUP(B225,'Capacidad Financiera'!$B$13:$AB$57081,2,0)),"",VLOOKUP(B225,'Capacidad Financiera'!$B$13:$AB$57081,2,0))</f>
        <v>0</v>
      </c>
      <c r="D225" s="199">
        <f>IF(ISERROR(VLOOKUP(B225,'Capacidad Financiera'!$B$13:$AB$57081,3,0)),"",VLOOKUP(B225,'Capacidad Financiera'!$B$13:$AB$57081,3,0))</f>
        <v>0</v>
      </c>
      <c r="E225" s="200"/>
      <c r="F225" s="200" t="str">
        <f t="shared" si="39"/>
        <v/>
      </c>
      <c r="G225" s="200" t="str">
        <f>IF(OR(C225="",D225="",E225=""),"",IF(B225&lt;&gt;"",IF(ISERROR(VLOOKUP($A$10,POA!$A$2:$D$7,2,0)),"",VLOOKUP($A$10,POA!$A$2:$D$7,2,0)/SALACTUAL),""))</f>
        <v/>
      </c>
      <c r="H225" s="201" t="str">
        <f t="shared" si="40"/>
        <v/>
      </c>
      <c r="I225" s="202" t="str">
        <f>IF(OR(C225="",D225="",E225=""),"",IF(AND(H225&gt;0,H225&lt;=Experiencia1),Puntajes!$H$4,IF(AND(H225&gt;Experiencia1,H225&lt;=Experiencia2),Puntajes!$H$5,IF(AND(H225&gt;Experiencia2,H225&lt;=Experiencia3),Puntajes!$H$6,IF(H225&gt;Experiencia3,Puntajes!$H$7,0)))))</f>
        <v/>
      </c>
    </row>
    <row r="226" spans="2:9" hidden="1" x14ac:dyDescent="0.2">
      <c r="B226" s="72" t="str">
        <f>+'Capacidad Financiera'!B228</f>
        <v/>
      </c>
      <c r="C226" s="74">
        <f>IF(ISERROR(VLOOKUP(B226,'Capacidad Financiera'!$B$13:$AB$57081,2,0)),"",VLOOKUP(B226,'Capacidad Financiera'!$B$13:$AB$57081,2,0))</f>
        <v>0</v>
      </c>
      <c r="D226" s="199">
        <f>IF(ISERROR(VLOOKUP(B226,'Capacidad Financiera'!$B$13:$AB$57081,3,0)),"",VLOOKUP(B226,'Capacidad Financiera'!$B$13:$AB$57081,3,0))</f>
        <v>0</v>
      </c>
      <c r="E226" s="200"/>
      <c r="F226" s="200" t="str">
        <f t="shared" si="39"/>
        <v/>
      </c>
      <c r="G226" s="200" t="str">
        <f>IF(OR(C226="",D226="",E226=""),"",IF(B226&lt;&gt;"",IF(ISERROR(VLOOKUP($A$10,POA!$A$2:$D$7,2,0)),"",VLOOKUP($A$10,POA!$A$2:$D$7,2,0)/SALACTUAL),""))</f>
        <v/>
      </c>
      <c r="H226" s="201" t="str">
        <f t="shared" si="40"/>
        <v/>
      </c>
      <c r="I226" s="202" t="str">
        <f>IF(OR(C226="",D226="",E226=""),"",IF(AND(H226&gt;0,H226&lt;=Experiencia1),Puntajes!$H$4,IF(AND(H226&gt;Experiencia1,H226&lt;=Experiencia2),Puntajes!$H$5,IF(AND(H226&gt;Experiencia2,H226&lt;=Experiencia3),Puntajes!$H$6,IF(H226&gt;Experiencia3,Puntajes!$H$7,0)))))</f>
        <v/>
      </c>
    </row>
    <row r="227" spans="2:9" hidden="1" x14ac:dyDescent="0.2">
      <c r="B227" s="72" t="str">
        <f>+'Capacidad Financiera'!B229</f>
        <v/>
      </c>
      <c r="C227" s="74">
        <f>IF(ISERROR(VLOOKUP(B227,'Capacidad Financiera'!$B$13:$AB$57081,2,0)),"",VLOOKUP(B227,'Capacidad Financiera'!$B$13:$AB$57081,2,0))</f>
        <v>0</v>
      </c>
      <c r="D227" s="199">
        <f>IF(ISERROR(VLOOKUP(B227,'Capacidad Financiera'!$B$13:$AB$57081,3,0)),"",VLOOKUP(B227,'Capacidad Financiera'!$B$13:$AB$57081,3,0))</f>
        <v>0</v>
      </c>
      <c r="E227" s="200"/>
      <c r="F227" s="200" t="str">
        <f t="shared" si="39"/>
        <v/>
      </c>
      <c r="G227" s="200" t="str">
        <f>IF(OR(C227="",D227="",E227=""),"",IF(B227&lt;&gt;"",IF(ISERROR(VLOOKUP($A$10,POA!$A$2:$D$7,2,0)),"",VLOOKUP($A$10,POA!$A$2:$D$7,2,0)/SALACTUAL),""))</f>
        <v/>
      </c>
      <c r="H227" s="201" t="str">
        <f t="shared" si="40"/>
        <v/>
      </c>
      <c r="I227" s="202" t="str">
        <f>IF(OR(C227="",D227="",E227=""),"",IF(AND(H227&gt;0,H227&lt;=Experiencia1),Puntajes!$H$4,IF(AND(H227&gt;Experiencia1,H227&lt;=Experiencia2),Puntajes!$H$5,IF(AND(H227&gt;Experiencia2,H227&lt;=Experiencia3),Puntajes!$H$6,IF(H227&gt;Experiencia3,Puntajes!$H$7,0)))))</f>
        <v/>
      </c>
    </row>
    <row r="228" spans="2:9" hidden="1" x14ac:dyDescent="0.2">
      <c r="B228" s="72" t="str">
        <f>+'Capacidad Financiera'!B230</f>
        <v/>
      </c>
      <c r="C228" s="74">
        <f>IF(ISERROR(VLOOKUP(B228,'Capacidad Financiera'!$B$13:$AB$57081,2,0)),"",VLOOKUP(B228,'Capacidad Financiera'!$B$13:$AB$57081,2,0))</f>
        <v>0</v>
      </c>
      <c r="D228" s="199">
        <f>IF(ISERROR(VLOOKUP(B228,'Capacidad Financiera'!$B$13:$AB$57081,3,0)),"",VLOOKUP(B228,'Capacidad Financiera'!$B$13:$AB$57081,3,0))</f>
        <v>0</v>
      </c>
      <c r="E228" s="200"/>
      <c r="F228" s="200" t="str">
        <f t="shared" si="39"/>
        <v/>
      </c>
      <c r="G228" s="200" t="str">
        <f>IF(OR(C228="",D228="",E228=""),"",IF(B228&lt;&gt;"",IF(ISERROR(VLOOKUP($A$10,POA!$A$2:$D$7,2,0)),"",VLOOKUP($A$10,POA!$A$2:$D$7,2,0)/SALACTUAL),""))</f>
        <v/>
      </c>
      <c r="H228" s="201" t="str">
        <f t="shared" si="40"/>
        <v/>
      </c>
      <c r="I228" s="202" t="str">
        <f>IF(OR(C228="",D228="",E228=""),"",IF(AND(H228&gt;0,H228&lt;=Experiencia1),Puntajes!$H$4,IF(AND(H228&gt;Experiencia1,H228&lt;=Experiencia2),Puntajes!$H$5,IF(AND(H228&gt;Experiencia2,H228&lt;=Experiencia3),Puntajes!$H$6,IF(H228&gt;Experiencia3,Puntajes!$H$7,0)))))</f>
        <v/>
      </c>
    </row>
    <row r="229" spans="2:9" hidden="1" x14ac:dyDescent="0.2">
      <c r="B229" s="72" t="str">
        <f>+'Capacidad Financiera'!B231</f>
        <v/>
      </c>
      <c r="C229" s="74">
        <f>IF(ISERROR(VLOOKUP(B229,'Capacidad Financiera'!$B$13:$AB$57081,2,0)),"",VLOOKUP(B229,'Capacidad Financiera'!$B$13:$AB$57081,2,0))</f>
        <v>0</v>
      </c>
      <c r="D229" s="199">
        <f>IF(ISERROR(VLOOKUP(B229,'Capacidad Financiera'!$B$13:$AB$57081,3,0)),"",VLOOKUP(B229,'Capacidad Financiera'!$B$13:$AB$57081,3,0))</f>
        <v>0</v>
      </c>
      <c r="E229" s="200"/>
      <c r="F229" s="200" t="str">
        <f t="shared" si="39"/>
        <v/>
      </c>
      <c r="G229" s="200" t="str">
        <f>IF(OR(C229="",D229="",E229=""),"",IF(B229&lt;&gt;"",IF(ISERROR(VLOOKUP($A$10,POA!$A$2:$D$7,2,0)),"",VLOOKUP($A$10,POA!$A$2:$D$7,2,0)/SALACTUAL),""))</f>
        <v/>
      </c>
      <c r="H229" s="201" t="str">
        <f t="shared" si="40"/>
        <v/>
      </c>
      <c r="I229" s="202" t="str">
        <f>IF(OR(C229="",D229="",E229=""),"",IF(AND(H229&gt;0,H229&lt;=Experiencia1),Puntajes!$H$4,IF(AND(H229&gt;Experiencia1,H229&lt;=Experiencia2),Puntajes!$H$5,IF(AND(H229&gt;Experiencia2,H229&lt;=Experiencia3),Puntajes!$H$6,IF(H229&gt;Experiencia3,Puntajes!$H$7,0)))))</f>
        <v/>
      </c>
    </row>
    <row r="230" spans="2:9" hidden="1" x14ac:dyDescent="0.2">
      <c r="B230" s="72" t="str">
        <f>+'Capacidad Financiera'!B232</f>
        <v/>
      </c>
      <c r="C230" s="74">
        <f>IF(ISERROR(VLOOKUP(B230,'Capacidad Financiera'!$B$13:$AB$57081,2,0)),"",VLOOKUP(B230,'Capacidad Financiera'!$B$13:$AB$57081,2,0))</f>
        <v>0</v>
      </c>
      <c r="D230" s="199">
        <f>IF(ISERROR(VLOOKUP(B230,'Capacidad Financiera'!$B$13:$AB$57081,3,0)),"",VLOOKUP(B230,'Capacidad Financiera'!$B$13:$AB$57081,3,0))</f>
        <v>0</v>
      </c>
      <c r="E230" s="200"/>
      <c r="F230" s="200" t="str">
        <f t="shared" si="39"/>
        <v/>
      </c>
      <c r="G230" s="200" t="str">
        <f>IF(OR(C230="",D230="",E230=""),"",IF(B230&lt;&gt;"",IF(ISERROR(VLOOKUP($A$10,POA!$A$2:$D$7,2,0)),"",VLOOKUP($A$10,POA!$A$2:$D$7,2,0)/SALACTUAL),""))</f>
        <v/>
      </c>
      <c r="H230" s="201" t="str">
        <f t="shared" si="40"/>
        <v/>
      </c>
      <c r="I230" s="202" t="str">
        <f>IF(OR(C230="",D230="",E230=""),"",IF(AND(H230&gt;0,H230&lt;=Experiencia1),Puntajes!$H$4,IF(AND(H230&gt;Experiencia1,H230&lt;=Experiencia2),Puntajes!$H$5,IF(AND(H230&gt;Experiencia2,H230&lt;=Experiencia3),Puntajes!$H$6,IF(H230&gt;Experiencia3,Puntajes!$H$7,0)))))</f>
        <v/>
      </c>
    </row>
    <row r="231" spans="2:9" ht="13.5" hidden="1" thickBot="1" x14ac:dyDescent="0.25">
      <c r="B231" s="153" t="str">
        <f>+'Capacidad Financiera'!B233</f>
        <v/>
      </c>
      <c r="C231" s="154">
        <f>IF(ISERROR(VLOOKUP(B231,'Capacidad Financiera'!$B$13:$AB$57081,2,0)),"",VLOOKUP(B231,'Capacidad Financiera'!$B$13:$AB$57081,2,0))</f>
        <v>0</v>
      </c>
      <c r="D231" s="203">
        <f>IF(ISERROR(VLOOKUP(B231,'Capacidad Financiera'!$B$13:$AB$57081,3,0)),"",VLOOKUP(B231,'Capacidad Financiera'!$B$13:$AB$57081,3,0))</f>
        <v>0</v>
      </c>
      <c r="E231" s="204"/>
      <c r="F231" s="204" t="str">
        <f t="shared" si="39"/>
        <v/>
      </c>
      <c r="G231" s="204" t="str">
        <f>IF(OR(C231="",D231="",E231=""),"",IF(B231&lt;&gt;"",IF(ISERROR(VLOOKUP($A$10,POA!$A$2:$D$7,2,0)),"",VLOOKUP($A$10,POA!$A$2:$D$7,2,0)/SALACTUAL),""))</f>
        <v/>
      </c>
      <c r="H231" s="205" t="str">
        <f t="shared" si="40"/>
        <v/>
      </c>
      <c r="I231" s="206" t="str">
        <f>IF(OR(C231="",D231="",E231=""),"",IF(AND(H231&gt;0,H231&lt;=Experiencia1),Puntajes!$H$4,IF(AND(H231&gt;Experiencia1,H231&lt;=Experiencia2),Puntajes!$H$5,IF(AND(H231&gt;Experiencia2,H231&lt;=Experiencia3),Puntajes!$H$6,IF(H231&gt;Experiencia3,Puntajes!$H$7,0)))))</f>
        <v/>
      </c>
    </row>
    <row r="232" spans="2:9" ht="13.5" thickBot="1" x14ac:dyDescent="0.25">
      <c r="B232" s="160"/>
      <c r="C232" s="470"/>
      <c r="D232" s="470"/>
      <c r="E232" s="470"/>
      <c r="F232" s="470"/>
      <c r="G232" s="470"/>
      <c r="H232" s="470"/>
      <c r="I232" s="471"/>
    </row>
    <row r="233" spans="2:9" x14ac:dyDescent="0.2">
      <c r="B233" s="67">
        <v>21</v>
      </c>
      <c r="C233" s="68" t="str">
        <f>IF(ISERROR(VLOOKUP(B233,'Capacidad Financiera'!$B$13:$AB$57081,2,0)),"",VLOOKUP(B233,'Capacidad Financiera'!$B$13:$AB$57081,2,0))</f>
        <v>UNION TEMPORAL MANTENIMIENTO</v>
      </c>
      <c r="D233" s="69">
        <f>IF(ISERROR(VLOOKUP(B233,'Capacidad Financiera'!$B$13:$AB$57081,3,0)),"",VLOOKUP(B233,'Capacidad Financiera'!$B$13:$AB$57081,3,0))</f>
        <v>1</v>
      </c>
      <c r="E233" s="70"/>
      <c r="F233" s="70"/>
      <c r="G233" s="70" t="str">
        <f>IF(OR(C233="",D233="",E233=""),"",IF(B234="",IF(B233&lt;&gt;"",IF(ISERROR(VLOOKUP($A$10,POA!$A$2:$D$7,2,0)),"",VLOOKUP($A$10,POA!$A$2:$D$7,2,0)),""),""))</f>
        <v/>
      </c>
      <c r="H233" s="114" t="str">
        <f>IF(OR(C233="",D233="",E233=""),"",IF(B234="",IF(B233&lt;&gt;"",E233/G233,""),""))</f>
        <v/>
      </c>
      <c r="I233" s="111" t="str">
        <f>IF(B234="",IF(E233="","",IF(AND(H233&gt;0,H233&lt;=Experiencia1),Puntajes!$H$4,IF(AND(H233&gt;Experiencia1,H233&lt;=Experiencia2),Puntajes!$H$5,IF(AND(H233&gt;Experiencia2,H233&lt;=Experiencia3),Puntajes!$H$6,IF(H233&gt;Experiencia3,Puntajes!$H$7,0))))),"")</f>
        <v/>
      </c>
    </row>
    <row r="234" spans="2:9" ht="25.5" x14ac:dyDescent="0.2">
      <c r="B234" s="72">
        <f>+'Capacidad Financiera'!B236</f>
        <v>21.1</v>
      </c>
      <c r="C234" s="74" t="str">
        <f>IF(ISERROR(VLOOKUP(B234,'Capacidad Financiera'!$B$13:$AB$57081,2,0)),"",VLOOKUP(B234,'Capacidad Financiera'!$B$13:$AB$57081,2,0))</f>
        <v xml:space="preserve"> EQUIPOS Y CONSTRUCCIONES VAREGO S A S</v>
      </c>
      <c r="D234" s="199">
        <f>IF(ISERROR(VLOOKUP(B234,'Capacidad Financiera'!$B$13:$AB$57081,3,0)),"",VLOOKUP(B234,'Capacidad Financiera'!$B$13:$AB$57081,3,0))</f>
        <v>0.5</v>
      </c>
      <c r="E234" s="286">
        <v>208456307800</v>
      </c>
      <c r="F234" s="200">
        <f t="shared" ref="F234:F242" si="41">IF(OR(C234="",D234="",E234=""),"",E234/SALACTUAL)</f>
        <v>179703.71362068967</v>
      </c>
      <c r="G234" s="200">
        <f>IF(OR(C234="",D234="",E234=""),"",IF(B234&lt;&gt;"",IF(ISERROR(VLOOKUP($A$10,POA!$A$2:$D$7,2,0)),"",VLOOKUP($A$10,POA!$A$2:$D$7,2,0)/SALACTUAL),""))</f>
        <v>453.00876551724139</v>
      </c>
      <c r="H234" s="201">
        <f>IF(OR(C234="",D234="",F234=""),"",IF(B234&lt;&gt;"",F234/(G234*D234),""))</f>
        <v>793.3785273029124</v>
      </c>
      <c r="I234" s="202">
        <f>IF(OR(C234="",D234="",E234=""),"",IF(AND(H234&gt;0,H234&lt;=Experiencia1),Puntajes!$H$4,IF(AND(H234&gt;Experiencia1,H234&lt;=Experiencia2),Puntajes!$H$5,IF(AND(H234&gt;Experiencia2,H234&lt;=Experiencia3),Puntajes!$H$6,IF(H234&gt;Experiencia3,Puntajes!$H$7,0)))))</f>
        <v>120</v>
      </c>
    </row>
    <row r="235" spans="2:9" ht="26.25" thickBot="1" x14ac:dyDescent="0.25">
      <c r="B235" s="72">
        <f>+'Capacidad Financiera'!B237</f>
        <v>21.200000000000003</v>
      </c>
      <c r="C235" s="74" t="str">
        <f>IF(ISERROR(VLOOKUP(B235,'Capacidad Financiera'!$B$13:$AB$57081,2,0)),"",VLOOKUP(B235,'Capacidad Financiera'!$B$13:$AB$57081,2,0))</f>
        <v>VAREGO SOCIEDAD POR ACCIONES SIMPLIFICADA O VAREGO S A S</v>
      </c>
      <c r="D235" s="199">
        <f>IF(ISERROR(VLOOKUP(B235,'Capacidad Financiera'!$B$13:$AB$57081,3,0)),"",VLOOKUP(B235,'Capacidad Financiera'!$B$13:$AB$57081,3,0))</f>
        <v>0.5</v>
      </c>
      <c r="E235" s="286">
        <v>19399973970</v>
      </c>
      <c r="F235" s="200">
        <f t="shared" si="41"/>
        <v>16724.115491379311</v>
      </c>
      <c r="G235" s="200">
        <f>IF(OR(C235="",D235="",E235=""),"",IF(B235&lt;&gt;"",IF(ISERROR(VLOOKUP($A$10,POA!$A$2:$D$7,2,0)),"",VLOOKUP($A$10,POA!$A$2:$D$7,2,0)/SALACTUAL),""))</f>
        <v>453.00876551724139</v>
      </c>
      <c r="H235" s="201">
        <f t="shared" ref="H235:H242" si="42">IF(OR(C235="",D235="",F235=""),"",IF(B235&lt;&gt;"",F235/(G235*D235),""))</f>
        <v>73.835725771371614</v>
      </c>
      <c r="I235" s="202">
        <f>IF(OR(C235="",D235="",E235=""),"",IF(AND(H235&gt;0,H235&lt;=Experiencia1),Puntajes!$H$4,IF(AND(H235&gt;Experiencia1,H235&lt;=Experiencia2),Puntajes!$H$5,IF(AND(H235&gt;Experiencia2,H235&lt;=Experiencia3),Puntajes!$H$6,IF(H235&gt;Experiencia3,Puntajes!$H$7,0)))))</f>
        <v>120</v>
      </c>
    </row>
    <row r="236" spans="2:9" hidden="1" x14ac:dyDescent="0.2">
      <c r="B236" s="72" t="str">
        <f>+'Capacidad Financiera'!B238</f>
        <v/>
      </c>
      <c r="C236" s="74">
        <f>IF(ISERROR(VLOOKUP(B236,'Capacidad Financiera'!$B$13:$AB$57081,2,0)),"",VLOOKUP(B236,'Capacidad Financiera'!$B$13:$AB$57081,2,0))</f>
        <v>0</v>
      </c>
      <c r="D236" s="199">
        <f>IF(ISERROR(VLOOKUP(B236,'Capacidad Financiera'!$B$13:$AB$57081,3,0)),"",VLOOKUP(B236,'Capacidad Financiera'!$B$13:$AB$57081,3,0))</f>
        <v>0</v>
      </c>
      <c r="E236" s="200"/>
      <c r="F236" s="200" t="str">
        <f t="shared" si="41"/>
        <v/>
      </c>
      <c r="G236" s="200" t="str">
        <f>IF(OR(C236="",D236="",E236=""),"",IF(B236&lt;&gt;"",IF(ISERROR(VLOOKUP($A$10,POA!$A$2:$D$7,2,0)),"",VLOOKUP($A$10,POA!$A$2:$D$7,2,0)/SALACTUAL),""))</f>
        <v/>
      </c>
      <c r="H236" s="201" t="str">
        <f t="shared" si="42"/>
        <v/>
      </c>
      <c r="I236" s="202" t="str">
        <f>IF(OR(C236="",D236="",E236=""),"",IF(AND(H236&gt;0,H236&lt;=Experiencia1),Puntajes!$H$4,IF(AND(H236&gt;Experiencia1,H236&lt;=Experiencia2),Puntajes!$H$5,IF(AND(H236&gt;Experiencia2,H236&lt;=Experiencia3),Puntajes!$H$6,IF(H236&gt;Experiencia3,Puntajes!$H$7,0)))))</f>
        <v/>
      </c>
    </row>
    <row r="237" spans="2:9" hidden="1" x14ac:dyDescent="0.2">
      <c r="B237" s="72" t="str">
        <f>+'Capacidad Financiera'!B239</f>
        <v/>
      </c>
      <c r="C237" s="74">
        <f>IF(ISERROR(VLOOKUP(B237,'Capacidad Financiera'!$B$13:$AB$57081,2,0)),"",VLOOKUP(B237,'Capacidad Financiera'!$B$13:$AB$57081,2,0))</f>
        <v>0</v>
      </c>
      <c r="D237" s="199">
        <f>IF(ISERROR(VLOOKUP(B237,'Capacidad Financiera'!$B$13:$AB$57081,3,0)),"",VLOOKUP(B237,'Capacidad Financiera'!$B$13:$AB$57081,3,0))</f>
        <v>0</v>
      </c>
      <c r="E237" s="200"/>
      <c r="F237" s="200" t="str">
        <f t="shared" si="41"/>
        <v/>
      </c>
      <c r="G237" s="200" t="str">
        <f>IF(OR(C237="",D237="",E237=""),"",IF(B237&lt;&gt;"",IF(ISERROR(VLOOKUP($A$10,POA!$A$2:$D$7,2,0)),"",VLOOKUP($A$10,POA!$A$2:$D$7,2,0)/SALACTUAL),""))</f>
        <v/>
      </c>
      <c r="H237" s="201" t="str">
        <f t="shared" si="42"/>
        <v/>
      </c>
      <c r="I237" s="202" t="str">
        <f>IF(OR(C237="",D237="",E237=""),"",IF(AND(H237&gt;0,H237&lt;=Experiencia1),Puntajes!$H$4,IF(AND(H237&gt;Experiencia1,H237&lt;=Experiencia2),Puntajes!$H$5,IF(AND(H237&gt;Experiencia2,H237&lt;=Experiencia3),Puntajes!$H$6,IF(H237&gt;Experiencia3,Puntajes!$H$7,0)))))</f>
        <v/>
      </c>
    </row>
    <row r="238" spans="2:9" hidden="1" x14ac:dyDescent="0.2">
      <c r="B238" s="72" t="str">
        <f>+'Capacidad Financiera'!B240</f>
        <v/>
      </c>
      <c r="C238" s="74">
        <f>IF(ISERROR(VLOOKUP(B238,'Capacidad Financiera'!$B$13:$AB$57081,2,0)),"",VLOOKUP(B238,'Capacidad Financiera'!$B$13:$AB$57081,2,0))</f>
        <v>0</v>
      </c>
      <c r="D238" s="199">
        <f>IF(ISERROR(VLOOKUP(B238,'Capacidad Financiera'!$B$13:$AB$57081,3,0)),"",VLOOKUP(B238,'Capacidad Financiera'!$B$13:$AB$57081,3,0))</f>
        <v>0</v>
      </c>
      <c r="E238" s="200"/>
      <c r="F238" s="200" t="str">
        <f t="shared" si="41"/>
        <v/>
      </c>
      <c r="G238" s="200" t="str">
        <f>IF(OR(C238="",D238="",E238=""),"",IF(B238&lt;&gt;"",IF(ISERROR(VLOOKUP($A$10,POA!$A$2:$D$7,2,0)),"",VLOOKUP($A$10,POA!$A$2:$D$7,2,0)/SALACTUAL),""))</f>
        <v/>
      </c>
      <c r="H238" s="201" t="str">
        <f t="shared" si="42"/>
        <v/>
      </c>
      <c r="I238" s="202" t="str">
        <f>IF(OR(C238="",D238="",E238=""),"",IF(AND(H238&gt;0,H238&lt;=Experiencia1),Puntajes!$H$4,IF(AND(H238&gt;Experiencia1,H238&lt;=Experiencia2),Puntajes!$H$5,IF(AND(H238&gt;Experiencia2,H238&lt;=Experiencia3),Puntajes!$H$6,IF(H238&gt;Experiencia3,Puntajes!$H$7,0)))))</f>
        <v/>
      </c>
    </row>
    <row r="239" spans="2:9" hidden="1" x14ac:dyDescent="0.2">
      <c r="B239" s="72" t="str">
        <f>+'Capacidad Financiera'!B241</f>
        <v/>
      </c>
      <c r="C239" s="74">
        <f>IF(ISERROR(VLOOKUP(B239,'Capacidad Financiera'!$B$13:$AB$57081,2,0)),"",VLOOKUP(B239,'Capacidad Financiera'!$B$13:$AB$57081,2,0))</f>
        <v>0</v>
      </c>
      <c r="D239" s="199">
        <f>IF(ISERROR(VLOOKUP(B239,'Capacidad Financiera'!$B$13:$AB$57081,3,0)),"",VLOOKUP(B239,'Capacidad Financiera'!$B$13:$AB$57081,3,0))</f>
        <v>0</v>
      </c>
      <c r="E239" s="200"/>
      <c r="F239" s="200" t="str">
        <f t="shared" si="41"/>
        <v/>
      </c>
      <c r="G239" s="200" t="str">
        <f>IF(OR(C239="",D239="",E239=""),"",IF(B239&lt;&gt;"",IF(ISERROR(VLOOKUP($A$10,POA!$A$2:$D$7,2,0)),"",VLOOKUP($A$10,POA!$A$2:$D$7,2,0)/SALACTUAL),""))</f>
        <v/>
      </c>
      <c r="H239" s="201" t="str">
        <f t="shared" si="42"/>
        <v/>
      </c>
      <c r="I239" s="202" t="str">
        <f>IF(OR(C239="",D239="",E239=""),"",IF(AND(H239&gt;0,H239&lt;=Experiencia1),Puntajes!$H$4,IF(AND(H239&gt;Experiencia1,H239&lt;=Experiencia2),Puntajes!$H$5,IF(AND(H239&gt;Experiencia2,H239&lt;=Experiencia3),Puntajes!$H$6,IF(H239&gt;Experiencia3,Puntajes!$H$7,0)))))</f>
        <v/>
      </c>
    </row>
    <row r="240" spans="2:9" hidden="1" x14ac:dyDescent="0.2">
      <c r="B240" s="72" t="str">
        <f>+'Capacidad Financiera'!B242</f>
        <v/>
      </c>
      <c r="C240" s="74">
        <f>IF(ISERROR(VLOOKUP(B240,'Capacidad Financiera'!$B$13:$AB$57081,2,0)),"",VLOOKUP(B240,'Capacidad Financiera'!$B$13:$AB$57081,2,0))</f>
        <v>0</v>
      </c>
      <c r="D240" s="199">
        <f>IF(ISERROR(VLOOKUP(B240,'Capacidad Financiera'!$B$13:$AB$57081,3,0)),"",VLOOKUP(B240,'Capacidad Financiera'!$B$13:$AB$57081,3,0))</f>
        <v>0</v>
      </c>
      <c r="E240" s="200"/>
      <c r="F240" s="200" t="str">
        <f t="shared" si="41"/>
        <v/>
      </c>
      <c r="G240" s="200" t="str">
        <f>IF(OR(C240="",D240="",E240=""),"",IF(B240&lt;&gt;"",IF(ISERROR(VLOOKUP($A$10,POA!$A$2:$D$7,2,0)),"",VLOOKUP($A$10,POA!$A$2:$D$7,2,0)/SALACTUAL),""))</f>
        <v/>
      </c>
      <c r="H240" s="201" t="str">
        <f t="shared" si="42"/>
        <v/>
      </c>
      <c r="I240" s="202" t="str">
        <f>IF(OR(C240="",D240="",E240=""),"",IF(AND(H240&gt;0,H240&lt;=Experiencia1),Puntajes!$H$4,IF(AND(H240&gt;Experiencia1,H240&lt;=Experiencia2),Puntajes!$H$5,IF(AND(H240&gt;Experiencia2,H240&lt;=Experiencia3),Puntajes!$H$6,IF(H240&gt;Experiencia3,Puntajes!$H$7,0)))))</f>
        <v/>
      </c>
    </row>
    <row r="241" spans="2:9" hidden="1" x14ac:dyDescent="0.2">
      <c r="B241" s="72" t="str">
        <f>+'Capacidad Financiera'!B243</f>
        <v/>
      </c>
      <c r="C241" s="74">
        <f>IF(ISERROR(VLOOKUP(B241,'Capacidad Financiera'!$B$13:$AB$57081,2,0)),"",VLOOKUP(B241,'Capacidad Financiera'!$B$13:$AB$57081,2,0))</f>
        <v>0</v>
      </c>
      <c r="D241" s="199">
        <f>IF(ISERROR(VLOOKUP(B241,'Capacidad Financiera'!$B$13:$AB$57081,3,0)),"",VLOOKUP(B241,'Capacidad Financiera'!$B$13:$AB$57081,3,0))</f>
        <v>0</v>
      </c>
      <c r="E241" s="200"/>
      <c r="F241" s="200" t="str">
        <f t="shared" si="41"/>
        <v/>
      </c>
      <c r="G241" s="200" t="str">
        <f>IF(OR(C241="",D241="",E241=""),"",IF(B241&lt;&gt;"",IF(ISERROR(VLOOKUP($A$10,POA!$A$2:$D$7,2,0)),"",VLOOKUP($A$10,POA!$A$2:$D$7,2,0)/SALACTUAL),""))</f>
        <v/>
      </c>
      <c r="H241" s="201" t="str">
        <f t="shared" si="42"/>
        <v/>
      </c>
      <c r="I241" s="202" t="str">
        <f>IF(OR(C241="",D241="",E241=""),"",IF(AND(H241&gt;0,H241&lt;=Experiencia1),Puntajes!$H$4,IF(AND(H241&gt;Experiencia1,H241&lt;=Experiencia2),Puntajes!$H$5,IF(AND(H241&gt;Experiencia2,H241&lt;=Experiencia3),Puntajes!$H$6,IF(H241&gt;Experiencia3,Puntajes!$H$7,0)))))</f>
        <v/>
      </c>
    </row>
    <row r="242" spans="2:9" ht="13.5" hidden="1" thickBot="1" x14ac:dyDescent="0.25">
      <c r="B242" s="153" t="str">
        <f>+'Capacidad Financiera'!B244</f>
        <v/>
      </c>
      <c r="C242" s="154">
        <f>IF(ISERROR(VLOOKUP(B242,'Capacidad Financiera'!$B$13:$AB$57081,2,0)),"",VLOOKUP(B242,'Capacidad Financiera'!$B$13:$AB$57081,2,0))</f>
        <v>0</v>
      </c>
      <c r="D242" s="203">
        <f>IF(ISERROR(VLOOKUP(B242,'Capacidad Financiera'!$B$13:$AB$57081,3,0)),"",VLOOKUP(B242,'Capacidad Financiera'!$B$13:$AB$57081,3,0))</f>
        <v>0</v>
      </c>
      <c r="E242" s="204"/>
      <c r="F242" s="204" t="str">
        <f t="shared" si="41"/>
        <v/>
      </c>
      <c r="G242" s="204" t="str">
        <f>IF(OR(C242="",D242="",E242=""),"",IF(B242&lt;&gt;"",IF(ISERROR(VLOOKUP($A$10,POA!$A$2:$D$7,2,0)),"",VLOOKUP($A$10,POA!$A$2:$D$7,2,0)/SALACTUAL),""))</f>
        <v/>
      </c>
      <c r="H242" s="205" t="str">
        <f t="shared" si="42"/>
        <v/>
      </c>
      <c r="I242" s="206" t="str">
        <f>IF(OR(C242="",D242="",E242=""),"",IF(AND(H242&gt;0,H242&lt;=Experiencia1),Puntajes!$H$4,IF(AND(H242&gt;Experiencia1,H242&lt;=Experiencia2),Puntajes!$H$5,IF(AND(H242&gt;Experiencia2,H242&lt;=Experiencia3),Puntajes!$H$6,IF(H242&gt;Experiencia3,Puntajes!$H$7,0)))))</f>
        <v/>
      </c>
    </row>
    <row r="243" spans="2:9" ht="13.5" thickBot="1" x14ac:dyDescent="0.25">
      <c r="B243" s="160"/>
      <c r="C243" s="470"/>
      <c r="D243" s="470"/>
      <c r="E243" s="470"/>
      <c r="F243" s="470"/>
      <c r="G243" s="470"/>
      <c r="H243" s="470"/>
      <c r="I243" s="471"/>
    </row>
    <row r="244" spans="2:9" x14ac:dyDescent="0.2">
      <c r="B244" s="67">
        <v>22</v>
      </c>
      <c r="C244" s="68" t="str">
        <f>IF(ISERROR(VLOOKUP(B244,'Capacidad Financiera'!$B$13:$AB$57081,2,0)),"",VLOOKUP(B244,'Capacidad Financiera'!$B$13:$AB$57081,2,0))</f>
        <v xml:space="preserve"> CONSORCIO MANTENIMIENTO M&amp;X </v>
      </c>
      <c r="D244" s="69">
        <f>IF(ISERROR(VLOOKUP(B244,'Capacidad Financiera'!$B$13:$AB$57081,3,0)),"",VLOOKUP(B244,'Capacidad Financiera'!$B$13:$AB$57081,3,0))</f>
        <v>1</v>
      </c>
      <c r="E244" s="70"/>
      <c r="F244" s="70"/>
      <c r="G244" s="70" t="str">
        <f>IF(OR(C244="",D244="",E244=""),"",IF(B245="",IF(B244&lt;&gt;"",IF(ISERROR(VLOOKUP($A$10,POA!$A$2:$D$7,2,0)),"",VLOOKUP($A$10,POA!$A$2:$D$7,2,0)),""),""))</f>
        <v/>
      </c>
      <c r="H244" s="114" t="str">
        <f>IF(OR(C244="",D244="",E244=""),"",IF(B245="",IF(B244&lt;&gt;"",E244/G244,""),""))</f>
        <v/>
      </c>
      <c r="I244" s="111" t="str">
        <f>IF(B245="",IF(E244="","",IF(AND(H244&gt;0,H244&lt;=Experiencia1),Puntajes!$H$4,IF(AND(H244&gt;Experiencia1,H244&lt;=Experiencia2),Puntajes!$H$5,IF(AND(H244&gt;Experiencia2,H244&lt;=Experiencia3),Puntajes!$H$6,IF(H244&gt;Experiencia3,Puntajes!$H$7,0))))),"")</f>
        <v/>
      </c>
    </row>
    <row r="245" spans="2:9" ht="25.5" x14ac:dyDescent="0.2">
      <c r="B245" s="72">
        <f>+'Capacidad Financiera'!B247</f>
        <v>22.1</v>
      </c>
      <c r="C245" s="74" t="str">
        <f>IF(ISERROR(VLOOKUP(B245,'Capacidad Financiera'!$B$13:$AB$57081,2,0)),"",VLOOKUP(B245,'Capacidad Financiera'!$B$13:$AB$57081,2,0))</f>
        <v xml:space="preserve"> M&amp;G INGENIERÍA Y CONSTRUCCIONES S.A.S</v>
      </c>
      <c r="D245" s="199">
        <f>IF(ISERROR(VLOOKUP(B245,'Capacidad Financiera'!$B$13:$AB$57081,3,0)),"",VLOOKUP(B245,'Capacidad Financiera'!$B$13:$AB$57081,3,0))</f>
        <v>0.5</v>
      </c>
      <c r="E245" s="286">
        <v>3944236985</v>
      </c>
      <c r="F245" s="200">
        <f t="shared" ref="F245:F253" si="43">IF(OR(C245="",D245="",E245=""),"",E245/SALACTUAL)</f>
        <v>3400.204297413793</v>
      </c>
      <c r="G245" s="200">
        <f>IF(OR(C245="",D245="",E245=""),"",IF(B245&lt;&gt;"",IF(ISERROR(VLOOKUP($A$10,POA!$A$2:$D$7,2,0)),"",VLOOKUP($A$10,POA!$A$2:$D$7,2,0)/SALACTUAL),""))</f>
        <v>453.00876551724139</v>
      </c>
      <c r="H245" s="201">
        <f>IF(OR(C245="",D245="",F245=""),"",IF(B245&lt;&gt;"",F245/(G245*D245),""))</f>
        <v>15.011649028607515</v>
      </c>
      <c r="I245" s="202">
        <f>IF(OR(C245="",D245="",E245=""),"",IF(AND(H245&gt;0,H245&lt;=Experiencia1),Puntajes!$H$4,IF(AND(H245&gt;Experiencia1,H245&lt;=Experiencia2),Puntajes!$H$5,IF(AND(H245&gt;Experiencia2,H245&lt;=Experiencia3),Puntajes!$H$6,IF(H245&gt;Experiencia3,Puntajes!$H$7,0)))))</f>
        <v>120</v>
      </c>
    </row>
    <row r="246" spans="2:9" ht="26.25" thickBot="1" x14ac:dyDescent="0.25">
      <c r="B246" s="72">
        <f>+'Capacidad Financiera'!B248</f>
        <v>22.200000000000003</v>
      </c>
      <c r="C246" s="74" t="str">
        <f>IF(ISERROR(VLOOKUP(B246,'Capacidad Financiera'!$B$13:$AB$57081,2,0)),"",VLOOKUP(B246,'Capacidad Financiera'!$B$13:$AB$57081,2,0))</f>
        <v xml:space="preserve"> ANX INGENIERIA Y SOLUCIONES SAS</v>
      </c>
      <c r="D246" s="199">
        <f>IF(ISERROR(VLOOKUP(B246,'Capacidad Financiera'!$B$13:$AB$57081,3,0)),"",VLOOKUP(B246,'Capacidad Financiera'!$B$13:$AB$57081,3,0))</f>
        <v>0.5</v>
      </c>
      <c r="E246" s="286">
        <v>827769150</v>
      </c>
      <c r="F246" s="200">
        <f t="shared" si="43"/>
        <v>713.59409482758622</v>
      </c>
      <c r="G246" s="200">
        <f>IF(OR(C246="",D246="",E246=""),"",IF(B246&lt;&gt;"",IF(ISERROR(VLOOKUP($A$10,POA!$A$2:$D$7,2,0)),"",VLOOKUP($A$10,POA!$A$2:$D$7,2,0)/SALACTUAL),""))</f>
        <v>453.00876551724139</v>
      </c>
      <c r="H246" s="201">
        <f t="shared" ref="H246:H253" si="44">IF(OR(C246="",D246="",F246=""),"",IF(B246&lt;&gt;"",F246/(G246*D246),""))</f>
        <v>3.1504648437114051</v>
      </c>
      <c r="I246" s="202">
        <f>IF(OR(C246="",D246="",E246=""),"",IF(AND(H246&gt;0,H246&lt;=Experiencia1),Puntajes!$H$4,IF(AND(H246&gt;Experiencia1,H246&lt;=Experiencia2),Puntajes!$H$5,IF(AND(H246&gt;Experiencia2,H246&lt;=Experiencia3),Puntajes!$H$6,IF(H246&gt;Experiencia3,Puntajes!$H$7,0)))))</f>
        <v>80</v>
      </c>
    </row>
    <row r="247" spans="2:9" hidden="1" x14ac:dyDescent="0.2">
      <c r="B247" s="72" t="str">
        <f>+'Capacidad Financiera'!B249</f>
        <v/>
      </c>
      <c r="C247" s="74">
        <f>IF(ISERROR(VLOOKUP(B247,'Capacidad Financiera'!$B$13:$AB$57081,2,0)),"",VLOOKUP(B247,'Capacidad Financiera'!$B$13:$AB$57081,2,0))</f>
        <v>0</v>
      </c>
      <c r="D247" s="199">
        <f>IF(ISERROR(VLOOKUP(B247,'Capacidad Financiera'!$B$13:$AB$57081,3,0)),"",VLOOKUP(B247,'Capacidad Financiera'!$B$13:$AB$57081,3,0))</f>
        <v>0</v>
      </c>
      <c r="E247" s="200"/>
      <c r="F247" s="200" t="str">
        <f t="shared" si="43"/>
        <v/>
      </c>
      <c r="G247" s="200" t="str">
        <f>IF(OR(C247="",D247="",E247=""),"",IF(B247&lt;&gt;"",IF(ISERROR(VLOOKUP($A$10,POA!$A$2:$D$7,2,0)),"",VLOOKUP($A$10,POA!$A$2:$D$7,2,0)/SALACTUAL),""))</f>
        <v/>
      </c>
      <c r="H247" s="201" t="str">
        <f t="shared" si="44"/>
        <v/>
      </c>
      <c r="I247" s="202" t="str">
        <f>IF(OR(C247="",D247="",E247=""),"",IF(AND(H247&gt;0,H247&lt;=Experiencia1),Puntajes!$H$4,IF(AND(H247&gt;Experiencia1,H247&lt;=Experiencia2),Puntajes!$H$5,IF(AND(H247&gt;Experiencia2,H247&lt;=Experiencia3),Puntajes!$H$6,IF(H247&gt;Experiencia3,Puntajes!$H$7,0)))))</f>
        <v/>
      </c>
    </row>
    <row r="248" spans="2:9" hidden="1" x14ac:dyDescent="0.2">
      <c r="B248" s="72" t="str">
        <f>+'Capacidad Financiera'!B250</f>
        <v/>
      </c>
      <c r="C248" s="74">
        <f>IF(ISERROR(VLOOKUP(B248,'Capacidad Financiera'!$B$13:$AB$57081,2,0)),"",VLOOKUP(B248,'Capacidad Financiera'!$B$13:$AB$57081,2,0))</f>
        <v>0</v>
      </c>
      <c r="D248" s="199">
        <f>IF(ISERROR(VLOOKUP(B248,'Capacidad Financiera'!$B$13:$AB$57081,3,0)),"",VLOOKUP(B248,'Capacidad Financiera'!$B$13:$AB$57081,3,0))</f>
        <v>0</v>
      </c>
      <c r="E248" s="200"/>
      <c r="F248" s="200" t="str">
        <f t="shared" si="43"/>
        <v/>
      </c>
      <c r="G248" s="200" t="str">
        <f>IF(OR(C248="",D248="",E248=""),"",IF(B248&lt;&gt;"",IF(ISERROR(VLOOKUP($A$10,POA!$A$2:$D$7,2,0)),"",VLOOKUP($A$10,POA!$A$2:$D$7,2,0)/SALACTUAL),""))</f>
        <v/>
      </c>
      <c r="H248" s="201" t="str">
        <f t="shared" si="44"/>
        <v/>
      </c>
      <c r="I248" s="202" t="str">
        <f>IF(OR(C248="",D248="",E248=""),"",IF(AND(H248&gt;0,H248&lt;=Experiencia1),Puntajes!$H$4,IF(AND(H248&gt;Experiencia1,H248&lt;=Experiencia2),Puntajes!$H$5,IF(AND(H248&gt;Experiencia2,H248&lt;=Experiencia3),Puntajes!$H$6,IF(H248&gt;Experiencia3,Puntajes!$H$7,0)))))</f>
        <v/>
      </c>
    </row>
    <row r="249" spans="2:9" hidden="1" x14ac:dyDescent="0.2">
      <c r="B249" s="72" t="str">
        <f>+'Capacidad Financiera'!B251</f>
        <v/>
      </c>
      <c r="C249" s="74">
        <f>IF(ISERROR(VLOOKUP(B249,'Capacidad Financiera'!$B$13:$AB$57081,2,0)),"",VLOOKUP(B249,'Capacidad Financiera'!$B$13:$AB$57081,2,0))</f>
        <v>0</v>
      </c>
      <c r="D249" s="199">
        <f>IF(ISERROR(VLOOKUP(B249,'Capacidad Financiera'!$B$13:$AB$57081,3,0)),"",VLOOKUP(B249,'Capacidad Financiera'!$B$13:$AB$57081,3,0))</f>
        <v>0</v>
      </c>
      <c r="E249" s="200"/>
      <c r="F249" s="200" t="str">
        <f t="shared" si="43"/>
        <v/>
      </c>
      <c r="G249" s="200" t="str">
        <f>IF(OR(C249="",D249="",E249=""),"",IF(B249&lt;&gt;"",IF(ISERROR(VLOOKUP($A$10,POA!$A$2:$D$7,2,0)),"",VLOOKUP($A$10,POA!$A$2:$D$7,2,0)/SALACTUAL),""))</f>
        <v/>
      </c>
      <c r="H249" s="201" t="str">
        <f t="shared" si="44"/>
        <v/>
      </c>
      <c r="I249" s="202" t="str">
        <f>IF(OR(C249="",D249="",E249=""),"",IF(AND(H249&gt;0,H249&lt;=Experiencia1),Puntajes!$H$4,IF(AND(H249&gt;Experiencia1,H249&lt;=Experiencia2),Puntajes!$H$5,IF(AND(H249&gt;Experiencia2,H249&lt;=Experiencia3),Puntajes!$H$6,IF(H249&gt;Experiencia3,Puntajes!$H$7,0)))))</f>
        <v/>
      </c>
    </row>
    <row r="250" spans="2:9" hidden="1" x14ac:dyDescent="0.2">
      <c r="B250" s="72" t="str">
        <f>+'Capacidad Financiera'!B252</f>
        <v/>
      </c>
      <c r="C250" s="74">
        <f>IF(ISERROR(VLOOKUP(B250,'Capacidad Financiera'!$B$13:$AB$57081,2,0)),"",VLOOKUP(B250,'Capacidad Financiera'!$B$13:$AB$57081,2,0))</f>
        <v>0</v>
      </c>
      <c r="D250" s="199">
        <f>IF(ISERROR(VLOOKUP(B250,'Capacidad Financiera'!$B$13:$AB$57081,3,0)),"",VLOOKUP(B250,'Capacidad Financiera'!$B$13:$AB$57081,3,0))</f>
        <v>0</v>
      </c>
      <c r="E250" s="200"/>
      <c r="F250" s="200" t="str">
        <f t="shared" si="43"/>
        <v/>
      </c>
      <c r="G250" s="200" t="str">
        <f>IF(OR(C250="",D250="",E250=""),"",IF(B250&lt;&gt;"",IF(ISERROR(VLOOKUP($A$10,POA!$A$2:$D$7,2,0)),"",VLOOKUP($A$10,POA!$A$2:$D$7,2,0)/SALACTUAL),""))</f>
        <v/>
      </c>
      <c r="H250" s="201" t="str">
        <f t="shared" si="44"/>
        <v/>
      </c>
      <c r="I250" s="202" t="str">
        <f>IF(OR(C250="",D250="",E250=""),"",IF(AND(H250&gt;0,H250&lt;=Experiencia1),Puntajes!$H$4,IF(AND(H250&gt;Experiencia1,H250&lt;=Experiencia2),Puntajes!$H$5,IF(AND(H250&gt;Experiencia2,H250&lt;=Experiencia3),Puntajes!$H$6,IF(H250&gt;Experiencia3,Puntajes!$H$7,0)))))</f>
        <v/>
      </c>
    </row>
    <row r="251" spans="2:9" hidden="1" x14ac:dyDescent="0.2">
      <c r="B251" s="72" t="str">
        <f>+'Capacidad Financiera'!B253</f>
        <v/>
      </c>
      <c r="C251" s="74">
        <f>IF(ISERROR(VLOOKUP(B251,'Capacidad Financiera'!$B$13:$AB$57081,2,0)),"",VLOOKUP(B251,'Capacidad Financiera'!$B$13:$AB$57081,2,0))</f>
        <v>0</v>
      </c>
      <c r="D251" s="199">
        <f>IF(ISERROR(VLOOKUP(B251,'Capacidad Financiera'!$B$13:$AB$57081,3,0)),"",VLOOKUP(B251,'Capacidad Financiera'!$B$13:$AB$57081,3,0))</f>
        <v>0</v>
      </c>
      <c r="E251" s="200"/>
      <c r="F251" s="200" t="str">
        <f t="shared" si="43"/>
        <v/>
      </c>
      <c r="G251" s="200" t="str">
        <f>IF(OR(C251="",D251="",E251=""),"",IF(B251&lt;&gt;"",IF(ISERROR(VLOOKUP($A$10,POA!$A$2:$D$7,2,0)),"",VLOOKUP($A$10,POA!$A$2:$D$7,2,0)/SALACTUAL),""))</f>
        <v/>
      </c>
      <c r="H251" s="201" t="str">
        <f t="shared" si="44"/>
        <v/>
      </c>
      <c r="I251" s="202" t="str">
        <f>IF(OR(C251="",D251="",E251=""),"",IF(AND(H251&gt;0,H251&lt;=Experiencia1),Puntajes!$H$4,IF(AND(H251&gt;Experiencia1,H251&lt;=Experiencia2),Puntajes!$H$5,IF(AND(H251&gt;Experiencia2,H251&lt;=Experiencia3),Puntajes!$H$6,IF(H251&gt;Experiencia3,Puntajes!$H$7,0)))))</f>
        <v/>
      </c>
    </row>
    <row r="252" spans="2:9" hidden="1" x14ac:dyDescent="0.2">
      <c r="B252" s="72" t="str">
        <f>+'Capacidad Financiera'!B254</f>
        <v/>
      </c>
      <c r="C252" s="74">
        <f>IF(ISERROR(VLOOKUP(B252,'Capacidad Financiera'!$B$13:$AB$57081,2,0)),"",VLOOKUP(B252,'Capacidad Financiera'!$B$13:$AB$57081,2,0))</f>
        <v>0</v>
      </c>
      <c r="D252" s="199">
        <f>IF(ISERROR(VLOOKUP(B252,'Capacidad Financiera'!$B$13:$AB$57081,3,0)),"",VLOOKUP(B252,'Capacidad Financiera'!$B$13:$AB$57081,3,0))</f>
        <v>0</v>
      </c>
      <c r="E252" s="200"/>
      <c r="F252" s="200" t="str">
        <f t="shared" si="43"/>
        <v/>
      </c>
      <c r="G252" s="200" t="str">
        <f>IF(OR(C252="",D252="",E252=""),"",IF(B252&lt;&gt;"",IF(ISERROR(VLOOKUP($A$10,POA!$A$2:$D$7,2,0)),"",VLOOKUP($A$10,POA!$A$2:$D$7,2,0)/SALACTUAL),""))</f>
        <v/>
      </c>
      <c r="H252" s="201" t="str">
        <f t="shared" si="44"/>
        <v/>
      </c>
      <c r="I252" s="202" t="str">
        <f>IF(OR(C252="",D252="",E252=""),"",IF(AND(H252&gt;0,H252&lt;=Experiencia1),Puntajes!$H$4,IF(AND(H252&gt;Experiencia1,H252&lt;=Experiencia2),Puntajes!$H$5,IF(AND(H252&gt;Experiencia2,H252&lt;=Experiencia3),Puntajes!$H$6,IF(H252&gt;Experiencia3,Puntajes!$H$7,0)))))</f>
        <v/>
      </c>
    </row>
    <row r="253" spans="2:9" ht="13.5" hidden="1" thickBot="1" x14ac:dyDescent="0.25">
      <c r="B253" s="153" t="str">
        <f>+'Capacidad Financiera'!B255</f>
        <v/>
      </c>
      <c r="C253" s="154">
        <f>IF(ISERROR(VLOOKUP(B253,'Capacidad Financiera'!$B$13:$AB$57081,2,0)),"",VLOOKUP(B253,'Capacidad Financiera'!$B$13:$AB$57081,2,0))</f>
        <v>0</v>
      </c>
      <c r="D253" s="203">
        <f>IF(ISERROR(VLOOKUP(B253,'Capacidad Financiera'!$B$13:$AB$57081,3,0)),"",VLOOKUP(B253,'Capacidad Financiera'!$B$13:$AB$57081,3,0))</f>
        <v>0</v>
      </c>
      <c r="E253" s="204"/>
      <c r="F253" s="204" t="str">
        <f t="shared" si="43"/>
        <v/>
      </c>
      <c r="G253" s="204" t="str">
        <f>IF(OR(C253="",D253="",E253=""),"",IF(B253&lt;&gt;"",IF(ISERROR(VLOOKUP($A$10,POA!$A$2:$D$7,2,0)),"",VLOOKUP($A$10,POA!$A$2:$D$7,2,0)/SALACTUAL),""))</f>
        <v/>
      </c>
      <c r="H253" s="205" t="str">
        <f t="shared" si="44"/>
        <v/>
      </c>
      <c r="I253" s="206" t="str">
        <f>IF(OR(C253="",D253="",E253=""),"",IF(AND(H253&gt;0,H253&lt;=Experiencia1),Puntajes!$H$4,IF(AND(H253&gt;Experiencia1,H253&lt;=Experiencia2),Puntajes!$H$5,IF(AND(H253&gt;Experiencia2,H253&lt;=Experiencia3),Puntajes!$H$6,IF(H253&gt;Experiencia3,Puntajes!$H$7,0)))))</f>
        <v/>
      </c>
    </row>
    <row r="254" spans="2:9" ht="13.5" thickBot="1" x14ac:dyDescent="0.25">
      <c r="B254" s="160"/>
      <c r="C254" s="470"/>
      <c r="D254" s="470"/>
      <c r="E254" s="470"/>
      <c r="F254" s="470"/>
      <c r="G254" s="470"/>
      <c r="H254" s="470"/>
      <c r="I254" s="471"/>
    </row>
    <row r="255" spans="2:9" x14ac:dyDescent="0.2">
      <c r="B255" s="67">
        <v>23</v>
      </c>
      <c r="C255" s="68" t="str">
        <f>IF(ISERROR(VLOOKUP(B255,'Capacidad Financiera'!$B$13:$AB$57081,2,0)),"",VLOOKUP(B255,'Capacidad Financiera'!$B$13:$AB$57081,2,0))</f>
        <v>CONSORCIO KARSOL</v>
      </c>
      <c r="D255" s="69">
        <f>IF(ISERROR(VLOOKUP(B255,'Capacidad Financiera'!$B$13:$AB$57081,3,0)),"",VLOOKUP(B255,'Capacidad Financiera'!$B$13:$AB$57081,3,0))</f>
        <v>1</v>
      </c>
      <c r="E255" s="70"/>
      <c r="F255" s="70"/>
      <c r="G255" s="70" t="str">
        <f>IF(OR(C255="",D255="",E255=""),"",IF(B256="",IF(B255&lt;&gt;"",IF(ISERROR(VLOOKUP($A$10,POA!$A$2:$D$7,2,0)),"",VLOOKUP($A$10,POA!$A$2:$D$7,2,0)),""),""))</f>
        <v/>
      </c>
      <c r="H255" s="114" t="str">
        <f>IF(OR(C255="",D255="",E255=""),"",IF(B256="",IF(B255&lt;&gt;"",E255/G255,""),""))</f>
        <v/>
      </c>
      <c r="I255" s="111" t="str">
        <f>IF(B256="",IF(E255="","",IF(AND(H255&gt;0,H255&lt;=Experiencia1),Puntajes!$H$4,IF(AND(H255&gt;Experiencia1,H255&lt;=Experiencia2),Puntajes!$H$5,IF(AND(H255&gt;Experiencia2,H255&lt;=Experiencia3),Puntajes!$H$6,IF(H255&gt;Experiencia3,Puntajes!$H$7,0))))),"")</f>
        <v/>
      </c>
    </row>
    <row r="256" spans="2:9" x14ac:dyDescent="0.2">
      <c r="B256" s="72">
        <f>+'Capacidad Financiera'!B258</f>
        <v>23.1</v>
      </c>
      <c r="C256" s="74" t="str">
        <f>IF(ISERROR(VLOOKUP(B256,'Capacidad Financiera'!$B$13:$AB$57081,2,0)),"",VLOOKUP(B256,'Capacidad Financiera'!$B$13:$AB$57081,2,0))</f>
        <v>HERBERT JOSEFF KARPF RIVERA</v>
      </c>
      <c r="D256" s="199">
        <f>IF(ISERROR(VLOOKUP(B256,'Capacidad Financiera'!$B$13:$AB$57081,3,0)),"",VLOOKUP(B256,'Capacidad Financiera'!$B$13:$AB$57081,3,0))</f>
        <v>0.9</v>
      </c>
      <c r="E256" s="286">
        <v>16539792100</v>
      </c>
      <c r="F256" s="200">
        <f t="shared" ref="F256:F264" si="45">IF(OR(C256="",D256="",E256=""),"",E256/SALACTUAL)</f>
        <v>14258.441465517242</v>
      </c>
      <c r="G256" s="200">
        <f>IF(OR(C256="",D256="",E256=""),"",IF(B256&lt;&gt;"",IF(ISERROR(VLOOKUP($A$10,POA!$A$2:$D$7,2,0)),"",VLOOKUP($A$10,POA!$A$2:$D$7,2,0)/SALACTUAL),""))</f>
        <v>453.00876551724139</v>
      </c>
      <c r="H256" s="201">
        <f>IF(OR(C256="",D256="",F256=""),"",IF(B256&lt;&gt;"",F256/(G256*D256),""))</f>
        <v>34.972199095031932</v>
      </c>
      <c r="I256" s="202">
        <f>IF(OR(C256="",D256="",E256=""),"",IF(AND(H256&gt;0,H256&lt;=Experiencia1),Puntajes!$H$4,IF(AND(H256&gt;Experiencia1,H256&lt;=Experiencia2),Puntajes!$H$5,IF(AND(H256&gt;Experiencia2,H256&lt;=Experiencia3),Puntajes!$H$6,IF(H256&gt;Experiencia3,Puntajes!$H$7,0)))))</f>
        <v>120</v>
      </c>
    </row>
    <row r="257" spans="2:9" ht="13.5" thickBot="1" x14ac:dyDescent="0.25">
      <c r="B257" s="72" t="str">
        <f>+'Capacidad Financiera'!B259</f>
        <v/>
      </c>
      <c r="C257" s="74">
        <f>IF(ISERROR(VLOOKUP(B257,'Capacidad Financiera'!$B$13:$AB$57081,2,0)),"",VLOOKUP(B257,'Capacidad Financiera'!$B$13:$AB$57081,2,0))</f>
        <v>0</v>
      </c>
      <c r="D257" s="199">
        <f>IF(ISERROR(VLOOKUP(B257,'Capacidad Financiera'!$B$13:$AB$57081,3,0)),"",VLOOKUP(B257,'Capacidad Financiera'!$B$13:$AB$57081,3,0))</f>
        <v>0</v>
      </c>
      <c r="E257" s="286"/>
      <c r="F257" s="200" t="str">
        <f t="shared" si="45"/>
        <v/>
      </c>
      <c r="G257" s="200" t="str">
        <f>IF(OR(C257="",D257="",E257=""),"",IF(B257&lt;&gt;"",IF(ISERROR(VLOOKUP($A$10,POA!$A$2:$D$7,2,0)),"",VLOOKUP($A$10,POA!$A$2:$D$7,2,0)/SALACTUAL),""))</f>
        <v/>
      </c>
      <c r="H257" s="201" t="str">
        <f t="shared" ref="H257:H264" si="46">IF(OR(C257="",D257="",F257=""),"",IF(B257&lt;&gt;"",F257/(G257*D257),""))</f>
        <v/>
      </c>
      <c r="I257" s="202" t="str">
        <f>IF(OR(C257="",D257="",E257=""),"",IF(AND(H257&gt;0,H257&lt;=Experiencia1),Puntajes!$H$4,IF(AND(H257&gt;Experiencia1,H257&lt;=Experiencia2),Puntajes!$H$5,IF(AND(H257&gt;Experiencia2,H257&lt;=Experiencia3),Puntajes!$H$6,IF(H257&gt;Experiencia3,Puntajes!$H$7,0)))))</f>
        <v/>
      </c>
    </row>
    <row r="258" spans="2:9" hidden="1" x14ac:dyDescent="0.2">
      <c r="B258" s="72" t="str">
        <f>+'Capacidad Financiera'!B260</f>
        <v/>
      </c>
      <c r="C258" s="74">
        <f>IF(ISERROR(VLOOKUP(B258,'Capacidad Financiera'!$B$13:$AB$57081,2,0)),"",VLOOKUP(B258,'Capacidad Financiera'!$B$13:$AB$57081,2,0))</f>
        <v>0</v>
      </c>
      <c r="D258" s="199">
        <f>IF(ISERROR(VLOOKUP(B258,'Capacidad Financiera'!$B$13:$AB$57081,3,0)),"",VLOOKUP(B258,'Capacidad Financiera'!$B$13:$AB$57081,3,0))</f>
        <v>0</v>
      </c>
      <c r="E258" s="200"/>
      <c r="F258" s="200" t="str">
        <f t="shared" si="45"/>
        <v/>
      </c>
      <c r="G258" s="200" t="str">
        <f>IF(OR(C258="",D258="",E258=""),"",IF(B258&lt;&gt;"",IF(ISERROR(VLOOKUP($A$10,POA!$A$2:$D$7,2,0)),"",VLOOKUP($A$10,POA!$A$2:$D$7,2,0)/SALACTUAL),""))</f>
        <v/>
      </c>
      <c r="H258" s="201" t="str">
        <f t="shared" si="46"/>
        <v/>
      </c>
      <c r="I258" s="202" t="str">
        <f>IF(OR(C258="",D258="",E258=""),"",IF(AND(H258&gt;0,H258&lt;=Experiencia1),Puntajes!$H$4,IF(AND(H258&gt;Experiencia1,H258&lt;=Experiencia2),Puntajes!$H$5,IF(AND(H258&gt;Experiencia2,H258&lt;=Experiencia3),Puntajes!$H$6,IF(H258&gt;Experiencia3,Puntajes!$H$7,0)))))</f>
        <v/>
      </c>
    </row>
    <row r="259" spans="2:9" hidden="1" x14ac:dyDescent="0.2">
      <c r="B259" s="72" t="str">
        <f>+'Capacidad Financiera'!B261</f>
        <v/>
      </c>
      <c r="C259" s="74">
        <f>IF(ISERROR(VLOOKUP(B259,'Capacidad Financiera'!$B$13:$AB$57081,2,0)),"",VLOOKUP(B259,'Capacidad Financiera'!$B$13:$AB$57081,2,0))</f>
        <v>0</v>
      </c>
      <c r="D259" s="199">
        <f>IF(ISERROR(VLOOKUP(B259,'Capacidad Financiera'!$B$13:$AB$57081,3,0)),"",VLOOKUP(B259,'Capacidad Financiera'!$B$13:$AB$57081,3,0))</f>
        <v>0</v>
      </c>
      <c r="E259" s="200"/>
      <c r="F259" s="200" t="str">
        <f t="shared" si="45"/>
        <v/>
      </c>
      <c r="G259" s="200" t="str">
        <f>IF(OR(C259="",D259="",E259=""),"",IF(B259&lt;&gt;"",IF(ISERROR(VLOOKUP($A$10,POA!$A$2:$D$7,2,0)),"",VLOOKUP($A$10,POA!$A$2:$D$7,2,0)/SALACTUAL),""))</f>
        <v/>
      </c>
      <c r="H259" s="201" t="str">
        <f t="shared" si="46"/>
        <v/>
      </c>
      <c r="I259" s="202" t="str">
        <f>IF(OR(C259="",D259="",E259=""),"",IF(AND(H259&gt;0,H259&lt;=Experiencia1),Puntajes!$H$4,IF(AND(H259&gt;Experiencia1,H259&lt;=Experiencia2),Puntajes!$H$5,IF(AND(H259&gt;Experiencia2,H259&lt;=Experiencia3),Puntajes!$H$6,IF(H259&gt;Experiencia3,Puntajes!$H$7,0)))))</f>
        <v/>
      </c>
    </row>
    <row r="260" spans="2:9" hidden="1" x14ac:dyDescent="0.2">
      <c r="B260" s="72" t="str">
        <f>+'Capacidad Financiera'!B262</f>
        <v/>
      </c>
      <c r="C260" s="74">
        <f>IF(ISERROR(VLOOKUP(B260,'Capacidad Financiera'!$B$13:$AB$57081,2,0)),"",VLOOKUP(B260,'Capacidad Financiera'!$B$13:$AB$57081,2,0))</f>
        <v>0</v>
      </c>
      <c r="D260" s="199">
        <f>IF(ISERROR(VLOOKUP(B260,'Capacidad Financiera'!$B$13:$AB$57081,3,0)),"",VLOOKUP(B260,'Capacidad Financiera'!$B$13:$AB$57081,3,0))</f>
        <v>0</v>
      </c>
      <c r="E260" s="200"/>
      <c r="F260" s="200" t="str">
        <f t="shared" si="45"/>
        <v/>
      </c>
      <c r="G260" s="200" t="str">
        <f>IF(OR(C260="",D260="",E260=""),"",IF(B260&lt;&gt;"",IF(ISERROR(VLOOKUP($A$10,POA!$A$2:$D$7,2,0)),"",VLOOKUP($A$10,POA!$A$2:$D$7,2,0)/SALACTUAL),""))</f>
        <v/>
      </c>
      <c r="H260" s="201" t="str">
        <f t="shared" si="46"/>
        <v/>
      </c>
      <c r="I260" s="202" t="str">
        <f>IF(OR(C260="",D260="",E260=""),"",IF(AND(H260&gt;0,H260&lt;=Experiencia1),Puntajes!$H$4,IF(AND(H260&gt;Experiencia1,H260&lt;=Experiencia2),Puntajes!$H$5,IF(AND(H260&gt;Experiencia2,H260&lt;=Experiencia3),Puntajes!$H$6,IF(H260&gt;Experiencia3,Puntajes!$H$7,0)))))</f>
        <v/>
      </c>
    </row>
    <row r="261" spans="2:9" hidden="1" x14ac:dyDescent="0.2">
      <c r="B261" s="72" t="str">
        <f>+'Capacidad Financiera'!B263</f>
        <v/>
      </c>
      <c r="C261" s="74">
        <f>IF(ISERROR(VLOOKUP(B261,'Capacidad Financiera'!$B$13:$AB$57081,2,0)),"",VLOOKUP(B261,'Capacidad Financiera'!$B$13:$AB$57081,2,0))</f>
        <v>0</v>
      </c>
      <c r="D261" s="199">
        <f>IF(ISERROR(VLOOKUP(B261,'Capacidad Financiera'!$B$13:$AB$57081,3,0)),"",VLOOKUP(B261,'Capacidad Financiera'!$B$13:$AB$57081,3,0))</f>
        <v>0</v>
      </c>
      <c r="E261" s="200"/>
      <c r="F261" s="200" t="str">
        <f t="shared" si="45"/>
        <v/>
      </c>
      <c r="G261" s="200" t="str">
        <f>IF(OR(C261="",D261="",E261=""),"",IF(B261&lt;&gt;"",IF(ISERROR(VLOOKUP($A$10,POA!$A$2:$D$7,2,0)),"",VLOOKUP($A$10,POA!$A$2:$D$7,2,0)/SALACTUAL),""))</f>
        <v/>
      </c>
      <c r="H261" s="201" t="str">
        <f t="shared" si="46"/>
        <v/>
      </c>
      <c r="I261" s="202" t="str">
        <f>IF(OR(C261="",D261="",E261=""),"",IF(AND(H261&gt;0,H261&lt;=Experiencia1),Puntajes!$H$4,IF(AND(H261&gt;Experiencia1,H261&lt;=Experiencia2),Puntajes!$H$5,IF(AND(H261&gt;Experiencia2,H261&lt;=Experiencia3),Puntajes!$H$6,IF(H261&gt;Experiencia3,Puntajes!$H$7,0)))))</f>
        <v/>
      </c>
    </row>
    <row r="262" spans="2:9" hidden="1" x14ac:dyDescent="0.2">
      <c r="B262" s="72" t="str">
        <f>+'Capacidad Financiera'!B264</f>
        <v/>
      </c>
      <c r="C262" s="74">
        <f>IF(ISERROR(VLOOKUP(B262,'Capacidad Financiera'!$B$13:$AB$57081,2,0)),"",VLOOKUP(B262,'Capacidad Financiera'!$B$13:$AB$57081,2,0))</f>
        <v>0</v>
      </c>
      <c r="D262" s="199">
        <f>IF(ISERROR(VLOOKUP(B262,'Capacidad Financiera'!$B$13:$AB$57081,3,0)),"",VLOOKUP(B262,'Capacidad Financiera'!$B$13:$AB$57081,3,0))</f>
        <v>0</v>
      </c>
      <c r="E262" s="200"/>
      <c r="F262" s="200" t="str">
        <f t="shared" si="45"/>
        <v/>
      </c>
      <c r="G262" s="200" t="str">
        <f>IF(OR(C262="",D262="",E262=""),"",IF(B262&lt;&gt;"",IF(ISERROR(VLOOKUP($A$10,POA!$A$2:$D$7,2,0)),"",VLOOKUP($A$10,POA!$A$2:$D$7,2,0)/SALACTUAL),""))</f>
        <v/>
      </c>
      <c r="H262" s="201" t="str">
        <f t="shared" si="46"/>
        <v/>
      </c>
      <c r="I262" s="202" t="str">
        <f>IF(OR(C262="",D262="",E262=""),"",IF(AND(H262&gt;0,H262&lt;=Experiencia1),Puntajes!$H$4,IF(AND(H262&gt;Experiencia1,H262&lt;=Experiencia2),Puntajes!$H$5,IF(AND(H262&gt;Experiencia2,H262&lt;=Experiencia3),Puntajes!$H$6,IF(H262&gt;Experiencia3,Puntajes!$H$7,0)))))</f>
        <v/>
      </c>
    </row>
    <row r="263" spans="2:9" hidden="1" x14ac:dyDescent="0.2">
      <c r="B263" s="72" t="str">
        <f>+'Capacidad Financiera'!B265</f>
        <v/>
      </c>
      <c r="C263" s="74">
        <f>IF(ISERROR(VLOOKUP(B263,'Capacidad Financiera'!$B$13:$AB$57081,2,0)),"",VLOOKUP(B263,'Capacidad Financiera'!$B$13:$AB$57081,2,0))</f>
        <v>0</v>
      </c>
      <c r="D263" s="199">
        <f>IF(ISERROR(VLOOKUP(B263,'Capacidad Financiera'!$B$13:$AB$57081,3,0)),"",VLOOKUP(B263,'Capacidad Financiera'!$B$13:$AB$57081,3,0))</f>
        <v>0</v>
      </c>
      <c r="E263" s="200"/>
      <c r="F263" s="200" t="str">
        <f t="shared" si="45"/>
        <v/>
      </c>
      <c r="G263" s="200" t="str">
        <f>IF(OR(C263="",D263="",E263=""),"",IF(B263&lt;&gt;"",IF(ISERROR(VLOOKUP($A$10,POA!$A$2:$D$7,2,0)),"",VLOOKUP($A$10,POA!$A$2:$D$7,2,0)/SALACTUAL),""))</f>
        <v/>
      </c>
      <c r="H263" s="201" t="str">
        <f t="shared" si="46"/>
        <v/>
      </c>
      <c r="I263" s="202" t="str">
        <f>IF(OR(C263="",D263="",E263=""),"",IF(AND(H263&gt;0,H263&lt;=Experiencia1),Puntajes!$H$4,IF(AND(H263&gt;Experiencia1,H263&lt;=Experiencia2),Puntajes!$H$5,IF(AND(H263&gt;Experiencia2,H263&lt;=Experiencia3),Puntajes!$H$6,IF(H263&gt;Experiencia3,Puntajes!$H$7,0)))))</f>
        <v/>
      </c>
    </row>
    <row r="264" spans="2:9" ht="13.5" hidden="1" thickBot="1" x14ac:dyDescent="0.25">
      <c r="B264" s="153" t="str">
        <f>+'Capacidad Financiera'!B266</f>
        <v/>
      </c>
      <c r="C264" s="154">
        <f>IF(ISERROR(VLOOKUP(B264,'Capacidad Financiera'!$B$13:$AB$57081,2,0)),"",VLOOKUP(B264,'Capacidad Financiera'!$B$13:$AB$57081,2,0))</f>
        <v>0</v>
      </c>
      <c r="D264" s="203">
        <f>IF(ISERROR(VLOOKUP(B264,'Capacidad Financiera'!$B$13:$AB$57081,3,0)),"",VLOOKUP(B264,'Capacidad Financiera'!$B$13:$AB$57081,3,0))</f>
        <v>0</v>
      </c>
      <c r="E264" s="204"/>
      <c r="F264" s="204" t="str">
        <f t="shared" si="45"/>
        <v/>
      </c>
      <c r="G264" s="204" t="str">
        <f>IF(OR(C264="",D264="",E264=""),"",IF(B264&lt;&gt;"",IF(ISERROR(VLOOKUP($A$10,POA!$A$2:$D$7,2,0)),"",VLOOKUP($A$10,POA!$A$2:$D$7,2,0)/SALACTUAL),""))</f>
        <v/>
      </c>
      <c r="H264" s="205" t="str">
        <f t="shared" si="46"/>
        <v/>
      </c>
      <c r="I264" s="206" t="str">
        <f>IF(OR(C264="",D264="",E264=""),"",IF(AND(H264&gt;0,H264&lt;=Experiencia1),Puntajes!$H$4,IF(AND(H264&gt;Experiencia1,H264&lt;=Experiencia2),Puntajes!$H$5,IF(AND(H264&gt;Experiencia2,H264&lt;=Experiencia3),Puntajes!$H$6,IF(H264&gt;Experiencia3,Puntajes!$H$7,0)))))</f>
        <v/>
      </c>
    </row>
    <row r="265" spans="2:9" ht="13.5" thickBot="1" x14ac:dyDescent="0.25">
      <c r="B265" s="160"/>
      <c r="C265" s="470"/>
      <c r="D265" s="470"/>
      <c r="E265" s="470"/>
      <c r="F265" s="470"/>
      <c r="G265" s="470"/>
      <c r="H265" s="470"/>
      <c r="I265" s="471"/>
    </row>
    <row r="266" spans="2:9" x14ac:dyDescent="0.2">
      <c r="B266" s="67">
        <v>24</v>
      </c>
      <c r="C266" s="68" t="str">
        <f>IF(ISERROR(VLOOKUP(B266,'Capacidad Financiera'!$B$13:$AB$57081,2,0)),"",VLOOKUP(B266,'Capacidad Financiera'!$B$13:$AB$57081,2,0))</f>
        <v>GIJON SAS</v>
      </c>
      <c r="D266" s="69">
        <f>IF(ISERROR(VLOOKUP(B266,'Capacidad Financiera'!$B$13:$AB$57081,3,0)),"",VLOOKUP(B266,'Capacidad Financiera'!$B$13:$AB$57081,3,0))</f>
        <v>1</v>
      </c>
      <c r="E266" s="70"/>
      <c r="F266" s="70"/>
      <c r="G266" s="70" t="str">
        <f>IF(OR(C266="",D266="",E266=""),"",IF(B267="",IF(B266&lt;&gt;"",IF(ISERROR(VLOOKUP($A$10,POA!$A$2:$D$7,2,0)),"",VLOOKUP($A$10,POA!$A$2:$D$7,2,0)),""),""))</f>
        <v/>
      </c>
      <c r="H266" s="114" t="str">
        <f>IF(OR(C266="",D266="",E266=""),"",IF(B267="",IF(B266&lt;&gt;"",E266/G266,""),""))</f>
        <v/>
      </c>
      <c r="I266" s="111" t="str">
        <f>IF(B267="",IF(E266="","",IF(AND(H266&gt;0,H266&lt;=Experiencia1),Puntajes!$H$4,IF(AND(H266&gt;Experiencia1,H266&lt;=Experiencia2),Puntajes!$H$5,IF(AND(H266&gt;Experiencia2,H266&lt;=Experiencia3),Puntajes!$H$6,IF(H266&gt;Experiencia3,Puntajes!$H$7,0))))),"")</f>
        <v/>
      </c>
    </row>
    <row r="267" spans="2:9" ht="13.5" thickBot="1" x14ac:dyDescent="0.25">
      <c r="B267" s="72">
        <f>+'Capacidad Financiera'!B269</f>
        <v>24.1</v>
      </c>
      <c r="C267" s="74" t="str">
        <f>IF(ISERROR(VLOOKUP(B267,'Capacidad Financiera'!$B$13:$AB$57081,2,0)),"",VLOOKUP(B267,'Capacidad Financiera'!$B$13:$AB$57081,2,0))</f>
        <v>GIJON SAS</v>
      </c>
      <c r="D267" s="199">
        <f>IF(ISERROR(VLOOKUP(B267,'Capacidad Financiera'!$B$13:$AB$57081,3,0)),"",VLOOKUP(B267,'Capacidad Financiera'!$B$13:$AB$57081,3,0))</f>
        <v>1</v>
      </c>
      <c r="E267" s="286">
        <v>15880975500</v>
      </c>
      <c r="F267" s="200">
        <f t="shared" ref="F267:F275" si="47">IF(OR(C267="",D267="",E267=""),"",E267/SALACTUAL)</f>
        <v>13690.496120689655</v>
      </c>
      <c r="G267" s="200">
        <f>IF(OR(C267="",D267="",E267=""),"",IF(B267&lt;&gt;"",IF(ISERROR(VLOOKUP($A$10,POA!$A$2:$D$7,2,0)),"",VLOOKUP($A$10,POA!$A$2:$D$7,2,0)/SALACTUAL),""))</f>
        <v>453.00876551724139</v>
      </c>
      <c r="H267" s="201">
        <f>IF(OR(C267="",D267="",F267=""),"",IF(B267&lt;&gt;"",F267/(G267*D267),""))</f>
        <v>30.221260961822601</v>
      </c>
      <c r="I267" s="202">
        <f>IF(OR(C267="",D267="",E267=""),"",IF(AND(H267&gt;0,H267&lt;=Experiencia1),Puntajes!$H$4,IF(AND(H267&gt;Experiencia1,H267&lt;=Experiencia2),Puntajes!$H$5,IF(AND(H267&gt;Experiencia2,H267&lt;=Experiencia3),Puntajes!$H$6,IF(H267&gt;Experiencia3,Puntajes!$H$7,0)))))</f>
        <v>120</v>
      </c>
    </row>
    <row r="268" spans="2:9" hidden="1" x14ac:dyDescent="0.2">
      <c r="B268" s="72" t="str">
        <f>+'Capacidad Financiera'!B270</f>
        <v/>
      </c>
      <c r="C268" s="74">
        <f>IF(ISERROR(VLOOKUP(B268,'Capacidad Financiera'!$B$13:$AB$57081,2,0)),"",VLOOKUP(B268,'Capacidad Financiera'!$B$13:$AB$57081,2,0))</f>
        <v>0</v>
      </c>
      <c r="D268" s="199">
        <f>IF(ISERROR(VLOOKUP(B268,'Capacidad Financiera'!$B$13:$AB$57081,3,0)),"",VLOOKUP(B268,'Capacidad Financiera'!$B$13:$AB$57081,3,0))</f>
        <v>0</v>
      </c>
      <c r="E268" s="286"/>
      <c r="F268" s="200" t="str">
        <f t="shared" si="47"/>
        <v/>
      </c>
      <c r="G268" s="200" t="str">
        <f>IF(OR(C268="",D268="",E268=""),"",IF(B268&lt;&gt;"",IF(ISERROR(VLOOKUP($A$10,POA!$A$2:$D$7,2,0)),"",VLOOKUP($A$10,POA!$A$2:$D$7,2,0)/SALACTUAL),""))</f>
        <v/>
      </c>
      <c r="H268" s="201" t="str">
        <f t="shared" ref="H268:H275" si="48">IF(OR(C268="",D268="",F268=""),"",IF(B268&lt;&gt;"",F268/(G268*D268),""))</f>
        <v/>
      </c>
      <c r="I268" s="202" t="str">
        <f>IF(OR(C268="",D268="",E268=""),"",IF(AND(H268&gt;0,H268&lt;=Experiencia1),Puntajes!$H$4,IF(AND(H268&gt;Experiencia1,H268&lt;=Experiencia2),Puntajes!$H$5,IF(AND(H268&gt;Experiencia2,H268&lt;=Experiencia3),Puntajes!$H$6,IF(H268&gt;Experiencia3,Puntajes!$H$7,0)))))</f>
        <v/>
      </c>
    </row>
    <row r="269" spans="2:9" hidden="1" x14ac:dyDescent="0.2">
      <c r="B269" s="72" t="str">
        <f>+'Capacidad Financiera'!B271</f>
        <v/>
      </c>
      <c r="C269" s="74">
        <f>IF(ISERROR(VLOOKUP(B269,'Capacidad Financiera'!$B$13:$AB$57081,2,0)),"",VLOOKUP(B269,'Capacidad Financiera'!$B$13:$AB$57081,2,0))</f>
        <v>0</v>
      </c>
      <c r="D269" s="199">
        <f>IF(ISERROR(VLOOKUP(B269,'Capacidad Financiera'!$B$13:$AB$57081,3,0)),"",VLOOKUP(B269,'Capacidad Financiera'!$B$13:$AB$57081,3,0))</f>
        <v>0</v>
      </c>
      <c r="E269" s="200"/>
      <c r="F269" s="200" t="str">
        <f t="shared" si="47"/>
        <v/>
      </c>
      <c r="G269" s="200" t="str">
        <f>IF(OR(C269="",D269="",E269=""),"",IF(B269&lt;&gt;"",IF(ISERROR(VLOOKUP($A$10,POA!$A$2:$D$7,2,0)),"",VLOOKUP($A$10,POA!$A$2:$D$7,2,0)/SALACTUAL),""))</f>
        <v/>
      </c>
      <c r="H269" s="201" t="str">
        <f t="shared" si="48"/>
        <v/>
      </c>
      <c r="I269" s="202" t="str">
        <f>IF(OR(C269="",D269="",E269=""),"",IF(AND(H269&gt;0,H269&lt;=Experiencia1),Puntajes!$H$4,IF(AND(H269&gt;Experiencia1,H269&lt;=Experiencia2),Puntajes!$H$5,IF(AND(H269&gt;Experiencia2,H269&lt;=Experiencia3),Puntajes!$H$6,IF(H269&gt;Experiencia3,Puntajes!$H$7,0)))))</f>
        <v/>
      </c>
    </row>
    <row r="270" spans="2:9" hidden="1" x14ac:dyDescent="0.2">
      <c r="B270" s="72" t="str">
        <f>+'Capacidad Financiera'!B272</f>
        <v/>
      </c>
      <c r="C270" s="74">
        <f>IF(ISERROR(VLOOKUP(B270,'Capacidad Financiera'!$B$13:$AB$57081,2,0)),"",VLOOKUP(B270,'Capacidad Financiera'!$B$13:$AB$57081,2,0))</f>
        <v>0</v>
      </c>
      <c r="D270" s="199">
        <f>IF(ISERROR(VLOOKUP(B270,'Capacidad Financiera'!$B$13:$AB$57081,3,0)),"",VLOOKUP(B270,'Capacidad Financiera'!$B$13:$AB$57081,3,0))</f>
        <v>0</v>
      </c>
      <c r="E270" s="200"/>
      <c r="F270" s="200" t="str">
        <f t="shared" si="47"/>
        <v/>
      </c>
      <c r="G270" s="200" t="str">
        <f>IF(OR(C270="",D270="",E270=""),"",IF(B270&lt;&gt;"",IF(ISERROR(VLOOKUP($A$10,POA!$A$2:$D$7,2,0)),"",VLOOKUP($A$10,POA!$A$2:$D$7,2,0)/SALACTUAL),""))</f>
        <v/>
      </c>
      <c r="H270" s="201" t="str">
        <f t="shared" si="48"/>
        <v/>
      </c>
      <c r="I270" s="202" t="str">
        <f>IF(OR(C270="",D270="",E270=""),"",IF(AND(H270&gt;0,H270&lt;=Experiencia1),Puntajes!$H$4,IF(AND(H270&gt;Experiencia1,H270&lt;=Experiencia2),Puntajes!$H$5,IF(AND(H270&gt;Experiencia2,H270&lt;=Experiencia3),Puntajes!$H$6,IF(H270&gt;Experiencia3,Puntajes!$H$7,0)))))</f>
        <v/>
      </c>
    </row>
    <row r="271" spans="2:9" hidden="1" x14ac:dyDescent="0.2">
      <c r="B271" s="72" t="str">
        <f>+'Capacidad Financiera'!B273</f>
        <v/>
      </c>
      <c r="C271" s="74">
        <f>IF(ISERROR(VLOOKUP(B271,'Capacidad Financiera'!$B$13:$AB$57081,2,0)),"",VLOOKUP(B271,'Capacidad Financiera'!$B$13:$AB$57081,2,0))</f>
        <v>0</v>
      </c>
      <c r="D271" s="199">
        <f>IF(ISERROR(VLOOKUP(B271,'Capacidad Financiera'!$B$13:$AB$57081,3,0)),"",VLOOKUP(B271,'Capacidad Financiera'!$B$13:$AB$57081,3,0))</f>
        <v>0</v>
      </c>
      <c r="E271" s="200"/>
      <c r="F271" s="200" t="str">
        <f t="shared" si="47"/>
        <v/>
      </c>
      <c r="G271" s="200" t="str">
        <f>IF(OR(C271="",D271="",E271=""),"",IF(B271&lt;&gt;"",IF(ISERROR(VLOOKUP($A$10,POA!$A$2:$D$7,2,0)),"",VLOOKUP($A$10,POA!$A$2:$D$7,2,0)/SALACTUAL),""))</f>
        <v/>
      </c>
      <c r="H271" s="201" t="str">
        <f t="shared" si="48"/>
        <v/>
      </c>
      <c r="I271" s="202" t="str">
        <f>IF(OR(C271="",D271="",E271=""),"",IF(AND(H271&gt;0,H271&lt;=Experiencia1),Puntajes!$H$4,IF(AND(H271&gt;Experiencia1,H271&lt;=Experiencia2),Puntajes!$H$5,IF(AND(H271&gt;Experiencia2,H271&lt;=Experiencia3),Puntajes!$H$6,IF(H271&gt;Experiencia3,Puntajes!$H$7,0)))))</f>
        <v/>
      </c>
    </row>
    <row r="272" spans="2:9" hidden="1" x14ac:dyDescent="0.2">
      <c r="B272" s="72" t="str">
        <f>+'Capacidad Financiera'!B274</f>
        <v/>
      </c>
      <c r="C272" s="74">
        <f>IF(ISERROR(VLOOKUP(B272,'Capacidad Financiera'!$B$13:$AB$57081,2,0)),"",VLOOKUP(B272,'Capacidad Financiera'!$B$13:$AB$57081,2,0))</f>
        <v>0</v>
      </c>
      <c r="D272" s="199">
        <f>IF(ISERROR(VLOOKUP(B272,'Capacidad Financiera'!$B$13:$AB$57081,3,0)),"",VLOOKUP(B272,'Capacidad Financiera'!$B$13:$AB$57081,3,0))</f>
        <v>0</v>
      </c>
      <c r="E272" s="200"/>
      <c r="F272" s="200" t="str">
        <f t="shared" si="47"/>
        <v/>
      </c>
      <c r="G272" s="200" t="str">
        <f>IF(OR(C272="",D272="",E272=""),"",IF(B272&lt;&gt;"",IF(ISERROR(VLOOKUP($A$10,POA!$A$2:$D$7,2,0)),"",VLOOKUP($A$10,POA!$A$2:$D$7,2,0)/SALACTUAL),""))</f>
        <v/>
      </c>
      <c r="H272" s="201" t="str">
        <f t="shared" si="48"/>
        <v/>
      </c>
      <c r="I272" s="202" t="str">
        <f>IF(OR(C272="",D272="",E272=""),"",IF(AND(H272&gt;0,H272&lt;=Experiencia1),Puntajes!$H$4,IF(AND(H272&gt;Experiencia1,H272&lt;=Experiencia2),Puntajes!$H$5,IF(AND(H272&gt;Experiencia2,H272&lt;=Experiencia3),Puntajes!$H$6,IF(H272&gt;Experiencia3,Puntajes!$H$7,0)))))</f>
        <v/>
      </c>
    </row>
    <row r="273" spans="2:9" hidden="1" x14ac:dyDescent="0.2">
      <c r="B273" s="72" t="str">
        <f>+'Capacidad Financiera'!B275</f>
        <v/>
      </c>
      <c r="C273" s="74">
        <f>IF(ISERROR(VLOOKUP(B273,'Capacidad Financiera'!$B$13:$AB$57081,2,0)),"",VLOOKUP(B273,'Capacidad Financiera'!$B$13:$AB$57081,2,0))</f>
        <v>0</v>
      </c>
      <c r="D273" s="199">
        <f>IF(ISERROR(VLOOKUP(B273,'Capacidad Financiera'!$B$13:$AB$57081,3,0)),"",VLOOKUP(B273,'Capacidad Financiera'!$B$13:$AB$57081,3,0))</f>
        <v>0</v>
      </c>
      <c r="E273" s="200"/>
      <c r="F273" s="200" t="str">
        <f t="shared" si="47"/>
        <v/>
      </c>
      <c r="G273" s="200" t="str">
        <f>IF(OR(C273="",D273="",E273=""),"",IF(B273&lt;&gt;"",IF(ISERROR(VLOOKUP($A$10,POA!$A$2:$D$7,2,0)),"",VLOOKUP($A$10,POA!$A$2:$D$7,2,0)/SALACTUAL),""))</f>
        <v/>
      </c>
      <c r="H273" s="201" t="str">
        <f t="shared" si="48"/>
        <v/>
      </c>
      <c r="I273" s="202" t="str">
        <f>IF(OR(C273="",D273="",E273=""),"",IF(AND(H273&gt;0,H273&lt;=Experiencia1),Puntajes!$H$4,IF(AND(H273&gt;Experiencia1,H273&lt;=Experiencia2),Puntajes!$H$5,IF(AND(H273&gt;Experiencia2,H273&lt;=Experiencia3),Puntajes!$H$6,IF(H273&gt;Experiencia3,Puntajes!$H$7,0)))))</f>
        <v/>
      </c>
    </row>
    <row r="274" spans="2:9" hidden="1" x14ac:dyDescent="0.2">
      <c r="B274" s="72" t="str">
        <f>+'Capacidad Financiera'!B276</f>
        <v/>
      </c>
      <c r="C274" s="74">
        <f>IF(ISERROR(VLOOKUP(B274,'Capacidad Financiera'!$B$13:$AB$57081,2,0)),"",VLOOKUP(B274,'Capacidad Financiera'!$B$13:$AB$57081,2,0))</f>
        <v>0</v>
      </c>
      <c r="D274" s="199">
        <f>IF(ISERROR(VLOOKUP(B274,'Capacidad Financiera'!$B$13:$AB$57081,3,0)),"",VLOOKUP(B274,'Capacidad Financiera'!$B$13:$AB$57081,3,0))</f>
        <v>0</v>
      </c>
      <c r="E274" s="200"/>
      <c r="F274" s="200" t="str">
        <f t="shared" si="47"/>
        <v/>
      </c>
      <c r="G274" s="200" t="str">
        <f>IF(OR(C274="",D274="",E274=""),"",IF(B274&lt;&gt;"",IF(ISERROR(VLOOKUP($A$10,POA!$A$2:$D$7,2,0)),"",VLOOKUP($A$10,POA!$A$2:$D$7,2,0)/SALACTUAL),""))</f>
        <v/>
      </c>
      <c r="H274" s="201" t="str">
        <f t="shared" si="48"/>
        <v/>
      </c>
      <c r="I274" s="202" t="str">
        <f>IF(OR(C274="",D274="",E274=""),"",IF(AND(H274&gt;0,H274&lt;=Experiencia1),Puntajes!$H$4,IF(AND(H274&gt;Experiencia1,H274&lt;=Experiencia2),Puntajes!$H$5,IF(AND(H274&gt;Experiencia2,H274&lt;=Experiencia3),Puntajes!$H$6,IF(H274&gt;Experiencia3,Puntajes!$H$7,0)))))</f>
        <v/>
      </c>
    </row>
    <row r="275" spans="2:9" ht="13.5" hidden="1" thickBot="1" x14ac:dyDescent="0.25">
      <c r="B275" s="153" t="str">
        <f>+'Capacidad Financiera'!B277</f>
        <v/>
      </c>
      <c r="C275" s="154">
        <f>IF(ISERROR(VLOOKUP(B275,'Capacidad Financiera'!$B$13:$AB$57081,2,0)),"",VLOOKUP(B275,'Capacidad Financiera'!$B$13:$AB$57081,2,0))</f>
        <v>0</v>
      </c>
      <c r="D275" s="203">
        <f>IF(ISERROR(VLOOKUP(B275,'Capacidad Financiera'!$B$13:$AB$57081,3,0)),"",VLOOKUP(B275,'Capacidad Financiera'!$B$13:$AB$57081,3,0))</f>
        <v>0</v>
      </c>
      <c r="E275" s="204"/>
      <c r="F275" s="204" t="str">
        <f t="shared" si="47"/>
        <v/>
      </c>
      <c r="G275" s="204" t="str">
        <f>IF(OR(C275="",D275="",E275=""),"",IF(B275&lt;&gt;"",IF(ISERROR(VLOOKUP($A$10,POA!$A$2:$D$7,2,0)),"",VLOOKUP($A$10,POA!$A$2:$D$7,2,0)/SALACTUAL),""))</f>
        <v/>
      </c>
      <c r="H275" s="205" t="str">
        <f t="shared" si="48"/>
        <v/>
      </c>
      <c r="I275" s="206" t="str">
        <f>IF(OR(C275="",D275="",E275=""),"",IF(AND(H275&gt;0,H275&lt;=Experiencia1),Puntajes!$H$4,IF(AND(H275&gt;Experiencia1,H275&lt;=Experiencia2),Puntajes!$H$5,IF(AND(H275&gt;Experiencia2,H275&lt;=Experiencia3),Puntajes!$H$6,IF(H275&gt;Experiencia3,Puntajes!$H$7,0)))))</f>
        <v/>
      </c>
    </row>
    <row r="276" spans="2:9" ht="13.5" thickBot="1" x14ac:dyDescent="0.25">
      <c r="B276" s="160"/>
      <c r="C276" s="470"/>
      <c r="D276" s="470"/>
      <c r="E276" s="470"/>
      <c r="F276" s="470"/>
      <c r="G276" s="470"/>
      <c r="H276" s="470"/>
      <c r="I276" s="471"/>
    </row>
    <row r="277" spans="2:9" x14ac:dyDescent="0.2">
      <c r="B277" s="67">
        <v>25</v>
      </c>
      <c r="C277" s="68" t="str">
        <f>IF(ISERROR(VLOOKUP(B277,'Capacidad Financiera'!$B$13:$AB$57081,2,0)),"",VLOOKUP(B277,'Capacidad Financiera'!$B$13:$AB$57081,2,0))</f>
        <v xml:space="preserve"> CONSORCIO RAI-CO 2024</v>
      </c>
      <c r="D277" s="69">
        <f>IF(ISERROR(VLOOKUP(B277,'Capacidad Financiera'!$B$13:$AB$57081,3,0)),"",VLOOKUP(B277,'Capacidad Financiera'!$B$13:$AB$57081,3,0))</f>
        <v>1</v>
      </c>
      <c r="E277" s="70"/>
      <c r="F277" s="70"/>
      <c r="G277" s="70" t="str">
        <f>IF(OR(C277="",D277="",E277=""),"",IF(B278="",IF(B277&lt;&gt;"",IF(ISERROR(VLOOKUP($A$10,POA!$A$2:$D$7,2,0)),"",VLOOKUP($A$10,POA!$A$2:$D$7,2,0)),""),""))</f>
        <v/>
      </c>
      <c r="H277" s="114" t="str">
        <f>IF(OR(C277="",D277="",E277=""),"",IF(B278="",IF(B277&lt;&gt;"",E277/G277,""),""))</f>
        <v/>
      </c>
      <c r="I277" s="111" t="str">
        <f>IF(B278="",IF(E277="","",IF(AND(H277&gt;0,H277&lt;=Experiencia1),Puntajes!$H$4,IF(AND(H277&gt;Experiencia1,H277&lt;=Experiencia2),Puntajes!$H$5,IF(AND(H277&gt;Experiencia2,H277&lt;=Experiencia3),Puntajes!$H$6,IF(H277&gt;Experiencia3,Puntajes!$H$7,0))))),"")</f>
        <v/>
      </c>
    </row>
    <row r="278" spans="2:9" x14ac:dyDescent="0.2">
      <c r="B278" s="72">
        <f>+'Capacidad Financiera'!B280</f>
        <v>25.1</v>
      </c>
      <c r="C278" s="74" t="str">
        <f>IF(ISERROR(VLOOKUP(B278,'Capacidad Financiera'!$B$13:$AB$57081,2,0)),"",VLOOKUP(B278,'Capacidad Financiera'!$B$13:$AB$57081,2,0))</f>
        <v>AGUIRRE ZAPATA RAIMUR</v>
      </c>
      <c r="D278" s="199">
        <f>IF(ISERROR(VLOOKUP(B278,'Capacidad Financiera'!$B$13:$AB$57081,3,0)),"",VLOOKUP(B278,'Capacidad Financiera'!$B$13:$AB$57081,3,0))</f>
        <v>0.5</v>
      </c>
      <c r="E278" s="286">
        <v>6592888354</v>
      </c>
      <c r="F278" s="200">
        <f t="shared" ref="F278:F286" si="49">IF(OR(C278="",D278="",E278=""),"",E278/SALACTUAL)</f>
        <v>5683.524443103448</v>
      </c>
      <c r="G278" s="200">
        <f>IF(OR(C278="",D278="",E278=""),"",IF(B278&lt;&gt;"",IF(ISERROR(VLOOKUP($A$10,POA!$A$2:$D$7,2,0)),"",VLOOKUP($A$10,POA!$A$2:$D$7,2,0)/SALACTUAL),""))</f>
        <v>453.00876551724139</v>
      </c>
      <c r="H278" s="201">
        <f>IF(OR(C278="",D278="",F278=""),"",IF(B278&lt;&gt;"",F278/(G278*D278),""))</f>
        <v>25.092337613441323</v>
      </c>
      <c r="I278" s="202">
        <f>IF(OR(C278="",D278="",E278=""),"",IF(AND(H278&gt;0,H278&lt;=Experiencia1),Puntajes!$H$4,IF(AND(H278&gt;Experiencia1,H278&lt;=Experiencia2),Puntajes!$H$5,IF(AND(H278&gt;Experiencia2,H278&lt;=Experiencia3),Puntajes!$H$6,IF(H278&gt;Experiencia3,Puntajes!$H$7,0)))))</f>
        <v>120</v>
      </c>
    </row>
    <row r="279" spans="2:9" ht="13.5" thickBot="1" x14ac:dyDescent="0.25">
      <c r="B279" s="72">
        <f>+'Capacidad Financiera'!B281</f>
        <v>25.200000000000003</v>
      </c>
      <c r="C279" s="74" t="str">
        <f>IF(ISERROR(VLOOKUP(B279,'Capacidad Financiera'!$B$13:$AB$57081,2,0)),"",VLOOKUP(B279,'Capacidad Financiera'!$B$13:$AB$57081,2,0))</f>
        <v>COASH S.A.S</v>
      </c>
      <c r="D279" s="199">
        <f>IF(ISERROR(VLOOKUP(B279,'Capacidad Financiera'!$B$13:$AB$57081,3,0)),"",VLOOKUP(B279,'Capacidad Financiera'!$B$13:$AB$57081,3,0))</f>
        <v>0.5</v>
      </c>
      <c r="E279" s="286">
        <v>7069664160</v>
      </c>
      <c r="F279" s="200">
        <f t="shared" si="49"/>
        <v>6094.5380689655176</v>
      </c>
      <c r="G279" s="200">
        <f>IF(OR(C279="",D279="",E279=""),"",IF(B279&lt;&gt;"",IF(ISERROR(VLOOKUP($A$10,POA!$A$2:$D$7,2,0)),"",VLOOKUP($A$10,POA!$A$2:$D$7,2,0)/SALACTUAL),""))</f>
        <v>453.00876551724139</v>
      </c>
      <c r="H279" s="201">
        <f t="shared" ref="H279:H286" si="50">IF(OR(C279="",D279="",F279=""),"",IF(B279&lt;&gt;"",F279/(G279*D279),""))</f>
        <v>26.906932195922646</v>
      </c>
      <c r="I279" s="202">
        <f>IF(OR(C279="",D279="",E279=""),"",IF(AND(H279&gt;0,H279&lt;=Experiencia1),Puntajes!$H$4,IF(AND(H279&gt;Experiencia1,H279&lt;=Experiencia2),Puntajes!$H$5,IF(AND(H279&gt;Experiencia2,H279&lt;=Experiencia3),Puntajes!$H$6,IF(H279&gt;Experiencia3,Puntajes!$H$7,0)))))</f>
        <v>120</v>
      </c>
    </row>
    <row r="280" spans="2:9" hidden="1" x14ac:dyDescent="0.2">
      <c r="B280" s="72" t="str">
        <f>+'Capacidad Financiera'!B282</f>
        <v/>
      </c>
      <c r="C280" s="74">
        <f>IF(ISERROR(VLOOKUP(B280,'Capacidad Financiera'!$B$13:$AB$57081,2,0)),"",VLOOKUP(B280,'Capacidad Financiera'!$B$13:$AB$57081,2,0))</f>
        <v>0</v>
      </c>
      <c r="D280" s="199">
        <f>IF(ISERROR(VLOOKUP(B280,'Capacidad Financiera'!$B$13:$AB$57081,3,0)),"",VLOOKUP(B280,'Capacidad Financiera'!$B$13:$AB$57081,3,0))</f>
        <v>0</v>
      </c>
      <c r="E280" s="200"/>
      <c r="F280" s="200" t="str">
        <f t="shared" si="49"/>
        <v/>
      </c>
      <c r="G280" s="200" t="str">
        <f>IF(OR(C280="",D280="",E280=""),"",IF(B280&lt;&gt;"",IF(ISERROR(VLOOKUP($A$10,POA!$A$2:$D$7,2,0)),"",VLOOKUP($A$10,POA!$A$2:$D$7,2,0)/SALACTUAL),""))</f>
        <v/>
      </c>
      <c r="H280" s="201" t="str">
        <f t="shared" si="50"/>
        <v/>
      </c>
      <c r="I280" s="202" t="str">
        <f>IF(OR(C280="",D280="",E280=""),"",IF(AND(H280&gt;0,H280&lt;=Experiencia1),Puntajes!$H$4,IF(AND(H280&gt;Experiencia1,H280&lt;=Experiencia2),Puntajes!$H$5,IF(AND(H280&gt;Experiencia2,H280&lt;=Experiencia3),Puntajes!$H$6,IF(H280&gt;Experiencia3,Puntajes!$H$7,0)))))</f>
        <v/>
      </c>
    </row>
    <row r="281" spans="2:9" hidden="1" x14ac:dyDescent="0.2">
      <c r="B281" s="72" t="str">
        <f>+'Capacidad Financiera'!B283</f>
        <v/>
      </c>
      <c r="C281" s="74">
        <f>IF(ISERROR(VLOOKUP(B281,'Capacidad Financiera'!$B$13:$AB$57081,2,0)),"",VLOOKUP(B281,'Capacidad Financiera'!$B$13:$AB$57081,2,0))</f>
        <v>0</v>
      </c>
      <c r="D281" s="199">
        <f>IF(ISERROR(VLOOKUP(B281,'Capacidad Financiera'!$B$13:$AB$57081,3,0)),"",VLOOKUP(B281,'Capacidad Financiera'!$B$13:$AB$57081,3,0))</f>
        <v>0</v>
      </c>
      <c r="E281" s="200"/>
      <c r="F281" s="200" t="str">
        <f t="shared" si="49"/>
        <v/>
      </c>
      <c r="G281" s="200" t="str">
        <f>IF(OR(C281="",D281="",E281=""),"",IF(B281&lt;&gt;"",IF(ISERROR(VLOOKUP($A$10,POA!$A$2:$D$7,2,0)),"",VLOOKUP($A$10,POA!$A$2:$D$7,2,0)/SALACTUAL),""))</f>
        <v/>
      </c>
      <c r="H281" s="201" t="str">
        <f t="shared" si="50"/>
        <v/>
      </c>
      <c r="I281" s="202" t="str">
        <f>IF(OR(C281="",D281="",E281=""),"",IF(AND(H281&gt;0,H281&lt;=Experiencia1),Puntajes!$H$4,IF(AND(H281&gt;Experiencia1,H281&lt;=Experiencia2),Puntajes!$H$5,IF(AND(H281&gt;Experiencia2,H281&lt;=Experiencia3),Puntajes!$H$6,IF(H281&gt;Experiencia3,Puntajes!$H$7,0)))))</f>
        <v/>
      </c>
    </row>
    <row r="282" spans="2:9" hidden="1" x14ac:dyDescent="0.2">
      <c r="B282" s="72" t="str">
        <f>+'Capacidad Financiera'!B284</f>
        <v/>
      </c>
      <c r="C282" s="74">
        <f>IF(ISERROR(VLOOKUP(B282,'Capacidad Financiera'!$B$13:$AB$57081,2,0)),"",VLOOKUP(B282,'Capacidad Financiera'!$B$13:$AB$57081,2,0))</f>
        <v>0</v>
      </c>
      <c r="D282" s="199">
        <f>IF(ISERROR(VLOOKUP(B282,'Capacidad Financiera'!$B$13:$AB$57081,3,0)),"",VLOOKUP(B282,'Capacidad Financiera'!$B$13:$AB$57081,3,0))</f>
        <v>0</v>
      </c>
      <c r="E282" s="200"/>
      <c r="F282" s="200" t="str">
        <f t="shared" si="49"/>
        <v/>
      </c>
      <c r="G282" s="200" t="str">
        <f>IF(OR(C282="",D282="",E282=""),"",IF(B282&lt;&gt;"",IF(ISERROR(VLOOKUP($A$10,POA!$A$2:$D$7,2,0)),"",VLOOKUP($A$10,POA!$A$2:$D$7,2,0)/SALACTUAL),""))</f>
        <v/>
      </c>
      <c r="H282" s="201" t="str">
        <f t="shared" si="50"/>
        <v/>
      </c>
      <c r="I282" s="202" t="str">
        <f>IF(OR(C282="",D282="",E282=""),"",IF(AND(H282&gt;0,H282&lt;=Experiencia1),Puntajes!$H$4,IF(AND(H282&gt;Experiencia1,H282&lt;=Experiencia2),Puntajes!$H$5,IF(AND(H282&gt;Experiencia2,H282&lt;=Experiencia3),Puntajes!$H$6,IF(H282&gt;Experiencia3,Puntajes!$H$7,0)))))</f>
        <v/>
      </c>
    </row>
    <row r="283" spans="2:9" hidden="1" x14ac:dyDescent="0.2">
      <c r="B283" s="72" t="str">
        <f>+'Capacidad Financiera'!B285</f>
        <v/>
      </c>
      <c r="C283" s="74">
        <f>IF(ISERROR(VLOOKUP(B283,'Capacidad Financiera'!$B$13:$AB$57081,2,0)),"",VLOOKUP(B283,'Capacidad Financiera'!$B$13:$AB$57081,2,0))</f>
        <v>0</v>
      </c>
      <c r="D283" s="199">
        <f>IF(ISERROR(VLOOKUP(B283,'Capacidad Financiera'!$B$13:$AB$57081,3,0)),"",VLOOKUP(B283,'Capacidad Financiera'!$B$13:$AB$57081,3,0))</f>
        <v>0</v>
      </c>
      <c r="E283" s="200"/>
      <c r="F283" s="200" t="str">
        <f t="shared" si="49"/>
        <v/>
      </c>
      <c r="G283" s="200" t="str">
        <f>IF(OR(C283="",D283="",E283=""),"",IF(B283&lt;&gt;"",IF(ISERROR(VLOOKUP($A$10,POA!$A$2:$D$7,2,0)),"",VLOOKUP($A$10,POA!$A$2:$D$7,2,0)/SALACTUAL),""))</f>
        <v/>
      </c>
      <c r="H283" s="201" t="str">
        <f t="shared" si="50"/>
        <v/>
      </c>
      <c r="I283" s="202" t="str">
        <f>IF(OR(C283="",D283="",E283=""),"",IF(AND(H283&gt;0,H283&lt;=Experiencia1),Puntajes!$H$4,IF(AND(H283&gt;Experiencia1,H283&lt;=Experiencia2),Puntajes!$H$5,IF(AND(H283&gt;Experiencia2,H283&lt;=Experiencia3),Puntajes!$H$6,IF(H283&gt;Experiencia3,Puntajes!$H$7,0)))))</f>
        <v/>
      </c>
    </row>
    <row r="284" spans="2:9" hidden="1" x14ac:dyDescent="0.2">
      <c r="B284" s="72" t="str">
        <f>+'Capacidad Financiera'!B286</f>
        <v/>
      </c>
      <c r="C284" s="74">
        <f>IF(ISERROR(VLOOKUP(B284,'Capacidad Financiera'!$B$13:$AB$57081,2,0)),"",VLOOKUP(B284,'Capacidad Financiera'!$B$13:$AB$57081,2,0))</f>
        <v>0</v>
      </c>
      <c r="D284" s="199">
        <f>IF(ISERROR(VLOOKUP(B284,'Capacidad Financiera'!$B$13:$AB$57081,3,0)),"",VLOOKUP(B284,'Capacidad Financiera'!$B$13:$AB$57081,3,0))</f>
        <v>0</v>
      </c>
      <c r="E284" s="200"/>
      <c r="F284" s="200" t="str">
        <f t="shared" si="49"/>
        <v/>
      </c>
      <c r="G284" s="200" t="str">
        <f>IF(OR(C284="",D284="",E284=""),"",IF(B284&lt;&gt;"",IF(ISERROR(VLOOKUP($A$10,POA!$A$2:$D$7,2,0)),"",VLOOKUP($A$10,POA!$A$2:$D$7,2,0)/SALACTUAL),""))</f>
        <v/>
      </c>
      <c r="H284" s="201" t="str">
        <f t="shared" si="50"/>
        <v/>
      </c>
      <c r="I284" s="202" t="str">
        <f>IF(OR(C284="",D284="",E284=""),"",IF(AND(H284&gt;0,H284&lt;=Experiencia1),Puntajes!$H$4,IF(AND(H284&gt;Experiencia1,H284&lt;=Experiencia2),Puntajes!$H$5,IF(AND(H284&gt;Experiencia2,H284&lt;=Experiencia3),Puntajes!$H$6,IF(H284&gt;Experiencia3,Puntajes!$H$7,0)))))</f>
        <v/>
      </c>
    </row>
    <row r="285" spans="2:9" hidden="1" x14ac:dyDescent="0.2">
      <c r="B285" s="72" t="str">
        <f>+'Capacidad Financiera'!B287</f>
        <v/>
      </c>
      <c r="C285" s="74">
        <f>IF(ISERROR(VLOOKUP(B285,'Capacidad Financiera'!$B$13:$AB$57081,2,0)),"",VLOOKUP(B285,'Capacidad Financiera'!$B$13:$AB$57081,2,0))</f>
        <v>0</v>
      </c>
      <c r="D285" s="199">
        <f>IF(ISERROR(VLOOKUP(B285,'Capacidad Financiera'!$B$13:$AB$57081,3,0)),"",VLOOKUP(B285,'Capacidad Financiera'!$B$13:$AB$57081,3,0))</f>
        <v>0</v>
      </c>
      <c r="E285" s="200"/>
      <c r="F285" s="200" t="str">
        <f t="shared" si="49"/>
        <v/>
      </c>
      <c r="G285" s="200" t="str">
        <f>IF(OR(C285="",D285="",E285=""),"",IF(B285&lt;&gt;"",IF(ISERROR(VLOOKUP($A$10,POA!$A$2:$D$7,2,0)),"",VLOOKUP($A$10,POA!$A$2:$D$7,2,0)/SALACTUAL),""))</f>
        <v/>
      </c>
      <c r="H285" s="201" t="str">
        <f t="shared" si="50"/>
        <v/>
      </c>
      <c r="I285" s="202" t="str">
        <f>IF(OR(C285="",D285="",E285=""),"",IF(AND(H285&gt;0,H285&lt;=Experiencia1),Puntajes!$H$4,IF(AND(H285&gt;Experiencia1,H285&lt;=Experiencia2),Puntajes!$H$5,IF(AND(H285&gt;Experiencia2,H285&lt;=Experiencia3),Puntajes!$H$6,IF(H285&gt;Experiencia3,Puntajes!$H$7,0)))))</f>
        <v/>
      </c>
    </row>
    <row r="286" spans="2:9" ht="13.5" hidden="1" thickBot="1" x14ac:dyDescent="0.25">
      <c r="B286" s="153" t="str">
        <f>+'Capacidad Financiera'!B288</f>
        <v/>
      </c>
      <c r="C286" s="154">
        <f>IF(ISERROR(VLOOKUP(B286,'Capacidad Financiera'!$B$13:$AB$57081,2,0)),"",VLOOKUP(B286,'Capacidad Financiera'!$B$13:$AB$57081,2,0))</f>
        <v>0</v>
      </c>
      <c r="D286" s="203">
        <f>IF(ISERROR(VLOOKUP(B286,'Capacidad Financiera'!$B$13:$AB$57081,3,0)),"",VLOOKUP(B286,'Capacidad Financiera'!$B$13:$AB$57081,3,0))</f>
        <v>0</v>
      </c>
      <c r="E286" s="204"/>
      <c r="F286" s="204" t="str">
        <f t="shared" si="49"/>
        <v/>
      </c>
      <c r="G286" s="204" t="str">
        <f>IF(OR(C286="",D286="",E286=""),"",IF(B286&lt;&gt;"",IF(ISERROR(VLOOKUP($A$10,POA!$A$2:$D$7,2,0)),"",VLOOKUP($A$10,POA!$A$2:$D$7,2,0)/SALACTUAL),""))</f>
        <v/>
      </c>
      <c r="H286" s="205" t="str">
        <f t="shared" si="50"/>
        <v/>
      </c>
      <c r="I286" s="206" t="str">
        <f>IF(OR(C286="",D286="",E286=""),"",IF(AND(H286&gt;0,H286&lt;=Experiencia1),Puntajes!$H$4,IF(AND(H286&gt;Experiencia1,H286&lt;=Experiencia2),Puntajes!$H$5,IF(AND(H286&gt;Experiencia2,H286&lt;=Experiencia3),Puntajes!$H$6,IF(H286&gt;Experiencia3,Puntajes!$H$7,0)))))</f>
        <v/>
      </c>
    </row>
    <row r="287" spans="2:9" ht="13.5" thickBot="1" x14ac:dyDescent="0.25">
      <c r="B287" s="160"/>
      <c r="C287" s="470"/>
      <c r="D287" s="470"/>
      <c r="E287" s="470"/>
      <c r="F287" s="470"/>
      <c r="G287" s="470"/>
      <c r="H287" s="470"/>
      <c r="I287" s="471"/>
    </row>
    <row r="288" spans="2:9" x14ac:dyDescent="0.2">
      <c r="B288" s="67">
        <v>26</v>
      </c>
      <c r="C288" s="68" t="str">
        <f>IF(ISERROR(VLOOKUP(B288,'Capacidad Financiera'!$B$13:$AB$57081,2,0)),"",VLOOKUP(B288,'Capacidad Financiera'!$B$13:$AB$57081,2,0))</f>
        <v>UNION TEMPORAL INCA 2024</v>
      </c>
      <c r="D288" s="69">
        <f>IF(ISERROR(VLOOKUP(B288,'Capacidad Financiera'!$B$13:$AB$57081,3,0)),"",VLOOKUP(B288,'Capacidad Financiera'!$B$13:$AB$57081,3,0))</f>
        <v>1</v>
      </c>
      <c r="E288" s="70"/>
      <c r="F288" s="70"/>
      <c r="G288" s="70" t="str">
        <f>IF(OR(C288="",D288="",E288=""),"",IF(B289="",IF(B288&lt;&gt;"",IF(ISERROR(VLOOKUP($A$10,POA!$A$2:$D$7,2,0)),"",VLOOKUP($A$10,POA!$A$2:$D$7,2,0)),""),""))</f>
        <v/>
      </c>
      <c r="H288" s="114" t="str">
        <f>IF(OR(C288="",D288="",E288=""),"",IF(B289="",IF(B288&lt;&gt;"",E288/G288,""),""))</f>
        <v/>
      </c>
      <c r="I288" s="111" t="str">
        <f>IF(B289="",IF(E288="","",IF(AND(H288&gt;0,H288&lt;=Experiencia1),Puntajes!$H$4,IF(AND(H288&gt;Experiencia1,H288&lt;=Experiencia2),Puntajes!$H$5,IF(AND(H288&gt;Experiencia2,H288&lt;=Experiencia3),Puntajes!$H$6,IF(H288&gt;Experiencia3,Puntajes!$H$7,0))))),"")</f>
        <v/>
      </c>
    </row>
    <row r="289" spans="2:9" ht="25.5" x14ac:dyDescent="0.2">
      <c r="B289" s="72">
        <f>+'Capacidad Financiera'!B291</f>
        <v>26.1</v>
      </c>
      <c r="C289" s="74" t="str">
        <f>IF(ISERROR(VLOOKUP(B289,'Capacidad Financiera'!$B$13:$AB$57081,2,0)),"",VLOOKUP(B289,'Capacidad Financiera'!$B$13:$AB$57081,2,0))</f>
        <v>JAIRO ORLANDO CASTILLO CARDOZO</v>
      </c>
      <c r="D289" s="199">
        <f>IF(ISERROR(VLOOKUP(B289,'Capacidad Financiera'!$B$13:$AB$57081,3,0)),"",VLOOKUP(B289,'Capacidad Financiera'!$B$13:$AB$57081,3,0))</f>
        <v>0.9</v>
      </c>
      <c r="E289" s="286">
        <v>25001117960</v>
      </c>
      <c r="F289" s="200">
        <f t="shared" ref="F289:F297" si="51">IF(OR(C289="",D289="",E289=""),"",E289/SALACTUAL)</f>
        <v>21552.687896551724</v>
      </c>
      <c r="G289" s="200">
        <f>IF(OR(C289="",D289="",E289=""),"",IF(B289&lt;&gt;"",IF(ISERROR(VLOOKUP($A$10,POA!$A$2:$D$7,2,0)),"",VLOOKUP($A$10,POA!$A$2:$D$7,2,0)/SALACTUAL),""))</f>
        <v>453.00876551724139</v>
      </c>
      <c r="H289" s="201">
        <f>IF(OR(C289="",D289="",F289=""),"",IF(B289&lt;&gt;"",F289/(G289*D289),""))</f>
        <v>52.863063187807455</v>
      </c>
      <c r="I289" s="202">
        <f>IF(OR(C289="",D289="",E289=""),"",IF(AND(H289&gt;0,H289&lt;=Experiencia1),Puntajes!$H$4,IF(AND(H289&gt;Experiencia1,H289&lt;=Experiencia2),Puntajes!$H$5,IF(AND(H289&gt;Experiencia2,H289&lt;=Experiencia3),Puntajes!$H$6,IF(H289&gt;Experiencia3,Puntajes!$H$7,0)))))</f>
        <v>120</v>
      </c>
    </row>
    <row r="290" spans="2:9" ht="13.5" thickBot="1" x14ac:dyDescent="0.25">
      <c r="B290" s="72">
        <f>+'Capacidad Financiera'!B292</f>
        <v>26.200000000000003</v>
      </c>
      <c r="C290" s="74" t="str">
        <f>IF(ISERROR(VLOOKUP(B290,'Capacidad Financiera'!$B$13:$AB$57081,2,0)),"",VLOOKUP(B290,'Capacidad Financiera'!$B$13:$AB$57081,2,0))</f>
        <v>INPAME SAS</v>
      </c>
      <c r="D290" s="199">
        <f>IF(ISERROR(VLOOKUP(B290,'Capacidad Financiera'!$B$13:$AB$57081,3,0)),"",VLOOKUP(B290,'Capacidad Financiera'!$B$13:$AB$57081,3,0))</f>
        <v>0.1</v>
      </c>
      <c r="E290" s="286">
        <v>15139155200</v>
      </c>
      <c r="F290" s="200">
        <f t="shared" si="51"/>
        <v>13050.995862068965</v>
      </c>
      <c r="G290" s="200">
        <f>IF(OR(C290="",D290="",E290=""),"",IF(B290&lt;&gt;"",IF(ISERROR(VLOOKUP($A$10,POA!$A$2:$D$7,2,0)),"",VLOOKUP($A$10,POA!$A$2:$D$7,2,0)/SALACTUAL),""))</f>
        <v>453.00876551724139</v>
      </c>
      <c r="H290" s="201">
        <f t="shared" ref="H290:H297" si="52">IF(OR(C290="",D290="",F290=""),"",IF(B290&lt;&gt;"",F290/(G290*D290),""))</f>
        <v>288.09587927437678</v>
      </c>
      <c r="I290" s="202">
        <f>IF(OR(C290="",D290="",E290=""),"",IF(AND(H290&gt;0,H290&lt;=Experiencia1),Puntajes!$H$4,IF(AND(H290&gt;Experiencia1,H290&lt;=Experiencia2),Puntajes!$H$5,IF(AND(H290&gt;Experiencia2,H290&lt;=Experiencia3),Puntajes!$H$6,IF(H290&gt;Experiencia3,Puntajes!$H$7,0)))))</f>
        <v>120</v>
      </c>
    </row>
    <row r="291" spans="2:9" hidden="1" x14ac:dyDescent="0.2">
      <c r="B291" s="72" t="str">
        <f>+'Capacidad Financiera'!B293</f>
        <v/>
      </c>
      <c r="C291" s="74">
        <f>IF(ISERROR(VLOOKUP(B291,'Capacidad Financiera'!$B$13:$AB$57081,2,0)),"",VLOOKUP(B291,'Capacidad Financiera'!$B$13:$AB$57081,2,0))</f>
        <v>0</v>
      </c>
      <c r="D291" s="199">
        <f>IF(ISERROR(VLOOKUP(B291,'Capacidad Financiera'!$B$13:$AB$57081,3,0)),"",VLOOKUP(B291,'Capacidad Financiera'!$B$13:$AB$57081,3,0))</f>
        <v>0</v>
      </c>
      <c r="E291" s="200"/>
      <c r="F291" s="200" t="str">
        <f t="shared" si="51"/>
        <v/>
      </c>
      <c r="G291" s="200" t="str">
        <f>IF(OR(C291="",D291="",E291=""),"",IF(B291&lt;&gt;"",IF(ISERROR(VLOOKUP($A$10,POA!$A$2:$D$7,2,0)),"",VLOOKUP($A$10,POA!$A$2:$D$7,2,0)/SALACTUAL),""))</f>
        <v/>
      </c>
      <c r="H291" s="201" t="str">
        <f t="shared" si="52"/>
        <v/>
      </c>
      <c r="I291" s="202" t="str">
        <f>IF(OR(C291="",D291="",E291=""),"",IF(AND(H291&gt;0,H291&lt;=Experiencia1),Puntajes!$H$4,IF(AND(H291&gt;Experiencia1,H291&lt;=Experiencia2),Puntajes!$H$5,IF(AND(H291&gt;Experiencia2,H291&lt;=Experiencia3),Puntajes!$H$6,IF(H291&gt;Experiencia3,Puntajes!$H$7,0)))))</f>
        <v/>
      </c>
    </row>
    <row r="292" spans="2:9" hidden="1" x14ac:dyDescent="0.2">
      <c r="B292" s="72" t="str">
        <f>+'Capacidad Financiera'!B294</f>
        <v/>
      </c>
      <c r="C292" s="74">
        <f>IF(ISERROR(VLOOKUP(B292,'Capacidad Financiera'!$B$13:$AB$57081,2,0)),"",VLOOKUP(B292,'Capacidad Financiera'!$B$13:$AB$57081,2,0))</f>
        <v>0</v>
      </c>
      <c r="D292" s="199">
        <f>IF(ISERROR(VLOOKUP(B292,'Capacidad Financiera'!$B$13:$AB$57081,3,0)),"",VLOOKUP(B292,'Capacidad Financiera'!$B$13:$AB$57081,3,0))</f>
        <v>0</v>
      </c>
      <c r="E292" s="200"/>
      <c r="F292" s="200" t="str">
        <f t="shared" si="51"/>
        <v/>
      </c>
      <c r="G292" s="200" t="str">
        <f>IF(OR(C292="",D292="",E292=""),"",IF(B292&lt;&gt;"",IF(ISERROR(VLOOKUP($A$10,POA!$A$2:$D$7,2,0)),"",VLOOKUP($A$10,POA!$A$2:$D$7,2,0)/SALACTUAL),""))</f>
        <v/>
      </c>
      <c r="H292" s="201" t="str">
        <f t="shared" si="52"/>
        <v/>
      </c>
      <c r="I292" s="202" t="str">
        <f>IF(OR(C292="",D292="",E292=""),"",IF(AND(H292&gt;0,H292&lt;=Experiencia1),Puntajes!$H$4,IF(AND(H292&gt;Experiencia1,H292&lt;=Experiencia2),Puntajes!$H$5,IF(AND(H292&gt;Experiencia2,H292&lt;=Experiencia3),Puntajes!$H$6,IF(H292&gt;Experiencia3,Puntajes!$H$7,0)))))</f>
        <v/>
      </c>
    </row>
    <row r="293" spans="2:9" hidden="1" x14ac:dyDescent="0.2">
      <c r="B293" s="72" t="str">
        <f>+'Capacidad Financiera'!B295</f>
        <v/>
      </c>
      <c r="C293" s="74">
        <f>IF(ISERROR(VLOOKUP(B293,'Capacidad Financiera'!$B$13:$AB$57081,2,0)),"",VLOOKUP(B293,'Capacidad Financiera'!$B$13:$AB$57081,2,0))</f>
        <v>0</v>
      </c>
      <c r="D293" s="199">
        <f>IF(ISERROR(VLOOKUP(B293,'Capacidad Financiera'!$B$13:$AB$57081,3,0)),"",VLOOKUP(B293,'Capacidad Financiera'!$B$13:$AB$57081,3,0))</f>
        <v>0</v>
      </c>
      <c r="E293" s="200"/>
      <c r="F293" s="200" t="str">
        <f t="shared" si="51"/>
        <v/>
      </c>
      <c r="G293" s="200" t="str">
        <f>IF(OR(C293="",D293="",E293=""),"",IF(B293&lt;&gt;"",IF(ISERROR(VLOOKUP($A$10,POA!$A$2:$D$7,2,0)),"",VLOOKUP($A$10,POA!$A$2:$D$7,2,0)/SALACTUAL),""))</f>
        <v/>
      </c>
      <c r="H293" s="201" t="str">
        <f t="shared" si="52"/>
        <v/>
      </c>
      <c r="I293" s="202" t="str">
        <f>IF(OR(C293="",D293="",E293=""),"",IF(AND(H293&gt;0,H293&lt;=Experiencia1),Puntajes!$H$4,IF(AND(H293&gt;Experiencia1,H293&lt;=Experiencia2),Puntajes!$H$5,IF(AND(H293&gt;Experiencia2,H293&lt;=Experiencia3),Puntajes!$H$6,IF(H293&gt;Experiencia3,Puntajes!$H$7,0)))))</f>
        <v/>
      </c>
    </row>
    <row r="294" spans="2:9" hidden="1" x14ac:dyDescent="0.2">
      <c r="B294" s="72" t="str">
        <f>+'Capacidad Financiera'!B296</f>
        <v/>
      </c>
      <c r="C294" s="74">
        <f>IF(ISERROR(VLOOKUP(B294,'Capacidad Financiera'!$B$13:$AB$57081,2,0)),"",VLOOKUP(B294,'Capacidad Financiera'!$B$13:$AB$57081,2,0))</f>
        <v>0</v>
      </c>
      <c r="D294" s="199">
        <f>IF(ISERROR(VLOOKUP(B294,'Capacidad Financiera'!$B$13:$AB$57081,3,0)),"",VLOOKUP(B294,'Capacidad Financiera'!$B$13:$AB$57081,3,0))</f>
        <v>0</v>
      </c>
      <c r="E294" s="200"/>
      <c r="F294" s="200" t="str">
        <f t="shared" si="51"/>
        <v/>
      </c>
      <c r="G294" s="200" t="str">
        <f>IF(OR(C294="",D294="",E294=""),"",IF(B294&lt;&gt;"",IF(ISERROR(VLOOKUP($A$10,POA!$A$2:$D$7,2,0)),"",VLOOKUP($A$10,POA!$A$2:$D$7,2,0)/SALACTUAL),""))</f>
        <v/>
      </c>
      <c r="H294" s="201" t="str">
        <f t="shared" si="52"/>
        <v/>
      </c>
      <c r="I294" s="202" t="str">
        <f>IF(OR(C294="",D294="",E294=""),"",IF(AND(H294&gt;0,H294&lt;=Experiencia1),Puntajes!$H$4,IF(AND(H294&gt;Experiencia1,H294&lt;=Experiencia2),Puntajes!$H$5,IF(AND(H294&gt;Experiencia2,H294&lt;=Experiencia3),Puntajes!$H$6,IF(H294&gt;Experiencia3,Puntajes!$H$7,0)))))</f>
        <v/>
      </c>
    </row>
    <row r="295" spans="2:9" hidden="1" x14ac:dyDescent="0.2">
      <c r="B295" s="72" t="str">
        <f>+'Capacidad Financiera'!B297</f>
        <v/>
      </c>
      <c r="C295" s="74">
        <f>IF(ISERROR(VLOOKUP(B295,'Capacidad Financiera'!$B$13:$AB$57081,2,0)),"",VLOOKUP(B295,'Capacidad Financiera'!$B$13:$AB$57081,2,0))</f>
        <v>0</v>
      </c>
      <c r="D295" s="199">
        <f>IF(ISERROR(VLOOKUP(B295,'Capacidad Financiera'!$B$13:$AB$57081,3,0)),"",VLOOKUP(B295,'Capacidad Financiera'!$B$13:$AB$57081,3,0))</f>
        <v>0</v>
      </c>
      <c r="E295" s="200"/>
      <c r="F295" s="200" t="str">
        <f t="shared" si="51"/>
        <v/>
      </c>
      <c r="G295" s="200" t="str">
        <f>IF(OR(C295="",D295="",E295=""),"",IF(B295&lt;&gt;"",IF(ISERROR(VLOOKUP($A$10,POA!$A$2:$D$7,2,0)),"",VLOOKUP($A$10,POA!$A$2:$D$7,2,0)/SALACTUAL),""))</f>
        <v/>
      </c>
      <c r="H295" s="201" t="str">
        <f t="shared" si="52"/>
        <v/>
      </c>
      <c r="I295" s="202" t="str">
        <f>IF(OR(C295="",D295="",E295=""),"",IF(AND(H295&gt;0,H295&lt;=Experiencia1),Puntajes!$H$4,IF(AND(H295&gt;Experiencia1,H295&lt;=Experiencia2),Puntajes!$H$5,IF(AND(H295&gt;Experiencia2,H295&lt;=Experiencia3),Puntajes!$H$6,IF(H295&gt;Experiencia3,Puntajes!$H$7,0)))))</f>
        <v/>
      </c>
    </row>
    <row r="296" spans="2:9" hidden="1" x14ac:dyDescent="0.2">
      <c r="B296" s="72" t="str">
        <f>+'Capacidad Financiera'!B298</f>
        <v/>
      </c>
      <c r="C296" s="74">
        <f>IF(ISERROR(VLOOKUP(B296,'Capacidad Financiera'!$B$13:$AB$57081,2,0)),"",VLOOKUP(B296,'Capacidad Financiera'!$B$13:$AB$57081,2,0))</f>
        <v>0</v>
      </c>
      <c r="D296" s="199">
        <f>IF(ISERROR(VLOOKUP(B296,'Capacidad Financiera'!$B$13:$AB$57081,3,0)),"",VLOOKUP(B296,'Capacidad Financiera'!$B$13:$AB$57081,3,0))</f>
        <v>0</v>
      </c>
      <c r="E296" s="200"/>
      <c r="F296" s="200" t="str">
        <f t="shared" si="51"/>
        <v/>
      </c>
      <c r="G296" s="200" t="str">
        <f>IF(OR(C296="",D296="",E296=""),"",IF(B296&lt;&gt;"",IF(ISERROR(VLOOKUP($A$10,POA!$A$2:$D$7,2,0)),"",VLOOKUP($A$10,POA!$A$2:$D$7,2,0)/SALACTUAL),""))</f>
        <v/>
      </c>
      <c r="H296" s="201" t="str">
        <f t="shared" si="52"/>
        <v/>
      </c>
      <c r="I296" s="202" t="str">
        <f>IF(OR(C296="",D296="",E296=""),"",IF(AND(H296&gt;0,H296&lt;=Experiencia1),Puntajes!$H$4,IF(AND(H296&gt;Experiencia1,H296&lt;=Experiencia2),Puntajes!$H$5,IF(AND(H296&gt;Experiencia2,H296&lt;=Experiencia3),Puntajes!$H$6,IF(H296&gt;Experiencia3,Puntajes!$H$7,0)))))</f>
        <v/>
      </c>
    </row>
    <row r="297" spans="2:9" ht="13.5" hidden="1" thickBot="1" x14ac:dyDescent="0.25">
      <c r="B297" s="153" t="str">
        <f>+'Capacidad Financiera'!B299</f>
        <v/>
      </c>
      <c r="C297" s="154">
        <f>IF(ISERROR(VLOOKUP(B297,'Capacidad Financiera'!$B$13:$AB$57081,2,0)),"",VLOOKUP(B297,'Capacidad Financiera'!$B$13:$AB$57081,2,0))</f>
        <v>0</v>
      </c>
      <c r="D297" s="203">
        <f>IF(ISERROR(VLOOKUP(B297,'Capacidad Financiera'!$B$13:$AB$57081,3,0)),"",VLOOKUP(B297,'Capacidad Financiera'!$B$13:$AB$57081,3,0))</f>
        <v>0</v>
      </c>
      <c r="E297" s="204"/>
      <c r="F297" s="204" t="str">
        <f t="shared" si="51"/>
        <v/>
      </c>
      <c r="G297" s="204" t="str">
        <f>IF(OR(C297="",D297="",E297=""),"",IF(B297&lt;&gt;"",IF(ISERROR(VLOOKUP($A$10,POA!$A$2:$D$7,2,0)),"",VLOOKUP($A$10,POA!$A$2:$D$7,2,0)/SALACTUAL),""))</f>
        <v/>
      </c>
      <c r="H297" s="205" t="str">
        <f t="shared" si="52"/>
        <v/>
      </c>
      <c r="I297" s="206" t="str">
        <f>IF(OR(C297="",D297="",E297=""),"",IF(AND(H297&gt;0,H297&lt;=Experiencia1),Puntajes!$H$4,IF(AND(H297&gt;Experiencia1,H297&lt;=Experiencia2),Puntajes!$H$5,IF(AND(H297&gt;Experiencia2,H297&lt;=Experiencia3),Puntajes!$H$6,IF(H297&gt;Experiencia3,Puntajes!$H$7,0)))))</f>
        <v/>
      </c>
    </row>
    <row r="298" spans="2:9" ht="13.5" thickBot="1" x14ac:dyDescent="0.25">
      <c r="B298" s="160"/>
      <c r="C298" s="470"/>
      <c r="D298" s="470"/>
      <c r="E298" s="470"/>
      <c r="F298" s="470"/>
      <c r="G298" s="470"/>
      <c r="H298" s="470"/>
      <c r="I298" s="471"/>
    </row>
  </sheetData>
  <sheetProtection formatCells="0" formatColumns="0" formatRows="0" insertColumns="0" insertRows="0" insertHyperlinks="0" deleteColumns="0" deleteRows="0" sort="0" autoFilter="0" pivotTables="0"/>
  <mergeCells count="37">
    <mergeCell ref="C23:I23"/>
    <mergeCell ref="H11:I11"/>
    <mergeCell ref="B4:I4"/>
    <mergeCell ref="B5:I5"/>
    <mergeCell ref="B6:I6"/>
    <mergeCell ref="B7:I7"/>
    <mergeCell ref="B11:B12"/>
    <mergeCell ref="C11:C12"/>
    <mergeCell ref="D11:D12"/>
    <mergeCell ref="E11:E12"/>
    <mergeCell ref="G11:G12"/>
    <mergeCell ref="F11:F12"/>
    <mergeCell ref="C34:I34"/>
    <mergeCell ref="C45:I45"/>
    <mergeCell ref="C56:I56"/>
    <mergeCell ref="C67:I67"/>
    <mergeCell ref="C78:I78"/>
    <mergeCell ref="C89:I89"/>
    <mergeCell ref="C100:I100"/>
    <mergeCell ref="C111:I111"/>
    <mergeCell ref="C122:I122"/>
    <mergeCell ref="C133:I133"/>
    <mergeCell ref="C144:I144"/>
    <mergeCell ref="C155:I155"/>
    <mergeCell ref="C166:I166"/>
    <mergeCell ref="C177:I177"/>
    <mergeCell ref="C188:I188"/>
    <mergeCell ref="C199:I199"/>
    <mergeCell ref="C210:I210"/>
    <mergeCell ref="C221:I221"/>
    <mergeCell ref="C232:I232"/>
    <mergeCell ref="C243:I243"/>
    <mergeCell ref="C254:I254"/>
    <mergeCell ref="C265:I265"/>
    <mergeCell ref="C276:I276"/>
    <mergeCell ref="C287:I287"/>
    <mergeCell ref="C298:I298"/>
  </mergeCells>
  <conditionalFormatting sqref="D10:G10">
    <cfRule type="expression" dxfId="1191" priority="1850" stopIfTrue="1">
      <formula>IF(#REF!-INT(#REF!)&gt;0,TRUE,FALSE)</formula>
    </cfRule>
  </conditionalFormatting>
  <conditionalFormatting sqref="C10 H10:I10 C13:C22 B23">
    <cfRule type="cellIs" dxfId="1190" priority="1851" stopIfTrue="1" operator="equal">
      <formula>"NO ADMISIBLE"</formula>
    </cfRule>
  </conditionalFormatting>
  <conditionalFormatting sqref="D13 G13:I13">
    <cfRule type="expression" dxfId="1189" priority="1852" stopIfTrue="1">
      <formula>IF(#REF!-INT(#REF!)&gt;0,TRUE,FALSE)</formula>
    </cfRule>
  </conditionalFormatting>
  <conditionalFormatting sqref="E13:F13">
    <cfRule type="expression" dxfId="1188" priority="1841" stopIfTrue="1">
      <formula>IF(#REF!-INT(#REF!)&gt;0,TRUE,FALSE)</formula>
    </cfRule>
  </conditionalFormatting>
  <conditionalFormatting sqref="B14:I22">
    <cfRule type="expression" dxfId="1187" priority="627">
      <formula>MOD(ROW(),2)=0</formula>
    </cfRule>
  </conditionalFormatting>
  <conditionalFormatting sqref="C24:C33 B34">
    <cfRule type="cellIs" dxfId="1186" priority="99" stopIfTrue="1" operator="equal">
      <formula>"NO ADMISIBLE"</formula>
    </cfRule>
  </conditionalFormatting>
  <conditionalFormatting sqref="D24 G24:I24">
    <cfRule type="expression" dxfId="1185" priority="100" stopIfTrue="1">
      <formula>IF(#REF!-INT(#REF!)&gt;0,TRUE,FALSE)</formula>
    </cfRule>
  </conditionalFormatting>
  <conditionalFormatting sqref="E24:F24">
    <cfRule type="expression" dxfId="1184" priority="98" stopIfTrue="1">
      <formula>IF(#REF!-INT(#REF!)&gt;0,TRUE,FALSE)</formula>
    </cfRule>
  </conditionalFormatting>
  <conditionalFormatting sqref="B25:I33">
    <cfRule type="expression" dxfId="1183" priority="97">
      <formula>MOD(ROW(),2)=0</formula>
    </cfRule>
  </conditionalFormatting>
  <conditionalFormatting sqref="C35:C44 B45">
    <cfRule type="cellIs" dxfId="1182" priority="95" stopIfTrue="1" operator="equal">
      <formula>"NO ADMISIBLE"</formula>
    </cfRule>
  </conditionalFormatting>
  <conditionalFormatting sqref="D35 G35:I35">
    <cfRule type="expression" dxfId="1181" priority="96" stopIfTrue="1">
      <formula>IF(#REF!-INT(#REF!)&gt;0,TRUE,FALSE)</formula>
    </cfRule>
  </conditionalFormatting>
  <conditionalFormatting sqref="E35:F35">
    <cfRule type="expression" dxfId="1180" priority="94" stopIfTrue="1">
      <formula>IF(#REF!-INT(#REF!)&gt;0,TRUE,FALSE)</formula>
    </cfRule>
  </conditionalFormatting>
  <conditionalFormatting sqref="B36:I44">
    <cfRule type="expression" dxfId="1179" priority="93">
      <formula>MOD(ROW(),2)=0</formula>
    </cfRule>
  </conditionalFormatting>
  <conditionalFormatting sqref="C46:C55 B56">
    <cfRule type="cellIs" dxfId="1178" priority="91" stopIfTrue="1" operator="equal">
      <formula>"NO ADMISIBLE"</formula>
    </cfRule>
  </conditionalFormatting>
  <conditionalFormatting sqref="D46 G46:I46">
    <cfRule type="expression" dxfId="1177" priority="92" stopIfTrue="1">
      <formula>IF(#REF!-INT(#REF!)&gt;0,TRUE,FALSE)</formula>
    </cfRule>
  </conditionalFormatting>
  <conditionalFormatting sqref="E46:F46">
    <cfRule type="expression" dxfId="1176" priority="90" stopIfTrue="1">
      <formula>IF(#REF!-INT(#REF!)&gt;0,TRUE,FALSE)</formula>
    </cfRule>
  </conditionalFormatting>
  <conditionalFormatting sqref="B47:I55">
    <cfRule type="expression" dxfId="1175" priority="89">
      <formula>MOD(ROW(),2)=0</formula>
    </cfRule>
  </conditionalFormatting>
  <conditionalFormatting sqref="C57:C66 B67">
    <cfRule type="cellIs" dxfId="1174" priority="87" stopIfTrue="1" operator="equal">
      <formula>"NO ADMISIBLE"</formula>
    </cfRule>
  </conditionalFormatting>
  <conditionalFormatting sqref="D57 G57:I57">
    <cfRule type="expression" dxfId="1173" priority="88" stopIfTrue="1">
      <formula>IF(#REF!-INT(#REF!)&gt;0,TRUE,FALSE)</formula>
    </cfRule>
  </conditionalFormatting>
  <conditionalFormatting sqref="E57:F57">
    <cfRule type="expression" dxfId="1172" priority="86" stopIfTrue="1">
      <formula>IF(#REF!-INT(#REF!)&gt;0,TRUE,FALSE)</formula>
    </cfRule>
  </conditionalFormatting>
  <conditionalFormatting sqref="B58:I66">
    <cfRule type="expression" dxfId="1171" priority="85">
      <formula>MOD(ROW(),2)=0</formula>
    </cfRule>
  </conditionalFormatting>
  <conditionalFormatting sqref="C68:C77 B78">
    <cfRule type="cellIs" dxfId="1170" priority="83" stopIfTrue="1" operator="equal">
      <formula>"NO ADMISIBLE"</formula>
    </cfRule>
  </conditionalFormatting>
  <conditionalFormatting sqref="D68 G68:I68">
    <cfRule type="expression" dxfId="1169" priority="84" stopIfTrue="1">
      <formula>IF(#REF!-INT(#REF!)&gt;0,TRUE,FALSE)</formula>
    </cfRule>
  </conditionalFormatting>
  <conditionalFormatting sqref="E68:F68">
    <cfRule type="expression" dxfId="1168" priority="82" stopIfTrue="1">
      <formula>IF(#REF!-INT(#REF!)&gt;0,TRUE,FALSE)</formula>
    </cfRule>
  </conditionalFormatting>
  <conditionalFormatting sqref="B69:I77">
    <cfRule type="expression" dxfId="1167" priority="81">
      <formula>MOD(ROW(),2)=0</formula>
    </cfRule>
  </conditionalFormatting>
  <conditionalFormatting sqref="C79:C88 B89">
    <cfRule type="cellIs" dxfId="1166" priority="79" stopIfTrue="1" operator="equal">
      <formula>"NO ADMISIBLE"</formula>
    </cfRule>
  </conditionalFormatting>
  <conditionalFormatting sqref="D79 G79:I79">
    <cfRule type="expression" dxfId="1165" priority="80" stopIfTrue="1">
      <formula>IF(#REF!-INT(#REF!)&gt;0,TRUE,FALSE)</formula>
    </cfRule>
  </conditionalFormatting>
  <conditionalFormatting sqref="E79:F79">
    <cfRule type="expression" dxfId="1164" priority="78" stopIfTrue="1">
      <formula>IF(#REF!-INT(#REF!)&gt;0,TRUE,FALSE)</formula>
    </cfRule>
  </conditionalFormatting>
  <conditionalFormatting sqref="B80:I88">
    <cfRule type="expression" dxfId="1163" priority="77">
      <formula>MOD(ROW(),2)=0</formula>
    </cfRule>
  </conditionalFormatting>
  <conditionalFormatting sqref="C90:C99 B100">
    <cfRule type="cellIs" dxfId="1162" priority="75" stopIfTrue="1" operator="equal">
      <formula>"NO ADMISIBLE"</formula>
    </cfRule>
  </conditionalFormatting>
  <conditionalFormatting sqref="D90 G90:I90">
    <cfRule type="expression" dxfId="1161" priority="76" stopIfTrue="1">
      <formula>IF(#REF!-INT(#REF!)&gt;0,TRUE,FALSE)</formula>
    </cfRule>
  </conditionalFormatting>
  <conditionalFormatting sqref="E90:F90">
    <cfRule type="expression" dxfId="1160" priority="74" stopIfTrue="1">
      <formula>IF(#REF!-INT(#REF!)&gt;0,TRUE,FALSE)</formula>
    </cfRule>
  </conditionalFormatting>
  <conditionalFormatting sqref="B91:I99">
    <cfRule type="expression" dxfId="1159" priority="73">
      <formula>MOD(ROW(),2)=0</formula>
    </cfRule>
  </conditionalFormatting>
  <conditionalFormatting sqref="C101:C110 B111">
    <cfRule type="cellIs" dxfId="1158" priority="71" stopIfTrue="1" operator="equal">
      <formula>"NO ADMISIBLE"</formula>
    </cfRule>
  </conditionalFormatting>
  <conditionalFormatting sqref="D101 G101:I101">
    <cfRule type="expression" dxfId="1157" priority="72" stopIfTrue="1">
      <formula>IF(#REF!-INT(#REF!)&gt;0,TRUE,FALSE)</formula>
    </cfRule>
  </conditionalFormatting>
  <conditionalFormatting sqref="E101:F101">
    <cfRule type="expression" dxfId="1156" priority="70" stopIfTrue="1">
      <formula>IF(#REF!-INT(#REF!)&gt;0,TRUE,FALSE)</formula>
    </cfRule>
  </conditionalFormatting>
  <conditionalFormatting sqref="B102:I110">
    <cfRule type="expression" dxfId="1155" priority="69">
      <formula>MOD(ROW(),2)=0</formula>
    </cfRule>
  </conditionalFormatting>
  <conditionalFormatting sqref="C112:C121 B122">
    <cfRule type="cellIs" dxfId="1154" priority="67" stopIfTrue="1" operator="equal">
      <formula>"NO ADMISIBLE"</formula>
    </cfRule>
  </conditionalFormatting>
  <conditionalFormatting sqref="D112 G112:I112">
    <cfRule type="expression" dxfId="1153" priority="68" stopIfTrue="1">
      <formula>IF(#REF!-INT(#REF!)&gt;0,TRUE,FALSE)</formula>
    </cfRule>
  </conditionalFormatting>
  <conditionalFormatting sqref="E112:F112">
    <cfRule type="expression" dxfId="1152" priority="66" stopIfTrue="1">
      <formula>IF(#REF!-INT(#REF!)&gt;0,TRUE,FALSE)</formula>
    </cfRule>
  </conditionalFormatting>
  <conditionalFormatting sqref="B113:I121">
    <cfRule type="expression" dxfId="1151" priority="65">
      <formula>MOD(ROW(),2)=0</formula>
    </cfRule>
  </conditionalFormatting>
  <conditionalFormatting sqref="C123:C132 B133">
    <cfRule type="cellIs" dxfId="1150" priority="63" stopIfTrue="1" operator="equal">
      <formula>"NO ADMISIBLE"</formula>
    </cfRule>
  </conditionalFormatting>
  <conditionalFormatting sqref="D123 G123:I123">
    <cfRule type="expression" dxfId="1149" priority="64" stopIfTrue="1">
      <formula>IF(#REF!-INT(#REF!)&gt;0,TRUE,FALSE)</formula>
    </cfRule>
  </conditionalFormatting>
  <conditionalFormatting sqref="E123:F123">
    <cfRule type="expression" dxfId="1148" priority="62" stopIfTrue="1">
      <formula>IF(#REF!-INT(#REF!)&gt;0,TRUE,FALSE)</formula>
    </cfRule>
  </conditionalFormatting>
  <conditionalFormatting sqref="B124:I132">
    <cfRule type="expression" dxfId="1147" priority="61">
      <formula>MOD(ROW(),2)=0</formula>
    </cfRule>
  </conditionalFormatting>
  <conditionalFormatting sqref="C134:C143 B144">
    <cfRule type="cellIs" dxfId="1146" priority="59" stopIfTrue="1" operator="equal">
      <formula>"NO ADMISIBLE"</formula>
    </cfRule>
  </conditionalFormatting>
  <conditionalFormatting sqref="D134 G134:I134">
    <cfRule type="expression" dxfId="1145" priority="60" stopIfTrue="1">
      <formula>IF(#REF!-INT(#REF!)&gt;0,TRUE,FALSE)</formula>
    </cfRule>
  </conditionalFormatting>
  <conditionalFormatting sqref="E134:F134">
    <cfRule type="expression" dxfId="1144" priority="58" stopIfTrue="1">
      <formula>IF(#REF!-INT(#REF!)&gt;0,TRUE,FALSE)</formula>
    </cfRule>
  </conditionalFormatting>
  <conditionalFormatting sqref="B135:I143">
    <cfRule type="expression" dxfId="1143" priority="57">
      <formula>MOD(ROW(),2)=0</formula>
    </cfRule>
  </conditionalFormatting>
  <conditionalFormatting sqref="C145:C154 B155">
    <cfRule type="cellIs" dxfId="1142" priority="55" stopIfTrue="1" operator="equal">
      <formula>"NO ADMISIBLE"</formula>
    </cfRule>
  </conditionalFormatting>
  <conditionalFormatting sqref="D145 G145:I145">
    <cfRule type="expression" dxfId="1141" priority="56" stopIfTrue="1">
      <formula>IF(#REF!-INT(#REF!)&gt;0,TRUE,FALSE)</formula>
    </cfRule>
  </conditionalFormatting>
  <conditionalFormatting sqref="E145:F145">
    <cfRule type="expression" dxfId="1140" priority="54" stopIfTrue="1">
      <formula>IF(#REF!-INT(#REF!)&gt;0,TRUE,FALSE)</formula>
    </cfRule>
  </conditionalFormatting>
  <conditionalFormatting sqref="B146:I154">
    <cfRule type="expression" dxfId="1139" priority="53">
      <formula>MOD(ROW(),2)=0</formula>
    </cfRule>
  </conditionalFormatting>
  <conditionalFormatting sqref="C156:C165 B166">
    <cfRule type="cellIs" dxfId="1138" priority="51" stopIfTrue="1" operator="equal">
      <formula>"NO ADMISIBLE"</formula>
    </cfRule>
  </conditionalFormatting>
  <conditionalFormatting sqref="D156 G156:I156">
    <cfRule type="expression" dxfId="1137" priority="52" stopIfTrue="1">
      <formula>IF(#REF!-INT(#REF!)&gt;0,TRUE,FALSE)</formula>
    </cfRule>
  </conditionalFormatting>
  <conditionalFormatting sqref="E156:F156">
    <cfRule type="expression" dxfId="1136" priority="50" stopIfTrue="1">
      <formula>IF(#REF!-INT(#REF!)&gt;0,TRUE,FALSE)</formula>
    </cfRule>
  </conditionalFormatting>
  <conditionalFormatting sqref="B157:I165">
    <cfRule type="expression" dxfId="1135" priority="49">
      <formula>MOD(ROW(),2)=0</formula>
    </cfRule>
  </conditionalFormatting>
  <conditionalFormatting sqref="C167:C176 B177">
    <cfRule type="cellIs" dxfId="1134" priority="47" stopIfTrue="1" operator="equal">
      <formula>"NO ADMISIBLE"</formula>
    </cfRule>
  </conditionalFormatting>
  <conditionalFormatting sqref="D167 G167:I167">
    <cfRule type="expression" dxfId="1133" priority="48" stopIfTrue="1">
      <formula>IF(#REF!-INT(#REF!)&gt;0,TRUE,FALSE)</formula>
    </cfRule>
  </conditionalFormatting>
  <conditionalFormatting sqref="E167:F167">
    <cfRule type="expression" dxfId="1132" priority="46" stopIfTrue="1">
      <formula>IF(#REF!-INT(#REF!)&gt;0,TRUE,FALSE)</formula>
    </cfRule>
  </conditionalFormatting>
  <conditionalFormatting sqref="B168:I176">
    <cfRule type="expression" dxfId="1131" priority="45">
      <formula>MOD(ROW(),2)=0</formula>
    </cfRule>
  </conditionalFormatting>
  <conditionalFormatting sqref="C178:C187 B188">
    <cfRule type="cellIs" dxfId="1130" priority="43" stopIfTrue="1" operator="equal">
      <formula>"NO ADMISIBLE"</formula>
    </cfRule>
  </conditionalFormatting>
  <conditionalFormatting sqref="D178 G178:I178">
    <cfRule type="expression" dxfId="1129" priority="44" stopIfTrue="1">
      <formula>IF(#REF!-INT(#REF!)&gt;0,TRUE,FALSE)</formula>
    </cfRule>
  </conditionalFormatting>
  <conditionalFormatting sqref="E178:F178">
    <cfRule type="expression" dxfId="1128" priority="42" stopIfTrue="1">
      <formula>IF(#REF!-INT(#REF!)&gt;0,TRUE,FALSE)</formula>
    </cfRule>
  </conditionalFormatting>
  <conditionalFormatting sqref="B179:I187">
    <cfRule type="expression" dxfId="1127" priority="41">
      <formula>MOD(ROW(),2)=0</formula>
    </cfRule>
  </conditionalFormatting>
  <conditionalFormatting sqref="C189:C198 B199">
    <cfRule type="cellIs" dxfId="1126" priority="39" stopIfTrue="1" operator="equal">
      <formula>"NO ADMISIBLE"</formula>
    </cfRule>
  </conditionalFormatting>
  <conditionalFormatting sqref="D189 G189:I189">
    <cfRule type="expression" dxfId="1125" priority="40" stopIfTrue="1">
      <formula>IF(#REF!-INT(#REF!)&gt;0,TRUE,FALSE)</formula>
    </cfRule>
  </conditionalFormatting>
  <conditionalFormatting sqref="E189:F189">
    <cfRule type="expression" dxfId="1124" priority="38" stopIfTrue="1">
      <formula>IF(#REF!-INT(#REF!)&gt;0,TRUE,FALSE)</formula>
    </cfRule>
  </conditionalFormatting>
  <conditionalFormatting sqref="B190:I198">
    <cfRule type="expression" dxfId="1123" priority="37">
      <formula>MOD(ROW(),2)=0</formula>
    </cfRule>
  </conditionalFormatting>
  <conditionalFormatting sqref="C200:C209 B210">
    <cfRule type="cellIs" dxfId="1122" priority="35" stopIfTrue="1" operator="equal">
      <formula>"NO ADMISIBLE"</formula>
    </cfRule>
  </conditionalFormatting>
  <conditionalFormatting sqref="D200 G200:I200">
    <cfRule type="expression" dxfId="1121" priority="36" stopIfTrue="1">
      <formula>IF(#REF!-INT(#REF!)&gt;0,TRUE,FALSE)</formula>
    </cfRule>
  </conditionalFormatting>
  <conditionalFormatting sqref="E200:F200">
    <cfRule type="expression" dxfId="1120" priority="34" stopIfTrue="1">
      <formula>IF(#REF!-INT(#REF!)&gt;0,TRUE,FALSE)</formula>
    </cfRule>
  </conditionalFormatting>
  <conditionalFormatting sqref="B201:I209">
    <cfRule type="expression" dxfId="1119" priority="33">
      <formula>MOD(ROW(),2)=0</formula>
    </cfRule>
  </conditionalFormatting>
  <conditionalFormatting sqref="C211:C220 B221">
    <cfRule type="cellIs" dxfId="1118" priority="31" stopIfTrue="1" operator="equal">
      <formula>"NO ADMISIBLE"</formula>
    </cfRule>
  </conditionalFormatting>
  <conditionalFormatting sqref="D211 G211:I211">
    <cfRule type="expression" dxfId="1117" priority="32" stopIfTrue="1">
      <formula>IF(#REF!-INT(#REF!)&gt;0,TRUE,FALSE)</formula>
    </cfRule>
  </conditionalFormatting>
  <conditionalFormatting sqref="E211:F211">
    <cfRule type="expression" dxfId="1116" priority="30" stopIfTrue="1">
      <formula>IF(#REF!-INT(#REF!)&gt;0,TRUE,FALSE)</formula>
    </cfRule>
  </conditionalFormatting>
  <conditionalFormatting sqref="B212:I220">
    <cfRule type="expression" dxfId="1115" priority="29">
      <formula>MOD(ROW(),2)=0</formula>
    </cfRule>
  </conditionalFormatting>
  <conditionalFormatting sqref="C222:C231 B232">
    <cfRule type="cellIs" dxfId="1114" priority="27" stopIfTrue="1" operator="equal">
      <formula>"NO ADMISIBLE"</formula>
    </cfRule>
  </conditionalFormatting>
  <conditionalFormatting sqref="D222 G222:I222">
    <cfRule type="expression" dxfId="1113" priority="28" stopIfTrue="1">
      <formula>IF(#REF!-INT(#REF!)&gt;0,TRUE,FALSE)</formula>
    </cfRule>
  </conditionalFormatting>
  <conditionalFormatting sqref="E222:F222">
    <cfRule type="expression" dxfId="1112" priority="26" stopIfTrue="1">
      <formula>IF(#REF!-INT(#REF!)&gt;0,TRUE,FALSE)</formula>
    </cfRule>
  </conditionalFormatting>
  <conditionalFormatting sqref="B223:I231">
    <cfRule type="expression" dxfId="1111" priority="25">
      <formula>MOD(ROW(),2)=0</formula>
    </cfRule>
  </conditionalFormatting>
  <conditionalFormatting sqref="C233:C242 B243">
    <cfRule type="cellIs" dxfId="1110" priority="23" stopIfTrue="1" operator="equal">
      <formula>"NO ADMISIBLE"</formula>
    </cfRule>
  </conditionalFormatting>
  <conditionalFormatting sqref="D233 G233:I233">
    <cfRule type="expression" dxfId="1109" priority="24" stopIfTrue="1">
      <formula>IF(#REF!-INT(#REF!)&gt;0,TRUE,FALSE)</formula>
    </cfRule>
  </conditionalFormatting>
  <conditionalFormatting sqref="E233:F233">
    <cfRule type="expression" dxfId="1108" priority="22" stopIfTrue="1">
      <formula>IF(#REF!-INT(#REF!)&gt;0,TRUE,FALSE)</formula>
    </cfRule>
  </conditionalFormatting>
  <conditionalFormatting sqref="B234:I242">
    <cfRule type="expression" dxfId="1107" priority="21">
      <formula>MOD(ROW(),2)=0</formula>
    </cfRule>
  </conditionalFormatting>
  <conditionalFormatting sqref="C244:C253 B254">
    <cfRule type="cellIs" dxfId="1106" priority="19" stopIfTrue="1" operator="equal">
      <formula>"NO ADMISIBLE"</formula>
    </cfRule>
  </conditionalFormatting>
  <conditionalFormatting sqref="D244 G244:I244">
    <cfRule type="expression" dxfId="1105" priority="20" stopIfTrue="1">
      <formula>IF(#REF!-INT(#REF!)&gt;0,TRUE,FALSE)</formula>
    </cfRule>
  </conditionalFormatting>
  <conditionalFormatting sqref="E244:F244">
    <cfRule type="expression" dxfId="1104" priority="18" stopIfTrue="1">
      <formula>IF(#REF!-INT(#REF!)&gt;0,TRUE,FALSE)</formula>
    </cfRule>
  </conditionalFormatting>
  <conditionalFormatting sqref="B245:I253">
    <cfRule type="expression" dxfId="1103" priority="17">
      <formula>MOD(ROW(),2)=0</formula>
    </cfRule>
  </conditionalFormatting>
  <conditionalFormatting sqref="C255:C264 B265">
    <cfRule type="cellIs" dxfId="1102" priority="15" stopIfTrue="1" operator="equal">
      <formula>"NO ADMISIBLE"</formula>
    </cfRule>
  </conditionalFormatting>
  <conditionalFormatting sqref="D255 G255:I255">
    <cfRule type="expression" dxfId="1101" priority="16" stopIfTrue="1">
      <formula>IF(#REF!-INT(#REF!)&gt;0,TRUE,FALSE)</formula>
    </cfRule>
  </conditionalFormatting>
  <conditionalFormatting sqref="E255:F255">
    <cfRule type="expression" dxfId="1100" priority="14" stopIfTrue="1">
      <formula>IF(#REF!-INT(#REF!)&gt;0,TRUE,FALSE)</formula>
    </cfRule>
  </conditionalFormatting>
  <conditionalFormatting sqref="B256:I264">
    <cfRule type="expression" dxfId="1099" priority="13">
      <formula>MOD(ROW(),2)=0</formula>
    </cfRule>
  </conditionalFormatting>
  <conditionalFormatting sqref="C266:C275 B276">
    <cfRule type="cellIs" dxfId="1098" priority="11" stopIfTrue="1" operator="equal">
      <formula>"NO ADMISIBLE"</formula>
    </cfRule>
  </conditionalFormatting>
  <conditionalFormatting sqref="D266 G266:I266">
    <cfRule type="expression" dxfId="1097" priority="12" stopIfTrue="1">
      <formula>IF(#REF!-INT(#REF!)&gt;0,TRUE,FALSE)</formula>
    </cfRule>
  </conditionalFormatting>
  <conditionalFormatting sqref="E266:F266">
    <cfRule type="expression" dxfId="1096" priority="10" stopIfTrue="1">
      <formula>IF(#REF!-INT(#REF!)&gt;0,TRUE,FALSE)</formula>
    </cfRule>
  </conditionalFormatting>
  <conditionalFormatting sqref="B267:I275">
    <cfRule type="expression" dxfId="1095" priority="9">
      <formula>MOD(ROW(),2)=0</formula>
    </cfRule>
  </conditionalFormatting>
  <conditionalFormatting sqref="C277:C286 B287">
    <cfRule type="cellIs" dxfId="1094" priority="7" stopIfTrue="1" operator="equal">
      <formula>"NO ADMISIBLE"</formula>
    </cfRule>
  </conditionalFormatting>
  <conditionalFormatting sqref="D277 G277:I277">
    <cfRule type="expression" dxfId="1093" priority="8" stopIfTrue="1">
      <formula>IF(#REF!-INT(#REF!)&gt;0,TRUE,FALSE)</formula>
    </cfRule>
  </conditionalFormatting>
  <conditionalFormatting sqref="E277:F277">
    <cfRule type="expression" dxfId="1092" priority="6" stopIfTrue="1">
      <formula>IF(#REF!-INT(#REF!)&gt;0,TRUE,FALSE)</formula>
    </cfRule>
  </conditionalFormatting>
  <conditionalFormatting sqref="B278:I286">
    <cfRule type="expression" dxfId="1091" priority="5">
      <formula>MOD(ROW(),2)=0</formula>
    </cfRule>
  </conditionalFormatting>
  <conditionalFormatting sqref="C288:C297 B298">
    <cfRule type="cellIs" dxfId="1090" priority="3" stopIfTrue="1" operator="equal">
      <formula>"NO ADMISIBLE"</formula>
    </cfRule>
  </conditionalFormatting>
  <conditionalFormatting sqref="D288 G288:I288">
    <cfRule type="expression" dxfId="1089" priority="4" stopIfTrue="1">
      <formula>IF(#REF!-INT(#REF!)&gt;0,TRUE,FALSE)</formula>
    </cfRule>
  </conditionalFormatting>
  <conditionalFormatting sqref="E288:F288">
    <cfRule type="expression" dxfId="1088" priority="2" stopIfTrue="1">
      <formula>IF(#REF!-INT(#REF!)&gt;0,TRUE,FALSE)</formula>
    </cfRule>
  </conditionalFormatting>
  <conditionalFormatting sqref="B289:I297">
    <cfRule type="expression" dxfId="1087" priority="1">
      <formula>MOD(ROW(),2)=0</formula>
    </cfRule>
  </conditionalFormatting>
  <dataValidations count="1">
    <dataValidation type="list" allowBlank="1" showInputMessage="1" showErrorMessage="1" sqref="B23 B34 B45 B56 B67 B78 B89 B100 B111 B122 B133 B144 B155 B166 B177 B188 B199 B210 B221 B232 B243 B254 B265 B276 B287 B298" xr:uid="{00000000-0002-0000-04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3"/>
  <dimension ref="B2:J298"/>
  <sheetViews>
    <sheetView topLeftCell="A232" workbookViewId="0">
      <selection activeCell="E290" sqref="E290"/>
    </sheetView>
  </sheetViews>
  <sheetFormatPr baseColWidth="10" defaultColWidth="11.42578125" defaultRowHeight="12.75" x14ac:dyDescent="0.2"/>
  <cols>
    <col min="1" max="1" width="11.42578125" style="83" customWidth="1"/>
    <col min="2" max="2" width="3.85546875" style="83" customWidth="1"/>
    <col min="3" max="3" width="41.140625" style="83" customWidth="1"/>
    <col min="4" max="4" width="35" style="82" customWidth="1"/>
    <col min="5" max="5" width="35" style="108" customWidth="1"/>
    <col min="6" max="6" width="11.42578125" style="83"/>
    <col min="7" max="7" width="13.85546875" style="94" customWidth="1"/>
    <col min="8" max="8" width="9.7109375" style="95" customWidth="1"/>
    <col min="9" max="9" width="12.5703125" style="83" customWidth="1"/>
    <col min="10" max="10" width="12.7109375" style="83" customWidth="1"/>
    <col min="11" max="16384" width="11.42578125" style="83"/>
  </cols>
  <sheetData>
    <row r="2" spans="2:10" s="85" customFormat="1" ht="20.25" customHeight="1" x14ac:dyDescent="0.2">
      <c r="B2" s="474" t="s">
        <v>186</v>
      </c>
      <c r="C2" s="474"/>
      <c r="D2" s="474"/>
      <c r="E2" s="474"/>
      <c r="G2" s="86"/>
      <c r="H2" s="87"/>
    </row>
    <row r="3" spans="2:10" s="85" customFormat="1" ht="9" customHeight="1" x14ac:dyDescent="0.2">
      <c r="B3" s="152"/>
      <c r="C3" s="152"/>
      <c r="D3" s="152"/>
      <c r="E3" s="152"/>
      <c r="G3" s="86"/>
      <c r="H3" s="87"/>
    </row>
    <row r="4" spans="2:10" s="85" customFormat="1" ht="9" customHeight="1" x14ac:dyDescent="0.2">
      <c r="B4" s="152"/>
      <c r="C4" s="152"/>
      <c r="D4" s="152"/>
      <c r="E4" s="152"/>
      <c r="G4" s="86"/>
      <c r="H4" s="87"/>
    </row>
    <row r="5" spans="2:10" s="85" customFormat="1" ht="9" customHeight="1" x14ac:dyDescent="0.2">
      <c r="B5" s="152"/>
      <c r="C5" s="152"/>
      <c r="D5" s="152"/>
      <c r="E5" s="152"/>
      <c r="G5" s="86"/>
      <c r="H5" s="87"/>
    </row>
    <row r="6" spans="2:10" s="85" customFormat="1" ht="18" customHeight="1" x14ac:dyDescent="0.2">
      <c r="B6" s="475" t="s">
        <v>200</v>
      </c>
      <c r="C6" s="475"/>
      <c r="D6" s="475"/>
      <c r="E6" s="475"/>
      <c r="G6" s="86"/>
      <c r="H6" s="87"/>
    </row>
    <row r="7" spans="2:10" s="85" customFormat="1" ht="13.5" customHeight="1" x14ac:dyDescent="0.2">
      <c r="B7" s="476" t="str">
        <f>'Capacidad Financiera'!B4</f>
        <v>PROCESO No SA-MC-SG-SA-029-2024</v>
      </c>
      <c r="C7" s="476"/>
      <c r="D7" s="476"/>
      <c r="E7" s="476"/>
      <c r="G7" s="86"/>
      <c r="H7" s="87"/>
    </row>
    <row r="8" spans="2:10" s="85" customFormat="1" ht="13.5" customHeight="1" x14ac:dyDescent="0.2">
      <c r="B8" s="476" t="s">
        <v>199</v>
      </c>
      <c r="C8" s="476"/>
      <c r="D8" s="476"/>
      <c r="E8" s="476"/>
      <c r="G8" s="86"/>
      <c r="H8" s="87"/>
    </row>
    <row r="9" spans="2:10" s="85" customFormat="1" ht="13.5" customHeight="1" x14ac:dyDescent="0.2">
      <c r="B9" s="122"/>
      <c r="C9" s="122"/>
      <c r="D9" s="122"/>
      <c r="E9" s="122"/>
      <c r="G9" s="86"/>
      <c r="H9" s="87"/>
    </row>
    <row r="10" spans="2:10" s="85" customFormat="1" ht="14.25" thickBot="1" x14ac:dyDescent="0.25">
      <c r="B10" s="88"/>
      <c r="C10" s="88"/>
      <c r="D10" s="91"/>
      <c r="E10" s="92"/>
      <c r="G10" s="86"/>
      <c r="H10" s="87"/>
    </row>
    <row r="11" spans="2:10" ht="19.5" customHeight="1" x14ac:dyDescent="0.2">
      <c r="B11" s="477" t="s">
        <v>157</v>
      </c>
      <c r="C11" s="479" t="s">
        <v>156</v>
      </c>
      <c r="D11" s="207" t="s">
        <v>189</v>
      </c>
      <c r="E11" s="208" t="s">
        <v>199</v>
      </c>
    </row>
    <row r="12" spans="2:10" ht="67.5" customHeight="1" thickBot="1" x14ac:dyDescent="0.25">
      <c r="B12" s="478"/>
      <c r="C12" s="480"/>
      <c r="D12" s="197" t="s">
        <v>190</v>
      </c>
      <c r="E12" s="198" t="s">
        <v>201</v>
      </c>
    </row>
    <row r="13" spans="2:10" x14ac:dyDescent="0.2">
      <c r="B13" s="67">
        <f>+'Capacidad Financiera'!B13</f>
        <v>1</v>
      </c>
      <c r="C13" s="68" t="str">
        <f>IF(ISERROR(VLOOKUP(B13,'Capacidad Financiera'!$B$13:$AB$57081,2,0)),"",VLOOKUP(B13,'Capacidad Financiera'!$B$13:$AB$57081,2,0))</f>
        <v>GRUPO INARCO S.A.S</v>
      </c>
      <c r="D13" s="109"/>
      <c r="E13" s="110" t="str">
        <f>IF(B14="",IF(D13="","",IF(AND(D13&gt;0,D13&lt;=CapTecnica1),Puntajes!$L$4,IF(AND(D13&gt;CapTecnica1,D13&lt;=CapTecnica2),Puntajes!$L$5,IF(D13&gt;CapTecnica2,Puntajes!$L$6,0)))),"")</f>
        <v/>
      </c>
      <c r="G13" s="96"/>
      <c r="H13" s="97"/>
      <c r="I13" s="84"/>
      <c r="J13" s="84"/>
    </row>
    <row r="14" spans="2:10" ht="13.5" thickBot="1" x14ac:dyDescent="0.25">
      <c r="B14" s="209">
        <f>+'Capacidad Financiera'!B14</f>
        <v>1.1000000000000001</v>
      </c>
      <c r="C14" s="74" t="str">
        <f>IF(ISERROR(VLOOKUP(B14,'Capacidad Financiera'!$B$13:$AB$57081,2,0)),"",VLOOKUP(B14,'Capacidad Financiera'!$B$13:$AB$57081,2,0))</f>
        <v>GRUPO INARCO S.A.S</v>
      </c>
      <c r="D14" s="287">
        <v>1</v>
      </c>
      <c r="E14" s="202">
        <f>IF(OR(C14="",D14=""),"",IF(AND(D14&gt;0,D14&lt;=CapTecnica1),Puntajes!$L$4,IF(AND(D14&gt;CapTecnica1,D14&lt;=CapTecnica2),Puntajes!$L$5,IF(D14&gt;CapTecnica2,Puntajes!$L$6,0))))</f>
        <v>20</v>
      </c>
    </row>
    <row r="15" spans="2:10" hidden="1" x14ac:dyDescent="0.2">
      <c r="B15" s="209" t="str">
        <f>+'Capacidad Financiera'!B15</f>
        <v/>
      </c>
      <c r="C15" s="74">
        <f>IF(ISERROR(VLOOKUP(B15,'Capacidad Financiera'!$B$13:$AB$57081,2,0)),"",VLOOKUP(B15,'Capacidad Financiera'!$B$13:$AB$57081,2,0))</f>
        <v>0</v>
      </c>
      <c r="D15" s="287"/>
      <c r="E15" s="202" t="str">
        <f>IF(OR(C15="",D15=""),"",IF(AND(D15&gt;0,D15&lt;=CapTecnica1),Puntajes!$L$4,IF(AND(D15&gt;CapTecnica1,D15&lt;=CapTecnica2),Puntajes!$L$5,IF(D15&gt;CapTecnica2,Puntajes!$L$6,0))))</f>
        <v/>
      </c>
    </row>
    <row r="16" spans="2:10" hidden="1" x14ac:dyDescent="0.2">
      <c r="B16" s="209" t="str">
        <f>+'Capacidad Financiera'!B16</f>
        <v/>
      </c>
      <c r="C16" s="74">
        <f>IF(ISERROR(VLOOKUP(B16,'Capacidad Financiera'!$B$13:$AB$57081,2,0)),"",VLOOKUP(B16,'Capacidad Financiera'!$B$13:$AB$57081,2,0))</f>
        <v>0</v>
      </c>
      <c r="D16" s="210"/>
      <c r="E16" s="202" t="str">
        <f>IF(OR(C16="",D16=""),"",IF(AND(D16&gt;0,D16&lt;=CapTecnica1),Puntajes!$L$4,IF(AND(D16&gt;CapTecnica1,D16&lt;=CapTecnica2),Puntajes!$L$5,IF(D16&gt;CapTecnica2,Puntajes!$L$6,0))))</f>
        <v/>
      </c>
    </row>
    <row r="17" spans="2:5" hidden="1" x14ac:dyDescent="0.2">
      <c r="B17" s="209" t="str">
        <f>+'Capacidad Financiera'!B17</f>
        <v/>
      </c>
      <c r="C17" s="74">
        <f>IF(ISERROR(VLOOKUP(B17,'Capacidad Financiera'!$B$13:$AB$57081,2,0)),"",VLOOKUP(B17,'Capacidad Financiera'!$B$13:$AB$57081,2,0))</f>
        <v>0</v>
      </c>
      <c r="D17" s="210"/>
      <c r="E17" s="202" t="str">
        <f>IF(OR(C17="",D17=""),"",IF(AND(D17&gt;0,D17&lt;=CapTecnica1),Puntajes!$L$4,IF(AND(D17&gt;CapTecnica1,D17&lt;=CapTecnica2),Puntajes!$L$5,IF(D17&gt;CapTecnica2,Puntajes!$L$6,0))))</f>
        <v/>
      </c>
    </row>
    <row r="18" spans="2:5" hidden="1" x14ac:dyDescent="0.2">
      <c r="B18" s="209" t="str">
        <f>+'Capacidad Financiera'!B18</f>
        <v/>
      </c>
      <c r="C18" s="74">
        <f>IF(ISERROR(VLOOKUP(B18,'Capacidad Financiera'!$B$13:$AB$57081,2,0)),"",VLOOKUP(B18,'Capacidad Financiera'!$B$13:$AB$57081,2,0))</f>
        <v>0</v>
      </c>
      <c r="D18" s="210"/>
      <c r="E18" s="202" t="str">
        <f>IF(OR(C18="",D18=""),"",IF(AND(D18&gt;0,D18&lt;=CapTecnica1),Puntajes!$L$4,IF(AND(D18&gt;CapTecnica1,D18&lt;=CapTecnica2),Puntajes!$L$5,IF(D18&gt;CapTecnica2,Puntajes!$L$6,0))))</f>
        <v/>
      </c>
    </row>
    <row r="19" spans="2:5" hidden="1" x14ac:dyDescent="0.2">
      <c r="B19" s="209" t="str">
        <f>+'Capacidad Financiera'!B19</f>
        <v/>
      </c>
      <c r="C19" s="74">
        <f>IF(ISERROR(VLOOKUP(B19,'Capacidad Financiera'!$B$13:$AB$57081,2,0)),"",VLOOKUP(B19,'Capacidad Financiera'!$B$13:$AB$57081,2,0))</f>
        <v>0</v>
      </c>
      <c r="D19" s="210"/>
      <c r="E19" s="202" t="str">
        <f>IF(OR(C19="",D19=""),"",IF(AND(D19&gt;0,D19&lt;=CapTecnica1),Puntajes!$L$4,IF(AND(D19&gt;CapTecnica1,D19&lt;=CapTecnica2),Puntajes!$L$5,IF(D19&gt;CapTecnica2,Puntajes!$L$6,0))))</f>
        <v/>
      </c>
    </row>
    <row r="20" spans="2:5" hidden="1" x14ac:dyDescent="0.2">
      <c r="B20" s="209" t="str">
        <f>+'Capacidad Financiera'!B20</f>
        <v/>
      </c>
      <c r="C20" s="74">
        <f>IF(ISERROR(VLOOKUP(B20,'Capacidad Financiera'!$B$13:$AB$57081,2,0)),"",VLOOKUP(B20,'Capacidad Financiera'!$B$13:$AB$57081,2,0))</f>
        <v>0</v>
      </c>
      <c r="D20" s="210"/>
      <c r="E20" s="202" t="str">
        <f>IF(OR(C20="",D20=""),"",IF(AND(D20&gt;0,D20&lt;=CapTecnica1),Puntajes!$L$4,IF(AND(D20&gt;CapTecnica1,D20&lt;=CapTecnica2),Puntajes!$L$5,IF(D20&gt;CapTecnica2,Puntajes!$L$6,0))))</f>
        <v/>
      </c>
    </row>
    <row r="21" spans="2:5" hidden="1" x14ac:dyDescent="0.2">
      <c r="B21" s="209" t="str">
        <f>+'Capacidad Financiera'!B21</f>
        <v/>
      </c>
      <c r="C21" s="74">
        <f>IF(ISERROR(VLOOKUP(B21,'Capacidad Financiera'!$B$13:$AB$57081,2,0)),"",VLOOKUP(B21,'Capacidad Financiera'!$B$13:$AB$57081,2,0))</f>
        <v>0</v>
      </c>
      <c r="D21" s="210"/>
      <c r="E21" s="202" t="str">
        <f>IF(OR(C21="",D21=""),"",IF(AND(D21&gt;0,D21&lt;=CapTecnica1),Puntajes!$L$4,IF(AND(D21&gt;CapTecnica1,D21&lt;=CapTecnica2),Puntajes!$L$5,IF(D21&gt;CapTecnica2,Puntajes!$L$6,0))))</f>
        <v/>
      </c>
    </row>
    <row r="22" spans="2:5" ht="13.5" hidden="1" thickBot="1" x14ac:dyDescent="0.25">
      <c r="B22" s="211" t="str">
        <f>+'Capacidad Financiera'!B22</f>
        <v/>
      </c>
      <c r="C22" s="154">
        <f>IF(ISERROR(VLOOKUP(B22,'Capacidad Financiera'!$B$13:$AB$57081,2,0)),"",VLOOKUP(B22,'Capacidad Financiera'!$B$13:$AB$57081,2,0))</f>
        <v>0</v>
      </c>
      <c r="D22" s="212"/>
      <c r="E22" s="206" t="str">
        <f>IF(OR(C22="",D22=""),"",IF(AND(D22&gt;0,D22&lt;=CapTecnica1),Puntajes!$L$4,IF(AND(D22&gt;CapTecnica1,D22&lt;=CapTecnica2),Puntajes!$L$5,IF(D22&gt;CapTecnica2,Puntajes!$L$6,0))))</f>
        <v/>
      </c>
    </row>
    <row r="23" spans="2:5" ht="13.5" thickBot="1" x14ac:dyDescent="0.25">
      <c r="B23" s="161"/>
      <c r="C23" s="483"/>
      <c r="D23" s="483"/>
      <c r="E23" s="484"/>
    </row>
    <row r="24" spans="2:5" x14ac:dyDescent="0.2">
      <c r="B24" s="67">
        <v>2</v>
      </c>
      <c r="C24" s="68" t="str">
        <f>IF(ISERROR(VLOOKUP(B24,'Capacidad Financiera'!$B$13:$AB$57081,2,0)),"",VLOOKUP(B24,'Capacidad Financiera'!$B$13:$AB$57081,2,0))</f>
        <v>PM &amp; A CONSTRUCCIONES S.A.S</v>
      </c>
      <c r="D24" s="109"/>
      <c r="E24" s="110" t="str">
        <f>IF(B25="",IF(D24="","",IF(AND(D24&gt;0,D24&lt;=CapTecnica1),Puntajes!$L$4,IF(AND(D24&gt;CapTecnica1,D24&lt;=CapTecnica2),Puntajes!$L$5,IF(D24&gt;CapTecnica2,Puntajes!$L$6,0)))),"")</f>
        <v/>
      </c>
    </row>
    <row r="25" spans="2:5" ht="13.5" thickBot="1" x14ac:dyDescent="0.25">
      <c r="B25" s="209">
        <f>+'Capacidad Financiera'!B26</f>
        <v>2.1</v>
      </c>
      <c r="C25" s="74" t="str">
        <f>IF(ISERROR(VLOOKUP(B25,'Capacidad Financiera'!$B$13:$AB$57081,2,0)),"",VLOOKUP(B25,'Capacidad Financiera'!$B$13:$AB$57081,2,0))</f>
        <v>PM &amp; A CONSTRUCCIONES S.A.S</v>
      </c>
      <c r="D25" s="287">
        <v>2</v>
      </c>
      <c r="E25" s="202">
        <f>IF(OR(C25="",D25=""),"",IF(AND(D25&gt;0,D25&lt;=CapTecnica1),Puntajes!$L$4,IF(AND(D25&gt;CapTecnica1,D25&lt;=CapTecnica2),Puntajes!$L$5,IF(D25&gt;CapTecnica2,Puntajes!$L$6,0))))</f>
        <v>20</v>
      </c>
    </row>
    <row r="26" spans="2:5" hidden="1" x14ac:dyDescent="0.2">
      <c r="B26" s="209" t="str">
        <f>+'Capacidad Financiera'!B27</f>
        <v/>
      </c>
      <c r="C26" s="74">
        <f>IF(ISERROR(VLOOKUP(B26,'Capacidad Financiera'!$B$13:$AB$57081,2,0)),"",VLOOKUP(B26,'Capacidad Financiera'!$B$13:$AB$57081,2,0))</f>
        <v>0</v>
      </c>
      <c r="D26" s="287"/>
      <c r="E26" s="202" t="str">
        <f>IF(OR(C26="",D26=""),"",IF(AND(D26&gt;0,D26&lt;=CapTecnica1),Puntajes!$L$4,IF(AND(D26&gt;CapTecnica1,D26&lt;=CapTecnica2),Puntajes!$L$5,IF(D26&gt;CapTecnica2,Puntajes!$L$6,0))))</f>
        <v/>
      </c>
    </row>
    <row r="27" spans="2:5" hidden="1" x14ac:dyDescent="0.2">
      <c r="B27" s="209" t="str">
        <f>+'Capacidad Financiera'!B28</f>
        <v/>
      </c>
      <c r="C27" s="74">
        <f>IF(ISERROR(VLOOKUP(B27,'Capacidad Financiera'!$B$13:$AB$57081,2,0)),"",VLOOKUP(B27,'Capacidad Financiera'!$B$13:$AB$57081,2,0))</f>
        <v>0</v>
      </c>
      <c r="D27" s="210"/>
      <c r="E27" s="202" t="str">
        <f>IF(OR(C27="",D27=""),"",IF(AND(D27&gt;0,D27&lt;=CapTecnica1),Puntajes!$L$4,IF(AND(D27&gt;CapTecnica1,D27&lt;=CapTecnica2),Puntajes!$L$5,IF(D27&gt;CapTecnica2,Puntajes!$L$6,0))))</f>
        <v/>
      </c>
    </row>
    <row r="28" spans="2:5" hidden="1" x14ac:dyDescent="0.2">
      <c r="B28" s="209" t="str">
        <f>+'Capacidad Financiera'!B29</f>
        <v/>
      </c>
      <c r="C28" s="74">
        <f>IF(ISERROR(VLOOKUP(B28,'Capacidad Financiera'!$B$13:$AB$57081,2,0)),"",VLOOKUP(B28,'Capacidad Financiera'!$B$13:$AB$57081,2,0))</f>
        <v>0</v>
      </c>
      <c r="D28" s="210"/>
      <c r="E28" s="202" t="str">
        <f>IF(OR(C28="",D28=""),"",IF(AND(D28&gt;0,D28&lt;=CapTecnica1),Puntajes!$L$4,IF(AND(D28&gt;CapTecnica1,D28&lt;=CapTecnica2),Puntajes!$L$5,IF(D28&gt;CapTecnica2,Puntajes!$L$6,0))))</f>
        <v/>
      </c>
    </row>
    <row r="29" spans="2:5" hidden="1" x14ac:dyDescent="0.2">
      <c r="B29" s="209" t="str">
        <f>+'Capacidad Financiera'!B30</f>
        <v/>
      </c>
      <c r="C29" s="74">
        <f>IF(ISERROR(VLOOKUP(B29,'Capacidad Financiera'!$B$13:$AB$57081,2,0)),"",VLOOKUP(B29,'Capacidad Financiera'!$B$13:$AB$57081,2,0))</f>
        <v>0</v>
      </c>
      <c r="D29" s="210"/>
      <c r="E29" s="202" t="str">
        <f>IF(OR(C29="",D29=""),"",IF(AND(D29&gt;0,D29&lt;=CapTecnica1),Puntajes!$L$4,IF(AND(D29&gt;CapTecnica1,D29&lt;=CapTecnica2),Puntajes!$L$5,IF(D29&gt;CapTecnica2,Puntajes!$L$6,0))))</f>
        <v/>
      </c>
    </row>
    <row r="30" spans="2:5" hidden="1" x14ac:dyDescent="0.2">
      <c r="B30" s="209" t="str">
        <f>+'Capacidad Financiera'!B31</f>
        <v/>
      </c>
      <c r="C30" s="74">
        <f>IF(ISERROR(VLOOKUP(B30,'Capacidad Financiera'!$B$13:$AB$57081,2,0)),"",VLOOKUP(B30,'Capacidad Financiera'!$B$13:$AB$57081,2,0))</f>
        <v>0</v>
      </c>
      <c r="D30" s="210"/>
      <c r="E30" s="202" t="str">
        <f>IF(OR(C30="",D30=""),"",IF(AND(D30&gt;0,D30&lt;=CapTecnica1),Puntajes!$L$4,IF(AND(D30&gt;CapTecnica1,D30&lt;=CapTecnica2),Puntajes!$L$5,IF(D30&gt;CapTecnica2,Puntajes!$L$6,0))))</f>
        <v/>
      </c>
    </row>
    <row r="31" spans="2:5" hidden="1" x14ac:dyDescent="0.2">
      <c r="B31" s="209" t="str">
        <f>+'Capacidad Financiera'!B32</f>
        <v/>
      </c>
      <c r="C31" s="74">
        <f>IF(ISERROR(VLOOKUP(B31,'Capacidad Financiera'!$B$13:$AB$57081,2,0)),"",VLOOKUP(B31,'Capacidad Financiera'!$B$13:$AB$57081,2,0))</f>
        <v>0</v>
      </c>
      <c r="D31" s="210"/>
      <c r="E31" s="202" t="str">
        <f>IF(OR(C31="",D31=""),"",IF(AND(D31&gt;0,D31&lt;=CapTecnica1),Puntajes!$L$4,IF(AND(D31&gt;CapTecnica1,D31&lt;=CapTecnica2),Puntajes!$L$5,IF(D31&gt;CapTecnica2,Puntajes!$L$6,0))))</f>
        <v/>
      </c>
    </row>
    <row r="32" spans="2:5" hidden="1" x14ac:dyDescent="0.2">
      <c r="B32" s="209" t="str">
        <f>+'Capacidad Financiera'!B33</f>
        <v/>
      </c>
      <c r="C32" s="74">
        <f>IF(ISERROR(VLOOKUP(B32,'Capacidad Financiera'!$B$13:$AB$57081,2,0)),"",VLOOKUP(B32,'Capacidad Financiera'!$B$13:$AB$57081,2,0))</f>
        <v>0</v>
      </c>
      <c r="D32" s="210"/>
      <c r="E32" s="202" t="str">
        <f>IF(OR(C32="",D32=""),"",IF(AND(D32&gt;0,D32&lt;=CapTecnica1),Puntajes!$L$4,IF(AND(D32&gt;CapTecnica1,D32&lt;=CapTecnica2),Puntajes!$L$5,IF(D32&gt;CapTecnica2,Puntajes!$L$6,0))))</f>
        <v/>
      </c>
    </row>
    <row r="33" spans="2:5" ht="13.5" hidden="1" thickBot="1" x14ac:dyDescent="0.25">
      <c r="B33" s="211" t="str">
        <f>+'Capacidad Financiera'!B34</f>
        <v/>
      </c>
      <c r="C33" s="154">
        <f>IF(ISERROR(VLOOKUP(B33,'Capacidad Financiera'!$B$13:$AB$57081,2,0)),"",VLOOKUP(B33,'Capacidad Financiera'!$B$13:$AB$57081,2,0))</f>
        <v>0</v>
      </c>
      <c r="D33" s="212"/>
      <c r="E33" s="206" t="str">
        <f>IF(OR(C33="",D33=""),"",IF(AND(D33&gt;0,D33&lt;=CapTecnica1),Puntajes!$L$4,IF(AND(D33&gt;CapTecnica1,D33&lt;=CapTecnica2),Puntajes!$L$5,IF(D33&gt;CapTecnica2,Puntajes!$L$6,0))))</f>
        <v/>
      </c>
    </row>
    <row r="34" spans="2:5" ht="13.5" thickBot="1" x14ac:dyDescent="0.25">
      <c r="B34" s="161"/>
      <c r="C34" s="483"/>
      <c r="D34" s="483"/>
      <c r="E34" s="484"/>
    </row>
    <row r="35" spans="2:5" x14ac:dyDescent="0.2">
      <c r="B35" s="67">
        <v>3</v>
      </c>
      <c r="C35" s="68" t="str">
        <f>IF(ISERROR(VLOOKUP(B35,'Capacidad Financiera'!$B$13:$AB$57081,2,0)),"",VLOOKUP(B35,'Capacidad Financiera'!$B$13:$AB$57081,2,0))</f>
        <v>CONSORCIO MANTENIMIENTO OC-2025</v>
      </c>
      <c r="D35" s="109"/>
      <c r="E35" s="110" t="str">
        <f>IF(B36="",IF(D35="","",IF(AND(D35&gt;0,D35&lt;=CapTecnica1),Puntajes!$L$4,IF(AND(D35&gt;CapTecnica1,D35&lt;=CapTecnica2),Puntajes!$L$5,IF(D35&gt;CapTecnica2,Puntajes!$L$6,0)))),"")</f>
        <v/>
      </c>
    </row>
    <row r="36" spans="2:5" x14ac:dyDescent="0.2">
      <c r="B36" s="209">
        <f>+'Capacidad Financiera'!B38</f>
        <v>3.1</v>
      </c>
      <c r="C36" s="74" t="str">
        <f>IF(ISERROR(VLOOKUP(B36,'Capacidad Financiera'!$B$13:$AB$57081,2,0)),"",VLOOKUP(B36,'Capacidad Financiera'!$B$13:$AB$57081,2,0))</f>
        <v>OPAYOME ACEVEDO INGRID PAOLA</v>
      </c>
      <c r="D36" s="287">
        <v>1</v>
      </c>
      <c r="E36" s="202">
        <f>IF(OR(C36="",D36=""),"",IF(AND(D36&gt;0,D36&lt;=CapTecnica1),Puntajes!$L$4,IF(AND(D36&gt;CapTecnica1,D36&lt;=CapTecnica2),Puntajes!$L$5,IF(D36&gt;CapTecnica2,Puntajes!$L$6,0))))</f>
        <v>20</v>
      </c>
    </row>
    <row r="37" spans="2:5" ht="13.5" thickBot="1" x14ac:dyDescent="0.25">
      <c r="B37" s="209">
        <f>+'Capacidad Financiera'!B39</f>
        <v>3.2</v>
      </c>
      <c r="C37" s="74" t="str">
        <f>IF(ISERROR(VLOOKUP(B37,'Capacidad Financiera'!$B$13:$AB$57081,2,0)),"",VLOOKUP(B37,'Capacidad Financiera'!$B$13:$AB$57081,2,0))</f>
        <v>COCK BAUTISTA ESTIVEN</v>
      </c>
      <c r="D37" s="287">
        <v>1</v>
      </c>
      <c r="E37" s="202">
        <f>IF(OR(C37="",D37=""),"",IF(AND(D37&gt;0,D37&lt;=CapTecnica1),Puntajes!$L$4,IF(AND(D37&gt;CapTecnica1,D37&lt;=CapTecnica2),Puntajes!$L$5,IF(D37&gt;CapTecnica2,Puntajes!$L$6,0))))</f>
        <v>20</v>
      </c>
    </row>
    <row r="38" spans="2:5" hidden="1" x14ac:dyDescent="0.2">
      <c r="B38" s="209" t="str">
        <f>+'Capacidad Financiera'!B40</f>
        <v/>
      </c>
      <c r="C38" s="74">
        <f>IF(ISERROR(VLOOKUP(B38,'Capacidad Financiera'!$B$13:$AB$57081,2,0)),"",VLOOKUP(B38,'Capacidad Financiera'!$B$13:$AB$57081,2,0))</f>
        <v>0</v>
      </c>
      <c r="D38" s="210"/>
      <c r="E38" s="202" t="str">
        <f>IF(OR(C38="",D38=""),"",IF(AND(D38&gt;0,D38&lt;=CapTecnica1),Puntajes!$L$4,IF(AND(D38&gt;CapTecnica1,D38&lt;=CapTecnica2),Puntajes!$L$5,IF(D38&gt;CapTecnica2,Puntajes!$L$6,0))))</f>
        <v/>
      </c>
    </row>
    <row r="39" spans="2:5" hidden="1" x14ac:dyDescent="0.2">
      <c r="B39" s="209" t="str">
        <f>+'Capacidad Financiera'!B41</f>
        <v/>
      </c>
      <c r="C39" s="74">
        <f>IF(ISERROR(VLOOKUP(B39,'Capacidad Financiera'!$B$13:$AB$57081,2,0)),"",VLOOKUP(B39,'Capacidad Financiera'!$B$13:$AB$57081,2,0))</f>
        <v>0</v>
      </c>
      <c r="D39" s="210"/>
      <c r="E39" s="202" t="str">
        <f>IF(OR(C39="",D39=""),"",IF(AND(D39&gt;0,D39&lt;=CapTecnica1),Puntajes!$L$4,IF(AND(D39&gt;CapTecnica1,D39&lt;=CapTecnica2),Puntajes!$L$5,IF(D39&gt;CapTecnica2,Puntajes!$L$6,0))))</f>
        <v/>
      </c>
    </row>
    <row r="40" spans="2:5" hidden="1" x14ac:dyDescent="0.2">
      <c r="B40" s="209" t="str">
        <f>+'Capacidad Financiera'!B42</f>
        <v/>
      </c>
      <c r="C40" s="74">
        <f>IF(ISERROR(VLOOKUP(B40,'Capacidad Financiera'!$B$13:$AB$57081,2,0)),"",VLOOKUP(B40,'Capacidad Financiera'!$B$13:$AB$57081,2,0))</f>
        <v>0</v>
      </c>
      <c r="D40" s="210"/>
      <c r="E40" s="202" t="str">
        <f>IF(OR(C40="",D40=""),"",IF(AND(D40&gt;0,D40&lt;=CapTecnica1),Puntajes!$L$4,IF(AND(D40&gt;CapTecnica1,D40&lt;=CapTecnica2),Puntajes!$L$5,IF(D40&gt;CapTecnica2,Puntajes!$L$6,0))))</f>
        <v/>
      </c>
    </row>
    <row r="41" spans="2:5" hidden="1" x14ac:dyDescent="0.2">
      <c r="B41" s="209" t="str">
        <f>+'Capacidad Financiera'!B43</f>
        <v/>
      </c>
      <c r="C41" s="74">
        <f>IF(ISERROR(VLOOKUP(B41,'Capacidad Financiera'!$B$13:$AB$57081,2,0)),"",VLOOKUP(B41,'Capacidad Financiera'!$B$13:$AB$57081,2,0))</f>
        <v>0</v>
      </c>
      <c r="D41" s="210"/>
      <c r="E41" s="202" t="str">
        <f>IF(OR(C41="",D41=""),"",IF(AND(D41&gt;0,D41&lt;=CapTecnica1),Puntajes!$L$4,IF(AND(D41&gt;CapTecnica1,D41&lt;=CapTecnica2),Puntajes!$L$5,IF(D41&gt;CapTecnica2,Puntajes!$L$6,0))))</f>
        <v/>
      </c>
    </row>
    <row r="42" spans="2:5" hidden="1" x14ac:dyDescent="0.2">
      <c r="B42" s="209" t="str">
        <f>+'Capacidad Financiera'!B44</f>
        <v/>
      </c>
      <c r="C42" s="74">
        <f>IF(ISERROR(VLOOKUP(B42,'Capacidad Financiera'!$B$13:$AB$57081,2,0)),"",VLOOKUP(B42,'Capacidad Financiera'!$B$13:$AB$57081,2,0))</f>
        <v>0</v>
      </c>
      <c r="D42" s="210"/>
      <c r="E42" s="202" t="str">
        <f>IF(OR(C42="",D42=""),"",IF(AND(D42&gt;0,D42&lt;=CapTecnica1),Puntajes!$L$4,IF(AND(D42&gt;CapTecnica1,D42&lt;=CapTecnica2),Puntajes!$L$5,IF(D42&gt;CapTecnica2,Puntajes!$L$6,0))))</f>
        <v/>
      </c>
    </row>
    <row r="43" spans="2:5" hidden="1" x14ac:dyDescent="0.2">
      <c r="B43" s="209" t="str">
        <f>+'Capacidad Financiera'!B45</f>
        <v/>
      </c>
      <c r="C43" s="74">
        <f>IF(ISERROR(VLOOKUP(B43,'Capacidad Financiera'!$B$13:$AB$57081,2,0)),"",VLOOKUP(B43,'Capacidad Financiera'!$B$13:$AB$57081,2,0))</f>
        <v>0</v>
      </c>
      <c r="D43" s="210"/>
      <c r="E43" s="202" t="str">
        <f>IF(OR(C43="",D43=""),"",IF(AND(D43&gt;0,D43&lt;=CapTecnica1),Puntajes!$L$4,IF(AND(D43&gt;CapTecnica1,D43&lt;=CapTecnica2),Puntajes!$L$5,IF(D43&gt;CapTecnica2,Puntajes!$L$6,0))))</f>
        <v/>
      </c>
    </row>
    <row r="44" spans="2:5" ht="13.5" hidden="1" thickBot="1" x14ac:dyDescent="0.25">
      <c r="B44" s="211" t="str">
        <f>+'Capacidad Financiera'!B46</f>
        <v/>
      </c>
      <c r="C44" s="154">
        <f>IF(ISERROR(VLOOKUP(B44,'Capacidad Financiera'!$B$13:$AB$57081,2,0)),"",VLOOKUP(B44,'Capacidad Financiera'!$B$13:$AB$57081,2,0))</f>
        <v>0</v>
      </c>
      <c r="D44" s="212"/>
      <c r="E44" s="206" t="str">
        <f>IF(OR(C44="",D44=""),"",IF(AND(D44&gt;0,D44&lt;=CapTecnica1),Puntajes!$L$4,IF(AND(D44&gt;CapTecnica1,D44&lt;=CapTecnica2),Puntajes!$L$5,IF(D44&gt;CapTecnica2,Puntajes!$L$6,0))))</f>
        <v/>
      </c>
    </row>
    <row r="45" spans="2:5" ht="13.5" thickBot="1" x14ac:dyDescent="0.25">
      <c r="B45" s="161"/>
      <c r="C45" s="483"/>
      <c r="D45" s="483"/>
      <c r="E45" s="484"/>
    </row>
    <row r="46" spans="2:5" x14ac:dyDescent="0.2">
      <c r="B46" s="67">
        <v>4</v>
      </c>
      <c r="C46" s="68" t="str">
        <f>IF(ISERROR(VLOOKUP(B46,'Capacidad Financiera'!$B$13:$AB$57081,2,0)),"",VLOOKUP(B46,'Capacidad Financiera'!$B$13:$AB$57081,2,0))</f>
        <v>GAYRA CONSTRUCCIONES SAS</v>
      </c>
      <c r="D46" s="109"/>
      <c r="E46" s="110" t="str">
        <f>IF(B47="",IF(D46="","",IF(AND(D46&gt;0,D46&lt;=CapTecnica1),Puntajes!$L$4,IF(AND(D46&gt;CapTecnica1,D46&lt;=CapTecnica2),Puntajes!$L$5,IF(D46&gt;CapTecnica2,Puntajes!$L$6,0)))),"")</f>
        <v/>
      </c>
    </row>
    <row r="47" spans="2:5" ht="13.5" thickBot="1" x14ac:dyDescent="0.25">
      <c r="B47" s="209">
        <f>+'Capacidad Financiera'!B49</f>
        <v>4.0999999999999996</v>
      </c>
      <c r="C47" s="74" t="str">
        <f>IF(ISERROR(VLOOKUP(B47,'Capacidad Financiera'!$B$13:$AB$57081,2,0)),"",VLOOKUP(B47,'Capacidad Financiera'!$B$13:$AB$57081,2,0))</f>
        <v>GAYRA CONSTRUCCIONES SAS</v>
      </c>
      <c r="D47" s="287">
        <v>11</v>
      </c>
      <c r="E47" s="202">
        <f>IF(OR(C47="",D47=""),"",IF(AND(D47&gt;0,D47&lt;=CapTecnica1),Puntajes!$L$4,IF(AND(D47&gt;CapTecnica1,D47&lt;=CapTecnica2),Puntajes!$L$5,IF(D47&gt;CapTecnica2,Puntajes!$L$6,0))))</f>
        <v>40</v>
      </c>
    </row>
    <row r="48" spans="2:5" hidden="1" x14ac:dyDescent="0.2">
      <c r="B48" s="209" t="str">
        <f>+'Capacidad Financiera'!B50</f>
        <v/>
      </c>
      <c r="C48" s="74">
        <f>IF(ISERROR(VLOOKUP(B48,'Capacidad Financiera'!$B$13:$AB$57081,2,0)),"",VLOOKUP(B48,'Capacidad Financiera'!$B$13:$AB$57081,2,0))</f>
        <v>0</v>
      </c>
      <c r="D48" s="287"/>
      <c r="E48" s="202" t="str">
        <f>IF(OR(C48="",D48=""),"",IF(AND(D48&gt;0,D48&lt;=CapTecnica1),Puntajes!$L$4,IF(AND(D48&gt;CapTecnica1,D48&lt;=CapTecnica2),Puntajes!$L$5,IF(D48&gt;CapTecnica2,Puntajes!$L$6,0))))</f>
        <v/>
      </c>
    </row>
    <row r="49" spans="2:5" hidden="1" x14ac:dyDescent="0.2">
      <c r="B49" s="209" t="str">
        <f>+'Capacidad Financiera'!B51</f>
        <v/>
      </c>
      <c r="C49" s="74">
        <f>IF(ISERROR(VLOOKUP(B49,'Capacidad Financiera'!$B$13:$AB$57081,2,0)),"",VLOOKUP(B49,'Capacidad Financiera'!$B$13:$AB$57081,2,0))</f>
        <v>0</v>
      </c>
      <c r="D49" s="210"/>
      <c r="E49" s="202" t="str">
        <f>IF(OR(C49="",D49=""),"",IF(AND(D49&gt;0,D49&lt;=CapTecnica1),Puntajes!$L$4,IF(AND(D49&gt;CapTecnica1,D49&lt;=CapTecnica2),Puntajes!$L$5,IF(D49&gt;CapTecnica2,Puntajes!$L$6,0))))</f>
        <v/>
      </c>
    </row>
    <row r="50" spans="2:5" hidden="1" x14ac:dyDescent="0.2">
      <c r="B50" s="209" t="str">
        <f>+'Capacidad Financiera'!B52</f>
        <v/>
      </c>
      <c r="C50" s="74">
        <f>IF(ISERROR(VLOOKUP(B50,'Capacidad Financiera'!$B$13:$AB$57081,2,0)),"",VLOOKUP(B50,'Capacidad Financiera'!$B$13:$AB$57081,2,0))</f>
        <v>0</v>
      </c>
      <c r="D50" s="210"/>
      <c r="E50" s="202" t="str">
        <f>IF(OR(C50="",D50=""),"",IF(AND(D50&gt;0,D50&lt;=CapTecnica1),Puntajes!$L$4,IF(AND(D50&gt;CapTecnica1,D50&lt;=CapTecnica2),Puntajes!$L$5,IF(D50&gt;CapTecnica2,Puntajes!$L$6,0))))</f>
        <v/>
      </c>
    </row>
    <row r="51" spans="2:5" hidden="1" x14ac:dyDescent="0.2">
      <c r="B51" s="209" t="str">
        <f>+'Capacidad Financiera'!B53</f>
        <v/>
      </c>
      <c r="C51" s="74">
        <f>IF(ISERROR(VLOOKUP(B51,'Capacidad Financiera'!$B$13:$AB$57081,2,0)),"",VLOOKUP(B51,'Capacidad Financiera'!$B$13:$AB$57081,2,0))</f>
        <v>0</v>
      </c>
      <c r="D51" s="210"/>
      <c r="E51" s="202" t="str">
        <f>IF(OR(C51="",D51=""),"",IF(AND(D51&gt;0,D51&lt;=CapTecnica1),Puntajes!$L$4,IF(AND(D51&gt;CapTecnica1,D51&lt;=CapTecnica2),Puntajes!$L$5,IF(D51&gt;CapTecnica2,Puntajes!$L$6,0))))</f>
        <v/>
      </c>
    </row>
    <row r="52" spans="2:5" hidden="1" x14ac:dyDescent="0.2">
      <c r="B52" s="209" t="str">
        <f>+'Capacidad Financiera'!B54</f>
        <v/>
      </c>
      <c r="C52" s="74">
        <f>IF(ISERROR(VLOOKUP(B52,'Capacidad Financiera'!$B$13:$AB$57081,2,0)),"",VLOOKUP(B52,'Capacidad Financiera'!$B$13:$AB$57081,2,0))</f>
        <v>0</v>
      </c>
      <c r="D52" s="210"/>
      <c r="E52" s="202" t="str">
        <f>IF(OR(C52="",D52=""),"",IF(AND(D52&gt;0,D52&lt;=CapTecnica1),Puntajes!$L$4,IF(AND(D52&gt;CapTecnica1,D52&lt;=CapTecnica2),Puntajes!$L$5,IF(D52&gt;CapTecnica2,Puntajes!$L$6,0))))</f>
        <v/>
      </c>
    </row>
    <row r="53" spans="2:5" hidden="1" x14ac:dyDescent="0.2">
      <c r="B53" s="209" t="str">
        <f>+'Capacidad Financiera'!B55</f>
        <v/>
      </c>
      <c r="C53" s="74">
        <f>IF(ISERROR(VLOOKUP(B53,'Capacidad Financiera'!$B$13:$AB$57081,2,0)),"",VLOOKUP(B53,'Capacidad Financiera'!$B$13:$AB$57081,2,0))</f>
        <v>0</v>
      </c>
      <c r="D53" s="210"/>
      <c r="E53" s="202" t="str">
        <f>IF(OR(C53="",D53=""),"",IF(AND(D53&gt;0,D53&lt;=CapTecnica1),Puntajes!$L$4,IF(AND(D53&gt;CapTecnica1,D53&lt;=CapTecnica2),Puntajes!$L$5,IF(D53&gt;CapTecnica2,Puntajes!$L$6,0))))</f>
        <v/>
      </c>
    </row>
    <row r="54" spans="2:5" hidden="1" x14ac:dyDescent="0.2">
      <c r="B54" s="209" t="str">
        <f>+'Capacidad Financiera'!B56</f>
        <v/>
      </c>
      <c r="C54" s="74">
        <f>IF(ISERROR(VLOOKUP(B54,'Capacidad Financiera'!$B$13:$AB$57081,2,0)),"",VLOOKUP(B54,'Capacidad Financiera'!$B$13:$AB$57081,2,0))</f>
        <v>0</v>
      </c>
      <c r="D54" s="210"/>
      <c r="E54" s="202" t="str">
        <f>IF(OR(C54="",D54=""),"",IF(AND(D54&gt;0,D54&lt;=CapTecnica1),Puntajes!$L$4,IF(AND(D54&gt;CapTecnica1,D54&lt;=CapTecnica2),Puntajes!$L$5,IF(D54&gt;CapTecnica2,Puntajes!$L$6,0))))</f>
        <v/>
      </c>
    </row>
    <row r="55" spans="2:5" ht="13.5" hidden="1" thickBot="1" x14ac:dyDescent="0.25">
      <c r="B55" s="211" t="str">
        <f>+'Capacidad Financiera'!B57</f>
        <v/>
      </c>
      <c r="C55" s="154">
        <f>IF(ISERROR(VLOOKUP(B55,'Capacidad Financiera'!$B$13:$AB$57081,2,0)),"",VLOOKUP(B55,'Capacidad Financiera'!$B$13:$AB$57081,2,0))</f>
        <v>0</v>
      </c>
      <c r="D55" s="212"/>
      <c r="E55" s="206" t="str">
        <f>IF(OR(C55="",D55=""),"",IF(AND(D55&gt;0,D55&lt;=CapTecnica1),Puntajes!$L$4,IF(AND(D55&gt;CapTecnica1,D55&lt;=CapTecnica2),Puntajes!$L$5,IF(D55&gt;CapTecnica2,Puntajes!$L$6,0))))</f>
        <v/>
      </c>
    </row>
    <row r="56" spans="2:5" ht="13.5" thickBot="1" x14ac:dyDescent="0.25">
      <c r="B56" s="161"/>
      <c r="C56" s="483"/>
      <c r="D56" s="483"/>
      <c r="E56" s="484"/>
    </row>
    <row r="57" spans="2:5" ht="25.5" x14ac:dyDescent="0.2">
      <c r="B57" s="67">
        <v>5</v>
      </c>
      <c r="C57" s="68" t="str">
        <f>IF(ISERROR(VLOOKUP(B57,'Capacidad Financiera'!$B$13:$AB$57081,2,0)),"",VLOOKUP(B57,'Capacidad Financiera'!$B$13:$AB$57081,2,0))</f>
        <v>INGENIEROS CONSTRUCTORES AMBIENTALES Y SANITARIOS - INGECOAS S.A.S.</v>
      </c>
      <c r="D57" s="109"/>
      <c r="E57" s="110" t="str">
        <f>IF(B58="",IF(D57="","",IF(AND(D57&gt;0,D57&lt;=CapTecnica1),Puntajes!$L$4,IF(AND(D57&gt;CapTecnica1,D57&lt;=CapTecnica2),Puntajes!$L$5,IF(D57&gt;CapTecnica2,Puntajes!$L$6,0)))),"")</f>
        <v/>
      </c>
    </row>
    <row r="58" spans="2:5" ht="26.25" thickBot="1" x14ac:dyDescent="0.25">
      <c r="B58" s="209">
        <f>+'Capacidad Financiera'!B60</f>
        <v>5.0999999999999996</v>
      </c>
      <c r="C58" s="74" t="str">
        <f>IF(ISERROR(VLOOKUP(B58,'Capacidad Financiera'!$B$13:$AB$57081,2,0)),"",VLOOKUP(B58,'Capacidad Financiera'!$B$13:$AB$57081,2,0))</f>
        <v>INGENIEROS CONSTRUCTORES AMBIENTALES Y SANITARIOS - INGECOAS S.A.S.</v>
      </c>
      <c r="D58" s="287">
        <v>1</v>
      </c>
      <c r="E58" s="202">
        <f>IF(OR(C58="",D58=""),"",IF(AND(D58&gt;0,D58&lt;=CapTecnica1),Puntajes!$L$4,IF(AND(D58&gt;CapTecnica1,D58&lt;=CapTecnica2),Puntajes!$L$5,IF(D58&gt;CapTecnica2,Puntajes!$L$6,0))))</f>
        <v>20</v>
      </c>
    </row>
    <row r="59" spans="2:5" hidden="1" x14ac:dyDescent="0.2">
      <c r="B59" s="209" t="str">
        <f>+'Capacidad Financiera'!B61</f>
        <v/>
      </c>
      <c r="C59" s="74">
        <f>IF(ISERROR(VLOOKUP(B59,'Capacidad Financiera'!$B$13:$AB$57081,2,0)),"",VLOOKUP(B59,'Capacidad Financiera'!$B$13:$AB$57081,2,0))</f>
        <v>0</v>
      </c>
      <c r="D59" s="287"/>
      <c r="E59" s="202" t="str">
        <f>IF(OR(C59="",D59=""),"",IF(AND(D59&gt;0,D59&lt;=CapTecnica1),Puntajes!$L$4,IF(AND(D59&gt;CapTecnica1,D59&lt;=CapTecnica2),Puntajes!$L$5,IF(D59&gt;CapTecnica2,Puntajes!$L$6,0))))</f>
        <v/>
      </c>
    </row>
    <row r="60" spans="2:5" hidden="1" x14ac:dyDescent="0.2">
      <c r="B60" s="209" t="str">
        <f>+'Capacidad Financiera'!B62</f>
        <v/>
      </c>
      <c r="C60" s="74">
        <f>IF(ISERROR(VLOOKUP(B60,'Capacidad Financiera'!$B$13:$AB$57081,2,0)),"",VLOOKUP(B60,'Capacidad Financiera'!$B$13:$AB$57081,2,0))</f>
        <v>0</v>
      </c>
      <c r="D60" s="210"/>
      <c r="E60" s="202" t="str">
        <f>IF(OR(C60="",D60=""),"",IF(AND(D60&gt;0,D60&lt;=CapTecnica1),Puntajes!$L$4,IF(AND(D60&gt;CapTecnica1,D60&lt;=CapTecnica2),Puntajes!$L$5,IF(D60&gt;CapTecnica2,Puntajes!$L$6,0))))</f>
        <v/>
      </c>
    </row>
    <row r="61" spans="2:5" hidden="1" x14ac:dyDescent="0.2">
      <c r="B61" s="209" t="str">
        <f>+'Capacidad Financiera'!B63</f>
        <v/>
      </c>
      <c r="C61" s="74">
        <f>IF(ISERROR(VLOOKUP(B61,'Capacidad Financiera'!$B$13:$AB$57081,2,0)),"",VLOOKUP(B61,'Capacidad Financiera'!$B$13:$AB$57081,2,0))</f>
        <v>0</v>
      </c>
      <c r="D61" s="210"/>
      <c r="E61" s="202" t="str">
        <f>IF(OR(C61="",D61=""),"",IF(AND(D61&gt;0,D61&lt;=CapTecnica1),Puntajes!$L$4,IF(AND(D61&gt;CapTecnica1,D61&lt;=CapTecnica2),Puntajes!$L$5,IF(D61&gt;CapTecnica2,Puntajes!$L$6,0))))</f>
        <v/>
      </c>
    </row>
    <row r="62" spans="2:5" hidden="1" x14ac:dyDescent="0.2">
      <c r="B62" s="209" t="str">
        <f>+'Capacidad Financiera'!B64</f>
        <v/>
      </c>
      <c r="C62" s="74">
        <f>IF(ISERROR(VLOOKUP(B62,'Capacidad Financiera'!$B$13:$AB$57081,2,0)),"",VLOOKUP(B62,'Capacidad Financiera'!$B$13:$AB$57081,2,0))</f>
        <v>0</v>
      </c>
      <c r="D62" s="210"/>
      <c r="E62" s="202" t="str">
        <f>IF(OR(C62="",D62=""),"",IF(AND(D62&gt;0,D62&lt;=CapTecnica1),Puntajes!$L$4,IF(AND(D62&gt;CapTecnica1,D62&lt;=CapTecnica2),Puntajes!$L$5,IF(D62&gt;CapTecnica2,Puntajes!$L$6,0))))</f>
        <v/>
      </c>
    </row>
    <row r="63" spans="2:5" hidden="1" x14ac:dyDescent="0.2">
      <c r="B63" s="209" t="str">
        <f>+'Capacidad Financiera'!B65</f>
        <v/>
      </c>
      <c r="C63" s="74">
        <f>IF(ISERROR(VLOOKUP(B63,'Capacidad Financiera'!$B$13:$AB$57081,2,0)),"",VLOOKUP(B63,'Capacidad Financiera'!$B$13:$AB$57081,2,0))</f>
        <v>0</v>
      </c>
      <c r="D63" s="210"/>
      <c r="E63" s="202" t="str">
        <f>IF(OR(C63="",D63=""),"",IF(AND(D63&gt;0,D63&lt;=CapTecnica1),Puntajes!$L$4,IF(AND(D63&gt;CapTecnica1,D63&lt;=CapTecnica2),Puntajes!$L$5,IF(D63&gt;CapTecnica2,Puntajes!$L$6,0))))</f>
        <v/>
      </c>
    </row>
    <row r="64" spans="2:5" hidden="1" x14ac:dyDescent="0.2">
      <c r="B64" s="209" t="str">
        <f>+'Capacidad Financiera'!B66</f>
        <v/>
      </c>
      <c r="C64" s="74">
        <f>IF(ISERROR(VLOOKUP(B64,'Capacidad Financiera'!$B$13:$AB$57081,2,0)),"",VLOOKUP(B64,'Capacidad Financiera'!$B$13:$AB$57081,2,0))</f>
        <v>0</v>
      </c>
      <c r="D64" s="210"/>
      <c r="E64" s="202" t="str">
        <f>IF(OR(C64="",D64=""),"",IF(AND(D64&gt;0,D64&lt;=CapTecnica1),Puntajes!$L$4,IF(AND(D64&gt;CapTecnica1,D64&lt;=CapTecnica2),Puntajes!$L$5,IF(D64&gt;CapTecnica2,Puntajes!$L$6,0))))</f>
        <v/>
      </c>
    </row>
    <row r="65" spans="2:5" hidden="1" x14ac:dyDescent="0.2">
      <c r="B65" s="209" t="str">
        <f>+'Capacidad Financiera'!B67</f>
        <v/>
      </c>
      <c r="C65" s="74">
        <f>IF(ISERROR(VLOOKUP(B65,'Capacidad Financiera'!$B$13:$AB$57081,2,0)),"",VLOOKUP(B65,'Capacidad Financiera'!$B$13:$AB$57081,2,0))</f>
        <v>0</v>
      </c>
      <c r="D65" s="210"/>
      <c r="E65" s="202" t="str">
        <f>IF(OR(C65="",D65=""),"",IF(AND(D65&gt;0,D65&lt;=CapTecnica1),Puntajes!$L$4,IF(AND(D65&gt;CapTecnica1,D65&lt;=CapTecnica2),Puntajes!$L$5,IF(D65&gt;CapTecnica2,Puntajes!$L$6,0))))</f>
        <v/>
      </c>
    </row>
    <row r="66" spans="2:5" ht="13.5" hidden="1" thickBot="1" x14ac:dyDescent="0.25">
      <c r="B66" s="211" t="str">
        <f>+'Capacidad Financiera'!B68</f>
        <v/>
      </c>
      <c r="C66" s="154">
        <f>IF(ISERROR(VLOOKUP(B66,'Capacidad Financiera'!$B$13:$AB$57081,2,0)),"",VLOOKUP(B66,'Capacidad Financiera'!$B$13:$AB$57081,2,0))</f>
        <v>0</v>
      </c>
      <c r="D66" s="212"/>
      <c r="E66" s="206" t="str">
        <f>IF(OR(C66="",D66=""),"",IF(AND(D66&gt;0,D66&lt;=CapTecnica1),Puntajes!$L$4,IF(AND(D66&gt;CapTecnica1,D66&lt;=CapTecnica2),Puntajes!$L$5,IF(D66&gt;CapTecnica2,Puntajes!$L$6,0))))</f>
        <v/>
      </c>
    </row>
    <row r="67" spans="2:5" ht="13.5" thickBot="1" x14ac:dyDescent="0.25">
      <c r="B67" s="161"/>
      <c r="C67" s="483"/>
      <c r="D67" s="483"/>
      <c r="E67" s="484"/>
    </row>
    <row r="68" spans="2:5" x14ac:dyDescent="0.2">
      <c r="B68" s="67">
        <v>6</v>
      </c>
      <c r="C68" s="68" t="str">
        <f>IF(ISERROR(VLOOKUP(B68,'Capacidad Financiera'!$B$13:$AB$57081,2,0)),"",VLOOKUP(B68,'Capacidad Financiera'!$B$13:$AB$57081,2,0))</f>
        <v>CONSTRUCCIONES ARES S.A.S.</v>
      </c>
      <c r="D68" s="109"/>
      <c r="E68" s="110" t="str">
        <f>IF(B69="",IF(D68="","",IF(AND(D68&gt;0,D68&lt;=CapTecnica1),Puntajes!$L$4,IF(AND(D68&gt;CapTecnica1,D68&lt;=CapTecnica2),Puntajes!$L$5,IF(D68&gt;CapTecnica2,Puntajes!$L$6,0)))),"")</f>
        <v/>
      </c>
    </row>
    <row r="69" spans="2:5" ht="13.5" thickBot="1" x14ac:dyDescent="0.25">
      <c r="B69" s="209">
        <f>+'Capacidad Financiera'!B71</f>
        <v>6.1</v>
      </c>
      <c r="C69" s="74" t="str">
        <f>IF(ISERROR(VLOOKUP(B69,'Capacidad Financiera'!$B$13:$AB$57081,2,0)),"",VLOOKUP(B69,'Capacidad Financiera'!$B$13:$AB$57081,2,0))</f>
        <v>CONSTRUCCIONES ARES S.A.S.</v>
      </c>
      <c r="D69" s="287">
        <v>8</v>
      </c>
      <c r="E69" s="202">
        <f>IF(OR(C69="",D69=""),"",IF(AND(D69&gt;0,D69&lt;=CapTecnica1),Puntajes!$L$4,IF(AND(D69&gt;CapTecnica1,D69&lt;=CapTecnica2),Puntajes!$L$5,IF(D69&gt;CapTecnica2,Puntajes!$L$6,0))))</f>
        <v>30</v>
      </c>
    </row>
    <row r="70" spans="2:5" hidden="1" x14ac:dyDescent="0.2">
      <c r="B70" s="209" t="str">
        <f>+'Capacidad Financiera'!B72</f>
        <v/>
      </c>
      <c r="C70" s="74">
        <f>IF(ISERROR(VLOOKUP(B70,'Capacidad Financiera'!$B$13:$AB$57081,2,0)),"",VLOOKUP(B70,'Capacidad Financiera'!$B$13:$AB$57081,2,0))</f>
        <v>0</v>
      </c>
      <c r="D70" s="287"/>
      <c r="E70" s="202" t="str">
        <f>IF(OR(C70="",D70=""),"",IF(AND(D70&gt;0,D70&lt;=CapTecnica1),Puntajes!$L$4,IF(AND(D70&gt;CapTecnica1,D70&lt;=CapTecnica2),Puntajes!$L$5,IF(D70&gt;CapTecnica2,Puntajes!$L$6,0))))</f>
        <v/>
      </c>
    </row>
    <row r="71" spans="2:5" hidden="1" x14ac:dyDescent="0.2">
      <c r="B71" s="209" t="str">
        <f>+'Capacidad Financiera'!B73</f>
        <v/>
      </c>
      <c r="C71" s="74">
        <f>IF(ISERROR(VLOOKUP(B71,'Capacidad Financiera'!$B$13:$AB$57081,2,0)),"",VLOOKUP(B71,'Capacidad Financiera'!$B$13:$AB$57081,2,0))</f>
        <v>0</v>
      </c>
      <c r="D71" s="210"/>
      <c r="E71" s="202" t="str">
        <f>IF(OR(C71="",D71=""),"",IF(AND(D71&gt;0,D71&lt;=CapTecnica1),Puntajes!$L$4,IF(AND(D71&gt;CapTecnica1,D71&lt;=CapTecnica2),Puntajes!$L$5,IF(D71&gt;CapTecnica2,Puntajes!$L$6,0))))</f>
        <v/>
      </c>
    </row>
    <row r="72" spans="2:5" hidden="1" x14ac:dyDescent="0.2">
      <c r="B72" s="209" t="str">
        <f>+'Capacidad Financiera'!B74</f>
        <v/>
      </c>
      <c r="C72" s="74">
        <f>IF(ISERROR(VLOOKUP(B72,'Capacidad Financiera'!$B$13:$AB$57081,2,0)),"",VLOOKUP(B72,'Capacidad Financiera'!$B$13:$AB$57081,2,0))</f>
        <v>0</v>
      </c>
      <c r="D72" s="210"/>
      <c r="E72" s="202" t="str">
        <f>IF(OR(C72="",D72=""),"",IF(AND(D72&gt;0,D72&lt;=CapTecnica1),Puntajes!$L$4,IF(AND(D72&gt;CapTecnica1,D72&lt;=CapTecnica2),Puntajes!$L$5,IF(D72&gt;CapTecnica2,Puntajes!$L$6,0))))</f>
        <v/>
      </c>
    </row>
    <row r="73" spans="2:5" hidden="1" x14ac:dyDescent="0.2">
      <c r="B73" s="209" t="str">
        <f>+'Capacidad Financiera'!B75</f>
        <v/>
      </c>
      <c r="C73" s="74">
        <f>IF(ISERROR(VLOOKUP(B73,'Capacidad Financiera'!$B$13:$AB$57081,2,0)),"",VLOOKUP(B73,'Capacidad Financiera'!$B$13:$AB$57081,2,0))</f>
        <v>0</v>
      </c>
      <c r="D73" s="210"/>
      <c r="E73" s="202" t="str">
        <f>IF(OR(C73="",D73=""),"",IF(AND(D73&gt;0,D73&lt;=CapTecnica1),Puntajes!$L$4,IF(AND(D73&gt;CapTecnica1,D73&lt;=CapTecnica2),Puntajes!$L$5,IF(D73&gt;CapTecnica2,Puntajes!$L$6,0))))</f>
        <v/>
      </c>
    </row>
    <row r="74" spans="2:5" hidden="1" x14ac:dyDescent="0.2">
      <c r="B74" s="209" t="str">
        <f>+'Capacidad Financiera'!B76</f>
        <v/>
      </c>
      <c r="C74" s="74">
        <f>IF(ISERROR(VLOOKUP(B74,'Capacidad Financiera'!$B$13:$AB$57081,2,0)),"",VLOOKUP(B74,'Capacidad Financiera'!$B$13:$AB$57081,2,0))</f>
        <v>0</v>
      </c>
      <c r="D74" s="210"/>
      <c r="E74" s="202" t="str">
        <f>IF(OR(C74="",D74=""),"",IF(AND(D74&gt;0,D74&lt;=CapTecnica1),Puntajes!$L$4,IF(AND(D74&gt;CapTecnica1,D74&lt;=CapTecnica2),Puntajes!$L$5,IF(D74&gt;CapTecnica2,Puntajes!$L$6,0))))</f>
        <v/>
      </c>
    </row>
    <row r="75" spans="2:5" hidden="1" x14ac:dyDescent="0.2">
      <c r="B75" s="209" t="str">
        <f>+'Capacidad Financiera'!B77</f>
        <v/>
      </c>
      <c r="C75" s="74">
        <f>IF(ISERROR(VLOOKUP(B75,'Capacidad Financiera'!$B$13:$AB$57081,2,0)),"",VLOOKUP(B75,'Capacidad Financiera'!$B$13:$AB$57081,2,0))</f>
        <v>0</v>
      </c>
      <c r="D75" s="210"/>
      <c r="E75" s="202" t="str">
        <f>IF(OR(C75="",D75=""),"",IF(AND(D75&gt;0,D75&lt;=CapTecnica1),Puntajes!$L$4,IF(AND(D75&gt;CapTecnica1,D75&lt;=CapTecnica2),Puntajes!$L$5,IF(D75&gt;CapTecnica2,Puntajes!$L$6,0))))</f>
        <v/>
      </c>
    </row>
    <row r="76" spans="2:5" hidden="1" x14ac:dyDescent="0.2">
      <c r="B76" s="209" t="str">
        <f>+'Capacidad Financiera'!B78</f>
        <v/>
      </c>
      <c r="C76" s="74">
        <f>IF(ISERROR(VLOOKUP(B76,'Capacidad Financiera'!$B$13:$AB$57081,2,0)),"",VLOOKUP(B76,'Capacidad Financiera'!$B$13:$AB$57081,2,0))</f>
        <v>0</v>
      </c>
      <c r="D76" s="210"/>
      <c r="E76" s="202" t="str">
        <f>IF(OR(C76="",D76=""),"",IF(AND(D76&gt;0,D76&lt;=CapTecnica1),Puntajes!$L$4,IF(AND(D76&gt;CapTecnica1,D76&lt;=CapTecnica2),Puntajes!$L$5,IF(D76&gt;CapTecnica2,Puntajes!$L$6,0))))</f>
        <v/>
      </c>
    </row>
    <row r="77" spans="2:5" ht="13.5" hidden="1" thickBot="1" x14ac:dyDescent="0.25">
      <c r="B77" s="211" t="str">
        <f>+'Capacidad Financiera'!B79</f>
        <v/>
      </c>
      <c r="C77" s="154">
        <f>IF(ISERROR(VLOOKUP(B77,'Capacidad Financiera'!$B$13:$AB$57081,2,0)),"",VLOOKUP(B77,'Capacidad Financiera'!$B$13:$AB$57081,2,0))</f>
        <v>0</v>
      </c>
      <c r="D77" s="212"/>
      <c r="E77" s="206" t="str">
        <f>IF(OR(C77="",D77=""),"",IF(AND(D77&gt;0,D77&lt;=CapTecnica1),Puntajes!$L$4,IF(AND(D77&gt;CapTecnica1,D77&lt;=CapTecnica2),Puntajes!$L$5,IF(D77&gt;CapTecnica2,Puntajes!$L$6,0))))</f>
        <v/>
      </c>
    </row>
    <row r="78" spans="2:5" ht="13.5" thickBot="1" x14ac:dyDescent="0.25">
      <c r="B78" s="161"/>
      <c r="C78" s="483"/>
      <c r="D78" s="483"/>
      <c r="E78" s="484"/>
    </row>
    <row r="79" spans="2:5" x14ac:dyDescent="0.2">
      <c r="B79" s="67">
        <v>7</v>
      </c>
      <c r="C79" s="68" t="str">
        <f>IF(ISERROR(VLOOKUP(B79,'Capacidad Financiera'!$B$13:$AB$57081,2,0)),"",VLOOKUP(B79,'Capacidad Financiera'!$B$13:$AB$57081,2,0))</f>
        <v>CONSORCIO OEYA</v>
      </c>
      <c r="D79" s="109"/>
      <c r="E79" s="110" t="str">
        <f>IF(B80="",IF(D79="","",IF(AND(D79&gt;0,D79&lt;=CapTecnica1),Puntajes!$L$4,IF(AND(D79&gt;CapTecnica1,D79&lt;=CapTecnica2),Puntajes!$L$5,IF(D79&gt;CapTecnica2,Puntajes!$L$6,0)))),"")</f>
        <v/>
      </c>
    </row>
    <row r="80" spans="2:5" x14ac:dyDescent="0.2">
      <c r="B80" s="209">
        <f>+'Capacidad Financiera'!B82</f>
        <v>7.1</v>
      </c>
      <c r="C80" s="74" t="str">
        <f>IF(ISERROR(VLOOKUP(B80,'Capacidad Financiera'!$B$13:$AB$57081,2,0)),"",VLOOKUP(B80,'Capacidad Financiera'!$B$13:$AB$57081,2,0))</f>
        <v>MUÑOZ OROZCO YURI ANDREA</v>
      </c>
      <c r="D80" s="287">
        <v>1</v>
      </c>
      <c r="E80" s="202">
        <f>IF(OR(C80="",D80=""),"",IF(AND(D80&gt;0,D80&lt;=CapTecnica1),Puntajes!$L$4,IF(AND(D80&gt;CapTecnica1,D80&lt;=CapTecnica2),Puntajes!$L$5,IF(D80&gt;CapTecnica2,Puntajes!$L$6,0))))</f>
        <v>20</v>
      </c>
    </row>
    <row r="81" spans="2:5" ht="13.5" thickBot="1" x14ac:dyDescent="0.25">
      <c r="B81" s="209">
        <f>+'Capacidad Financiera'!B83</f>
        <v>7.1999999999999993</v>
      </c>
      <c r="C81" s="74" t="str">
        <f>IF(ISERROR(VLOOKUP(B81,'Capacidad Financiera'!$B$13:$AB$57081,2,0)),"",VLOOKUP(B81,'Capacidad Financiera'!$B$13:$AB$57081,2,0))</f>
        <v>RUIZ VIDAL OSCAR EDUARDO</v>
      </c>
      <c r="D81" s="287">
        <v>1</v>
      </c>
      <c r="E81" s="202">
        <f>IF(OR(C81="",D81=""),"",IF(AND(D81&gt;0,D81&lt;=CapTecnica1),Puntajes!$L$4,IF(AND(D81&gt;CapTecnica1,D81&lt;=CapTecnica2),Puntajes!$L$5,IF(D81&gt;CapTecnica2,Puntajes!$L$6,0))))</f>
        <v>20</v>
      </c>
    </row>
    <row r="82" spans="2:5" hidden="1" x14ac:dyDescent="0.2">
      <c r="B82" s="209" t="str">
        <f>+'Capacidad Financiera'!B84</f>
        <v/>
      </c>
      <c r="C82" s="74">
        <f>IF(ISERROR(VLOOKUP(B82,'Capacidad Financiera'!$B$13:$AB$57081,2,0)),"",VLOOKUP(B82,'Capacidad Financiera'!$B$13:$AB$57081,2,0))</f>
        <v>0</v>
      </c>
      <c r="D82" s="210"/>
      <c r="E82" s="202" t="str">
        <f>IF(OR(C82="",D82=""),"",IF(AND(D82&gt;0,D82&lt;=CapTecnica1),Puntajes!$L$4,IF(AND(D82&gt;CapTecnica1,D82&lt;=CapTecnica2),Puntajes!$L$5,IF(D82&gt;CapTecnica2,Puntajes!$L$6,0))))</f>
        <v/>
      </c>
    </row>
    <row r="83" spans="2:5" hidden="1" x14ac:dyDescent="0.2">
      <c r="B83" s="209" t="str">
        <f>+'Capacidad Financiera'!B85</f>
        <v/>
      </c>
      <c r="C83" s="74">
        <f>IF(ISERROR(VLOOKUP(B83,'Capacidad Financiera'!$B$13:$AB$57081,2,0)),"",VLOOKUP(B83,'Capacidad Financiera'!$B$13:$AB$57081,2,0))</f>
        <v>0</v>
      </c>
      <c r="D83" s="210"/>
      <c r="E83" s="202" t="str">
        <f>IF(OR(C83="",D83=""),"",IF(AND(D83&gt;0,D83&lt;=CapTecnica1),Puntajes!$L$4,IF(AND(D83&gt;CapTecnica1,D83&lt;=CapTecnica2),Puntajes!$L$5,IF(D83&gt;CapTecnica2,Puntajes!$L$6,0))))</f>
        <v/>
      </c>
    </row>
    <row r="84" spans="2:5" hidden="1" x14ac:dyDescent="0.2">
      <c r="B84" s="209" t="str">
        <f>+'Capacidad Financiera'!B86</f>
        <v/>
      </c>
      <c r="C84" s="74">
        <f>IF(ISERROR(VLOOKUP(B84,'Capacidad Financiera'!$B$13:$AB$57081,2,0)),"",VLOOKUP(B84,'Capacidad Financiera'!$B$13:$AB$57081,2,0))</f>
        <v>0</v>
      </c>
      <c r="D84" s="210"/>
      <c r="E84" s="202" t="str">
        <f>IF(OR(C84="",D84=""),"",IF(AND(D84&gt;0,D84&lt;=CapTecnica1),Puntajes!$L$4,IF(AND(D84&gt;CapTecnica1,D84&lt;=CapTecnica2),Puntajes!$L$5,IF(D84&gt;CapTecnica2,Puntajes!$L$6,0))))</f>
        <v/>
      </c>
    </row>
    <row r="85" spans="2:5" hidden="1" x14ac:dyDescent="0.2">
      <c r="B85" s="209" t="str">
        <f>+'Capacidad Financiera'!B87</f>
        <v/>
      </c>
      <c r="C85" s="74">
        <f>IF(ISERROR(VLOOKUP(B85,'Capacidad Financiera'!$B$13:$AB$57081,2,0)),"",VLOOKUP(B85,'Capacidad Financiera'!$B$13:$AB$57081,2,0))</f>
        <v>0</v>
      </c>
      <c r="D85" s="210"/>
      <c r="E85" s="202" t="str">
        <f>IF(OR(C85="",D85=""),"",IF(AND(D85&gt;0,D85&lt;=CapTecnica1),Puntajes!$L$4,IF(AND(D85&gt;CapTecnica1,D85&lt;=CapTecnica2),Puntajes!$L$5,IF(D85&gt;CapTecnica2,Puntajes!$L$6,0))))</f>
        <v/>
      </c>
    </row>
    <row r="86" spans="2:5" hidden="1" x14ac:dyDescent="0.2">
      <c r="B86" s="209" t="str">
        <f>+'Capacidad Financiera'!B88</f>
        <v/>
      </c>
      <c r="C86" s="74">
        <f>IF(ISERROR(VLOOKUP(B86,'Capacidad Financiera'!$B$13:$AB$57081,2,0)),"",VLOOKUP(B86,'Capacidad Financiera'!$B$13:$AB$57081,2,0))</f>
        <v>0</v>
      </c>
      <c r="D86" s="210"/>
      <c r="E86" s="202" t="str">
        <f>IF(OR(C86="",D86=""),"",IF(AND(D86&gt;0,D86&lt;=CapTecnica1),Puntajes!$L$4,IF(AND(D86&gt;CapTecnica1,D86&lt;=CapTecnica2),Puntajes!$L$5,IF(D86&gt;CapTecnica2,Puntajes!$L$6,0))))</f>
        <v/>
      </c>
    </row>
    <row r="87" spans="2:5" hidden="1" x14ac:dyDescent="0.2">
      <c r="B87" s="209" t="str">
        <f>+'Capacidad Financiera'!B89</f>
        <v/>
      </c>
      <c r="C87" s="74">
        <f>IF(ISERROR(VLOOKUP(B87,'Capacidad Financiera'!$B$13:$AB$57081,2,0)),"",VLOOKUP(B87,'Capacidad Financiera'!$B$13:$AB$57081,2,0))</f>
        <v>0</v>
      </c>
      <c r="D87" s="210"/>
      <c r="E87" s="202" t="str">
        <f>IF(OR(C87="",D87=""),"",IF(AND(D87&gt;0,D87&lt;=CapTecnica1),Puntajes!$L$4,IF(AND(D87&gt;CapTecnica1,D87&lt;=CapTecnica2),Puntajes!$L$5,IF(D87&gt;CapTecnica2,Puntajes!$L$6,0))))</f>
        <v/>
      </c>
    </row>
    <row r="88" spans="2:5" ht="13.5" hidden="1" thickBot="1" x14ac:dyDescent="0.25">
      <c r="B88" s="211" t="str">
        <f>+'Capacidad Financiera'!B90</f>
        <v/>
      </c>
      <c r="C88" s="154">
        <f>IF(ISERROR(VLOOKUP(B88,'Capacidad Financiera'!$B$13:$AB$57081,2,0)),"",VLOOKUP(B88,'Capacidad Financiera'!$B$13:$AB$57081,2,0))</f>
        <v>0</v>
      </c>
      <c r="D88" s="212"/>
      <c r="E88" s="206" t="str">
        <f>IF(OR(C88="",D88=""),"",IF(AND(D88&gt;0,D88&lt;=CapTecnica1),Puntajes!$L$4,IF(AND(D88&gt;CapTecnica1,D88&lt;=CapTecnica2),Puntajes!$L$5,IF(D88&gt;CapTecnica2,Puntajes!$L$6,0))))</f>
        <v/>
      </c>
    </row>
    <row r="89" spans="2:5" ht="13.5" thickBot="1" x14ac:dyDescent="0.25">
      <c r="B89" s="161"/>
      <c r="C89" s="483"/>
      <c r="D89" s="483"/>
      <c r="E89" s="484"/>
    </row>
    <row r="90" spans="2:5" ht="25.5" x14ac:dyDescent="0.2">
      <c r="B90" s="67">
        <v>8</v>
      </c>
      <c r="C90" s="68" t="str">
        <f>IF(ISERROR(VLOOKUP(B90,'Capacidad Financiera'!$B$13:$AB$57081,2,0)),"",VLOOKUP(B90,'Capacidad Financiera'!$B$13:$AB$57081,2,0))</f>
        <v xml:space="preserve"> CONSTRUCCIONES DEL ESTADO INGENIERIA S.A.S. </v>
      </c>
      <c r="D90" s="109"/>
      <c r="E90" s="110" t="str">
        <f>IF(B91="",IF(D90="","",IF(AND(D90&gt;0,D90&lt;=CapTecnica1),Puntajes!$L$4,IF(AND(D90&gt;CapTecnica1,D90&lt;=CapTecnica2),Puntajes!$L$5,IF(D90&gt;CapTecnica2,Puntajes!$L$6,0)))),"")</f>
        <v/>
      </c>
    </row>
    <row r="91" spans="2:5" ht="26.25" thickBot="1" x14ac:dyDescent="0.25">
      <c r="B91" s="209">
        <f>+'Capacidad Financiera'!B93</f>
        <v>8.1</v>
      </c>
      <c r="C91" s="74" t="str">
        <f>IF(ISERROR(VLOOKUP(B91,'Capacidad Financiera'!$B$13:$AB$57081,2,0)),"",VLOOKUP(B91,'Capacidad Financiera'!$B$13:$AB$57081,2,0))</f>
        <v xml:space="preserve"> CONSTRUCCIONES DEL ESTADO INGENIERIA S.A.S. </v>
      </c>
      <c r="D91" s="287">
        <v>1</v>
      </c>
      <c r="E91" s="202">
        <f>IF(OR(C91="",D91=""),"",IF(AND(D91&gt;0,D91&lt;=CapTecnica1),Puntajes!$L$4,IF(AND(D91&gt;CapTecnica1,D91&lt;=CapTecnica2),Puntajes!$L$5,IF(D91&gt;CapTecnica2,Puntajes!$L$6,0))))</f>
        <v>20</v>
      </c>
    </row>
    <row r="92" spans="2:5" hidden="1" x14ac:dyDescent="0.2">
      <c r="B92" s="209" t="str">
        <f>+'Capacidad Financiera'!B94</f>
        <v/>
      </c>
      <c r="C92" s="74">
        <f>IF(ISERROR(VLOOKUP(B92,'Capacidad Financiera'!$B$13:$AB$57081,2,0)),"",VLOOKUP(B92,'Capacidad Financiera'!$B$13:$AB$57081,2,0))</f>
        <v>0</v>
      </c>
      <c r="D92" s="287"/>
      <c r="E92" s="202" t="str">
        <f>IF(OR(C92="",D92=""),"",IF(AND(D92&gt;0,D92&lt;=CapTecnica1),Puntajes!$L$4,IF(AND(D92&gt;CapTecnica1,D92&lt;=CapTecnica2),Puntajes!$L$5,IF(D92&gt;CapTecnica2,Puntajes!$L$6,0))))</f>
        <v/>
      </c>
    </row>
    <row r="93" spans="2:5" hidden="1" x14ac:dyDescent="0.2">
      <c r="B93" s="209" t="str">
        <f>+'Capacidad Financiera'!B95</f>
        <v/>
      </c>
      <c r="C93" s="74">
        <f>IF(ISERROR(VLOOKUP(B93,'Capacidad Financiera'!$B$13:$AB$57081,2,0)),"",VLOOKUP(B93,'Capacidad Financiera'!$B$13:$AB$57081,2,0))</f>
        <v>0</v>
      </c>
      <c r="D93" s="210"/>
      <c r="E93" s="202" t="str">
        <f>IF(OR(C93="",D93=""),"",IF(AND(D93&gt;0,D93&lt;=CapTecnica1),Puntajes!$L$4,IF(AND(D93&gt;CapTecnica1,D93&lt;=CapTecnica2),Puntajes!$L$5,IF(D93&gt;CapTecnica2,Puntajes!$L$6,0))))</f>
        <v/>
      </c>
    </row>
    <row r="94" spans="2:5" hidden="1" x14ac:dyDescent="0.2">
      <c r="B94" s="209" t="str">
        <f>+'Capacidad Financiera'!B96</f>
        <v/>
      </c>
      <c r="C94" s="74">
        <f>IF(ISERROR(VLOOKUP(B94,'Capacidad Financiera'!$B$13:$AB$57081,2,0)),"",VLOOKUP(B94,'Capacidad Financiera'!$B$13:$AB$57081,2,0))</f>
        <v>0</v>
      </c>
      <c r="D94" s="210"/>
      <c r="E94" s="202" t="str">
        <f>IF(OR(C94="",D94=""),"",IF(AND(D94&gt;0,D94&lt;=CapTecnica1),Puntajes!$L$4,IF(AND(D94&gt;CapTecnica1,D94&lt;=CapTecnica2),Puntajes!$L$5,IF(D94&gt;CapTecnica2,Puntajes!$L$6,0))))</f>
        <v/>
      </c>
    </row>
    <row r="95" spans="2:5" hidden="1" x14ac:dyDescent="0.2">
      <c r="B95" s="209" t="str">
        <f>+'Capacidad Financiera'!B97</f>
        <v/>
      </c>
      <c r="C95" s="74">
        <f>IF(ISERROR(VLOOKUP(B95,'Capacidad Financiera'!$B$13:$AB$57081,2,0)),"",VLOOKUP(B95,'Capacidad Financiera'!$B$13:$AB$57081,2,0))</f>
        <v>0</v>
      </c>
      <c r="D95" s="210"/>
      <c r="E95" s="202" t="str">
        <f>IF(OR(C95="",D95=""),"",IF(AND(D95&gt;0,D95&lt;=CapTecnica1),Puntajes!$L$4,IF(AND(D95&gt;CapTecnica1,D95&lt;=CapTecnica2),Puntajes!$L$5,IF(D95&gt;CapTecnica2,Puntajes!$L$6,0))))</f>
        <v/>
      </c>
    </row>
    <row r="96" spans="2:5" hidden="1" x14ac:dyDescent="0.2">
      <c r="B96" s="209" t="str">
        <f>+'Capacidad Financiera'!B98</f>
        <v/>
      </c>
      <c r="C96" s="74">
        <f>IF(ISERROR(VLOOKUP(B96,'Capacidad Financiera'!$B$13:$AB$57081,2,0)),"",VLOOKUP(B96,'Capacidad Financiera'!$B$13:$AB$57081,2,0))</f>
        <v>0</v>
      </c>
      <c r="D96" s="210"/>
      <c r="E96" s="202" t="str">
        <f>IF(OR(C96="",D96=""),"",IF(AND(D96&gt;0,D96&lt;=CapTecnica1),Puntajes!$L$4,IF(AND(D96&gt;CapTecnica1,D96&lt;=CapTecnica2),Puntajes!$L$5,IF(D96&gt;CapTecnica2,Puntajes!$L$6,0))))</f>
        <v/>
      </c>
    </row>
    <row r="97" spans="2:5" hidden="1" x14ac:dyDescent="0.2">
      <c r="B97" s="209" t="str">
        <f>+'Capacidad Financiera'!B99</f>
        <v/>
      </c>
      <c r="C97" s="74">
        <f>IF(ISERROR(VLOOKUP(B97,'Capacidad Financiera'!$B$13:$AB$57081,2,0)),"",VLOOKUP(B97,'Capacidad Financiera'!$B$13:$AB$57081,2,0))</f>
        <v>0</v>
      </c>
      <c r="D97" s="210"/>
      <c r="E97" s="202" t="str">
        <f>IF(OR(C97="",D97=""),"",IF(AND(D97&gt;0,D97&lt;=CapTecnica1),Puntajes!$L$4,IF(AND(D97&gt;CapTecnica1,D97&lt;=CapTecnica2),Puntajes!$L$5,IF(D97&gt;CapTecnica2,Puntajes!$L$6,0))))</f>
        <v/>
      </c>
    </row>
    <row r="98" spans="2:5" hidden="1" x14ac:dyDescent="0.2">
      <c r="B98" s="209" t="str">
        <f>+'Capacidad Financiera'!B100</f>
        <v/>
      </c>
      <c r="C98" s="74">
        <f>IF(ISERROR(VLOOKUP(B98,'Capacidad Financiera'!$B$13:$AB$57081,2,0)),"",VLOOKUP(B98,'Capacidad Financiera'!$B$13:$AB$57081,2,0))</f>
        <v>0</v>
      </c>
      <c r="D98" s="210"/>
      <c r="E98" s="202" t="str">
        <f>IF(OR(C98="",D98=""),"",IF(AND(D98&gt;0,D98&lt;=CapTecnica1),Puntajes!$L$4,IF(AND(D98&gt;CapTecnica1,D98&lt;=CapTecnica2),Puntajes!$L$5,IF(D98&gt;CapTecnica2,Puntajes!$L$6,0))))</f>
        <v/>
      </c>
    </row>
    <row r="99" spans="2:5" ht="13.5" hidden="1" thickBot="1" x14ac:dyDescent="0.25">
      <c r="B99" s="211" t="str">
        <f>+'Capacidad Financiera'!B101</f>
        <v/>
      </c>
      <c r="C99" s="154">
        <f>IF(ISERROR(VLOOKUP(B99,'Capacidad Financiera'!$B$13:$AB$57081,2,0)),"",VLOOKUP(B99,'Capacidad Financiera'!$B$13:$AB$57081,2,0))</f>
        <v>0</v>
      </c>
      <c r="D99" s="212"/>
      <c r="E99" s="206" t="str">
        <f>IF(OR(C99="",D99=""),"",IF(AND(D99&gt;0,D99&lt;=CapTecnica1),Puntajes!$L$4,IF(AND(D99&gt;CapTecnica1,D99&lt;=CapTecnica2),Puntajes!$L$5,IF(D99&gt;CapTecnica2,Puntajes!$L$6,0))))</f>
        <v/>
      </c>
    </row>
    <row r="100" spans="2:5" ht="13.5" thickBot="1" x14ac:dyDescent="0.25">
      <c r="B100" s="161"/>
      <c r="C100" s="483"/>
      <c r="D100" s="483"/>
      <c r="E100" s="484"/>
    </row>
    <row r="101" spans="2:5" x14ac:dyDescent="0.2">
      <c r="B101" s="67">
        <v>9</v>
      </c>
      <c r="C101" s="68" t="str">
        <f>IF(ISERROR(VLOOKUP(B101,'Capacidad Financiera'!$B$13:$AB$57081,2,0)),"",VLOOKUP(B101,'Capacidad Financiera'!$B$13:$AB$57081,2,0))</f>
        <v>SOLTEC PROYECTOS DE INGENIERIA S A S</v>
      </c>
      <c r="D101" s="109"/>
      <c r="E101" s="110" t="str">
        <f>IF(B102="",IF(D101="","",IF(AND(D101&gt;0,D101&lt;=CapTecnica1),Puntajes!$L$4,IF(AND(D101&gt;CapTecnica1,D101&lt;=CapTecnica2),Puntajes!$L$5,IF(D101&gt;CapTecnica2,Puntajes!$L$6,0)))),"")</f>
        <v/>
      </c>
    </row>
    <row r="102" spans="2:5" ht="13.5" thickBot="1" x14ac:dyDescent="0.25">
      <c r="B102" s="209">
        <f>+'Capacidad Financiera'!B104</f>
        <v>9.1</v>
      </c>
      <c r="C102" s="74" t="str">
        <f>IF(ISERROR(VLOOKUP(B102,'Capacidad Financiera'!$B$13:$AB$57081,2,0)),"",VLOOKUP(B102,'Capacidad Financiera'!$B$13:$AB$57081,2,0))</f>
        <v>SOLTEC PROYECTOS DE INGENIERIA S A S</v>
      </c>
      <c r="D102" s="287">
        <v>3</v>
      </c>
      <c r="E102" s="202">
        <f>IF(OR(C102="",D102=""),"",IF(AND(D102&gt;0,D102&lt;=CapTecnica1),Puntajes!$L$4,IF(AND(D102&gt;CapTecnica1,D102&lt;=CapTecnica2),Puntajes!$L$5,IF(D102&gt;CapTecnica2,Puntajes!$L$6,0))))</f>
        <v>20</v>
      </c>
    </row>
    <row r="103" spans="2:5" hidden="1" x14ac:dyDescent="0.2">
      <c r="B103" s="209" t="str">
        <f>+'Capacidad Financiera'!B105</f>
        <v/>
      </c>
      <c r="C103" s="74">
        <f>IF(ISERROR(VLOOKUP(B103,'Capacidad Financiera'!$B$13:$AB$57081,2,0)),"",VLOOKUP(B103,'Capacidad Financiera'!$B$13:$AB$57081,2,0))</f>
        <v>0</v>
      </c>
      <c r="D103" s="287"/>
      <c r="E103" s="202" t="str">
        <f>IF(OR(C103="",D103=""),"",IF(AND(D103&gt;0,D103&lt;=CapTecnica1),Puntajes!$L$4,IF(AND(D103&gt;CapTecnica1,D103&lt;=CapTecnica2),Puntajes!$L$5,IF(D103&gt;CapTecnica2,Puntajes!$L$6,0))))</f>
        <v/>
      </c>
    </row>
    <row r="104" spans="2:5" hidden="1" x14ac:dyDescent="0.2">
      <c r="B104" s="209" t="str">
        <f>+'Capacidad Financiera'!B106</f>
        <v/>
      </c>
      <c r="C104" s="74">
        <f>IF(ISERROR(VLOOKUP(B104,'Capacidad Financiera'!$B$13:$AB$57081,2,0)),"",VLOOKUP(B104,'Capacidad Financiera'!$B$13:$AB$57081,2,0))</f>
        <v>0</v>
      </c>
      <c r="D104" s="210"/>
      <c r="E104" s="202" t="str">
        <f>IF(OR(C104="",D104=""),"",IF(AND(D104&gt;0,D104&lt;=CapTecnica1),Puntajes!$L$4,IF(AND(D104&gt;CapTecnica1,D104&lt;=CapTecnica2),Puntajes!$L$5,IF(D104&gt;CapTecnica2,Puntajes!$L$6,0))))</f>
        <v/>
      </c>
    </row>
    <row r="105" spans="2:5" hidden="1" x14ac:dyDescent="0.2">
      <c r="B105" s="209" t="str">
        <f>+'Capacidad Financiera'!B107</f>
        <v/>
      </c>
      <c r="C105" s="74">
        <f>IF(ISERROR(VLOOKUP(B105,'Capacidad Financiera'!$B$13:$AB$57081,2,0)),"",VLOOKUP(B105,'Capacidad Financiera'!$B$13:$AB$57081,2,0))</f>
        <v>0</v>
      </c>
      <c r="D105" s="210"/>
      <c r="E105" s="202" t="str">
        <f>IF(OR(C105="",D105=""),"",IF(AND(D105&gt;0,D105&lt;=CapTecnica1),Puntajes!$L$4,IF(AND(D105&gt;CapTecnica1,D105&lt;=CapTecnica2),Puntajes!$L$5,IF(D105&gt;CapTecnica2,Puntajes!$L$6,0))))</f>
        <v/>
      </c>
    </row>
    <row r="106" spans="2:5" hidden="1" x14ac:dyDescent="0.2">
      <c r="B106" s="209" t="str">
        <f>+'Capacidad Financiera'!B108</f>
        <v/>
      </c>
      <c r="C106" s="74">
        <f>IF(ISERROR(VLOOKUP(B106,'Capacidad Financiera'!$B$13:$AB$57081,2,0)),"",VLOOKUP(B106,'Capacidad Financiera'!$B$13:$AB$57081,2,0))</f>
        <v>0</v>
      </c>
      <c r="D106" s="210"/>
      <c r="E106" s="202" t="str">
        <f>IF(OR(C106="",D106=""),"",IF(AND(D106&gt;0,D106&lt;=CapTecnica1),Puntajes!$L$4,IF(AND(D106&gt;CapTecnica1,D106&lt;=CapTecnica2),Puntajes!$L$5,IF(D106&gt;CapTecnica2,Puntajes!$L$6,0))))</f>
        <v/>
      </c>
    </row>
    <row r="107" spans="2:5" hidden="1" x14ac:dyDescent="0.2">
      <c r="B107" s="209" t="str">
        <f>+'Capacidad Financiera'!B109</f>
        <v/>
      </c>
      <c r="C107" s="74">
        <f>IF(ISERROR(VLOOKUP(B107,'Capacidad Financiera'!$B$13:$AB$57081,2,0)),"",VLOOKUP(B107,'Capacidad Financiera'!$B$13:$AB$57081,2,0))</f>
        <v>0</v>
      </c>
      <c r="D107" s="210"/>
      <c r="E107" s="202" t="str">
        <f>IF(OR(C107="",D107=""),"",IF(AND(D107&gt;0,D107&lt;=CapTecnica1),Puntajes!$L$4,IF(AND(D107&gt;CapTecnica1,D107&lt;=CapTecnica2),Puntajes!$L$5,IF(D107&gt;CapTecnica2,Puntajes!$L$6,0))))</f>
        <v/>
      </c>
    </row>
    <row r="108" spans="2:5" hidden="1" x14ac:dyDescent="0.2">
      <c r="B108" s="209" t="str">
        <f>+'Capacidad Financiera'!B110</f>
        <v/>
      </c>
      <c r="C108" s="74">
        <f>IF(ISERROR(VLOOKUP(B108,'Capacidad Financiera'!$B$13:$AB$57081,2,0)),"",VLOOKUP(B108,'Capacidad Financiera'!$B$13:$AB$57081,2,0))</f>
        <v>0</v>
      </c>
      <c r="D108" s="210"/>
      <c r="E108" s="202" t="str">
        <f>IF(OR(C108="",D108=""),"",IF(AND(D108&gt;0,D108&lt;=CapTecnica1),Puntajes!$L$4,IF(AND(D108&gt;CapTecnica1,D108&lt;=CapTecnica2),Puntajes!$L$5,IF(D108&gt;CapTecnica2,Puntajes!$L$6,0))))</f>
        <v/>
      </c>
    </row>
    <row r="109" spans="2:5" hidden="1" x14ac:dyDescent="0.2">
      <c r="B109" s="209" t="str">
        <f>+'Capacidad Financiera'!B111</f>
        <v/>
      </c>
      <c r="C109" s="74">
        <f>IF(ISERROR(VLOOKUP(B109,'Capacidad Financiera'!$B$13:$AB$57081,2,0)),"",VLOOKUP(B109,'Capacidad Financiera'!$B$13:$AB$57081,2,0))</f>
        <v>0</v>
      </c>
      <c r="D109" s="210"/>
      <c r="E109" s="202" t="str">
        <f>IF(OR(C109="",D109=""),"",IF(AND(D109&gt;0,D109&lt;=CapTecnica1),Puntajes!$L$4,IF(AND(D109&gt;CapTecnica1,D109&lt;=CapTecnica2),Puntajes!$L$5,IF(D109&gt;CapTecnica2,Puntajes!$L$6,0))))</f>
        <v/>
      </c>
    </row>
    <row r="110" spans="2:5" ht="13.5" hidden="1" thickBot="1" x14ac:dyDescent="0.25">
      <c r="B110" s="211" t="str">
        <f>+'Capacidad Financiera'!B112</f>
        <v/>
      </c>
      <c r="C110" s="154">
        <f>IF(ISERROR(VLOOKUP(B110,'Capacidad Financiera'!$B$13:$AB$57081,2,0)),"",VLOOKUP(B110,'Capacidad Financiera'!$B$13:$AB$57081,2,0))</f>
        <v>0</v>
      </c>
      <c r="D110" s="212"/>
      <c r="E110" s="206" t="str">
        <f>IF(OR(C110="",D110=""),"",IF(AND(D110&gt;0,D110&lt;=CapTecnica1),Puntajes!$L$4,IF(AND(D110&gt;CapTecnica1,D110&lt;=CapTecnica2),Puntajes!$L$5,IF(D110&gt;CapTecnica2,Puntajes!$L$6,0))))</f>
        <v/>
      </c>
    </row>
    <row r="111" spans="2:5" ht="13.5" thickBot="1" x14ac:dyDescent="0.25">
      <c r="B111" s="161"/>
      <c r="C111" s="483"/>
      <c r="D111" s="483"/>
      <c r="E111" s="484"/>
    </row>
    <row r="112" spans="2:5" ht="63.75" x14ac:dyDescent="0.2">
      <c r="B112" s="67">
        <v>10</v>
      </c>
      <c r="C112" s="68" t="str">
        <f>IF(ISERROR(VLOOKUP(B112,'Capacidad Financiera'!$B$13:$AB$57081,2,0)),"",VLOOKUP(B112,'Capacidad Financiera'!$B$13:$AB$57081,2,0))</f>
        <v>FUNDACION  ESPELETIA  CENTRO  DE  DESARROLLO TECNOLOGICO PARA LA
 AGROFORESTERIA   Y  PUEDE  TAMBIEN  ACTUAR  BAJO  LA  SIGLA  FUNDACION
 ESPELETIA</v>
      </c>
      <c r="D112" s="109"/>
      <c r="E112" s="110" t="str">
        <f>IF(B113="",IF(D112="","",IF(AND(D112&gt;0,D112&lt;=CapTecnica1),Puntajes!$L$4,IF(AND(D112&gt;CapTecnica1,D112&lt;=CapTecnica2),Puntajes!$L$5,IF(D112&gt;CapTecnica2,Puntajes!$L$6,0)))),"")</f>
        <v/>
      </c>
    </row>
    <row r="113" spans="2:5" ht="64.5" thickBot="1" x14ac:dyDescent="0.25">
      <c r="B113" s="209">
        <f>+'Capacidad Financiera'!B115</f>
        <v>10.1</v>
      </c>
      <c r="C113" s="74" t="str">
        <f>IF(ISERROR(VLOOKUP(B113,'Capacidad Financiera'!$B$13:$AB$57081,2,0)),"",VLOOKUP(B113,'Capacidad Financiera'!$B$13:$AB$57081,2,0))</f>
        <v>FUNDACION  ESPELETIA  CENTRO  DE  DESARROLLO TECNOLOGICO PARA LA
 AGROFORESTERIA   Y  PUEDE  TAMBIEN  ACTUAR  BAJO  LA  SIGLA  FUNDACION
 ESPELETIA</v>
      </c>
      <c r="D113" s="287">
        <v>2</v>
      </c>
      <c r="E113" s="202">
        <f>IF(OR(C113="",D113=""),"",IF(AND(D113&gt;0,D113&lt;=CapTecnica1),Puntajes!$L$4,IF(AND(D113&gt;CapTecnica1,D113&lt;=CapTecnica2),Puntajes!$L$5,IF(D113&gt;CapTecnica2,Puntajes!$L$6,0))))</f>
        <v>20</v>
      </c>
    </row>
    <row r="114" spans="2:5" hidden="1" x14ac:dyDescent="0.2">
      <c r="B114" s="209" t="str">
        <f>+'Capacidad Financiera'!B116</f>
        <v/>
      </c>
      <c r="C114" s="74">
        <f>IF(ISERROR(VLOOKUP(B114,'Capacidad Financiera'!$B$13:$AB$57081,2,0)),"",VLOOKUP(B114,'Capacidad Financiera'!$B$13:$AB$57081,2,0))</f>
        <v>0</v>
      </c>
      <c r="D114" s="287"/>
      <c r="E114" s="202" t="str">
        <f>IF(OR(C114="",D114=""),"",IF(AND(D114&gt;0,D114&lt;=CapTecnica1),Puntajes!$L$4,IF(AND(D114&gt;CapTecnica1,D114&lt;=CapTecnica2),Puntajes!$L$5,IF(D114&gt;CapTecnica2,Puntajes!$L$6,0))))</f>
        <v/>
      </c>
    </row>
    <row r="115" spans="2:5" hidden="1" x14ac:dyDescent="0.2">
      <c r="B115" s="209" t="str">
        <f>+'Capacidad Financiera'!B117</f>
        <v/>
      </c>
      <c r="C115" s="74">
        <f>IF(ISERROR(VLOOKUP(B115,'Capacidad Financiera'!$B$13:$AB$57081,2,0)),"",VLOOKUP(B115,'Capacidad Financiera'!$B$13:$AB$57081,2,0))</f>
        <v>0</v>
      </c>
      <c r="D115" s="210"/>
      <c r="E115" s="202" t="str">
        <f>IF(OR(C115="",D115=""),"",IF(AND(D115&gt;0,D115&lt;=CapTecnica1),Puntajes!$L$4,IF(AND(D115&gt;CapTecnica1,D115&lt;=CapTecnica2),Puntajes!$L$5,IF(D115&gt;CapTecnica2,Puntajes!$L$6,0))))</f>
        <v/>
      </c>
    </row>
    <row r="116" spans="2:5" hidden="1" x14ac:dyDescent="0.2">
      <c r="B116" s="209" t="str">
        <f>+'Capacidad Financiera'!B118</f>
        <v/>
      </c>
      <c r="C116" s="74">
        <f>IF(ISERROR(VLOOKUP(B116,'Capacidad Financiera'!$B$13:$AB$57081,2,0)),"",VLOOKUP(B116,'Capacidad Financiera'!$B$13:$AB$57081,2,0))</f>
        <v>0</v>
      </c>
      <c r="D116" s="210"/>
      <c r="E116" s="202" t="str">
        <f>IF(OR(C116="",D116=""),"",IF(AND(D116&gt;0,D116&lt;=CapTecnica1),Puntajes!$L$4,IF(AND(D116&gt;CapTecnica1,D116&lt;=CapTecnica2),Puntajes!$L$5,IF(D116&gt;CapTecnica2,Puntajes!$L$6,0))))</f>
        <v/>
      </c>
    </row>
    <row r="117" spans="2:5" hidden="1" x14ac:dyDescent="0.2">
      <c r="B117" s="209" t="str">
        <f>+'Capacidad Financiera'!B119</f>
        <v/>
      </c>
      <c r="C117" s="74">
        <f>IF(ISERROR(VLOOKUP(B117,'Capacidad Financiera'!$B$13:$AB$57081,2,0)),"",VLOOKUP(B117,'Capacidad Financiera'!$B$13:$AB$57081,2,0))</f>
        <v>0</v>
      </c>
      <c r="D117" s="210"/>
      <c r="E117" s="202" t="str">
        <f>IF(OR(C117="",D117=""),"",IF(AND(D117&gt;0,D117&lt;=CapTecnica1),Puntajes!$L$4,IF(AND(D117&gt;CapTecnica1,D117&lt;=CapTecnica2),Puntajes!$L$5,IF(D117&gt;CapTecnica2,Puntajes!$L$6,0))))</f>
        <v/>
      </c>
    </row>
    <row r="118" spans="2:5" hidden="1" x14ac:dyDescent="0.2">
      <c r="B118" s="209" t="str">
        <f>+'Capacidad Financiera'!B120</f>
        <v/>
      </c>
      <c r="C118" s="74">
        <f>IF(ISERROR(VLOOKUP(B118,'Capacidad Financiera'!$B$13:$AB$57081,2,0)),"",VLOOKUP(B118,'Capacidad Financiera'!$B$13:$AB$57081,2,0))</f>
        <v>0</v>
      </c>
      <c r="D118" s="210"/>
      <c r="E118" s="202" t="str">
        <f>IF(OR(C118="",D118=""),"",IF(AND(D118&gt;0,D118&lt;=CapTecnica1),Puntajes!$L$4,IF(AND(D118&gt;CapTecnica1,D118&lt;=CapTecnica2),Puntajes!$L$5,IF(D118&gt;CapTecnica2,Puntajes!$L$6,0))))</f>
        <v/>
      </c>
    </row>
    <row r="119" spans="2:5" hidden="1" x14ac:dyDescent="0.2">
      <c r="B119" s="209" t="str">
        <f>+'Capacidad Financiera'!B121</f>
        <v/>
      </c>
      <c r="C119" s="74">
        <f>IF(ISERROR(VLOOKUP(B119,'Capacidad Financiera'!$B$13:$AB$57081,2,0)),"",VLOOKUP(B119,'Capacidad Financiera'!$B$13:$AB$57081,2,0))</f>
        <v>0</v>
      </c>
      <c r="D119" s="210"/>
      <c r="E119" s="202" t="str">
        <f>IF(OR(C119="",D119=""),"",IF(AND(D119&gt;0,D119&lt;=CapTecnica1),Puntajes!$L$4,IF(AND(D119&gt;CapTecnica1,D119&lt;=CapTecnica2),Puntajes!$L$5,IF(D119&gt;CapTecnica2,Puntajes!$L$6,0))))</f>
        <v/>
      </c>
    </row>
    <row r="120" spans="2:5" hidden="1" x14ac:dyDescent="0.2">
      <c r="B120" s="209" t="str">
        <f>+'Capacidad Financiera'!B122</f>
        <v/>
      </c>
      <c r="C120" s="74">
        <f>IF(ISERROR(VLOOKUP(B120,'Capacidad Financiera'!$B$13:$AB$57081,2,0)),"",VLOOKUP(B120,'Capacidad Financiera'!$B$13:$AB$57081,2,0))</f>
        <v>0</v>
      </c>
      <c r="D120" s="210"/>
      <c r="E120" s="202" t="str">
        <f>IF(OR(C120="",D120=""),"",IF(AND(D120&gt;0,D120&lt;=CapTecnica1),Puntajes!$L$4,IF(AND(D120&gt;CapTecnica1,D120&lt;=CapTecnica2),Puntajes!$L$5,IF(D120&gt;CapTecnica2,Puntajes!$L$6,0))))</f>
        <v/>
      </c>
    </row>
    <row r="121" spans="2:5" ht="13.5" hidden="1" thickBot="1" x14ac:dyDescent="0.25">
      <c r="B121" s="211" t="str">
        <f>+'Capacidad Financiera'!B123</f>
        <v/>
      </c>
      <c r="C121" s="154">
        <f>IF(ISERROR(VLOOKUP(B121,'Capacidad Financiera'!$B$13:$AB$57081,2,0)),"",VLOOKUP(B121,'Capacidad Financiera'!$B$13:$AB$57081,2,0))</f>
        <v>0</v>
      </c>
      <c r="D121" s="212"/>
      <c r="E121" s="206" t="str">
        <f>IF(OR(C121="",D121=""),"",IF(AND(D121&gt;0,D121&lt;=CapTecnica1),Puntajes!$L$4,IF(AND(D121&gt;CapTecnica1,D121&lt;=CapTecnica2),Puntajes!$L$5,IF(D121&gt;CapTecnica2,Puntajes!$L$6,0))))</f>
        <v/>
      </c>
    </row>
    <row r="122" spans="2:5" ht="13.5" thickBot="1" x14ac:dyDescent="0.25">
      <c r="B122" s="161"/>
      <c r="C122" s="483"/>
      <c r="D122" s="483"/>
      <c r="E122" s="484"/>
    </row>
    <row r="123" spans="2:5" x14ac:dyDescent="0.2">
      <c r="B123" s="67">
        <v>11</v>
      </c>
      <c r="C123" s="68" t="str">
        <f>IF(ISERROR(VLOOKUP(B123,'Capacidad Financiera'!$B$13:$AB$57081,2,0)),"",VLOOKUP(B123,'Capacidad Financiera'!$B$13:$AB$57081,2,0))</f>
        <v>VEGA INGENIERIA Y CONSTRUCCION SAS</v>
      </c>
      <c r="D123" s="109"/>
      <c r="E123" s="110" t="str">
        <f>IF(B124="",IF(D123="","",IF(AND(D123&gt;0,D123&lt;=CapTecnica1),Puntajes!$L$4,IF(AND(D123&gt;CapTecnica1,D123&lt;=CapTecnica2),Puntajes!$L$5,IF(D123&gt;CapTecnica2,Puntajes!$L$6,0)))),"")</f>
        <v/>
      </c>
    </row>
    <row r="124" spans="2:5" ht="13.5" thickBot="1" x14ac:dyDescent="0.25">
      <c r="B124" s="209">
        <f>+'Capacidad Financiera'!B126</f>
        <v>11.1</v>
      </c>
      <c r="C124" s="74" t="str">
        <f>IF(ISERROR(VLOOKUP(B124,'Capacidad Financiera'!$B$13:$AB$57081,2,0)),"",VLOOKUP(B124,'Capacidad Financiera'!$B$13:$AB$57081,2,0))</f>
        <v>VEGA INGENIERIA Y CONSTRUCCION SAS</v>
      </c>
      <c r="D124" s="287">
        <v>2</v>
      </c>
      <c r="E124" s="202">
        <f>IF(OR(C124="",D124=""),"",IF(AND(D124&gt;0,D124&lt;=CapTecnica1),Puntajes!$L$4,IF(AND(D124&gt;CapTecnica1,D124&lt;=CapTecnica2),Puntajes!$L$5,IF(D124&gt;CapTecnica2,Puntajes!$L$6,0))))</f>
        <v>20</v>
      </c>
    </row>
    <row r="125" spans="2:5" hidden="1" x14ac:dyDescent="0.2">
      <c r="B125" s="209" t="str">
        <f>+'Capacidad Financiera'!B127</f>
        <v/>
      </c>
      <c r="C125" s="74">
        <f>IF(ISERROR(VLOOKUP(B125,'Capacidad Financiera'!$B$13:$AB$57081,2,0)),"",VLOOKUP(B125,'Capacidad Financiera'!$B$13:$AB$57081,2,0))</f>
        <v>0</v>
      </c>
      <c r="D125" s="287"/>
      <c r="E125" s="202" t="str">
        <f>IF(OR(C125="",D125=""),"",IF(AND(D125&gt;0,D125&lt;=CapTecnica1),Puntajes!$L$4,IF(AND(D125&gt;CapTecnica1,D125&lt;=CapTecnica2),Puntajes!$L$5,IF(D125&gt;CapTecnica2,Puntajes!$L$6,0))))</f>
        <v/>
      </c>
    </row>
    <row r="126" spans="2:5" hidden="1" x14ac:dyDescent="0.2">
      <c r="B126" s="209" t="str">
        <f>+'Capacidad Financiera'!B128</f>
        <v/>
      </c>
      <c r="C126" s="74">
        <f>IF(ISERROR(VLOOKUP(B126,'Capacidad Financiera'!$B$13:$AB$57081,2,0)),"",VLOOKUP(B126,'Capacidad Financiera'!$B$13:$AB$57081,2,0))</f>
        <v>0</v>
      </c>
      <c r="D126" s="210"/>
      <c r="E126" s="202" t="str">
        <f>IF(OR(C126="",D126=""),"",IF(AND(D126&gt;0,D126&lt;=CapTecnica1),Puntajes!$L$4,IF(AND(D126&gt;CapTecnica1,D126&lt;=CapTecnica2),Puntajes!$L$5,IF(D126&gt;CapTecnica2,Puntajes!$L$6,0))))</f>
        <v/>
      </c>
    </row>
    <row r="127" spans="2:5" hidden="1" x14ac:dyDescent="0.2">
      <c r="B127" s="209" t="str">
        <f>+'Capacidad Financiera'!B129</f>
        <v/>
      </c>
      <c r="C127" s="74">
        <f>IF(ISERROR(VLOOKUP(B127,'Capacidad Financiera'!$B$13:$AB$57081,2,0)),"",VLOOKUP(B127,'Capacidad Financiera'!$B$13:$AB$57081,2,0))</f>
        <v>0</v>
      </c>
      <c r="D127" s="210"/>
      <c r="E127" s="202" t="str">
        <f>IF(OR(C127="",D127=""),"",IF(AND(D127&gt;0,D127&lt;=CapTecnica1),Puntajes!$L$4,IF(AND(D127&gt;CapTecnica1,D127&lt;=CapTecnica2),Puntajes!$L$5,IF(D127&gt;CapTecnica2,Puntajes!$L$6,0))))</f>
        <v/>
      </c>
    </row>
    <row r="128" spans="2:5" hidden="1" x14ac:dyDescent="0.2">
      <c r="B128" s="209" t="str">
        <f>+'Capacidad Financiera'!B130</f>
        <v/>
      </c>
      <c r="C128" s="74">
        <f>IF(ISERROR(VLOOKUP(B128,'Capacidad Financiera'!$B$13:$AB$57081,2,0)),"",VLOOKUP(B128,'Capacidad Financiera'!$B$13:$AB$57081,2,0))</f>
        <v>0</v>
      </c>
      <c r="D128" s="210"/>
      <c r="E128" s="202" t="str">
        <f>IF(OR(C128="",D128=""),"",IF(AND(D128&gt;0,D128&lt;=CapTecnica1),Puntajes!$L$4,IF(AND(D128&gt;CapTecnica1,D128&lt;=CapTecnica2),Puntajes!$L$5,IF(D128&gt;CapTecnica2,Puntajes!$L$6,0))))</f>
        <v/>
      </c>
    </row>
    <row r="129" spans="2:5" hidden="1" x14ac:dyDescent="0.2">
      <c r="B129" s="209" t="str">
        <f>+'Capacidad Financiera'!B131</f>
        <v/>
      </c>
      <c r="C129" s="74">
        <f>IF(ISERROR(VLOOKUP(B129,'Capacidad Financiera'!$B$13:$AB$57081,2,0)),"",VLOOKUP(B129,'Capacidad Financiera'!$B$13:$AB$57081,2,0))</f>
        <v>0</v>
      </c>
      <c r="D129" s="210"/>
      <c r="E129" s="202" t="str">
        <f>IF(OR(C129="",D129=""),"",IF(AND(D129&gt;0,D129&lt;=CapTecnica1),Puntajes!$L$4,IF(AND(D129&gt;CapTecnica1,D129&lt;=CapTecnica2),Puntajes!$L$5,IF(D129&gt;CapTecnica2,Puntajes!$L$6,0))))</f>
        <v/>
      </c>
    </row>
    <row r="130" spans="2:5" hidden="1" x14ac:dyDescent="0.2">
      <c r="B130" s="209" t="str">
        <f>+'Capacidad Financiera'!B132</f>
        <v/>
      </c>
      <c r="C130" s="74">
        <f>IF(ISERROR(VLOOKUP(B130,'Capacidad Financiera'!$B$13:$AB$57081,2,0)),"",VLOOKUP(B130,'Capacidad Financiera'!$B$13:$AB$57081,2,0))</f>
        <v>0</v>
      </c>
      <c r="D130" s="210"/>
      <c r="E130" s="202" t="str">
        <f>IF(OR(C130="",D130=""),"",IF(AND(D130&gt;0,D130&lt;=CapTecnica1),Puntajes!$L$4,IF(AND(D130&gt;CapTecnica1,D130&lt;=CapTecnica2),Puntajes!$L$5,IF(D130&gt;CapTecnica2,Puntajes!$L$6,0))))</f>
        <v/>
      </c>
    </row>
    <row r="131" spans="2:5" hidden="1" x14ac:dyDescent="0.2">
      <c r="B131" s="209" t="str">
        <f>+'Capacidad Financiera'!B133</f>
        <v/>
      </c>
      <c r="C131" s="74">
        <f>IF(ISERROR(VLOOKUP(B131,'Capacidad Financiera'!$B$13:$AB$57081,2,0)),"",VLOOKUP(B131,'Capacidad Financiera'!$B$13:$AB$57081,2,0))</f>
        <v>0</v>
      </c>
      <c r="D131" s="210"/>
      <c r="E131" s="202" t="str">
        <f>IF(OR(C131="",D131=""),"",IF(AND(D131&gt;0,D131&lt;=CapTecnica1),Puntajes!$L$4,IF(AND(D131&gt;CapTecnica1,D131&lt;=CapTecnica2),Puntajes!$L$5,IF(D131&gt;CapTecnica2,Puntajes!$L$6,0))))</f>
        <v/>
      </c>
    </row>
    <row r="132" spans="2:5" ht="13.5" hidden="1" thickBot="1" x14ac:dyDescent="0.25">
      <c r="B132" s="211" t="str">
        <f>+'Capacidad Financiera'!B134</f>
        <v/>
      </c>
      <c r="C132" s="154">
        <f>IF(ISERROR(VLOOKUP(B132,'Capacidad Financiera'!$B$13:$AB$57081,2,0)),"",VLOOKUP(B132,'Capacidad Financiera'!$B$13:$AB$57081,2,0))</f>
        <v>0</v>
      </c>
      <c r="D132" s="212"/>
      <c r="E132" s="206" t="str">
        <f>IF(OR(C132="",D132=""),"",IF(AND(D132&gt;0,D132&lt;=CapTecnica1),Puntajes!$L$4,IF(AND(D132&gt;CapTecnica1,D132&lt;=CapTecnica2),Puntajes!$L$5,IF(D132&gt;CapTecnica2,Puntajes!$L$6,0))))</f>
        <v/>
      </c>
    </row>
    <row r="133" spans="2:5" ht="13.5" thickBot="1" x14ac:dyDescent="0.25">
      <c r="B133" s="161"/>
      <c r="C133" s="483"/>
      <c r="D133" s="483"/>
      <c r="E133" s="484"/>
    </row>
    <row r="134" spans="2:5" x14ac:dyDescent="0.2">
      <c r="B134" s="67">
        <v>12</v>
      </c>
      <c r="C134" s="68" t="str">
        <f>IF(ISERROR(VLOOKUP(B134,'Capacidad Financiera'!$B$13:$AB$57081,2,0)),"",VLOOKUP(B134,'Capacidad Financiera'!$B$13:$AB$57081,2,0))</f>
        <v>MATMAR CONSTRUCCIONES S.A.S.</v>
      </c>
      <c r="D134" s="109"/>
      <c r="E134" s="110" t="str">
        <f>IF(B135="",IF(D134="","",IF(AND(D134&gt;0,D134&lt;=CapTecnica1),Puntajes!$L$4,IF(AND(D134&gt;CapTecnica1,D134&lt;=CapTecnica2),Puntajes!$L$5,IF(D134&gt;CapTecnica2,Puntajes!$L$6,0)))),"")</f>
        <v/>
      </c>
    </row>
    <row r="135" spans="2:5" ht="13.5" thickBot="1" x14ac:dyDescent="0.25">
      <c r="B135" s="209">
        <f>+'Capacidad Financiera'!B137</f>
        <v>12.1</v>
      </c>
      <c r="C135" s="74" t="str">
        <f>IF(ISERROR(VLOOKUP(B135,'Capacidad Financiera'!$B$13:$AB$57081,2,0)),"",VLOOKUP(B135,'Capacidad Financiera'!$B$13:$AB$57081,2,0))</f>
        <v>MATMAR CONSTRUCCIONES S.A.S.</v>
      </c>
      <c r="D135" s="287">
        <v>1</v>
      </c>
      <c r="E135" s="202">
        <f>IF(OR(C135="",D135=""),"",IF(AND(D135&gt;0,D135&lt;=CapTecnica1),Puntajes!$L$4,IF(AND(D135&gt;CapTecnica1,D135&lt;=CapTecnica2),Puntajes!$L$5,IF(D135&gt;CapTecnica2,Puntajes!$L$6,0))))</f>
        <v>20</v>
      </c>
    </row>
    <row r="136" spans="2:5" hidden="1" x14ac:dyDescent="0.2">
      <c r="B136" s="209" t="str">
        <f>+'Capacidad Financiera'!B138</f>
        <v/>
      </c>
      <c r="C136" s="74">
        <f>IF(ISERROR(VLOOKUP(B136,'Capacidad Financiera'!$B$13:$AB$57081,2,0)),"",VLOOKUP(B136,'Capacidad Financiera'!$B$13:$AB$57081,2,0))</f>
        <v>0</v>
      </c>
      <c r="D136" s="287"/>
      <c r="E136" s="202" t="str">
        <f>IF(OR(C136="",D136=""),"",IF(AND(D136&gt;0,D136&lt;=CapTecnica1),Puntajes!$L$4,IF(AND(D136&gt;CapTecnica1,D136&lt;=CapTecnica2),Puntajes!$L$5,IF(D136&gt;CapTecnica2,Puntajes!$L$6,0))))</f>
        <v/>
      </c>
    </row>
    <row r="137" spans="2:5" hidden="1" x14ac:dyDescent="0.2">
      <c r="B137" s="209" t="str">
        <f>+'Capacidad Financiera'!B139</f>
        <v/>
      </c>
      <c r="C137" s="74">
        <f>IF(ISERROR(VLOOKUP(B137,'Capacidad Financiera'!$B$13:$AB$57081,2,0)),"",VLOOKUP(B137,'Capacidad Financiera'!$B$13:$AB$57081,2,0))</f>
        <v>0</v>
      </c>
      <c r="D137" s="210"/>
      <c r="E137" s="202" t="str">
        <f>IF(OR(C137="",D137=""),"",IF(AND(D137&gt;0,D137&lt;=CapTecnica1),Puntajes!$L$4,IF(AND(D137&gt;CapTecnica1,D137&lt;=CapTecnica2),Puntajes!$L$5,IF(D137&gt;CapTecnica2,Puntajes!$L$6,0))))</f>
        <v/>
      </c>
    </row>
    <row r="138" spans="2:5" hidden="1" x14ac:dyDescent="0.2">
      <c r="B138" s="209" t="str">
        <f>+'Capacidad Financiera'!B140</f>
        <v/>
      </c>
      <c r="C138" s="74">
        <f>IF(ISERROR(VLOOKUP(B138,'Capacidad Financiera'!$B$13:$AB$57081,2,0)),"",VLOOKUP(B138,'Capacidad Financiera'!$B$13:$AB$57081,2,0))</f>
        <v>0</v>
      </c>
      <c r="D138" s="210"/>
      <c r="E138" s="202" t="str">
        <f>IF(OR(C138="",D138=""),"",IF(AND(D138&gt;0,D138&lt;=CapTecnica1),Puntajes!$L$4,IF(AND(D138&gt;CapTecnica1,D138&lt;=CapTecnica2),Puntajes!$L$5,IF(D138&gt;CapTecnica2,Puntajes!$L$6,0))))</f>
        <v/>
      </c>
    </row>
    <row r="139" spans="2:5" hidden="1" x14ac:dyDescent="0.2">
      <c r="B139" s="209" t="str">
        <f>+'Capacidad Financiera'!B141</f>
        <v/>
      </c>
      <c r="C139" s="74">
        <f>IF(ISERROR(VLOOKUP(B139,'Capacidad Financiera'!$B$13:$AB$57081,2,0)),"",VLOOKUP(B139,'Capacidad Financiera'!$B$13:$AB$57081,2,0))</f>
        <v>0</v>
      </c>
      <c r="D139" s="210"/>
      <c r="E139" s="202" t="str">
        <f>IF(OR(C139="",D139=""),"",IF(AND(D139&gt;0,D139&lt;=CapTecnica1),Puntajes!$L$4,IF(AND(D139&gt;CapTecnica1,D139&lt;=CapTecnica2),Puntajes!$L$5,IF(D139&gt;CapTecnica2,Puntajes!$L$6,0))))</f>
        <v/>
      </c>
    </row>
    <row r="140" spans="2:5" hidden="1" x14ac:dyDescent="0.2">
      <c r="B140" s="209" t="str">
        <f>+'Capacidad Financiera'!B142</f>
        <v/>
      </c>
      <c r="C140" s="74">
        <f>IF(ISERROR(VLOOKUP(B140,'Capacidad Financiera'!$B$13:$AB$57081,2,0)),"",VLOOKUP(B140,'Capacidad Financiera'!$B$13:$AB$57081,2,0))</f>
        <v>0</v>
      </c>
      <c r="D140" s="210"/>
      <c r="E140" s="202" t="str">
        <f>IF(OR(C140="",D140=""),"",IF(AND(D140&gt;0,D140&lt;=CapTecnica1),Puntajes!$L$4,IF(AND(D140&gt;CapTecnica1,D140&lt;=CapTecnica2),Puntajes!$L$5,IF(D140&gt;CapTecnica2,Puntajes!$L$6,0))))</f>
        <v/>
      </c>
    </row>
    <row r="141" spans="2:5" hidden="1" x14ac:dyDescent="0.2">
      <c r="B141" s="209" t="str">
        <f>+'Capacidad Financiera'!B143</f>
        <v/>
      </c>
      <c r="C141" s="74">
        <f>IF(ISERROR(VLOOKUP(B141,'Capacidad Financiera'!$B$13:$AB$57081,2,0)),"",VLOOKUP(B141,'Capacidad Financiera'!$B$13:$AB$57081,2,0))</f>
        <v>0</v>
      </c>
      <c r="D141" s="210"/>
      <c r="E141" s="202" t="str">
        <f>IF(OR(C141="",D141=""),"",IF(AND(D141&gt;0,D141&lt;=CapTecnica1),Puntajes!$L$4,IF(AND(D141&gt;CapTecnica1,D141&lt;=CapTecnica2),Puntajes!$L$5,IF(D141&gt;CapTecnica2,Puntajes!$L$6,0))))</f>
        <v/>
      </c>
    </row>
    <row r="142" spans="2:5" hidden="1" x14ac:dyDescent="0.2">
      <c r="B142" s="209" t="str">
        <f>+'Capacidad Financiera'!B144</f>
        <v/>
      </c>
      <c r="C142" s="74">
        <f>IF(ISERROR(VLOOKUP(B142,'Capacidad Financiera'!$B$13:$AB$57081,2,0)),"",VLOOKUP(B142,'Capacidad Financiera'!$B$13:$AB$57081,2,0))</f>
        <v>0</v>
      </c>
      <c r="D142" s="210"/>
      <c r="E142" s="202" t="str">
        <f>IF(OR(C142="",D142=""),"",IF(AND(D142&gt;0,D142&lt;=CapTecnica1),Puntajes!$L$4,IF(AND(D142&gt;CapTecnica1,D142&lt;=CapTecnica2),Puntajes!$L$5,IF(D142&gt;CapTecnica2,Puntajes!$L$6,0))))</f>
        <v/>
      </c>
    </row>
    <row r="143" spans="2:5" ht="13.5" hidden="1" thickBot="1" x14ac:dyDescent="0.25">
      <c r="B143" s="211" t="str">
        <f>+'Capacidad Financiera'!B145</f>
        <v/>
      </c>
      <c r="C143" s="154">
        <f>IF(ISERROR(VLOOKUP(B143,'Capacidad Financiera'!$B$13:$AB$57081,2,0)),"",VLOOKUP(B143,'Capacidad Financiera'!$B$13:$AB$57081,2,0))</f>
        <v>0</v>
      </c>
      <c r="D143" s="212"/>
      <c r="E143" s="206" t="str">
        <f>IF(OR(C143="",D143=""),"",IF(AND(D143&gt;0,D143&lt;=CapTecnica1),Puntajes!$L$4,IF(AND(D143&gt;CapTecnica1,D143&lt;=CapTecnica2),Puntajes!$L$5,IF(D143&gt;CapTecnica2,Puntajes!$L$6,0))))</f>
        <v/>
      </c>
    </row>
    <row r="144" spans="2:5" ht="13.5" thickBot="1" x14ac:dyDescent="0.25">
      <c r="B144" s="161"/>
      <c r="C144" s="483"/>
      <c r="D144" s="483"/>
      <c r="E144" s="484"/>
    </row>
    <row r="145" spans="2:5" x14ac:dyDescent="0.2">
      <c r="B145" s="67">
        <v>13</v>
      </c>
      <c r="C145" s="68" t="str">
        <f>IF(ISERROR(VLOOKUP(B145,'Capacidad Financiera'!$B$13:$AB$57081,2,0)),"",VLOOKUP(B145,'Capacidad Financiera'!$B$13:$AB$57081,2,0))</f>
        <v>VISUAR S A S</v>
      </c>
      <c r="D145" s="109"/>
      <c r="E145" s="110" t="str">
        <f>IF(B146="",IF(D145="","",IF(AND(D145&gt;0,D145&lt;=CapTecnica1),Puntajes!$L$4,IF(AND(D145&gt;CapTecnica1,D145&lt;=CapTecnica2),Puntajes!$L$5,IF(D145&gt;CapTecnica2,Puntajes!$L$6,0)))),"")</f>
        <v/>
      </c>
    </row>
    <row r="146" spans="2:5" ht="13.5" thickBot="1" x14ac:dyDescent="0.25">
      <c r="B146" s="209">
        <f>+'Capacidad Financiera'!B148</f>
        <v>13.1</v>
      </c>
      <c r="C146" s="74" t="str">
        <f>IF(ISERROR(VLOOKUP(B146,'Capacidad Financiera'!$B$13:$AB$57081,2,0)),"",VLOOKUP(B146,'Capacidad Financiera'!$B$13:$AB$57081,2,0))</f>
        <v>VISUAR S A S</v>
      </c>
      <c r="D146" s="287">
        <v>6</v>
      </c>
      <c r="E146" s="202">
        <f>IF(OR(C146="",D146=""),"",IF(AND(D146&gt;0,D146&lt;=CapTecnica1),Puntajes!$L$4,IF(AND(D146&gt;CapTecnica1,D146&lt;=CapTecnica2),Puntajes!$L$5,IF(D146&gt;CapTecnica2,Puntajes!$L$6,0))))</f>
        <v>30</v>
      </c>
    </row>
    <row r="147" spans="2:5" hidden="1" x14ac:dyDescent="0.2">
      <c r="B147" s="209" t="str">
        <f>+'Capacidad Financiera'!B149</f>
        <v/>
      </c>
      <c r="C147" s="74">
        <f>IF(ISERROR(VLOOKUP(B147,'Capacidad Financiera'!$B$13:$AB$57081,2,0)),"",VLOOKUP(B147,'Capacidad Financiera'!$B$13:$AB$57081,2,0))</f>
        <v>0</v>
      </c>
      <c r="D147" s="287"/>
      <c r="E147" s="202" t="str">
        <f>IF(OR(C147="",D147=""),"",IF(AND(D147&gt;0,D147&lt;=CapTecnica1),Puntajes!$L$4,IF(AND(D147&gt;CapTecnica1,D147&lt;=CapTecnica2),Puntajes!$L$5,IF(D147&gt;CapTecnica2,Puntajes!$L$6,0))))</f>
        <v/>
      </c>
    </row>
    <row r="148" spans="2:5" hidden="1" x14ac:dyDescent="0.2">
      <c r="B148" s="209" t="str">
        <f>+'Capacidad Financiera'!B150</f>
        <v/>
      </c>
      <c r="C148" s="74">
        <f>IF(ISERROR(VLOOKUP(B148,'Capacidad Financiera'!$B$13:$AB$57081,2,0)),"",VLOOKUP(B148,'Capacidad Financiera'!$B$13:$AB$57081,2,0))</f>
        <v>0</v>
      </c>
      <c r="D148" s="210"/>
      <c r="E148" s="202" t="str">
        <f>IF(OR(C148="",D148=""),"",IF(AND(D148&gt;0,D148&lt;=CapTecnica1),Puntajes!$L$4,IF(AND(D148&gt;CapTecnica1,D148&lt;=CapTecnica2),Puntajes!$L$5,IF(D148&gt;CapTecnica2,Puntajes!$L$6,0))))</f>
        <v/>
      </c>
    </row>
    <row r="149" spans="2:5" hidden="1" x14ac:dyDescent="0.2">
      <c r="B149" s="209" t="str">
        <f>+'Capacidad Financiera'!B151</f>
        <v/>
      </c>
      <c r="C149" s="74">
        <f>IF(ISERROR(VLOOKUP(B149,'Capacidad Financiera'!$B$13:$AB$57081,2,0)),"",VLOOKUP(B149,'Capacidad Financiera'!$B$13:$AB$57081,2,0))</f>
        <v>0</v>
      </c>
      <c r="D149" s="210"/>
      <c r="E149" s="202" t="str">
        <f>IF(OR(C149="",D149=""),"",IF(AND(D149&gt;0,D149&lt;=CapTecnica1),Puntajes!$L$4,IF(AND(D149&gt;CapTecnica1,D149&lt;=CapTecnica2),Puntajes!$L$5,IF(D149&gt;CapTecnica2,Puntajes!$L$6,0))))</f>
        <v/>
      </c>
    </row>
    <row r="150" spans="2:5" hidden="1" x14ac:dyDescent="0.2">
      <c r="B150" s="209" t="str">
        <f>+'Capacidad Financiera'!B152</f>
        <v/>
      </c>
      <c r="C150" s="74">
        <f>IF(ISERROR(VLOOKUP(B150,'Capacidad Financiera'!$B$13:$AB$57081,2,0)),"",VLOOKUP(B150,'Capacidad Financiera'!$B$13:$AB$57081,2,0))</f>
        <v>0</v>
      </c>
      <c r="D150" s="210"/>
      <c r="E150" s="202" t="str">
        <f>IF(OR(C150="",D150=""),"",IF(AND(D150&gt;0,D150&lt;=CapTecnica1),Puntajes!$L$4,IF(AND(D150&gt;CapTecnica1,D150&lt;=CapTecnica2),Puntajes!$L$5,IF(D150&gt;CapTecnica2,Puntajes!$L$6,0))))</f>
        <v/>
      </c>
    </row>
    <row r="151" spans="2:5" hidden="1" x14ac:dyDescent="0.2">
      <c r="B151" s="209" t="str">
        <f>+'Capacidad Financiera'!B153</f>
        <v/>
      </c>
      <c r="C151" s="74">
        <f>IF(ISERROR(VLOOKUP(B151,'Capacidad Financiera'!$B$13:$AB$57081,2,0)),"",VLOOKUP(B151,'Capacidad Financiera'!$B$13:$AB$57081,2,0))</f>
        <v>0</v>
      </c>
      <c r="D151" s="210"/>
      <c r="E151" s="202" t="str">
        <f>IF(OR(C151="",D151=""),"",IF(AND(D151&gt;0,D151&lt;=CapTecnica1),Puntajes!$L$4,IF(AND(D151&gt;CapTecnica1,D151&lt;=CapTecnica2),Puntajes!$L$5,IF(D151&gt;CapTecnica2,Puntajes!$L$6,0))))</f>
        <v/>
      </c>
    </row>
    <row r="152" spans="2:5" hidden="1" x14ac:dyDescent="0.2">
      <c r="B152" s="209" t="str">
        <f>+'Capacidad Financiera'!B154</f>
        <v/>
      </c>
      <c r="C152" s="74">
        <f>IF(ISERROR(VLOOKUP(B152,'Capacidad Financiera'!$B$13:$AB$57081,2,0)),"",VLOOKUP(B152,'Capacidad Financiera'!$B$13:$AB$57081,2,0))</f>
        <v>0</v>
      </c>
      <c r="D152" s="210"/>
      <c r="E152" s="202" t="str">
        <f>IF(OR(C152="",D152=""),"",IF(AND(D152&gt;0,D152&lt;=CapTecnica1),Puntajes!$L$4,IF(AND(D152&gt;CapTecnica1,D152&lt;=CapTecnica2),Puntajes!$L$5,IF(D152&gt;CapTecnica2,Puntajes!$L$6,0))))</f>
        <v/>
      </c>
    </row>
    <row r="153" spans="2:5" hidden="1" x14ac:dyDescent="0.2">
      <c r="B153" s="209" t="str">
        <f>+'Capacidad Financiera'!B155</f>
        <v/>
      </c>
      <c r="C153" s="74">
        <f>IF(ISERROR(VLOOKUP(B153,'Capacidad Financiera'!$B$13:$AB$57081,2,0)),"",VLOOKUP(B153,'Capacidad Financiera'!$B$13:$AB$57081,2,0))</f>
        <v>0</v>
      </c>
      <c r="D153" s="210"/>
      <c r="E153" s="202" t="str">
        <f>IF(OR(C153="",D153=""),"",IF(AND(D153&gt;0,D153&lt;=CapTecnica1),Puntajes!$L$4,IF(AND(D153&gt;CapTecnica1,D153&lt;=CapTecnica2),Puntajes!$L$5,IF(D153&gt;CapTecnica2,Puntajes!$L$6,0))))</f>
        <v/>
      </c>
    </row>
    <row r="154" spans="2:5" ht="13.5" hidden="1" thickBot="1" x14ac:dyDescent="0.25">
      <c r="B154" s="211" t="str">
        <f>+'Capacidad Financiera'!B156</f>
        <v/>
      </c>
      <c r="C154" s="154">
        <f>IF(ISERROR(VLOOKUP(B154,'Capacidad Financiera'!$B$13:$AB$57081,2,0)),"",VLOOKUP(B154,'Capacidad Financiera'!$B$13:$AB$57081,2,0))</f>
        <v>0</v>
      </c>
      <c r="D154" s="212"/>
      <c r="E154" s="206" t="str">
        <f>IF(OR(C154="",D154=""),"",IF(AND(D154&gt;0,D154&lt;=CapTecnica1),Puntajes!$L$4,IF(AND(D154&gt;CapTecnica1,D154&lt;=CapTecnica2),Puntajes!$L$5,IF(D154&gt;CapTecnica2,Puntajes!$L$6,0))))</f>
        <v/>
      </c>
    </row>
    <row r="155" spans="2:5" ht="13.5" thickBot="1" x14ac:dyDescent="0.25">
      <c r="B155" s="161"/>
      <c r="C155" s="483"/>
      <c r="D155" s="483"/>
      <c r="E155" s="484"/>
    </row>
    <row r="156" spans="2:5" x14ac:dyDescent="0.2">
      <c r="B156" s="67">
        <v>14</v>
      </c>
      <c r="C156" s="68" t="str">
        <f>IF(ISERROR(VLOOKUP(B156,'Capacidad Financiera'!$B$13:$AB$57081,2,0)),"",VLOOKUP(B156,'Capacidad Financiera'!$B$13:$AB$57081,2,0))</f>
        <v xml:space="preserve"> CONSORCIO OSIN24</v>
      </c>
      <c r="D156" s="109"/>
      <c r="E156" s="110" t="str">
        <f>IF(B157="",IF(D156="","",IF(AND(D156&gt;0,D156&lt;=CapTecnica1),Puntajes!$L$4,IF(AND(D156&gt;CapTecnica1,D156&lt;=CapTecnica2),Puntajes!$L$5,IF(D156&gt;CapTecnica2,Puntajes!$L$6,0)))),"")</f>
        <v/>
      </c>
    </row>
    <row r="157" spans="2:5" x14ac:dyDescent="0.2">
      <c r="B157" s="209">
        <f>+'Capacidad Financiera'!B159</f>
        <v>14.1</v>
      </c>
      <c r="C157" s="74" t="str">
        <f>IF(ISERROR(VLOOKUP(B157,'Capacidad Financiera'!$B$13:$AB$57081,2,0)),"",VLOOKUP(B157,'Capacidad Financiera'!$B$13:$AB$57081,2,0))</f>
        <v>INGENIEROS Y PROYECTOS SAS INPRO SAS</v>
      </c>
      <c r="D157" s="287"/>
      <c r="E157" s="202" t="str">
        <f>IF(OR(C157="",D157=""),"",IF(AND(D157&gt;0,D157&lt;=CapTecnica1),Puntajes!$L$4,IF(AND(D157&gt;CapTecnica1,D157&lt;=CapTecnica2),Puntajes!$L$5,IF(D157&gt;CapTecnica2,Puntajes!$L$6,0))))</f>
        <v/>
      </c>
    </row>
    <row r="158" spans="2:5" ht="13.5" thickBot="1" x14ac:dyDescent="0.25">
      <c r="B158" s="209">
        <f>+'Capacidad Financiera'!B160</f>
        <v>14.2</v>
      </c>
      <c r="C158" s="74" t="str">
        <f>IF(ISERROR(VLOOKUP(B158,'Capacidad Financiera'!$B$13:$AB$57081,2,0)),"",VLOOKUP(B158,'Capacidad Financiera'!$B$13:$AB$57081,2,0))</f>
        <v>FIGUEROA URRIAGO OSCAR</v>
      </c>
      <c r="D158" s="287"/>
      <c r="E158" s="202" t="str">
        <f>IF(OR(C158="",D158=""),"",IF(AND(D158&gt;0,D158&lt;=CapTecnica1),Puntajes!$L$4,IF(AND(D158&gt;CapTecnica1,D158&lt;=CapTecnica2),Puntajes!$L$5,IF(D158&gt;CapTecnica2,Puntajes!$L$6,0))))</f>
        <v/>
      </c>
    </row>
    <row r="159" spans="2:5" hidden="1" x14ac:dyDescent="0.2">
      <c r="B159" s="209" t="str">
        <f>+'Capacidad Financiera'!B161</f>
        <v/>
      </c>
      <c r="C159" s="74">
        <f>IF(ISERROR(VLOOKUP(B159,'Capacidad Financiera'!$B$13:$AB$57081,2,0)),"",VLOOKUP(B159,'Capacidad Financiera'!$B$13:$AB$57081,2,0))</f>
        <v>0</v>
      </c>
      <c r="D159" s="210"/>
      <c r="E159" s="202" t="str">
        <f>IF(OR(C159="",D159=""),"",IF(AND(D159&gt;0,D159&lt;=CapTecnica1),Puntajes!$L$4,IF(AND(D159&gt;CapTecnica1,D159&lt;=CapTecnica2),Puntajes!$L$5,IF(D159&gt;CapTecnica2,Puntajes!$L$6,0))))</f>
        <v/>
      </c>
    </row>
    <row r="160" spans="2:5" hidden="1" x14ac:dyDescent="0.2">
      <c r="B160" s="209" t="str">
        <f>+'Capacidad Financiera'!B162</f>
        <v/>
      </c>
      <c r="C160" s="74">
        <f>IF(ISERROR(VLOOKUP(B160,'Capacidad Financiera'!$B$13:$AB$57081,2,0)),"",VLOOKUP(B160,'Capacidad Financiera'!$B$13:$AB$57081,2,0))</f>
        <v>0</v>
      </c>
      <c r="D160" s="210"/>
      <c r="E160" s="202" t="str">
        <f>IF(OR(C160="",D160=""),"",IF(AND(D160&gt;0,D160&lt;=CapTecnica1),Puntajes!$L$4,IF(AND(D160&gt;CapTecnica1,D160&lt;=CapTecnica2),Puntajes!$L$5,IF(D160&gt;CapTecnica2,Puntajes!$L$6,0))))</f>
        <v/>
      </c>
    </row>
    <row r="161" spans="2:5" hidden="1" x14ac:dyDescent="0.2">
      <c r="B161" s="209" t="str">
        <f>+'Capacidad Financiera'!B163</f>
        <v/>
      </c>
      <c r="C161" s="74">
        <f>IF(ISERROR(VLOOKUP(B161,'Capacidad Financiera'!$B$13:$AB$57081,2,0)),"",VLOOKUP(B161,'Capacidad Financiera'!$B$13:$AB$57081,2,0))</f>
        <v>0</v>
      </c>
      <c r="D161" s="210"/>
      <c r="E161" s="202" t="str">
        <f>IF(OR(C161="",D161=""),"",IF(AND(D161&gt;0,D161&lt;=CapTecnica1),Puntajes!$L$4,IF(AND(D161&gt;CapTecnica1,D161&lt;=CapTecnica2),Puntajes!$L$5,IF(D161&gt;CapTecnica2,Puntajes!$L$6,0))))</f>
        <v/>
      </c>
    </row>
    <row r="162" spans="2:5" hidden="1" x14ac:dyDescent="0.2">
      <c r="B162" s="209" t="str">
        <f>+'Capacidad Financiera'!B164</f>
        <v/>
      </c>
      <c r="C162" s="74">
        <f>IF(ISERROR(VLOOKUP(B162,'Capacidad Financiera'!$B$13:$AB$57081,2,0)),"",VLOOKUP(B162,'Capacidad Financiera'!$B$13:$AB$57081,2,0))</f>
        <v>0</v>
      </c>
      <c r="D162" s="210"/>
      <c r="E162" s="202" t="str">
        <f>IF(OR(C162="",D162=""),"",IF(AND(D162&gt;0,D162&lt;=CapTecnica1),Puntajes!$L$4,IF(AND(D162&gt;CapTecnica1,D162&lt;=CapTecnica2),Puntajes!$L$5,IF(D162&gt;CapTecnica2,Puntajes!$L$6,0))))</f>
        <v/>
      </c>
    </row>
    <row r="163" spans="2:5" hidden="1" x14ac:dyDescent="0.2">
      <c r="B163" s="209" t="str">
        <f>+'Capacidad Financiera'!B165</f>
        <v/>
      </c>
      <c r="C163" s="74">
        <f>IF(ISERROR(VLOOKUP(B163,'Capacidad Financiera'!$B$13:$AB$57081,2,0)),"",VLOOKUP(B163,'Capacidad Financiera'!$B$13:$AB$57081,2,0))</f>
        <v>0</v>
      </c>
      <c r="D163" s="210"/>
      <c r="E163" s="202" t="str">
        <f>IF(OR(C163="",D163=""),"",IF(AND(D163&gt;0,D163&lt;=CapTecnica1),Puntajes!$L$4,IF(AND(D163&gt;CapTecnica1,D163&lt;=CapTecnica2),Puntajes!$L$5,IF(D163&gt;CapTecnica2,Puntajes!$L$6,0))))</f>
        <v/>
      </c>
    </row>
    <row r="164" spans="2:5" hidden="1" x14ac:dyDescent="0.2">
      <c r="B164" s="209" t="str">
        <f>+'Capacidad Financiera'!B166</f>
        <v/>
      </c>
      <c r="C164" s="74">
        <f>IF(ISERROR(VLOOKUP(B164,'Capacidad Financiera'!$B$13:$AB$57081,2,0)),"",VLOOKUP(B164,'Capacidad Financiera'!$B$13:$AB$57081,2,0))</f>
        <v>0</v>
      </c>
      <c r="D164" s="210"/>
      <c r="E164" s="202" t="str">
        <f>IF(OR(C164="",D164=""),"",IF(AND(D164&gt;0,D164&lt;=CapTecnica1),Puntajes!$L$4,IF(AND(D164&gt;CapTecnica1,D164&lt;=CapTecnica2),Puntajes!$L$5,IF(D164&gt;CapTecnica2,Puntajes!$L$6,0))))</f>
        <v/>
      </c>
    </row>
    <row r="165" spans="2:5" ht="13.5" hidden="1" thickBot="1" x14ac:dyDescent="0.25">
      <c r="B165" s="211" t="str">
        <f>+'Capacidad Financiera'!B167</f>
        <v/>
      </c>
      <c r="C165" s="154">
        <f>IF(ISERROR(VLOOKUP(B165,'Capacidad Financiera'!$B$13:$AB$57081,2,0)),"",VLOOKUP(B165,'Capacidad Financiera'!$B$13:$AB$57081,2,0))</f>
        <v>0</v>
      </c>
      <c r="D165" s="212"/>
      <c r="E165" s="206" t="str">
        <f>IF(OR(C165="",D165=""),"",IF(AND(D165&gt;0,D165&lt;=CapTecnica1),Puntajes!$L$4,IF(AND(D165&gt;CapTecnica1,D165&lt;=CapTecnica2),Puntajes!$L$5,IF(D165&gt;CapTecnica2,Puntajes!$L$6,0))))</f>
        <v/>
      </c>
    </row>
    <row r="166" spans="2:5" ht="13.5" thickBot="1" x14ac:dyDescent="0.25">
      <c r="B166" s="161"/>
      <c r="C166" s="483"/>
      <c r="D166" s="483"/>
      <c r="E166" s="484"/>
    </row>
    <row r="167" spans="2:5" ht="25.5" x14ac:dyDescent="0.2">
      <c r="B167" s="67">
        <v>15</v>
      </c>
      <c r="C167" s="68" t="str">
        <f>IF(ISERROR(VLOOKUP(B167,'Capacidad Financiera'!$B$13:$AB$57081,2,0)),"",VLOOKUP(B167,'Capacidad Financiera'!$B$13:$AB$57081,2,0))</f>
        <v>EUROAMERICAN INGENIERIA Y CONSTRUCCIONES SAS</v>
      </c>
      <c r="D167" s="109"/>
      <c r="E167" s="110" t="str">
        <f>IF(B168="",IF(D167="","",IF(AND(D167&gt;0,D167&lt;=CapTecnica1),Puntajes!$L$4,IF(AND(D167&gt;CapTecnica1,D167&lt;=CapTecnica2),Puntajes!$L$5,IF(D167&gt;CapTecnica2,Puntajes!$L$6,0)))),"")</f>
        <v/>
      </c>
    </row>
    <row r="168" spans="2:5" ht="26.25" thickBot="1" x14ac:dyDescent="0.25">
      <c r="B168" s="209">
        <f>+'Capacidad Financiera'!B170</f>
        <v>15.1</v>
      </c>
      <c r="C168" s="74" t="str">
        <f>IF(ISERROR(VLOOKUP(B168,'Capacidad Financiera'!$B$13:$AB$57081,2,0)),"",VLOOKUP(B168,'Capacidad Financiera'!$B$13:$AB$57081,2,0))</f>
        <v>EUROAMERICAN INGENIERIA Y CONSTRUCCIONES SAS</v>
      </c>
      <c r="D168" s="287">
        <v>1</v>
      </c>
      <c r="E168" s="202">
        <f>IF(OR(C168="",D168=""),"",IF(AND(D168&gt;0,D168&lt;=CapTecnica1),Puntajes!$L$4,IF(AND(D168&gt;CapTecnica1,D168&lt;=CapTecnica2),Puntajes!$L$5,IF(D168&gt;CapTecnica2,Puntajes!$L$6,0))))</f>
        <v>20</v>
      </c>
    </row>
    <row r="169" spans="2:5" hidden="1" x14ac:dyDescent="0.2">
      <c r="B169" s="209" t="str">
        <f>+'Capacidad Financiera'!B171</f>
        <v/>
      </c>
      <c r="C169" s="74">
        <f>IF(ISERROR(VLOOKUP(B169,'Capacidad Financiera'!$B$13:$AB$57081,2,0)),"",VLOOKUP(B169,'Capacidad Financiera'!$B$13:$AB$57081,2,0))</f>
        <v>0</v>
      </c>
      <c r="D169" s="287"/>
      <c r="E169" s="202" t="str">
        <f>IF(OR(C169="",D169=""),"",IF(AND(D169&gt;0,D169&lt;=CapTecnica1),Puntajes!$L$4,IF(AND(D169&gt;CapTecnica1,D169&lt;=CapTecnica2),Puntajes!$L$5,IF(D169&gt;CapTecnica2,Puntajes!$L$6,0))))</f>
        <v/>
      </c>
    </row>
    <row r="170" spans="2:5" hidden="1" x14ac:dyDescent="0.2">
      <c r="B170" s="209" t="str">
        <f>+'Capacidad Financiera'!B172</f>
        <v/>
      </c>
      <c r="C170" s="74">
        <f>IF(ISERROR(VLOOKUP(B170,'Capacidad Financiera'!$B$13:$AB$57081,2,0)),"",VLOOKUP(B170,'Capacidad Financiera'!$B$13:$AB$57081,2,0))</f>
        <v>0</v>
      </c>
      <c r="D170" s="210"/>
      <c r="E170" s="202" t="str">
        <f>IF(OR(C170="",D170=""),"",IF(AND(D170&gt;0,D170&lt;=CapTecnica1),Puntajes!$L$4,IF(AND(D170&gt;CapTecnica1,D170&lt;=CapTecnica2),Puntajes!$L$5,IF(D170&gt;CapTecnica2,Puntajes!$L$6,0))))</f>
        <v/>
      </c>
    </row>
    <row r="171" spans="2:5" hidden="1" x14ac:dyDescent="0.2">
      <c r="B171" s="209" t="str">
        <f>+'Capacidad Financiera'!B173</f>
        <v/>
      </c>
      <c r="C171" s="74">
        <f>IF(ISERROR(VLOOKUP(B171,'Capacidad Financiera'!$B$13:$AB$57081,2,0)),"",VLOOKUP(B171,'Capacidad Financiera'!$B$13:$AB$57081,2,0))</f>
        <v>0</v>
      </c>
      <c r="D171" s="210"/>
      <c r="E171" s="202" t="str">
        <f>IF(OR(C171="",D171=""),"",IF(AND(D171&gt;0,D171&lt;=CapTecnica1),Puntajes!$L$4,IF(AND(D171&gt;CapTecnica1,D171&lt;=CapTecnica2),Puntajes!$L$5,IF(D171&gt;CapTecnica2,Puntajes!$L$6,0))))</f>
        <v/>
      </c>
    </row>
    <row r="172" spans="2:5" hidden="1" x14ac:dyDescent="0.2">
      <c r="B172" s="209" t="str">
        <f>+'Capacidad Financiera'!B174</f>
        <v/>
      </c>
      <c r="C172" s="74">
        <f>IF(ISERROR(VLOOKUP(B172,'Capacidad Financiera'!$B$13:$AB$57081,2,0)),"",VLOOKUP(B172,'Capacidad Financiera'!$B$13:$AB$57081,2,0))</f>
        <v>0</v>
      </c>
      <c r="D172" s="210"/>
      <c r="E172" s="202" t="str">
        <f>IF(OR(C172="",D172=""),"",IF(AND(D172&gt;0,D172&lt;=CapTecnica1),Puntajes!$L$4,IF(AND(D172&gt;CapTecnica1,D172&lt;=CapTecnica2),Puntajes!$L$5,IF(D172&gt;CapTecnica2,Puntajes!$L$6,0))))</f>
        <v/>
      </c>
    </row>
    <row r="173" spans="2:5" hidden="1" x14ac:dyDescent="0.2">
      <c r="B173" s="209" t="str">
        <f>+'Capacidad Financiera'!B175</f>
        <v/>
      </c>
      <c r="C173" s="74">
        <f>IF(ISERROR(VLOOKUP(B173,'Capacidad Financiera'!$B$13:$AB$57081,2,0)),"",VLOOKUP(B173,'Capacidad Financiera'!$B$13:$AB$57081,2,0))</f>
        <v>0</v>
      </c>
      <c r="D173" s="210"/>
      <c r="E173" s="202" t="str">
        <f>IF(OR(C173="",D173=""),"",IF(AND(D173&gt;0,D173&lt;=CapTecnica1),Puntajes!$L$4,IF(AND(D173&gt;CapTecnica1,D173&lt;=CapTecnica2),Puntajes!$L$5,IF(D173&gt;CapTecnica2,Puntajes!$L$6,0))))</f>
        <v/>
      </c>
    </row>
    <row r="174" spans="2:5" hidden="1" x14ac:dyDescent="0.2">
      <c r="B174" s="209" t="str">
        <f>+'Capacidad Financiera'!B176</f>
        <v/>
      </c>
      <c r="C174" s="74">
        <f>IF(ISERROR(VLOOKUP(B174,'Capacidad Financiera'!$B$13:$AB$57081,2,0)),"",VLOOKUP(B174,'Capacidad Financiera'!$B$13:$AB$57081,2,0))</f>
        <v>0</v>
      </c>
      <c r="D174" s="210"/>
      <c r="E174" s="202" t="str">
        <f>IF(OR(C174="",D174=""),"",IF(AND(D174&gt;0,D174&lt;=CapTecnica1),Puntajes!$L$4,IF(AND(D174&gt;CapTecnica1,D174&lt;=CapTecnica2),Puntajes!$L$5,IF(D174&gt;CapTecnica2,Puntajes!$L$6,0))))</f>
        <v/>
      </c>
    </row>
    <row r="175" spans="2:5" hidden="1" x14ac:dyDescent="0.2">
      <c r="B175" s="209" t="str">
        <f>+'Capacidad Financiera'!B177</f>
        <v/>
      </c>
      <c r="C175" s="74">
        <f>IF(ISERROR(VLOOKUP(B175,'Capacidad Financiera'!$B$13:$AB$57081,2,0)),"",VLOOKUP(B175,'Capacidad Financiera'!$B$13:$AB$57081,2,0))</f>
        <v>0</v>
      </c>
      <c r="D175" s="210"/>
      <c r="E175" s="202" t="str">
        <f>IF(OR(C175="",D175=""),"",IF(AND(D175&gt;0,D175&lt;=CapTecnica1),Puntajes!$L$4,IF(AND(D175&gt;CapTecnica1,D175&lt;=CapTecnica2),Puntajes!$L$5,IF(D175&gt;CapTecnica2,Puntajes!$L$6,0))))</f>
        <v/>
      </c>
    </row>
    <row r="176" spans="2:5" ht="13.5" hidden="1" thickBot="1" x14ac:dyDescent="0.25">
      <c r="B176" s="211" t="str">
        <f>+'Capacidad Financiera'!B178</f>
        <v/>
      </c>
      <c r="C176" s="154">
        <f>IF(ISERROR(VLOOKUP(B176,'Capacidad Financiera'!$B$13:$AB$57081,2,0)),"",VLOOKUP(B176,'Capacidad Financiera'!$B$13:$AB$57081,2,0))</f>
        <v>0</v>
      </c>
      <c r="D176" s="212"/>
      <c r="E176" s="206" t="str">
        <f>IF(OR(C176="",D176=""),"",IF(AND(D176&gt;0,D176&lt;=CapTecnica1),Puntajes!$L$4,IF(AND(D176&gt;CapTecnica1,D176&lt;=CapTecnica2),Puntajes!$L$5,IF(D176&gt;CapTecnica2,Puntajes!$L$6,0))))</f>
        <v/>
      </c>
    </row>
    <row r="177" spans="2:5" ht="13.5" thickBot="1" x14ac:dyDescent="0.25">
      <c r="B177" s="161"/>
      <c r="C177" s="483"/>
      <c r="D177" s="483"/>
      <c r="E177" s="484"/>
    </row>
    <row r="178" spans="2:5" x14ac:dyDescent="0.2">
      <c r="B178" s="67">
        <v>16</v>
      </c>
      <c r="C178" s="68" t="str">
        <f>IF(ISERROR(VLOOKUP(B178,'Capacidad Financiera'!$B$13:$AB$57081,2,0)),"",VLOOKUP(B178,'Capacidad Financiera'!$B$13:$AB$57081,2,0))</f>
        <v>INGENIERIA Y OBRAS CIVILES FR SAS</v>
      </c>
      <c r="D178" s="109"/>
      <c r="E178" s="110" t="str">
        <f>IF(B179="",IF(D178="","",IF(AND(D178&gt;0,D178&lt;=CapTecnica1),Puntajes!$L$4,IF(AND(D178&gt;CapTecnica1,D178&lt;=CapTecnica2),Puntajes!$L$5,IF(D178&gt;CapTecnica2,Puntajes!$L$6,0)))),"")</f>
        <v/>
      </c>
    </row>
    <row r="179" spans="2:5" ht="13.5" thickBot="1" x14ac:dyDescent="0.25">
      <c r="B179" s="209">
        <f>+'Capacidad Financiera'!B181</f>
        <v>16.100000000000001</v>
      </c>
      <c r="C179" s="74" t="str">
        <f>IF(ISERROR(VLOOKUP(B179,'Capacidad Financiera'!$B$13:$AB$57081,2,0)),"",VLOOKUP(B179,'Capacidad Financiera'!$B$13:$AB$57081,2,0))</f>
        <v>INGENIERIA Y OBRAS CIVILES FR SAS</v>
      </c>
      <c r="D179" s="287">
        <v>1</v>
      </c>
      <c r="E179" s="202">
        <f>IF(OR(C179="",D179=""),"",IF(AND(D179&gt;0,D179&lt;=CapTecnica1),Puntajes!$L$4,IF(AND(D179&gt;CapTecnica1,D179&lt;=CapTecnica2),Puntajes!$L$5,IF(D179&gt;CapTecnica2,Puntajes!$L$6,0))))</f>
        <v>20</v>
      </c>
    </row>
    <row r="180" spans="2:5" hidden="1" x14ac:dyDescent="0.2">
      <c r="B180" s="209" t="str">
        <f>+'Capacidad Financiera'!B182</f>
        <v/>
      </c>
      <c r="C180" s="74">
        <f>IF(ISERROR(VLOOKUP(B180,'Capacidad Financiera'!$B$13:$AB$57081,2,0)),"",VLOOKUP(B180,'Capacidad Financiera'!$B$13:$AB$57081,2,0))</f>
        <v>0</v>
      </c>
      <c r="D180" s="287"/>
      <c r="E180" s="202" t="str">
        <f>IF(OR(C180="",D180=""),"",IF(AND(D180&gt;0,D180&lt;=CapTecnica1),Puntajes!$L$4,IF(AND(D180&gt;CapTecnica1,D180&lt;=CapTecnica2),Puntajes!$L$5,IF(D180&gt;CapTecnica2,Puntajes!$L$6,0))))</f>
        <v/>
      </c>
    </row>
    <row r="181" spans="2:5" hidden="1" x14ac:dyDescent="0.2">
      <c r="B181" s="209" t="str">
        <f>+'Capacidad Financiera'!B183</f>
        <v/>
      </c>
      <c r="C181" s="74">
        <f>IF(ISERROR(VLOOKUP(B181,'Capacidad Financiera'!$B$13:$AB$57081,2,0)),"",VLOOKUP(B181,'Capacidad Financiera'!$B$13:$AB$57081,2,0))</f>
        <v>0</v>
      </c>
      <c r="D181" s="210"/>
      <c r="E181" s="202" t="str">
        <f>IF(OR(C181="",D181=""),"",IF(AND(D181&gt;0,D181&lt;=CapTecnica1),Puntajes!$L$4,IF(AND(D181&gt;CapTecnica1,D181&lt;=CapTecnica2),Puntajes!$L$5,IF(D181&gt;CapTecnica2,Puntajes!$L$6,0))))</f>
        <v/>
      </c>
    </row>
    <row r="182" spans="2:5" hidden="1" x14ac:dyDescent="0.2">
      <c r="B182" s="209" t="str">
        <f>+'Capacidad Financiera'!B184</f>
        <v/>
      </c>
      <c r="C182" s="74">
        <f>IF(ISERROR(VLOOKUP(B182,'Capacidad Financiera'!$B$13:$AB$57081,2,0)),"",VLOOKUP(B182,'Capacidad Financiera'!$B$13:$AB$57081,2,0))</f>
        <v>0</v>
      </c>
      <c r="D182" s="210"/>
      <c r="E182" s="202" t="str">
        <f>IF(OR(C182="",D182=""),"",IF(AND(D182&gt;0,D182&lt;=CapTecnica1),Puntajes!$L$4,IF(AND(D182&gt;CapTecnica1,D182&lt;=CapTecnica2),Puntajes!$L$5,IF(D182&gt;CapTecnica2,Puntajes!$L$6,0))))</f>
        <v/>
      </c>
    </row>
    <row r="183" spans="2:5" hidden="1" x14ac:dyDescent="0.2">
      <c r="B183" s="209" t="str">
        <f>+'Capacidad Financiera'!B185</f>
        <v/>
      </c>
      <c r="C183" s="74">
        <f>IF(ISERROR(VLOOKUP(B183,'Capacidad Financiera'!$B$13:$AB$57081,2,0)),"",VLOOKUP(B183,'Capacidad Financiera'!$B$13:$AB$57081,2,0))</f>
        <v>0</v>
      </c>
      <c r="D183" s="210"/>
      <c r="E183" s="202" t="str">
        <f>IF(OR(C183="",D183=""),"",IF(AND(D183&gt;0,D183&lt;=CapTecnica1),Puntajes!$L$4,IF(AND(D183&gt;CapTecnica1,D183&lt;=CapTecnica2),Puntajes!$L$5,IF(D183&gt;CapTecnica2,Puntajes!$L$6,0))))</f>
        <v/>
      </c>
    </row>
    <row r="184" spans="2:5" hidden="1" x14ac:dyDescent="0.2">
      <c r="B184" s="209" t="str">
        <f>+'Capacidad Financiera'!B186</f>
        <v/>
      </c>
      <c r="C184" s="74">
        <f>IF(ISERROR(VLOOKUP(B184,'Capacidad Financiera'!$B$13:$AB$57081,2,0)),"",VLOOKUP(B184,'Capacidad Financiera'!$B$13:$AB$57081,2,0))</f>
        <v>0</v>
      </c>
      <c r="D184" s="210"/>
      <c r="E184" s="202" t="str">
        <f>IF(OR(C184="",D184=""),"",IF(AND(D184&gt;0,D184&lt;=CapTecnica1),Puntajes!$L$4,IF(AND(D184&gt;CapTecnica1,D184&lt;=CapTecnica2),Puntajes!$L$5,IF(D184&gt;CapTecnica2,Puntajes!$L$6,0))))</f>
        <v/>
      </c>
    </row>
    <row r="185" spans="2:5" hidden="1" x14ac:dyDescent="0.2">
      <c r="B185" s="209" t="str">
        <f>+'Capacidad Financiera'!B187</f>
        <v/>
      </c>
      <c r="C185" s="74">
        <f>IF(ISERROR(VLOOKUP(B185,'Capacidad Financiera'!$B$13:$AB$57081,2,0)),"",VLOOKUP(B185,'Capacidad Financiera'!$B$13:$AB$57081,2,0))</f>
        <v>0</v>
      </c>
      <c r="D185" s="210"/>
      <c r="E185" s="202" t="str">
        <f>IF(OR(C185="",D185=""),"",IF(AND(D185&gt;0,D185&lt;=CapTecnica1),Puntajes!$L$4,IF(AND(D185&gt;CapTecnica1,D185&lt;=CapTecnica2),Puntajes!$L$5,IF(D185&gt;CapTecnica2,Puntajes!$L$6,0))))</f>
        <v/>
      </c>
    </row>
    <row r="186" spans="2:5" hidden="1" x14ac:dyDescent="0.2">
      <c r="B186" s="209" t="str">
        <f>+'Capacidad Financiera'!B188</f>
        <v/>
      </c>
      <c r="C186" s="74">
        <f>IF(ISERROR(VLOOKUP(B186,'Capacidad Financiera'!$B$13:$AB$57081,2,0)),"",VLOOKUP(B186,'Capacidad Financiera'!$B$13:$AB$57081,2,0))</f>
        <v>0</v>
      </c>
      <c r="D186" s="210"/>
      <c r="E186" s="202" t="str">
        <f>IF(OR(C186="",D186=""),"",IF(AND(D186&gt;0,D186&lt;=CapTecnica1),Puntajes!$L$4,IF(AND(D186&gt;CapTecnica1,D186&lt;=CapTecnica2),Puntajes!$L$5,IF(D186&gt;CapTecnica2,Puntajes!$L$6,0))))</f>
        <v/>
      </c>
    </row>
    <row r="187" spans="2:5" ht="13.5" hidden="1" thickBot="1" x14ac:dyDescent="0.25">
      <c r="B187" s="211" t="str">
        <f>+'Capacidad Financiera'!B189</f>
        <v/>
      </c>
      <c r="C187" s="154">
        <f>IF(ISERROR(VLOOKUP(B187,'Capacidad Financiera'!$B$13:$AB$57081,2,0)),"",VLOOKUP(B187,'Capacidad Financiera'!$B$13:$AB$57081,2,0))</f>
        <v>0</v>
      </c>
      <c r="D187" s="212"/>
      <c r="E187" s="206" t="str">
        <f>IF(OR(C187="",D187=""),"",IF(AND(D187&gt;0,D187&lt;=CapTecnica1),Puntajes!$L$4,IF(AND(D187&gt;CapTecnica1,D187&lt;=CapTecnica2),Puntajes!$L$5,IF(D187&gt;CapTecnica2,Puntajes!$L$6,0))))</f>
        <v/>
      </c>
    </row>
    <row r="188" spans="2:5" ht="13.5" thickBot="1" x14ac:dyDescent="0.25">
      <c r="B188" s="161"/>
      <c r="C188" s="483"/>
      <c r="D188" s="483"/>
      <c r="E188" s="484"/>
    </row>
    <row r="189" spans="2:5" ht="25.5" x14ac:dyDescent="0.2">
      <c r="B189" s="67">
        <v>17</v>
      </c>
      <c r="C189" s="68" t="str">
        <f>IF(ISERROR(VLOOKUP(B189,'Capacidad Financiera'!$B$13:$AB$57081,2,0)),"",VLOOKUP(B189,'Capacidad Financiera'!$B$13:$AB$57081,2,0))</f>
        <v>CONSTRUCCIONES Y VALORES CONSTRUVALORES SAS</v>
      </c>
      <c r="D189" s="109"/>
      <c r="E189" s="110" t="str">
        <f>IF(B190="",IF(D189="","",IF(AND(D189&gt;0,D189&lt;=CapTecnica1),Puntajes!$L$4,IF(AND(D189&gt;CapTecnica1,D189&lt;=CapTecnica2),Puntajes!$L$5,IF(D189&gt;CapTecnica2,Puntajes!$L$6,0)))),"")</f>
        <v/>
      </c>
    </row>
    <row r="190" spans="2:5" ht="26.25" thickBot="1" x14ac:dyDescent="0.25">
      <c r="B190" s="209">
        <f>+'Capacidad Financiera'!B192</f>
        <v>17.100000000000001</v>
      </c>
      <c r="C190" s="74" t="str">
        <f>IF(ISERROR(VLOOKUP(B190,'Capacidad Financiera'!$B$13:$AB$57081,2,0)),"",VLOOKUP(B190,'Capacidad Financiera'!$B$13:$AB$57081,2,0))</f>
        <v>CONSTRUCCIONES Y VALORES CONSTRUVALORES SAS</v>
      </c>
      <c r="D190" s="287">
        <v>1</v>
      </c>
      <c r="E190" s="202">
        <f>IF(OR(C190="",D190=""),"",IF(AND(D190&gt;0,D190&lt;=CapTecnica1),Puntajes!$L$4,IF(AND(D190&gt;CapTecnica1,D190&lt;=CapTecnica2),Puntajes!$L$5,IF(D190&gt;CapTecnica2,Puntajes!$L$6,0))))</f>
        <v>20</v>
      </c>
    </row>
    <row r="191" spans="2:5" hidden="1" x14ac:dyDescent="0.2">
      <c r="B191" s="209" t="str">
        <f>+'Capacidad Financiera'!B193</f>
        <v/>
      </c>
      <c r="C191" s="74">
        <f>IF(ISERROR(VLOOKUP(B191,'Capacidad Financiera'!$B$13:$AB$57081,2,0)),"",VLOOKUP(B191,'Capacidad Financiera'!$B$13:$AB$57081,2,0))</f>
        <v>0</v>
      </c>
      <c r="D191" s="287"/>
      <c r="E191" s="202" t="str">
        <f>IF(OR(C191="",D191=""),"",IF(AND(D191&gt;0,D191&lt;=CapTecnica1),Puntajes!$L$4,IF(AND(D191&gt;CapTecnica1,D191&lt;=CapTecnica2),Puntajes!$L$5,IF(D191&gt;CapTecnica2,Puntajes!$L$6,0))))</f>
        <v/>
      </c>
    </row>
    <row r="192" spans="2:5" hidden="1" x14ac:dyDescent="0.2">
      <c r="B192" s="209" t="str">
        <f>+'Capacidad Financiera'!B194</f>
        <v/>
      </c>
      <c r="C192" s="74">
        <f>IF(ISERROR(VLOOKUP(B192,'Capacidad Financiera'!$B$13:$AB$57081,2,0)),"",VLOOKUP(B192,'Capacidad Financiera'!$B$13:$AB$57081,2,0))</f>
        <v>0</v>
      </c>
      <c r="D192" s="210"/>
      <c r="E192" s="202" t="str">
        <f>IF(OR(C192="",D192=""),"",IF(AND(D192&gt;0,D192&lt;=CapTecnica1),Puntajes!$L$4,IF(AND(D192&gt;CapTecnica1,D192&lt;=CapTecnica2),Puntajes!$L$5,IF(D192&gt;CapTecnica2,Puntajes!$L$6,0))))</f>
        <v/>
      </c>
    </row>
    <row r="193" spans="2:5" hidden="1" x14ac:dyDescent="0.2">
      <c r="B193" s="209" t="str">
        <f>+'Capacidad Financiera'!B195</f>
        <v/>
      </c>
      <c r="C193" s="74">
        <f>IF(ISERROR(VLOOKUP(B193,'Capacidad Financiera'!$B$13:$AB$57081,2,0)),"",VLOOKUP(B193,'Capacidad Financiera'!$B$13:$AB$57081,2,0))</f>
        <v>0</v>
      </c>
      <c r="D193" s="210"/>
      <c r="E193" s="202" t="str">
        <f>IF(OR(C193="",D193=""),"",IF(AND(D193&gt;0,D193&lt;=CapTecnica1),Puntajes!$L$4,IF(AND(D193&gt;CapTecnica1,D193&lt;=CapTecnica2),Puntajes!$L$5,IF(D193&gt;CapTecnica2,Puntajes!$L$6,0))))</f>
        <v/>
      </c>
    </row>
    <row r="194" spans="2:5" hidden="1" x14ac:dyDescent="0.2">
      <c r="B194" s="209" t="str">
        <f>+'Capacidad Financiera'!B196</f>
        <v/>
      </c>
      <c r="C194" s="74">
        <f>IF(ISERROR(VLOOKUP(B194,'Capacidad Financiera'!$B$13:$AB$57081,2,0)),"",VLOOKUP(B194,'Capacidad Financiera'!$B$13:$AB$57081,2,0))</f>
        <v>0</v>
      </c>
      <c r="D194" s="210"/>
      <c r="E194" s="202" t="str">
        <f>IF(OR(C194="",D194=""),"",IF(AND(D194&gt;0,D194&lt;=CapTecnica1),Puntajes!$L$4,IF(AND(D194&gt;CapTecnica1,D194&lt;=CapTecnica2),Puntajes!$L$5,IF(D194&gt;CapTecnica2,Puntajes!$L$6,0))))</f>
        <v/>
      </c>
    </row>
    <row r="195" spans="2:5" hidden="1" x14ac:dyDescent="0.2">
      <c r="B195" s="209" t="str">
        <f>+'Capacidad Financiera'!B197</f>
        <v/>
      </c>
      <c r="C195" s="74">
        <f>IF(ISERROR(VLOOKUP(B195,'Capacidad Financiera'!$B$13:$AB$57081,2,0)),"",VLOOKUP(B195,'Capacidad Financiera'!$B$13:$AB$57081,2,0))</f>
        <v>0</v>
      </c>
      <c r="D195" s="210"/>
      <c r="E195" s="202" t="str">
        <f>IF(OR(C195="",D195=""),"",IF(AND(D195&gt;0,D195&lt;=CapTecnica1),Puntajes!$L$4,IF(AND(D195&gt;CapTecnica1,D195&lt;=CapTecnica2),Puntajes!$L$5,IF(D195&gt;CapTecnica2,Puntajes!$L$6,0))))</f>
        <v/>
      </c>
    </row>
    <row r="196" spans="2:5" hidden="1" x14ac:dyDescent="0.2">
      <c r="B196" s="209" t="str">
        <f>+'Capacidad Financiera'!B198</f>
        <v/>
      </c>
      <c r="C196" s="74">
        <f>IF(ISERROR(VLOOKUP(B196,'Capacidad Financiera'!$B$13:$AB$57081,2,0)),"",VLOOKUP(B196,'Capacidad Financiera'!$B$13:$AB$57081,2,0))</f>
        <v>0</v>
      </c>
      <c r="D196" s="210"/>
      <c r="E196" s="202" t="str">
        <f>IF(OR(C196="",D196=""),"",IF(AND(D196&gt;0,D196&lt;=CapTecnica1),Puntajes!$L$4,IF(AND(D196&gt;CapTecnica1,D196&lt;=CapTecnica2),Puntajes!$L$5,IF(D196&gt;CapTecnica2,Puntajes!$L$6,0))))</f>
        <v/>
      </c>
    </row>
    <row r="197" spans="2:5" hidden="1" x14ac:dyDescent="0.2">
      <c r="B197" s="209" t="str">
        <f>+'Capacidad Financiera'!B199</f>
        <v/>
      </c>
      <c r="C197" s="74">
        <f>IF(ISERROR(VLOOKUP(B197,'Capacidad Financiera'!$B$13:$AB$57081,2,0)),"",VLOOKUP(B197,'Capacidad Financiera'!$B$13:$AB$57081,2,0))</f>
        <v>0</v>
      </c>
      <c r="D197" s="210"/>
      <c r="E197" s="202" t="str">
        <f>IF(OR(C197="",D197=""),"",IF(AND(D197&gt;0,D197&lt;=CapTecnica1),Puntajes!$L$4,IF(AND(D197&gt;CapTecnica1,D197&lt;=CapTecnica2),Puntajes!$L$5,IF(D197&gt;CapTecnica2,Puntajes!$L$6,0))))</f>
        <v/>
      </c>
    </row>
    <row r="198" spans="2:5" ht="13.5" hidden="1" thickBot="1" x14ac:dyDescent="0.25">
      <c r="B198" s="211" t="str">
        <f>+'Capacidad Financiera'!B200</f>
        <v/>
      </c>
      <c r="C198" s="154">
        <f>IF(ISERROR(VLOOKUP(B198,'Capacidad Financiera'!$B$13:$AB$57081,2,0)),"",VLOOKUP(B198,'Capacidad Financiera'!$B$13:$AB$57081,2,0))</f>
        <v>0</v>
      </c>
      <c r="D198" s="212"/>
      <c r="E198" s="206" t="str">
        <f>IF(OR(C198="",D198=""),"",IF(AND(D198&gt;0,D198&lt;=CapTecnica1),Puntajes!$L$4,IF(AND(D198&gt;CapTecnica1,D198&lt;=CapTecnica2),Puntajes!$L$5,IF(D198&gt;CapTecnica2,Puntajes!$L$6,0))))</f>
        <v/>
      </c>
    </row>
    <row r="199" spans="2:5" ht="13.5" thickBot="1" x14ac:dyDescent="0.25">
      <c r="B199" s="161"/>
      <c r="C199" s="483"/>
      <c r="D199" s="483"/>
      <c r="E199" s="484"/>
    </row>
    <row r="200" spans="2:5" ht="25.5" x14ac:dyDescent="0.2">
      <c r="B200" s="67">
        <v>18</v>
      </c>
      <c r="C200" s="68" t="str">
        <f>IF(ISERROR(VLOOKUP(B200,'Capacidad Financiera'!$B$13:$AB$57081,2,0)),"",VLOOKUP(B200,'Capacidad Financiera'!$B$13:$AB$57081,2,0))</f>
        <v xml:space="preserve"> SERVICIOS INTEGRALES DE ARQUITECTURA Y CONSTRUCCION SERARCO SAS</v>
      </c>
      <c r="D200" s="109"/>
      <c r="E200" s="110" t="str">
        <f>IF(B201="",IF(D200="","",IF(AND(D200&gt;0,D200&lt;=CapTecnica1),Puntajes!$L$4,IF(AND(D200&gt;CapTecnica1,D200&lt;=CapTecnica2),Puntajes!$L$5,IF(D200&gt;CapTecnica2,Puntajes!$L$6,0)))),"")</f>
        <v/>
      </c>
    </row>
    <row r="201" spans="2:5" ht="26.25" thickBot="1" x14ac:dyDescent="0.25">
      <c r="B201" s="209">
        <f>+'Capacidad Financiera'!B203</f>
        <v>18.100000000000001</v>
      </c>
      <c r="C201" s="74" t="str">
        <f>IF(ISERROR(VLOOKUP(B201,'Capacidad Financiera'!$B$13:$AB$57081,2,0)),"",VLOOKUP(B201,'Capacidad Financiera'!$B$13:$AB$57081,2,0))</f>
        <v xml:space="preserve"> SERVICIOS INTEGRALES DE ARQUITECTURA Y CONSTRUCCION SERARCO SAS</v>
      </c>
      <c r="D201" s="287">
        <v>2</v>
      </c>
      <c r="E201" s="202">
        <f>IF(OR(C201="",D201=""),"",IF(AND(D201&gt;0,D201&lt;=CapTecnica1),Puntajes!$L$4,IF(AND(D201&gt;CapTecnica1,D201&lt;=CapTecnica2),Puntajes!$L$5,IF(D201&gt;CapTecnica2,Puntajes!$L$6,0))))</f>
        <v>20</v>
      </c>
    </row>
    <row r="202" spans="2:5" hidden="1" x14ac:dyDescent="0.2">
      <c r="B202" s="209" t="str">
        <f>+'Capacidad Financiera'!B204</f>
        <v/>
      </c>
      <c r="C202" s="74">
        <f>IF(ISERROR(VLOOKUP(B202,'Capacidad Financiera'!$B$13:$AB$57081,2,0)),"",VLOOKUP(B202,'Capacidad Financiera'!$B$13:$AB$57081,2,0))</f>
        <v>0</v>
      </c>
      <c r="D202" s="287"/>
      <c r="E202" s="202" t="str">
        <f>IF(OR(C202="",D202=""),"",IF(AND(D202&gt;0,D202&lt;=CapTecnica1),Puntajes!$L$4,IF(AND(D202&gt;CapTecnica1,D202&lt;=CapTecnica2),Puntajes!$L$5,IF(D202&gt;CapTecnica2,Puntajes!$L$6,0))))</f>
        <v/>
      </c>
    </row>
    <row r="203" spans="2:5" hidden="1" x14ac:dyDescent="0.2">
      <c r="B203" s="209" t="str">
        <f>+'Capacidad Financiera'!B205</f>
        <v/>
      </c>
      <c r="C203" s="74">
        <f>IF(ISERROR(VLOOKUP(B203,'Capacidad Financiera'!$B$13:$AB$57081,2,0)),"",VLOOKUP(B203,'Capacidad Financiera'!$B$13:$AB$57081,2,0))</f>
        <v>0</v>
      </c>
      <c r="D203" s="210"/>
      <c r="E203" s="202" t="str">
        <f>IF(OR(C203="",D203=""),"",IF(AND(D203&gt;0,D203&lt;=CapTecnica1),Puntajes!$L$4,IF(AND(D203&gt;CapTecnica1,D203&lt;=CapTecnica2),Puntajes!$L$5,IF(D203&gt;CapTecnica2,Puntajes!$L$6,0))))</f>
        <v/>
      </c>
    </row>
    <row r="204" spans="2:5" hidden="1" x14ac:dyDescent="0.2">
      <c r="B204" s="209" t="str">
        <f>+'Capacidad Financiera'!B206</f>
        <v/>
      </c>
      <c r="C204" s="74">
        <f>IF(ISERROR(VLOOKUP(B204,'Capacidad Financiera'!$B$13:$AB$57081,2,0)),"",VLOOKUP(B204,'Capacidad Financiera'!$B$13:$AB$57081,2,0))</f>
        <v>0</v>
      </c>
      <c r="D204" s="210"/>
      <c r="E204" s="202" t="str">
        <f>IF(OR(C204="",D204=""),"",IF(AND(D204&gt;0,D204&lt;=CapTecnica1),Puntajes!$L$4,IF(AND(D204&gt;CapTecnica1,D204&lt;=CapTecnica2),Puntajes!$L$5,IF(D204&gt;CapTecnica2,Puntajes!$L$6,0))))</f>
        <v/>
      </c>
    </row>
    <row r="205" spans="2:5" hidden="1" x14ac:dyDescent="0.2">
      <c r="B205" s="209" t="str">
        <f>+'Capacidad Financiera'!B207</f>
        <v/>
      </c>
      <c r="C205" s="74">
        <f>IF(ISERROR(VLOOKUP(B205,'Capacidad Financiera'!$B$13:$AB$57081,2,0)),"",VLOOKUP(B205,'Capacidad Financiera'!$B$13:$AB$57081,2,0))</f>
        <v>0</v>
      </c>
      <c r="D205" s="210"/>
      <c r="E205" s="202" t="str">
        <f>IF(OR(C205="",D205=""),"",IF(AND(D205&gt;0,D205&lt;=CapTecnica1),Puntajes!$L$4,IF(AND(D205&gt;CapTecnica1,D205&lt;=CapTecnica2),Puntajes!$L$5,IF(D205&gt;CapTecnica2,Puntajes!$L$6,0))))</f>
        <v/>
      </c>
    </row>
    <row r="206" spans="2:5" hidden="1" x14ac:dyDescent="0.2">
      <c r="B206" s="209" t="str">
        <f>+'Capacidad Financiera'!B208</f>
        <v/>
      </c>
      <c r="C206" s="74">
        <f>IF(ISERROR(VLOOKUP(B206,'Capacidad Financiera'!$B$13:$AB$57081,2,0)),"",VLOOKUP(B206,'Capacidad Financiera'!$B$13:$AB$57081,2,0))</f>
        <v>0</v>
      </c>
      <c r="D206" s="210"/>
      <c r="E206" s="202" t="str">
        <f>IF(OR(C206="",D206=""),"",IF(AND(D206&gt;0,D206&lt;=CapTecnica1),Puntajes!$L$4,IF(AND(D206&gt;CapTecnica1,D206&lt;=CapTecnica2),Puntajes!$L$5,IF(D206&gt;CapTecnica2,Puntajes!$L$6,0))))</f>
        <v/>
      </c>
    </row>
    <row r="207" spans="2:5" hidden="1" x14ac:dyDescent="0.2">
      <c r="B207" s="209" t="str">
        <f>+'Capacidad Financiera'!B209</f>
        <v/>
      </c>
      <c r="C207" s="74">
        <f>IF(ISERROR(VLOOKUP(B207,'Capacidad Financiera'!$B$13:$AB$57081,2,0)),"",VLOOKUP(B207,'Capacidad Financiera'!$B$13:$AB$57081,2,0))</f>
        <v>0</v>
      </c>
      <c r="D207" s="210"/>
      <c r="E207" s="202" t="str">
        <f>IF(OR(C207="",D207=""),"",IF(AND(D207&gt;0,D207&lt;=CapTecnica1),Puntajes!$L$4,IF(AND(D207&gt;CapTecnica1,D207&lt;=CapTecnica2),Puntajes!$L$5,IF(D207&gt;CapTecnica2,Puntajes!$L$6,0))))</f>
        <v/>
      </c>
    </row>
    <row r="208" spans="2:5" hidden="1" x14ac:dyDescent="0.2">
      <c r="B208" s="209" t="str">
        <f>+'Capacidad Financiera'!B210</f>
        <v/>
      </c>
      <c r="C208" s="74">
        <f>IF(ISERROR(VLOOKUP(B208,'Capacidad Financiera'!$B$13:$AB$57081,2,0)),"",VLOOKUP(B208,'Capacidad Financiera'!$B$13:$AB$57081,2,0))</f>
        <v>0</v>
      </c>
      <c r="D208" s="210"/>
      <c r="E208" s="202" t="str">
        <f>IF(OR(C208="",D208=""),"",IF(AND(D208&gt;0,D208&lt;=CapTecnica1),Puntajes!$L$4,IF(AND(D208&gt;CapTecnica1,D208&lt;=CapTecnica2),Puntajes!$L$5,IF(D208&gt;CapTecnica2,Puntajes!$L$6,0))))</f>
        <v/>
      </c>
    </row>
    <row r="209" spans="2:5" ht="13.5" hidden="1" thickBot="1" x14ac:dyDescent="0.25">
      <c r="B209" s="211" t="str">
        <f>+'Capacidad Financiera'!B211</f>
        <v/>
      </c>
      <c r="C209" s="154">
        <f>IF(ISERROR(VLOOKUP(B209,'Capacidad Financiera'!$B$13:$AB$57081,2,0)),"",VLOOKUP(B209,'Capacidad Financiera'!$B$13:$AB$57081,2,0))</f>
        <v>0</v>
      </c>
      <c r="D209" s="212"/>
      <c r="E209" s="206" t="str">
        <f>IF(OR(C209="",D209=""),"",IF(AND(D209&gt;0,D209&lt;=CapTecnica1),Puntajes!$L$4,IF(AND(D209&gt;CapTecnica1,D209&lt;=CapTecnica2),Puntajes!$L$5,IF(D209&gt;CapTecnica2,Puntajes!$L$6,0))))</f>
        <v/>
      </c>
    </row>
    <row r="210" spans="2:5" ht="13.5" thickBot="1" x14ac:dyDescent="0.25">
      <c r="B210" s="161"/>
      <c r="C210" s="483"/>
      <c r="D210" s="483"/>
      <c r="E210" s="484"/>
    </row>
    <row r="211" spans="2:5" x14ac:dyDescent="0.2">
      <c r="B211" s="67">
        <v>19</v>
      </c>
      <c r="C211" s="68" t="str">
        <f>IF(ISERROR(VLOOKUP(B211,'Capacidad Financiera'!$B$13:$AB$57081,2,0)),"",VLOOKUP(B211,'Capacidad Financiera'!$B$13:$AB$57081,2,0))</f>
        <v>GHS INGENIERIA SAS</v>
      </c>
      <c r="D211" s="109"/>
      <c r="E211" s="110" t="str">
        <f>IF(B212="",IF(D211="","",IF(AND(D211&gt;0,D211&lt;=CapTecnica1),Puntajes!$L$4,IF(AND(D211&gt;CapTecnica1,D211&lt;=CapTecnica2),Puntajes!$L$5,IF(D211&gt;CapTecnica2,Puntajes!$L$6,0)))),"")</f>
        <v/>
      </c>
    </row>
    <row r="212" spans="2:5" ht="13.5" thickBot="1" x14ac:dyDescent="0.25">
      <c r="B212" s="209">
        <f>+'Capacidad Financiera'!B214</f>
        <v>19.100000000000001</v>
      </c>
      <c r="C212" s="74" t="str">
        <f>IF(ISERROR(VLOOKUP(B212,'Capacidad Financiera'!$B$13:$AB$57081,2,0)),"",VLOOKUP(B212,'Capacidad Financiera'!$B$13:$AB$57081,2,0))</f>
        <v>GHS INGENIERIA SAS</v>
      </c>
      <c r="D212" s="287">
        <v>11</v>
      </c>
      <c r="E212" s="202">
        <f>IF(OR(C212="",D212=""),"",IF(AND(D212&gt;0,D212&lt;=CapTecnica1),Puntajes!$L$4,IF(AND(D212&gt;CapTecnica1,D212&lt;=CapTecnica2),Puntajes!$L$5,IF(D212&gt;CapTecnica2,Puntajes!$L$6,0))))</f>
        <v>40</v>
      </c>
    </row>
    <row r="213" spans="2:5" hidden="1" x14ac:dyDescent="0.2">
      <c r="B213" s="209" t="str">
        <f>+'Capacidad Financiera'!B215</f>
        <v/>
      </c>
      <c r="C213" s="74">
        <f>IF(ISERROR(VLOOKUP(B213,'Capacidad Financiera'!$B$13:$AB$57081,2,0)),"",VLOOKUP(B213,'Capacidad Financiera'!$B$13:$AB$57081,2,0))</f>
        <v>0</v>
      </c>
      <c r="D213" s="287"/>
      <c r="E213" s="202" t="str">
        <f>IF(OR(C213="",D213=""),"",IF(AND(D213&gt;0,D213&lt;=CapTecnica1),Puntajes!$L$4,IF(AND(D213&gt;CapTecnica1,D213&lt;=CapTecnica2),Puntajes!$L$5,IF(D213&gt;CapTecnica2,Puntajes!$L$6,0))))</f>
        <v/>
      </c>
    </row>
    <row r="214" spans="2:5" hidden="1" x14ac:dyDescent="0.2">
      <c r="B214" s="209" t="str">
        <f>+'Capacidad Financiera'!B216</f>
        <v/>
      </c>
      <c r="C214" s="74">
        <f>IF(ISERROR(VLOOKUP(B214,'Capacidad Financiera'!$B$13:$AB$57081,2,0)),"",VLOOKUP(B214,'Capacidad Financiera'!$B$13:$AB$57081,2,0))</f>
        <v>0</v>
      </c>
      <c r="D214" s="210"/>
      <c r="E214" s="202" t="str">
        <f>IF(OR(C214="",D214=""),"",IF(AND(D214&gt;0,D214&lt;=CapTecnica1),Puntajes!$L$4,IF(AND(D214&gt;CapTecnica1,D214&lt;=CapTecnica2),Puntajes!$L$5,IF(D214&gt;CapTecnica2,Puntajes!$L$6,0))))</f>
        <v/>
      </c>
    </row>
    <row r="215" spans="2:5" hidden="1" x14ac:dyDescent="0.2">
      <c r="B215" s="209" t="str">
        <f>+'Capacidad Financiera'!B217</f>
        <v/>
      </c>
      <c r="C215" s="74">
        <f>IF(ISERROR(VLOOKUP(B215,'Capacidad Financiera'!$B$13:$AB$57081,2,0)),"",VLOOKUP(B215,'Capacidad Financiera'!$B$13:$AB$57081,2,0))</f>
        <v>0</v>
      </c>
      <c r="D215" s="210"/>
      <c r="E215" s="202" t="str">
        <f>IF(OR(C215="",D215=""),"",IF(AND(D215&gt;0,D215&lt;=CapTecnica1),Puntajes!$L$4,IF(AND(D215&gt;CapTecnica1,D215&lt;=CapTecnica2),Puntajes!$L$5,IF(D215&gt;CapTecnica2,Puntajes!$L$6,0))))</f>
        <v/>
      </c>
    </row>
    <row r="216" spans="2:5" hidden="1" x14ac:dyDescent="0.2">
      <c r="B216" s="209" t="str">
        <f>+'Capacidad Financiera'!B218</f>
        <v/>
      </c>
      <c r="C216" s="74">
        <f>IF(ISERROR(VLOOKUP(B216,'Capacidad Financiera'!$B$13:$AB$57081,2,0)),"",VLOOKUP(B216,'Capacidad Financiera'!$B$13:$AB$57081,2,0))</f>
        <v>0</v>
      </c>
      <c r="D216" s="210"/>
      <c r="E216" s="202" t="str">
        <f>IF(OR(C216="",D216=""),"",IF(AND(D216&gt;0,D216&lt;=CapTecnica1),Puntajes!$L$4,IF(AND(D216&gt;CapTecnica1,D216&lt;=CapTecnica2),Puntajes!$L$5,IF(D216&gt;CapTecnica2,Puntajes!$L$6,0))))</f>
        <v/>
      </c>
    </row>
    <row r="217" spans="2:5" hidden="1" x14ac:dyDescent="0.2">
      <c r="B217" s="209" t="str">
        <f>+'Capacidad Financiera'!B219</f>
        <v/>
      </c>
      <c r="C217" s="74">
        <f>IF(ISERROR(VLOOKUP(B217,'Capacidad Financiera'!$B$13:$AB$57081,2,0)),"",VLOOKUP(B217,'Capacidad Financiera'!$B$13:$AB$57081,2,0))</f>
        <v>0</v>
      </c>
      <c r="D217" s="210"/>
      <c r="E217" s="202" t="str">
        <f>IF(OR(C217="",D217=""),"",IF(AND(D217&gt;0,D217&lt;=CapTecnica1),Puntajes!$L$4,IF(AND(D217&gt;CapTecnica1,D217&lt;=CapTecnica2),Puntajes!$L$5,IF(D217&gt;CapTecnica2,Puntajes!$L$6,0))))</f>
        <v/>
      </c>
    </row>
    <row r="218" spans="2:5" hidden="1" x14ac:dyDescent="0.2">
      <c r="B218" s="209" t="str">
        <f>+'Capacidad Financiera'!B220</f>
        <v/>
      </c>
      <c r="C218" s="74">
        <f>IF(ISERROR(VLOOKUP(B218,'Capacidad Financiera'!$B$13:$AB$57081,2,0)),"",VLOOKUP(B218,'Capacidad Financiera'!$B$13:$AB$57081,2,0))</f>
        <v>0</v>
      </c>
      <c r="D218" s="210"/>
      <c r="E218" s="202" t="str">
        <f>IF(OR(C218="",D218=""),"",IF(AND(D218&gt;0,D218&lt;=CapTecnica1),Puntajes!$L$4,IF(AND(D218&gt;CapTecnica1,D218&lt;=CapTecnica2),Puntajes!$L$5,IF(D218&gt;CapTecnica2,Puntajes!$L$6,0))))</f>
        <v/>
      </c>
    </row>
    <row r="219" spans="2:5" hidden="1" x14ac:dyDescent="0.2">
      <c r="B219" s="209" t="str">
        <f>+'Capacidad Financiera'!B221</f>
        <v/>
      </c>
      <c r="C219" s="74">
        <f>IF(ISERROR(VLOOKUP(B219,'Capacidad Financiera'!$B$13:$AB$57081,2,0)),"",VLOOKUP(B219,'Capacidad Financiera'!$B$13:$AB$57081,2,0))</f>
        <v>0</v>
      </c>
      <c r="D219" s="210"/>
      <c r="E219" s="202" t="str">
        <f>IF(OR(C219="",D219=""),"",IF(AND(D219&gt;0,D219&lt;=CapTecnica1),Puntajes!$L$4,IF(AND(D219&gt;CapTecnica1,D219&lt;=CapTecnica2),Puntajes!$L$5,IF(D219&gt;CapTecnica2,Puntajes!$L$6,0))))</f>
        <v/>
      </c>
    </row>
    <row r="220" spans="2:5" ht="13.5" hidden="1" thickBot="1" x14ac:dyDescent="0.25">
      <c r="B220" s="211" t="str">
        <f>+'Capacidad Financiera'!B222</f>
        <v/>
      </c>
      <c r="C220" s="154">
        <f>IF(ISERROR(VLOOKUP(B220,'Capacidad Financiera'!$B$13:$AB$57081,2,0)),"",VLOOKUP(B220,'Capacidad Financiera'!$B$13:$AB$57081,2,0))</f>
        <v>0</v>
      </c>
      <c r="D220" s="212"/>
      <c r="E220" s="206" t="str">
        <f>IF(OR(C220="",D220=""),"",IF(AND(D220&gt;0,D220&lt;=CapTecnica1),Puntajes!$L$4,IF(AND(D220&gt;CapTecnica1,D220&lt;=CapTecnica2),Puntajes!$L$5,IF(D220&gt;CapTecnica2,Puntajes!$L$6,0))))</f>
        <v/>
      </c>
    </row>
    <row r="221" spans="2:5" ht="13.5" thickBot="1" x14ac:dyDescent="0.25">
      <c r="B221" s="161"/>
      <c r="C221" s="483"/>
      <c r="D221" s="483"/>
      <c r="E221" s="484"/>
    </row>
    <row r="222" spans="2:5" x14ac:dyDescent="0.2">
      <c r="B222" s="67">
        <v>20</v>
      </c>
      <c r="C222" s="68" t="str">
        <f>IF(ISERROR(VLOOKUP(B222,'Capacidad Financiera'!$B$13:$AB$57081,2,0)),"",VLOOKUP(B222,'Capacidad Financiera'!$B$13:$AB$57081,2,0))</f>
        <v xml:space="preserve"> LOGIA 3 ASOCIADOS S.A.S - BIC</v>
      </c>
      <c r="D222" s="109"/>
      <c r="E222" s="110" t="str">
        <f>IF(B223="",IF(D222="","",IF(AND(D222&gt;0,D222&lt;=CapTecnica1),Puntajes!$L$4,IF(AND(D222&gt;CapTecnica1,D222&lt;=CapTecnica2),Puntajes!$L$5,IF(D222&gt;CapTecnica2,Puntajes!$L$6,0)))),"")</f>
        <v/>
      </c>
    </row>
    <row r="223" spans="2:5" ht="13.5" thickBot="1" x14ac:dyDescent="0.25">
      <c r="B223" s="209">
        <f>+'Capacidad Financiera'!B225</f>
        <v>20.100000000000001</v>
      </c>
      <c r="C223" s="74" t="str">
        <f>IF(ISERROR(VLOOKUP(B223,'Capacidad Financiera'!$B$13:$AB$57081,2,0)),"",VLOOKUP(B223,'Capacidad Financiera'!$B$13:$AB$57081,2,0))</f>
        <v xml:space="preserve"> LOGIA 3 ASOCIADOS S.A.S - BIC</v>
      </c>
      <c r="D223" s="287">
        <v>10</v>
      </c>
      <c r="E223" s="202">
        <f>IF(OR(C223="",D223=""),"",IF(AND(D223&gt;0,D223&lt;=CapTecnica1),Puntajes!$L$4,IF(AND(D223&gt;CapTecnica1,D223&lt;=CapTecnica2),Puntajes!$L$5,IF(D223&gt;CapTecnica2,Puntajes!$L$6,0))))</f>
        <v>30</v>
      </c>
    </row>
    <row r="224" spans="2:5" hidden="1" x14ac:dyDescent="0.2">
      <c r="B224" s="209" t="str">
        <f>+'Capacidad Financiera'!B226</f>
        <v/>
      </c>
      <c r="C224" s="74">
        <f>IF(ISERROR(VLOOKUP(B224,'Capacidad Financiera'!$B$13:$AB$57081,2,0)),"",VLOOKUP(B224,'Capacidad Financiera'!$B$13:$AB$57081,2,0))</f>
        <v>0</v>
      </c>
      <c r="D224" s="287"/>
      <c r="E224" s="202" t="str">
        <f>IF(OR(C224="",D224=""),"",IF(AND(D224&gt;0,D224&lt;=CapTecnica1),Puntajes!$L$4,IF(AND(D224&gt;CapTecnica1,D224&lt;=CapTecnica2),Puntajes!$L$5,IF(D224&gt;CapTecnica2,Puntajes!$L$6,0))))</f>
        <v/>
      </c>
    </row>
    <row r="225" spans="2:5" hidden="1" x14ac:dyDescent="0.2">
      <c r="B225" s="209" t="str">
        <f>+'Capacidad Financiera'!B227</f>
        <v/>
      </c>
      <c r="C225" s="74">
        <f>IF(ISERROR(VLOOKUP(B225,'Capacidad Financiera'!$B$13:$AB$57081,2,0)),"",VLOOKUP(B225,'Capacidad Financiera'!$B$13:$AB$57081,2,0))</f>
        <v>0</v>
      </c>
      <c r="D225" s="210"/>
      <c r="E225" s="202" t="str">
        <f>IF(OR(C225="",D225=""),"",IF(AND(D225&gt;0,D225&lt;=CapTecnica1),Puntajes!$L$4,IF(AND(D225&gt;CapTecnica1,D225&lt;=CapTecnica2),Puntajes!$L$5,IF(D225&gt;CapTecnica2,Puntajes!$L$6,0))))</f>
        <v/>
      </c>
    </row>
    <row r="226" spans="2:5" hidden="1" x14ac:dyDescent="0.2">
      <c r="B226" s="209" t="str">
        <f>+'Capacidad Financiera'!B228</f>
        <v/>
      </c>
      <c r="C226" s="74">
        <f>IF(ISERROR(VLOOKUP(B226,'Capacidad Financiera'!$B$13:$AB$57081,2,0)),"",VLOOKUP(B226,'Capacidad Financiera'!$B$13:$AB$57081,2,0))</f>
        <v>0</v>
      </c>
      <c r="D226" s="210"/>
      <c r="E226" s="202" t="str">
        <f>IF(OR(C226="",D226=""),"",IF(AND(D226&gt;0,D226&lt;=CapTecnica1),Puntajes!$L$4,IF(AND(D226&gt;CapTecnica1,D226&lt;=CapTecnica2),Puntajes!$L$5,IF(D226&gt;CapTecnica2,Puntajes!$L$6,0))))</f>
        <v/>
      </c>
    </row>
    <row r="227" spans="2:5" hidden="1" x14ac:dyDescent="0.2">
      <c r="B227" s="209" t="str">
        <f>+'Capacidad Financiera'!B229</f>
        <v/>
      </c>
      <c r="C227" s="74">
        <f>IF(ISERROR(VLOOKUP(B227,'Capacidad Financiera'!$B$13:$AB$57081,2,0)),"",VLOOKUP(B227,'Capacidad Financiera'!$B$13:$AB$57081,2,0))</f>
        <v>0</v>
      </c>
      <c r="D227" s="210"/>
      <c r="E227" s="202" t="str">
        <f>IF(OR(C227="",D227=""),"",IF(AND(D227&gt;0,D227&lt;=CapTecnica1),Puntajes!$L$4,IF(AND(D227&gt;CapTecnica1,D227&lt;=CapTecnica2),Puntajes!$L$5,IF(D227&gt;CapTecnica2,Puntajes!$L$6,0))))</f>
        <v/>
      </c>
    </row>
    <row r="228" spans="2:5" hidden="1" x14ac:dyDescent="0.2">
      <c r="B228" s="209" t="str">
        <f>+'Capacidad Financiera'!B230</f>
        <v/>
      </c>
      <c r="C228" s="74">
        <f>IF(ISERROR(VLOOKUP(B228,'Capacidad Financiera'!$B$13:$AB$57081,2,0)),"",VLOOKUP(B228,'Capacidad Financiera'!$B$13:$AB$57081,2,0))</f>
        <v>0</v>
      </c>
      <c r="D228" s="210"/>
      <c r="E228" s="202" t="str">
        <f>IF(OR(C228="",D228=""),"",IF(AND(D228&gt;0,D228&lt;=CapTecnica1),Puntajes!$L$4,IF(AND(D228&gt;CapTecnica1,D228&lt;=CapTecnica2),Puntajes!$L$5,IF(D228&gt;CapTecnica2,Puntajes!$L$6,0))))</f>
        <v/>
      </c>
    </row>
    <row r="229" spans="2:5" hidden="1" x14ac:dyDescent="0.2">
      <c r="B229" s="209" t="str">
        <f>+'Capacidad Financiera'!B231</f>
        <v/>
      </c>
      <c r="C229" s="74">
        <f>IF(ISERROR(VLOOKUP(B229,'Capacidad Financiera'!$B$13:$AB$57081,2,0)),"",VLOOKUP(B229,'Capacidad Financiera'!$B$13:$AB$57081,2,0))</f>
        <v>0</v>
      </c>
      <c r="D229" s="210"/>
      <c r="E229" s="202" t="str">
        <f>IF(OR(C229="",D229=""),"",IF(AND(D229&gt;0,D229&lt;=CapTecnica1),Puntajes!$L$4,IF(AND(D229&gt;CapTecnica1,D229&lt;=CapTecnica2),Puntajes!$L$5,IF(D229&gt;CapTecnica2,Puntajes!$L$6,0))))</f>
        <v/>
      </c>
    </row>
    <row r="230" spans="2:5" hidden="1" x14ac:dyDescent="0.2">
      <c r="B230" s="209" t="str">
        <f>+'Capacidad Financiera'!B232</f>
        <v/>
      </c>
      <c r="C230" s="74">
        <f>IF(ISERROR(VLOOKUP(B230,'Capacidad Financiera'!$B$13:$AB$57081,2,0)),"",VLOOKUP(B230,'Capacidad Financiera'!$B$13:$AB$57081,2,0))</f>
        <v>0</v>
      </c>
      <c r="D230" s="210"/>
      <c r="E230" s="202" t="str">
        <f>IF(OR(C230="",D230=""),"",IF(AND(D230&gt;0,D230&lt;=CapTecnica1),Puntajes!$L$4,IF(AND(D230&gt;CapTecnica1,D230&lt;=CapTecnica2),Puntajes!$L$5,IF(D230&gt;CapTecnica2,Puntajes!$L$6,0))))</f>
        <v/>
      </c>
    </row>
    <row r="231" spans="2:5" ht="13.5" hidden="1" thickBot="1" x14ac:dyDescent="0.25">
      <c r="B231" s="211" t="str">
        <f>+'Capacidad Financiera'!B233</f>
        <v/>
      </c>
      <c r="C231" s="154">
        <f>IF(ISERROR(VLOOKUP(B231,'Capacidad Financiera'!$B$13:$AB$57081,2,0)),"",VLOOKUP(B231,'Capacidad Financiera'!$B$13:$AB$57081,2,0))</f>
        <v>0</v>
      </c>
      <c r="D231" s="212"/>
      <c r="E231" s="206" t="str">
        <f>IF(OR(C231="",D231=""),"",IF(AND(D231&gt;0,D231&lt;=CapTecnica1),Puntajes!$L$4,IF(AND(D231&gt;CapTecnica1,D231&lt;=CapTecnica2),Puntajes!$L$5,IF(D231&gt;CapTecnica2,Puntajes!$L$6,0))))</f>
        <v/>
      </c>
    </row>
    <row r="232" spans="2:5" ht="13.5" thickBot="1" x14ac:dyDescent="0.25">
      <c r="B232" s="161"/>
      <c r="C232" s="483"/>
      <c r="D232" s="483"/>
      <c r="E232" s="484"/>
    </row>
    <row r="233" spans="2:5" x14ac:dyDescent="0.2">
      <c r="B233" s="67">
        <v>21</v>
      </c>
      <c r="C233" s="68" t="str">
        <f>IF(ISERROR(VLOOKUP(B233,'Capacidad Financiera'!$B$13:$AB$57081,2,0)),"",VLOOKUP(B233,'Capacidad Financiera'!$B$13:$AB$57081,2,0))</f>
        <v>UNION TEMPORAL MANTENIMIENTO</v>
      </c>
      <c r="D233" s="109"/>
      <c r="E233" s="110" t="str">
        <f>IF(B234="",IF(D233="","",IF(AND(D233&gt;0,D233&lt;=CapTecnica1),Puntajes!$L$4,IF(AND(D233&gt;CapTecnica1,D233&lt;=CapTecnica2),Puntajes!$L$5,IF(D233&gt;CapTecnica2,Puntajes!$L$6,0)))),"")</f>
        <v/>
      </c>
    </row>
    <row r="234" spans="2:5" x14ac:dyDescent="0.2">
      <c r="B234" s="209">
        <f>+'Capacidad Financiera'!B236</f>
        <v>21.1</v>
      </c>
      <c r="C234" s="74" t="str">
        <f>IF(ISERROR(VLOOKUP(B234,'Capacidad Financiera'!$B$13:$AB$57081,2,0)),"",VLOOKUP(B234,'Capacidad Financiera'!$B$13:$AB$57081,2,0))</f>
        <v xml:space="preserve"> EQUIPOS Y CONSTRUCCIONES VAREGO S A S</v>
      </c>
      <c r="D234" s="287">
        <v>11</v>
      </c>
      <c r="E234" s="202">
        <f>IF(OR(C234="",D234=""),"",IF(AND(D234&gt;0,D234&lt;=CapTecnica1),Puntajes!$L$4,IF(AND(D234&gt;CapTecnica1,D234&lt;=CapTecnica2),Puntajes!$L$5,IF(D234&gt;CapTecnica2,Puntajes!$L$6,0))))</f>
        <v>40</v>
      </c>
    </row>
    <row r="235" spans="2:5" ht="26.25" thickBot="1" x14ac:dyDescent="0.25">
      <c r="B235" s="209">
        <f>+'Capacidad Financiera'!B237</f>
        <v>21.200000000000003</v>
      </c>
      <c r="C235" s="74" t="str">
        <f>IF(ISERROR(VLOOKUP(B235,'Capacidad Financiera'!$B$13:$AB$57081,2,0)),"",VLOOKUP(B235,'Capacidad Financiera'!$B$13:$AB$57081,2,0))</f>
        <v>VAREGO SOCIEDAD POR ACCIONES SIMPLIFICADA O VAREGO S A S</v>
      </c>
      <c r="D235" s="287">
        <v>9</v>
      </c>
      <c r="E235" s="202">
        <f>IF(OR(C235="",D235=""),"",IF(AND(D235&gt;0,D235&lt;=CapTecnica1),Puntajes!$L$4,IF(AND(D235&gt;CapTecnica1,D235&lt;=CapTecnica2),Puntajes!$L$5,IF(D235&gt;CapTecnica2,Puntajes!$L$6,0))))</f>
        <v>30</v>
      </c>
    </row>
    <row r="236" spans="2:5" hidden="1" x14ac:dyDescent="0.2">
      <c r="B236" s="209" t="str">
        <f>+'Capacidad Financiera'!B238</f>
        <v/>
      </c>
      <c r="C236" s="74">
        <f>IF(ISERROR(VLOOKUP(B236,'Capacidad Financiera'!$B$13:$AB$57081,2,0)),"",VLOOKUP(B236,'Capacidad Financiera'!$B$13:$AB$57081,2,0))</f>
        <v>0</v>
      </c>
      <c r="D236" s="210"/>
      <c r="E236" s="202" t="str">
        <f>IF(OR(C236="",D236=""),"",IF(AND(D236&gt;0,D236&lt;=CapTecnica1),Puntajes!$L$4,IF(AND(D236&gt;CapTecnica1,D236&lt;=CapTecnica2),Puntajes!$L$5,IF(D236&gt;CapTecnica2,Puntajes!$L$6,0))))</f>
        <v/>
      </c>
    </row>
    <row r="237" spans="2:5" hidden="1" x14ac:dyDescent="0.2">
      <c r="B237" s="209" t="str">
        <f>+'Capacidad Financiera'!B239</f>
        <v/>
      </c>
      <c r="C237" s="74">
        <f>IF(ISERROR(VLOOKUP(B237,'Capacidad Financiera'!$B$13:$AB$57081,2,0)),"",VLOOKUP(B237,'Capacidad Financiera'!$B$13:$AB$57081,2,0))</f>
        <v>0</v>
      </c>
      <c r="D237" s="210"/>
      <c r="E237" s="202" t="str">
        <f>IF(OR(C237="",D237=""),"",IF(AND(D237&gt;0,D237&lt;=CapTecnica1),Puntajes!$L$4,IF(AND(D237&gt;CapTecnica1,D237&lt;=CapTecnica2),Puntajes!$L$5,IF(D237&gt;CapTecnica2,Puntajes!$L$6,0))))</f>
        <v/>
      </c>
    </row>
    <row r="238" spans="2:5" hidden="1" x14ac:dyDescent="0.2">
      <c r="B238" s="209" t="str">
        <f>+'Capacidad Financiera'!B240</f>
        <v/>
      </c>
      <c r="C238" s="74">
        <f>IF(ISERROR(VLOOKUP(B238,'Capacidad Financiera'!$B$13:$AB$57081,2,0)),"",VLOOKUP(B238,'Capacidad Financiera'!$B$13:$AB$57081,2,0))</f>
        <v>0</v>
      </c>
      <c r="D238" s="210"/>
      <c r="E238" s="202" t="str">
        <f>IF(OR(C238="",D238=""),"",IF(AND(D238&gt;0,D238&lt;=CapTecnica1),Puntajes!$L$4,IF(AND(D238&gt;CapTecnica1,D238&lt;=CapTecnica2),Puntajes!$L$5,IF(D238&gt;CapTecnica2,Puntajes!$L$6,0))))</f>
        <v/>
      </c>
    </row>
    <row r="239" spans="2:5" hidden="1" x14ac:dyDescent="0.2">
      <c r="B239" s="209" t="str">
        <f>+'Capacidad Financiera'!B241</f>
        <v/>
      </c>
      <c r="C239" s="74">
        <f>IF(ISERROR(VLOOKUP(B239,'Capacidad Financiera'!$B$13:$AB$57081,2,0)),"",VLOOKUP(B239,'Capacidad Financiera'!$B$13:$AB$57081,2,0))</f>
        <v>0</v>
      </c>
      <c r="D239" s="210"/>
      <c r="E239" s="202" t="str">
        <f>IF(OR(C239="",D239=""),"",IF(AND(D239&gt;0,D239&lt;=CapTecnica1),Puntajes!$L$4,IF(AND(D239&gt;CapTecnica1,D239&lt;=CapTecnica2),Puntajes!$L$5,IF(D239&gt;CapTecnica2,Puntajes!$L$6,0))))</f>
        <v/>
      </c>
    </row>
    <row r="240" spans="2:5" hidden="1" x14ac:dyDescent="0.2">
      <c r="B240" s="209" t="str">
        <f>+'Capacidad Financiera'!B242</f>
        <v/>
      </c>
      <c r="C240" s="74">
        <f>IF(ISERROR(VLOOKUP(B240,'Capacidad Financiera'!$B$13:$AB$57081,2,0)),"",VLOOKUP(B240,'Capacidad Financiera'!$B$13:$AB$57081,2,0))</f>
        <v>0</v>
      </c>
      <c r="D240" s="210"/>
      <c r="E240" s="202" t="str">
        <f>IF(OR(C240="",D240=""),"",IF(AND(D240&gt;0,D240&lt;=CapTecnica1),Puntajes!$L$4,IF(AND(D240&gt;CapTecnica1,D240&lt;=CapTecnica2),Puntajes!$L$5,IF(D240&gt;CapTecnica2,Puntajes!$L$6,0))))</f>
        <v/>
      </c>
    </row>
    <row r="241" spans="2:5" hidden="1" x14ac:dyDescent="0.2">
      <c r="B241" s="209" t="str">
        <f>+'Capacidad Financiera'!B243</f>
        <v/>
      </c>
      <c r="C241" s="74">
        <f>IF(ISERROR(VLOOKUP(B241,'Capacidad Financiera'!$B$13:$AB$57081,2,0)),"",VLOOKUP(B241,'Capacidad Financiera'!$B$13:$AB$57081,2,0))</f>
        <v>0</v>
      </c>
      <c r="D241" s="210"/>
      <c r="E241" s="202" t="str">
        <f>IF(OR(C241="",D241=""),"",IF(AND(D241&gt;0,D241&lt;=CapTecnica1),Puntajes!$L$4,IF(AND(D241&gt;CapTecnica1,D241&lt;=CapTecnica2),Puntajes!$L$5,IF(D241&gt;CapTecnica2,Puntajes!$L$6,0))))</f>
        <v/>
      </c>
    </row>
    <row r="242" spans="2:5" ht="13.5" hidden="1" thickBot="1" x14ac:dyDescent="0.25">
      <c r="B242" s="211" t="str">
        <f>+'Capacidad Financiera'!B244</f>
        <v/>
      </c>
      <c r="C242" s="154">
        <f>IF(ISERROR(VLOOKUP(B242,'Capacidad Financiera'!$B$13:$AB$57081,2,0)),"",VLOOKUP(B242,'Capacidad Financiera'!$B$13:$AB$57081,2,0))</f>
        <v>0</v>
      </c>
      <c r="D242" s="212"/>
      <c r="E242" s="206" t="str">
        <f>IF(OR(C242="",D242=""),"",IF(AND(D242&gt;0,D242&lt;=CapTecnica1),Puntajes!$L$4,IF(AND(D242&gt;CapTecnica1,D242&lt;=CapTecnica2),Puntajes!$L$5,IF(D242&gt;CapTecnica2,Puntajes!$L$6,0))))</f>
        <v/>
      </c>
    </row>
    <row r="243" spans="2:5" ht="13.5" thickBot="1" x14ac:dyDescent="0.25">
      <c r="B243" s="161"/>
      <c r="C243" s="483"/>
      <c r="D243" s="483"/>
      <c r="E243" s="484"/>
    </row>
    <row r="244" spans="2:5" x14ac:dyDescent="0.2">
      <c r="B244" s="67">
        <v>22</v>
      </c>
      <c r="C244" s="68" t="str">
        <f>IF(ISERROR(VLOOKUP(B244,'Capacidad Financiera'!$B$13:$AB$57081,2,0)),"",VLOOKUP(B244,'Capacidad Financiera'!$B$13:$AB$57081,2,0))</f>
        <v xml:space="preserve"> CONSORCIO MANTENIMIENTO M&amp;X </v>
      </c>
      <c r="D244" s="109"/>
      <c r="E244" s="110" t="str">
        <f>IF(B245="",IF(D244="","",IF(AND(D244&gt;0,D244&lt;=CapTecnica1),Puntajes!$L$4,IF(AND(D244&gt;CapTecnica1,D244&lt;=CapTecnica2),Puntajes!$L$5,IF(D244&gt;CapTecnica2,Puntajes!$L$6,0)))),"")</f>
        <v/>
      </c>
    </row>
    <row r="245" spans="2:5" x14ac:dyDescent="0.2">
      <c r="B245" s="209">
        <f>+'Capacidad Financiera'!B247</f>
        <v>22.1</v>
      </c>
      <c r="C245" s="74" t="str">
        <f>IF(ISERROR(VLOOKUP(B245,'Capacidad Financiera'!$B$13:$AB$57081,2,0)),"",VLOOKUP(B245,'Capacidad Financiera'!$B$13:$AB$57081,2,0))</f>
        <v xml:space="preserve"> M&amp;G INGENIERÍA Y CONSTRUCCIONES S.A.S</v>
      </c>
      <c r="D245" s="287">
        <v>1</v>
      </c>
      <c r="E245" s="202">
        <f>IF(OR(C245="",D245=""),"",IF(AND(D245&gt;0,D245&lt;=CapTecnica1),Puntajes!$L$4,IF(AND(D245&gt;CapTecnica1,D245&lt;=CapTecnica2),Puntajes!$L$5,IF(D245&gt;CapTecnica2,Puntajes!$L$6,0))))</f>
        <v>20</v>
      </c>
    </row>
    <row r="246" spans="2:5" ht="13.5" thickBot="1" x14ac:dyDescent="0.25">
      <c r="B246" s="209">
        <f>+'Capacidad Financiera'!B248</f>
        <v>22.200000000000003</v>
      </c>
      <c r="C246" s="74" t="str">
        <f>IF(ISERROR(VLOOKUP(B246,'Capacidad Financiera'!$B$13:$AB$57081,2,0)),"",VLOOKUP(B246,'Capacidad Financiera'!$B$13:$AB$57081,2,0))</f>
        <v xml:space="preserve"> ANX INGENIERIA Y SOLUCIONES SAS</v>
      </c>
      <c r="D246" s="287">
        <v>1</v>
      </c>
      <c r="E246" s="202">
        <f>IF(OR(C246="",D246=""),"",IF(AND(D246&gt;0,D246&lt;=CapTecnica1),Puntajes!$L$4,IF(AND(D246&gt;CapTecnica1,D246&lt;=CapTecnica2),Puntajes!$L$5,IF(D246&gt;CapTecnica2,Puntajes!$L$6,0))))</f>
        <v>20</v>
      </c>
    </row>
    <row r="247" spans="2:5" hidden="1" x14ac:dyDescent="0.2">
      <c r="B247" s="209" t="str">
        <f>+'Capacidad Financiera'!B249</f>
        <v/>
      </c>
      <c r="C247" s="74">
        <f>IF(ISERROR(VLOOKUP(B247,'Capacidad Financiera'!$B$13:$AB$57081,2,0)),"",VLOOKUP(B247,'Capacidad Financiera'!$B$13:$AB$57081,2,0))</f>
        <v>0</v>
      </c>
      <c r="D247" s="210"/>
      <c r="E247" s="202" t="str">
        <f>IF(OR(C247="",D247=""),"",IF(AND(D247&gt;0,D247&lt;=CapTecnica1),Puntajes!$L$4,IF(AND(D247&gt;CapTecnica1,D247&lt;=CapTecnica2),Puntajes!$L$5,IF(D247&gt;CapTecnica2,Puntajes!$L$6,0))))</f>
        <v/>
      </c>
    </row>
    <row r="248" spans="2:5" hidden="1" x14ac:dyDescent="0.2">
      <c r="B248" s="209" t="str">
        <f>+'Capacidad Financiera'!B250</f>
        <v/>
      </c>
      <c r="C248" s="74">
        <f>IF(ISERROR(VLOOKUP(B248,'Capacidad Financiera'!$B$13:$AB$57081,2,0)),"",VLOOKUP(B248,'Capacidad Financiera'!$B$13:$AB$57081,2,0))</f>
        <v>0</v>
      </c>
      <c r="D248" s="210"/>
      <c r="E248" s="202" t="str">
        <f>IF(OR(C248="",D248=""),"",IF(AND(D248&gt;0,D248&lt;=CapTecnica1),Puntajes!$L$4,IF(AND(D248&gt;CapTecnica1,D248&lt;=CapTecnica2),Puntajes!$L$5,IF(D248&gt;CapTecnica2,Puntajes!$L$6,0))))</f>
        <v/>
      </c>
    </row>
    <row r="249" spans="2:5" hidden="1" x14ac:dyDescent="0.2">
      <c r="B249" s="209" t="str">
        <f>+'Capacidad Financiera'!B251</f>
        <v/>
      </c>
      <c r="C249" s="74">
        <f>IF(ISERROR(VLOOKUP(B249,'Capacidad Financiera'!$B$13:$AB$57081,2,0)),"",VLOOKUP(B249,'Capacidad Financiera'!$B$13:$AB$57081,2,0))</f>
        <v>0</v>
      </c>
      <c r="D249" s="210"/>
      <c r="E249" s="202" t="str">
        <f>IF(OR(C249="",D249=""),"",IF(AND(D249&gt;0,D249&lt;=CapTecnica1),Puntajes!$L$4,IF(AND(D249&gt;CapTecnica1,D249&lt;=CapTecnica2),Puntajes!$L$5,IF(D249&gt;CapTecnica2,Puntajes!$L$6,0))))</f>
        <v/>
      </c>
    </row>
    <row r="250" spans="2:5" hidden="1" x14ac:dyDescent="0.2">
      <c r="B250" s="209" t="str">
        <f>+'Capacidad Financiera'!B252</f>
        <v/>
      </c>
      <c r="C250" s="74">
        <f>IF(ISERROR(VLOOKUP(B250,'Capacidad Financiera'!$B$13:$AB$57081,2,0)),"",VLOOKUP(B250,'Capacidad Financiera'!$B$13:$AB$57081,2,0))</f>
        <v>0</v>
      </c>
      <c r="D250" s="210"/>
      <c r="E250" s="202" t="str">
        <f>IF(OR(C250="",D250=""),"",IF(AND(D250&gt;0,D250&lt;=CapTecnica1),Puntajes!$L$4,IF(AND(D250&gt;CapTecnica1,D250&lt;=CapTecnica2),Puntajes!$L$5,IF(D250&gt;CapTecnica2,Puntajes!$L$6,0))))</f>
        <v/>
      </c>
    </row>
    <row r="251" spans="2:5" hidden="1" x14ac:dyDescent="0.2">
      <c r="B251" s="209" t="str">
        <f>+'Capacidad Financiera'!B253</f>
        <v/>
      </c>
      <c r="C251" s="74">
        <f>IF(ISERROR(VLOOKUP(B251,'Capacidad Financiera'!$B$13:$AB$57081,2,0)),"",VLOOKUP(B251,'Capacidad Financiera'!$B$13:$AB$57081,2,0))</f>
        <v>0</v>
      </c>
      <c r="D251" s="210"/>
      <c r="E251" s="202" t="str">
        <f>IF(OR(C251="",D251=""),"",IF(AND(D251&gt;0,D251&lt;=CapTecnica1),Puntajes!$L$4,IF(AND(D251&gt;CapTecnica1,D251&lt;=CapTecnica2),Puntajes!$L$5,IF(D251&gt;CapTecnica2,Puntajes!$L$6,0))))</f>
        <v/>
      </c>
    </row>
    <row r="252" spans="2:5" hidden="1" x14ac:dyDescent="0.2">
      <c r="B252" s="209" t="str">
        <f>+'Capacidad Financiera'!B254</f>
        <v/>
      </c>
      <c r="C252" s="74">
        <f>IF(ISERROR(VLOOKUP(B252,'Capacidad Financiera'!$B$13:$AB$57081,2,0)),"",VLOOKUP(B252,'Capacidad Financiera'!$B$13:$AB$57081,2,0))</f>
        <v>0</v>
      </c>
      <c r="D252" s="210"/>
      <c r="E252" s="202" t="str">
        <f>IF(OR(C252="",D252=""),"",IF(AND(D252&gt;0,D252&lt;=CapTecnica1),Puntajes!$L$4,IF(AND(D252&gt;CapTecnica1,D252&lt;=CapTecnica2),Puntajes!$L$5,IF(D252&gt;CapTecnica2,Puntajes!$L$6,0))))</f>
        <v/>
      </c>
    </row>
    <row r="253" spans="2:5" ht="13.5" hidden="1" thickBot="1" x14ac:dyDescent="0.25">
      <c r="B253" s="211" t="str">
        <f>+'Capacidad Financiera'!B255</f>
        <v/>
      </c>
      <c r="C253" s="154">
        <f>IF(ISERROR(VLOOKUP(B253,'Capacidad Financiera'!$B$13:$AB$57081,2,0)),"",VLOOKUP(B253,'Capacidad Financiera'!$B$13:$AB$57081,2,0))</f>
        <v>0</v>
      </c>
      <c r="D253" s="212"/>
      <c r="E253" s="206" t="str">
        <f>IF(OR(C253="",D253=""),"",IF(AND(D253&gt;0,D253&lt;=CapTecnica1),Puntajes!$L$4,IF(AND(D253&gt;CapTecnica1,D253&lt;=CapTecnica2),Puntajes!$L$5,IF(D253&gt;CapTecnica2,Puntajes!$L$6,0))))</f>
        <v/>
      </c>
    </row>
    <row r="254" spans="2:5" ht="13.5" thickBot="1" x14ac:dyDescent="0.25">
      <c r="B254" s="161"/>
      <c r="C254" s="483"/>
      <c r="D254" s="483"/>
      <c r="E254" s="484"/>
    </row>
    <row r="255" spans="2:5" x14ac:dyDescent="0.2">
      <c r="B255" s="67">
        <v>23</v>
      </c>
      <c r="C255" s="68" t="str">
        <f>IF(ISERROR(VLOOKUP(B255,'Capacidad Financiera'!$B$13:$AB$57081,2,0)),"",VLOOKUP(B255,'Capacidad Financiera'!$B$13:$AB$57081,2,0))</f>
        <v>CONSORCIO KARSOL</v>
      </c>
      <c r="D255" s="109"/>
      <c r="E255" s="110" t="str">
        <f>IF(B256="",IF(D255="","",IF(AND(D255&gt;0,D255&lt;=CapTecnica1),Puntajes!$L$4,IF(AND(D255&gt;CapTecnica1,D255&lt;=CapTecnica2),Puntajes!$L$5,IF(D255&gt;CapTecnica2,Puntajes!$L$6,0)))),"")</f>
        <v/>
      </c>
    </row>
    <row r="256" spans="2:5" x14ac:dyDescent="0.2">
      <c r="B256" s="209">
        <f>+'Capacidad Financiera'!B258</f>
        <v>23.1</v>
      </c>
      <c r="C256" s="74" t="str">
        <f>IF(ISERROR(VLOOKUP(B256,'Capacidad Financiera'!$B$13:$AB$57081,2,0)),"",VLOOKUP(B256,'Capacidad Financiera'!$B$13:$AB$57081,2,0))</f>
        <v>HERBERT JOSEFF KARPF RIVERA</v>
      </c>
      <c r="D256" s="287">
        <v>1</v>
      </c>
      <c r="E256" s="202">
        <f>IF(OR(C256="",D256=""),"",IF(AND(D256&gt;0,D256&lt;=CapTecnica1),Puntajes!$L$4,IF(AND(D256&gt;CapTecnica1,D256&lt;=CapTecnica2),Puntajes!$L$5,IF(D256&gt;CapTecnica2,Puntajes!$L$6,0))))</f>
        <v>20</v>
      </c>
    </row>
    <row r="257" spans="2:5" ht="13.5" thickBot="1" x14ac:dyDescent="0.25">
      <c r="B257" s="209" t="str">
        <f>+'Capacidad Financiera'!B259</f>
        <v/>
      </c>
      <c r="C257" s="74">
        <f>IF(ISERROR(VLOOKUP(B257,'Capacidad Financiera'!$B$13:$AB$57081,2,0)),"",VLOOKUP(B257,'Capacidad Financiera'!$B$13:$AB$57081,2,0))</f>
        <v>0</v>
      </c>
      <c r="D257" s="287"/>
      <c r="E257" s="202" t="str">
        <f>IF(OR(C257="",D257=""),"",IF(AND(D257&gt;0,D257&lt;=CapTecnica1),Puntajes!$L$4,IF(AND(D257&gt;CapTecnica1,D257&lt;=CapTecnica2),Puntajes!$L$5,IF(D257&gt;CapTecnica2,Puntajes!$L$6,0))))</f>
        <v/>
      </c>
    </row>
    <row r="258" spans="2:5" hidden="1" x14ac:dyDescent="0.2">
      <c r="B258" s="209" t="str">
        <f>+'Capacidad Financiera'!B260</f>
        <v/>
      </c>
      <c r="C258" s="74">
        <f>IF(ISERROR(VLOOKUP(B258,'Capacidad Financiera'!$B$13:$AB$57081,2,0)),"",VLOOKUP(B258,'Capacidad Financiera'!$B$13:$AB$57081,2,0))</f>
        <v>0</v>
      </c>
      <c r="D258" s="210"/>
      <c r="E258" s="202" t="str">
        <f>IF(OR(C258="",D258=""),"",IF(AND(D258&gt;0,D258&lt;=CapTecnica1),Puntajes!$L$4,IF(AND(D258&gt;CapTecnica1,D258&lt;=CapTecnica2),Puntajes!$L$5,IF(D258&gt;CapTecnica2,Puntajes!$L$6,0))))</f>
        <v/>
      </c>
    </row>
    <row r="259" spans="2:5" hidden="1" x14ac:dyDescent="0.2">
      <c r="B259" s="209" t="str">
        <f>+'Capacidad Financiera'!B261</f>
        <v/>
      </c>
      <c r="C259" s="74">
        <f>IF(ISERROR(VLOOKUP(B259,'Capacidad Financiera'!$B$13:$AB$57081,2,0)),"",VLOOKUP(B259,'Capacidad Financiera'!$B$13:$AB$57081,2,0))</f>
        <v>0</v>
      </c>
      <c r="D259" s="210"/>
      <c r="E259" s="202" t="str">
        <f>IF(OR(C259="",D259=""),"",IF(AND(D259&gt;0,D259&lt;=CapTecnica1),Puntajes!$L$4,IF(AND(D259&gt;CapTecnica1,D259&lt;=CapTecnica2),Puntajes!$L$5,IF(D259&gt;CapTecnica2,Puntajes!$L$6,0))))</f>
        <v/>
      </c>
    </row>
    <row r="260" spans="2:5" hidden="1" x14ac:dyDescent="0.2">
      <c r="B260" s="209" t="str">
        <f>+'Capacidad Financiera'!B262</f>
        <v/>
      </c>
      <c r="C260" s="74">
        <f>IF(ISERROR(VLOOKUP(B260,'Capacidad Financiera'!$B$13:$AB$57081,2,0)),"",VLOOKUP(B260,'Capacidad Financiera'!$B$13:$AB$57081,2,0))</f>
        <v>0</v>
      </c>
      <c r="D260" s="210"/>
      <c r="E260" s="202" t="str">
        <f>IF(OR(C260="",D260=""),"",IF(AND(D260&gt;0,D260&lt;=CapTecnica1),Puntajes!$L$4,IF(AND(D260&gt;CapTecnica1,D260&lt;=CapTecnica2),Puntajes!$L$5,IF(D260&gt;CapTecnica2,Puntajes!$L$6,0))))</f>
        <v/>
      </c>
    </row>
    <row r="261" spans="2:5" hidden="1" x14ac:dyDescent="0.2">
      <c r="B261" s="209" t="str">
        <f>+'Capacidad Financiera'!B263</f>
        <v/>
      </c>
      <c r="C261" s="74">
        <f>IF(ISERROR(VLOOKUP(B261,'Capacidad Financiera'!$B$13:$AB$57081,2,0)),"",VLOOKUP(B261,'Capacidad Financiera'!$B$13:$AB$57081,2,0))</f>
        <v>0</v>
      </c>
      <c r="D261" s="210"/>
      <c r="E261" s="202" t="str">
        <f>IF(OR(C261="",D261=""),"",IF(AND(D261&gt;0,D261&lt;=CapTecnica1),Puntajes!$L$4,IF(AND(D261&gt;CapTecnica1,D261&lt;=CapTecnica2),Puntajes!$L$5,IF(D261&gt;CapTecnica2,Puntajes!$L$6,0))))</f>
        <v/>
      </c>
    </row>
    <row r="262" spans="2:5" hidden="1" x14ac:dyDescent="0.2">
      <c r="B262" s="209" t="str">
        <f>+'Capacidad Financiera'!B264</f>
        <v/>
      </c>
      <c r="C262" s="74">
        <f>IF(ISERROR(VLOOKUP(B262,'Capacidad Financiera'!$B$13:$AB$57081,2,0)),"",VLOOKUP(B262,'Capacidad Financiera'!$B$13:$AB$57081,2,0))</f>
        <v>0</v>
      </c>
      <c r="D262" s="210"/>
      <c r="E262" s="202" t="str">
        <f>IF(OR(C262="",D262=""),"",IF(AND(D262&gt;0,D262&lt;=CapTecnica1),Puntajes!$L$4,IF(AND(D262&gt;CapTecnica1,D262&lt;=CapTecnica2),Puntajes!$L$5,IF(D262&gt;CapTecnica2,Puntajes!$L$6,0))))</f>
        <v/>
      </c>
    </row>
    <row r="263" spans="2:5" hidden="1" x14ac:dyDescent="0.2">
      <c r="B263" s="209" t="str">
        <f>+'Capacidad Financiera'!B265</f>
        <v/>
      </c>
      <c r="C263" s="74">
        <f>IF(ISERROR(VLOOKUP(B263,'Capacidad Financiera'!$B$13:$AB$57081,2,0)),"",VLOOKUP(B263,'Capacidad Financiera'!$B$13:$AB$57081,2,0))</f>
        <v>0</v>
      </c>
      <c r="D263" s="210"/>
      <c r="E263" s="202" t="str">
        <f>IF(OR(C263="",D263=""),"",IF(AND(D263&gt;0,D263&lt;=CapTecnica1),Puntajes!$L$4,IF(AND(D263&gt;CapTecnica1,D263&lt;=CapTecnica2),Puntajes!$L$5,IF(D263&gt;CapTecnica2,Puntajes!$L$6,0))))</f>
        <v/>
      </c>
    </row>
    <row r="264" spans="2:5" ht="13.5" hidden="1" thickBot="1" x14ac:dyDescent="0.25">
      <c r="B264" s="211" t="str">
        <f>+'Capacidad Financiera'!B266</f>
        <v/>
      </c>
      <c r="C264" s="154">
        <f>IF(ISERROR(VLOOKUP(B264,'Capacidad Financiera'!$B$13:$AB$57081,2,0)),"",VLOOKUP(B264,'Capacidad Financiera'!$B$13:$AB$57081,2,0))</f>
        <v>0</v>
      </c>
      <c r="D264" s="212"/>
      <c r="E264" s="206" t="str">
        <f>IF(OR(C264="",D264=""),"",IF(AND(D264&gt;0,D264&lt;=CapTecnica1),Puntajes!$L$4,IF(AND(D264&gt;CapTecnica1,D264&lt;=CapTecnica2),Puntajes!$L$5,IF(D264&gt;CapTecnica2,Puntajes!$L$6,0))))</f>
        <v/>
      </c>
    </row>
    <row r="265" spans="2:5" ht="13.5" thickBot="1" x14ac:dyDescent="0.25">
      <c r="B265" s="161"/>
      <c r="C265" s="483"/>
      <c r="D265" s="483"/>
      <c r="E265" s="484"/>
    </row>
    <row r="266" spans="2:5" x14ac:dyDescent="0.2">
      <c r="B266" s="67">
        <v>24</v>
      </c>
      <c r="C266" s="68" t="str">
        <f>IF(ISERROR(VLOOKUP(B266,'Capacidad Financiera'!$B$13:$AB$57081,2,0)),"",VLOOKUP(B266,'Capacidad Financiera'!$B$13:$AB$57081,2,0))</f>
        <v>GIJON SAS</v>
      </c>
      <c r="D266" s="109"/>
      <c r="E266" s="110" t="str">
        <f>IF(B267="",IF(D266="","",IF(AND(D266&gt;0,D266&lt;=CapTecnica1),Puntajes!$L$4,IF(AND(D266&gt;CapTecnica1,D266&lt;=CapTecnica2),Puntajes!$L$5,IF(D266&gt;CapTecnica2,Puntajes!$L$6,0)))),"")</f>
        <v/>
      </c>
    </row>
    <row r="267" spans="2:5" ht="13.5" thickBot="1" x14ac:dyDescent="0.25">
      <c r="B267" s="209">
        <f>+'Capacidad Financiera'!B269</f>
        <v>24.1</v>
      </c>
      <c r="C267" s="74" t="str">
        <f>IF(ISERROR(VLOOKUP(B267,'Capacidad Financiera'!$B$13:$AB$57081,2,0)),"",VLOOKUP(B267,'Capacidad Financiera'!$B$13:$AB$57081,2,0))</f>
        <v>GIJON SAS</v>
      </c>
      <c r="D267" s="287">
        <v>4</v>
      </c>
      <c r="E267" s="202">
        <f>IF(OR(C267="",D267=""),"",IF(AND(D267&gt;0,D267&lt;=CapTecnica1),Puntajes!$L$4,IF(AND(D267&gt;CapTecnica1,D267&lt;=CapTecnica2),Puntajes!$L$5,IF(D267&gt;CapTecnica2,Puntajes!$L$6,0))))</f>
        <v>20</v>
      </c>
    </row>
    <row r="268" spans="2:5" hidden="1" x14ac:dyDescent="0.2">
      <c r="B268" s="209" t="str">
        <f>+'Capacidad Financiera'!B270</f>
        <v/>
      </c>
      <c r="C268" s="74">
        <f>IF(ISERROR(VLOOKUP(B268,'Capacidad Financiera'!$B$13:$AB$57081,2,0)),"",VLOOKUP(B268,'Capacidad Financiera'!$B$13:$AB$57081,2,0))</f>
        <v>0</v>
      </c>
      <c r="D268" s="287"/>
      <c r="E268" s="202" t="str">
        <f>IF(OR(C268="",D268=""),"",IF(AND(D268&gt;0,D268&lt;=CapTecnica1),Puntajes!$L$4,IF(AND(D268&gt;CapTecnica1,D268&lt;=CapTecnica2),Puntajes!$L$5,IF(D268&gt;CapTecnica2,Puntajes!$L$6,0))))</f>
        <v/>
      </c>
    </row>
    <row r="269" spans="2:5" hidden="1" x14ac:dyDescent="0.2">
      <c r="B269" s="209" t="str">
        <f>+'Capacidad Financiera'!B271</f>
        <v/>
      </c>
      <c r="C269" s="74">
        <f>IF(ISERROR(VLOOKUP(B269,'Capacidad Financiera'!$B$13:$AB$57081,2,0)),"",VLOOKUP(B269,'Capacidad Financiera'!$B$13:$AB$57081,2,0))</f>
        <v>0</v>
      </c>
      <c r="D269" s="210"/>
      <c r="E269" s="202" t="str">
        <f>IF(OR(C269="",D269=""),"",IF(AND(D269&gt;0,D269&lt;=CapTecnica1),Puntajes!$L$4,IF(AND(D269&gt;CapTecnica1,D269&lt;=CapTecnica2),Puntajes!$L$5,IF(D269&gt;CapTecnica2,Puntajes!$L$6,0))))</f>
        <v/>
      </c>
    </row>
    <row r="270" spans="2:5" hidden="1" x14ac:dyDescent="0.2">
      <c r="B270" s="209" t="str">
        <f>+'Capacidad Financiera'!B272</f>
        <v/>
      </c>
      <c r="C270" s="74">
        <f>IF(ISERROR(VLOOKUP(B270,'Capacidad Financiera'!$B$13:$AB$57081,2,0)),"",VLOOKUP(B270,'Capacidad Financiera'!$B$13:$AB$57081,2,0))</f>
        <v>0</v>
      </c>
      <c r="D270" s="210"/>
      <c r="E270" s="202" t="str">
        <f>IF(OR(C270="",D270=""),"",IF(AND(D270&gt;0,D270&lt;=CapTecnica1),Puntajes!$L$4,IF(AND(D270&gt;CapTecnica1,D270&lt;=CapTecnica2),Puntajes!$L$5,IF(D270&gt;CapTecnica2,Puntajes!$L$6,0))))</f>
        <v/>
      </c>
    </row>
    <row r="271" spans="2:5" hidden="1" x14ac:dyDescent="0.2">
      <c r="B271" s="209" t="str">
        <f>+'Capacidad Financiera'!B273</f>
        <v/>
      </c>
      <c r="C271" s="74">
        <f>IF(ISERROR(VLOOKUP(B271,'Capacidad Financiera'!$B$13:$AB$57081,2,0)),"",VLOOKUP(B271,'Capacidad Financiera'!$B$13:$AB$57081,2,0))</f>
        <v>0</v>
      </c>
      <c r="D271" s="210"/>
      <c r="E271" s="202" t="str">
        <f>IF(OR(C271="",D271=""),"",IF(AND(D271&gt;0,D271&lt;=CapTecnica1),Puntajes!$L$4,IF(AND(D271&gt;CapTecnica1,D271&lt;=CapTecnica2),Puntajes!$L$5,IF(D271&gt;CapTecnica2,Puntajes!$L$6,0))))</f>
        <v/>
      </c>
    </row>
    <row r="272" spans="2:5" hidden="1" x14ac:dyDescent="0.2">
      <c r="B272" s="209" t="str">
        <f>+'Capacidad Financiera'!B274</f>
        <v/>
      </c>
      <c r="C272" s="74">
        <f>IF(ISERROR(VLOOKUP(B272,'Capacidad Financiera'!$B$13:$AB$57081,2,0)),"",VLOOKUP(B272,'Capacidad Financiera'!$B$13:$AB$57081,2,0))</f>
        <v>0</v>
      </c>
      <c r="D272" s="210"/>
      <c r="E272" s="202" t="str">
        <f>IF(OR(C272="",D272=""),"",IF(AND(D272&gt;0,D272&lt;=CapTecnica1),Puntajes!$L$4,IF(AND(D272&gt;CapTecnica1,D272&lt;=CapTecnica2),Puntajes!$L$5,IF(D272&gt;CapTecnica2,Puntajes!$L$6,0))))</f>
        <v/>
      </c>
    </row>
    <row r="273" spans="2:5" hidden="1" x14ac:dyDescent="0.2">
      <c r="B273" s="209" t="str">
        <f>+'Capacidad Financiera'!B275</f>
        <v/>
      </c>
      <c r="C273" s="74">
        <f>IF(ISERROR(VLOOKUP(B273,'Capacidad Financiera'!$B$13:$AB$57081,2,0)),"",VLOOKUP(B273,'Capacidad Financiera'!$B$13:$AB$57081,2,0))</f>
        <v>0</v>
      </c>
      <c r="D273" s="210"/>
      <c r="E273" s="202" t="str">
        <f>IF(OR(C273="",D273=""),"",IF(AND(D273&gt;0,D273&lt;=CapTecnica1),Puntajes!$L$4,IF(AND(D273&gt;CapTecnica1,D273&lt;=CapTecnica2),Puntajes!$L$5,IF(D273&gt;CapTecnica2,Puntajes!$L$6,0))))</f>
        <v/>
      </c>
    </row>
    <row r="274" spans="2:5" hidden="1" x14ac:dyDescent="0.2">
      <c r="B274" s="209" t="str">
        <f>+'Capacidad Financiera'!B276</f>
        <v/>
      </c>
      <c r="C274" s="74">
        <f>IF(ISERROR(VLOOKUP(B274,'Capacidad Financiera'!$B$13:$AB$57081,2,0)),"",VLOOKUP(B274,'Capacidad Financiera'!$B$13:$AB$57081,2,0))</f>
        <v>0</v>
      </c>
      <c r="D274" s="210"/>
      <c r="E274" s="202" t="str">
        <f>IF(OR(C274="",D274=""),"",IF(AND(D274&gt;0,D274&lt;=CapTecnica1),Puntajes!$L$4,IF(AND(D274&gt;CapTecnica1,D274&lt;=CapTecnica2),Puntajes!$L$5,IF(D274&gt;CapTecnica2,Puntajes!$L$6,0))))</f>
        <v/>
      </c>
    </row>
    <row r="275" spans="2:5" ht="13.5" hidden="1" thickBot="1" x14ac:dyDescent="0.25">
      <c r="B275" s="211" t="str">
        <f>+'Capacidad Financiera'!B277</f>
        <v/>
      </c>
      <c r="C275" s="154">
        <f>IF(ISERROR(VLOOKUP(B275,'Capacidad Financiera'!$B$13:$AB$57081,2,0)),"",VLOOKUP(B275,'Capacidad Financiera'!$B$13:$AB$57081,2,0))</f>
        <v>0</v>
      </c>
      <c r="D275" s="212"/>
      <c r="E275" s="206" t="str">
        <f>IF(OR(C275="",D275=""),"",IF(AND(D275&gt;0,D275&lt;=CapTecnica1),Puntajes!$L$4,IF(AND(D275&gt;CapTecnica1,D275&lt;=CapTecnica2),Puntajes!$L$5,IF(D275&gt;CapTecnica2,Puntajes!$L$6,0))))</f>
        <v/>
      </c>
    </row>
    <row r="276" spans="2:5" ht="13.5" thickBot="1" x14ac:dyDescent="0.25">
      <c r="B276" s="161"/>
      <c r="C276" s="483"/>
      <c r="D276" s="483"/>
      <c r="E276" s="484"/>
    </row>
    <row r="277" spans="2:5" x14ac:dyDescent="0.2">
      <c r="B277" s="67">
        <v>25</v>
      </c>
      <c r="C277" s="68" t="str">
        <f>IF(ISERROR(VLOOKUP(B277,'Capacidad Financiera'!$B$13:$AB$57081,2,0)),"",VLOOKUP(B277,'Capacidad Financiera'!$B$13:$AB$57081,2,0))</f>
        <v xml:space="preserve"> CONSORCIO RAI-CO 2024</v>
      </c>
      <c r="D277" s="109"/>
      <c r="E277" s="110" t="str">
        <f>IF(B278="",IF(D277="","",IF(AND(D277&gt;0,D277&lt;=CapTecnica1),Puntajes!$L$4,IF(AND(D277&gt;CapTecnica1,D277&lt;=CapTecnica2),Puntajes!$L$5,IF(D277&gt;CapTecnica2,Puntajes!$L$6,0)))),"")</f>
        <v/>
      </c>
    </row>
    <row r="278" spans="2:5" x14ac:dyDescent="0.2">
      <c r="B278" s="209">
        <f>+'Capacidad Financiera'!B280</f>
        <v>25.1</v>
      </c>
      <c r="C278" s="74" t="str">
        <f>IF(ISERROR(VLOOKUP(B278,'Capacidad Financiera'!$B$13:$AB$57081,2,0)),"",VLOOKUP(B278,'Capacidad Financiera'!$B$13:$AB$57081,2,0))</f>
        <v>AGUIRRE ZAPATA RAIMUR</v>
      </c>
      <c r="D278" s="287">
        <v>1</v>
      </c>
      <c r="E278" s="202">
        <f>IF(OR(C278="",D278=""),"",IF(AND(D278&gt;0,D278&lt;=CapTecnica1),Puntajes!$L$4,IF(AND(D278&gt;CapTecnica1,D278&lt;=CapTecnica2),Puntajes!$L$5,IF(D278&gt;CapTecnica2,Puntajes!$L$6,0))))</f>
        <v>20</v>
      </c>
    </row>
    <row r="279" spans="2:5" ht="13.5" thickBot="1" x14ac:dyDescent="0.25">
      <c r="B279" s="209">
        <f>+'Capacidad Financiera'!B281</f>
        <v>25.200000000000003</v>
      </c>
      <c r="C279" s="74" t="str">
        <f>IF(ISERROR(VLOOKUP(B279,'Capacidad Financiera'!$B$13:$AB$57081,2,0)),"",VLOOKUP(B279,'Capacidad Financiera'!$B$13:$AB$57081,2,0))</f>
        <v>COASH S.A.S</v>
      </c>
      <c r="D279" s="287">
        <v>1</v>
      </c>
      <c r="E279" s="202">
        <f>IF(OR(C279="",D279=""),"",IF(AND(D279&gt;0,D279&lt;=CapTecnica1),Puntajes!$L$4,IF(AND(D279&gt;CapTecnica1,D279&lt;=CapTecnica2),Puntajes!$L$5,IF(D279&gt;CapTecnica2,Puntajes!$L$6,0))))</f>
        <v>20</v>
      </c>
    </row>
    <row r="280" spans="2:5" hidden="1" x14ac:dyDescent="0.2">
      <c r="B280" s="209" t="str">
        <f>+'Capacidad Financiera'!B282</f>
        <v/>
      </c>
      <c r="C280" s="74">
        <f>IF(ISERROR(VLOOKUP(B280,'Capacidad Financiera'!$B$13:$AB$57081,2,0)),"",VLOOKUP(B280,'Capacidad Financiera'!$B$13:$AB$57081,2,0))</f>
        <v>0</v>
      </c>
      <c r="D280" s="210"/>
      <c r="E280" s="202" t="str">
        <f>IF(OR(C280="",D280=""),"",IF(AND(D280&gt;0,D280&lt;=CapTecnica1),Puntajes!$L$4,IF(AND(D280&gt;CapTecnica1,D280&lt;=CapTecnica2),Puntajes!$L$5,IF(D280&gt;CapTecnica2,Puntajes!$L$6,0))))</f>
        <v/>
      </c>
    </row>
    <row r="281" spans="2:5" hidden="1" x14ac:dyDescent="0.2">
      <c r="B281" s="209" t="str">
        <f>+'Capacidad Financiera'!B283</f>
        <v/>
      </c>
      <c r="C281" s="74">
        <f>IF(ISERROR(VLOOKUP(B281,'Capacidad Financiera'!$B$13:$AB$57081,2,0)),"",VLOOKUP(B281,'Capacidad Financiera'!$B$13:$AB$57081,2,0))</f>
        <v>0</v>
      </c>
      <c r="D281" s="210"/>
      <c r="E281" s="202" t="str">
        <f>IF(OR(C281="",D281=""),"",IF(AND(D281&gt;0,D281&lt;=CapTecnica1),Puntajes!$L$4,IF(AND(D281&gt;CapTecnica1,D281&lt;=CapTecnica2),Puntajes!$L$5,IF(D281&gt;CapTecnica2,Puntajes!$L$6,0))))</f>
        <v/>
      </c>
    </row>
    <row r="282" spans="2:5" hidden="1" x14ac:dyDescent="0.2">
      <c r="B282" s="209" t="str">
        <f>+'Capacidad Financiera'!B284</f>
        <v/>
      </c>
      <c r="C282" s="74">
        <f>IF(ISERROR(VLOOKUP(B282,'Capacidad Financiera'!$B$13:$AB$57081,2,0)),"",VLOOKUP(B282,'Capacidad Financiera'!$B$13:$AB$57081,2,0))</f>
        <v>0</v>
      </c>
      <c r="D282" s="210"/>
      <c r="E282" s="202" t="str">
        <f>IF(OR(C282="",D282=""),"",IF(AND(D282&gt;0,D282&lt;=CapTecnica1),Puntajes!$L$4,IF(AND(D282&gt;CapTecnica1,D282&lt;=CapTecnica2),Puntajes!$L$5,IF(D282&gt;CapTecnica2,Puntajes!$L$6,0))))</f>
        <v/>
      </c>
    </row>
    <row r="283" spans="2:5" hidden="1" x14ac:dyDescent="0.2">
      <c r="B283" s="209" t="str">
        <f>+'Capacidad Financiera'!B285</f>
        <v/>
      </c>
      <c r="C283" s="74">
        <f>IF(ISERROR(VLOOKUP(B283,'Capacidad Financiera'!$B$13:$AB$57081,2,0)),"",VLOOKUP(B283,'Capacidad Financiera'!$B$13:$AB$57081,2,0))</f>
        <v>0</v>
      </c>
      <c r="D283" s="210"/>
      <c r="E283" s="202" t="str">
        <f>IF(OR(C283="",D283=""),"",IF(AND(D283&gt;0,D283&lt;=CapTecnica1),Puntajes!$L$4,IF(AND(D283&gt;CapTecnica1,D283&lt;=CapTecnica2),Puntajes!$L$5,IF(D283&gt;CapTecnica2,Puntajes!$L$6,0))))</f>
        <v/>
      </c>
    </row>
    <row r="284" spans="2:5" hidden="1" x14ac:dyDescent="0.2">
      <c r="B284" s="209" t="str">
        <f>+'Capacidad Financiera'!B286</f>
        <v/>
      </c>
      <c r="C284" s="74">
        <f>IF(ISERROR(VLOOKUP(B284,'Capacidad Financiera'!$B$13:$AB$57081,2,0)),"",VLOOKUP(B284,'Capacidad Financiera'!$B$13:$AB$57081,2,0))</f>
        <v>0</v>
      </c>
      <c r="D284" s="210"/>
      <c r="E284" s="202" t="str">
        <f>IF(OR(C284="",D284=""),"",IF(AND(D284&gt;0,D284&lt;=CapTecnica1),Puntajes!$L$4,IF(AND(D284&gt;CapTecnica1,D284&lt;=CapTecnica2),Puntajes!$L$5,IF(D284&gt;CapTecnica2,Puntajes!$L$6,0))))</f>
        <v/>
      </c>
    </row>
    <row r="285" spans="2:5" hidden="1" x14ac:dyDescent="0.2">
      <c r="B285" s="209" t="str">
        <f>+'Capacidad Financiera'!B287</f>
        <v/>
      </c>
      <c r="C285" s="74">
        <f>IF(ISERROR(VLOOKUP(B285,'Capacidad Financiera'!$B$13:$AB$57081,2,0)),"",VLOOKUP(B285,'Capacidad Financiera'!$B$13:$AB$57081,2,0))</f>
        <v>0</v>
      </c>
      <c r="D285" s="210"/>
      <c r="E285" s="202" t="str">
        <f>IF(OR(C285="",D285=""),"",IF(AND(D285&gt;0,D285&lt;=CapTecnica1),Puntajes!$L$4,IF(AND(D285&gt;CapTecnica1,D285&lt;=CapTecnica2),Puntajes!$L$5,IF(D285&gt;CapTecnica2,Puntajes!$L$6,0))))</f>
        <v/>
      </c>
    </row>
    <row r="286" spans="2:5" ht="13.5" hidden="1" thickBot="1" x14ac:dyDescent="0.25">
      <c r="B286" s="211" t="str">
        <f>+'Capacidad Financiera'!B288</f>
        <v/>
      </c>
      <c r="C286" s="154">
        <f>IF(ISERROR(VLOOKUP(B286,'Capacidad Financiera'!$B$13:$AB$57081,2,0)),"",VLOOKUP(B286,'Capacidad Financiera'!$B$13:$AB$57081,2,0))</f>
        <v>0</v>
      </c>
      <c r="D286" s="212"/>
      <c r="E286" s="206" t="str">
        <f>IF(OR(C286="",D286=""),"",IF(AND(D286&gt;0,D286&lt;=CapTecnica1),Puntajes!$L$4,IF(AND(D286&gt;CapTecnica1,D286&lt;=CapTecnica2),Puntajes!$L$5,IF(D286&gt;CapTecnica2,Puntajes!$L$6,0))))</f>
        <v/>
      </c>
    </row>
    <row r="287" spans="2:5" ht="13.5" thickBot="1" x14ac:dyDescent="0.25">
      <c r="B287" s="161"/>
      <c r="C287" s="483"/>
      <c r="D287" s="483"/>
      <c r="E287" s="484"/>
    </row>
    <row r="288" spans="2:5" x14ac:dyDescent="0.2">
      <c r="B288" s="67">
        <v>26</v>
      </c>
      <c r="C288" s="68" t="str">
        <f>IF(ISERROR(VLOOKUP(B288,'Capacidad Financiera'!$B$13:$AB$57081,2,0)),"",VLOOKUP(B288,'Capacidad Financiera'!$B$13:$AB$57081,2,0))</f>
        <v>UNION TEMPORAL INCA 2024</v>
      </c>
      <c r="D288" s="109"/>
      <c r="E288" s="110" t="str">
        <f>IF(B289="",IF(D288="","",IF(AND(D288&gt;0,D288&lt;=CapTecnica1),Puntajes!$L$4,IF(AND(D288&gt;CapTecnica1,D288&lt;=CapTecnica2),Puntajes!$L$5,IF(D288&gt;CapTecnica2,Puntajes!$L$6,0)))),"")</f>
        <v/>
      </c>
    </row>
    <row r="289" spans="2:5" x14ac:dyDescent="0.2">
      <c r="B289" s="209">
        <f>+'Capacidad Financiera'!B291</f>
        <v>26.1</v>
      </c>
      <c r="C289" s="74" t="str">
        <f>IF(ISERROR(VLOOKUP(B289,'Capacidad Financiera'!$B$13:$AB$57081,2,0)),"",VLOOKUP(B289,'Capacidad Financiera'!$B$13:$AB$57081,2,0))</f>
        <v>JAIRO ORLANDO CASTILLO CARDOZO</v>
      </c>
      <c r="D289" s="287">
        <v>1</v>
      </c>
      <c r="E289" s="202">
        <f>IF(OR(C289="",D289=""),"",IF(AND(D289&gt;0,D289&lt;=CapTecnica1),Puntajes!$L$4,IF(AND(D289&gt;CapTecnica1,D289&lt;=CapTecnica2),Puntajes!$L$5,IF(D289&gt;CapTecnica2,Puntajes!$L$6,0))))</f>
        <v>20</v>
      </c>
    </row>
    <row r="290" spans="2:5" ht="13.5" thickBot="1" x14ac:dyDescent="0.25">
      <c r="B290" s="209">
        <f>+'Capacidad Financiera'!B292</f>
        <v>26.200000000000003</v>
      </c>
      <c r="C290" s="74" t="str">
        <f>IF(ISERROR(VLOOKUP(B290,'Capacidad Financiera'!$B$13:$AB$57081,2,0)),"",VLOOKUP(B290,'Capacidad Financiera'!$B$13:$AB$57081,2,0))</f>
        <v>INPAME SAS</v>
      </c>
      <c r="D290" s="287">
        <v>1</v>
      </c>
      <c r="E290" s="202">
        <f>IF(OR(C290="",D290=""),"",IF(AND(D290&gt;0,D290&lt;=CapTecnica1),Puntajes!$L$4,IF(AND(D290&gt;CapTecnica1,D290&lt;=CapTecnica2),Puntajes!$L$5,IF(D290&gt;CapTecnica2,Puntajes!$L$6,0))))</f>
        <v>20</v>
      </c>
    </row>
    <row r="291" spans="2:5" hidden="1" x14ac:dyDescent="0.2">
      <c r="B291" s="209" t="str">
        <f>+'Capacidad Financiera'!B293</f>
        <v/>
      </c>
      <c r="C291" s="74">
        <f>IF(ISERROR(VLOOKUP(B291,'Capacidad Financiera'!$B$13:$AB$57081,2,0)),"",VLOOKUP(B291,'Capacidad Financiera'!$B$13:$AB$57081,2,0))</f>
        <v>0</v>
      </c>
      <c r="D291" s="210"/>
      <c r="E291" s="202" t="str">
        <f>IF(OR(C291="",D291=""),"",IF(AND(D291&gt;0,D291&lt;=CapTecnica1),Puntajes!$L$4,IF(AND(D291&gt;CapTecnica1,D291&lt;=CapTecnica2),Puntajes!$L$5,IF(D291&gt;CapTecnica2,Puntajes!$L$6,0))))</f>
        <v/>
      </c>
    </row>
    <row r="292" spans="2:5" hidden="1" x14ac:dyDescent="0.2">
      <c r="B292" s="209" t="str">
        <f>+'Capacidad Financiera'!B294</f>
        <v/>
      </c>
      <c r="C292" s="74">
        <f>IF(ISERROR(VLOOKUP(B292,'Capacidad Financiera'!$B$13:$AB$57081,2,0)),"",VLOOKUP(B292,'Capacidad Financiera'!$B$13:$AB$57081,2,0))</f>
        <v>0</v>
      </c>
      <c r="D292" s="210"/>
      <c r="E292" s="202" t="str">
        <f>IF(OR(C292="",D292=""),"",IF(AND(D292&gt;0,D292&lt;=CapTecnica1),Puntajes!$L$4,IF(AND(D292&gt;CapTecnica1,D292&lt;=CapTecnica2),Puntajes!$L$5,IF(D292&gt;CapTecnica2,Puntajes!$L$6,0))))</f>
        <v/>
      </c>
    </row>
    <row r="293" spans="2:5" hidden="1" x14ac:dyDescent="0.2">
      <c r="B293" s="209" t="str">
        <f>+'Capacidad Financiera'!B295</f>
        <v/>
      </c>
      <c r="C293" s="74">
        <f>IF(ISERROR(VLOOKUP(B293,'Capacidad Financiera'!$B$13:$AB$57081,2,0)),"",VLOOKUP(B293,'Capacidad Financiera'!$B$13:$AB$57081,2,0))</f>
        <v>0</v>
      </c>
      <c r="D293" s="210"/>
      <c r="E293" s="202" t="str">
        <f>IF(OR(C293="",D293=""),"",IF(AND(D293&gt;0,D293&lt;=CapTecnica1),Puntajes!$L$4,IF(AND(D293&gt;CapTecnica1,D293&lt;=CapTecnica2),Puntajes!$L$5,IF(D293&gt;CapTecnica2,Puntajes!$L$6,0))))</f>
        <v/>
      </c>
    </row>
    <row r="294" spans="2:5" hidden="1" x14ac:dyDescent="0.2">
      <c r="B294" s="209" t="str">
        <f>+'Capacidad Financiera'!B296</f>
        <v/>
      </c>
      <c r="C294" s="74">
        <f>IF(ISERROR(VLOOKUP(B294,'Capacidad Financiera'!$B$13:$AB$57081,2,0)),"",VLOOKUP(B294,'Capacidad Financiera'!$B$13:$AB$57081,2,0))</f>
        <v>0</v>
      </c>
      <c r="D294" s="210"/>
      <c r="E294" s="202" t="str">
        <f>IF(OR(C294="",D294=""),"",IF(AND(D294&gt;0,D294&lt;=CapTecnica1),Puntajes!$L$4,IF(AND(D294&gt;CapTecnica1,D294&lt;=CapTecnica2),Puntajes!$L$5,IF(D294&gt;CapTecnica2,Puntajes!$L$6,0))))</f>
        <v/>
      </c>
    </row>
    <row r="295" spans="2:5" hidden="1" x14ac:dyDescent="0.2">
      <c r="B295" s="209" t="str">
        <f>+'Capacidad Financiera'!B297</f>
        <v/>
      </c>
      <c r="C295" s="74">
        <f>IF(ISERROR(VLOOKUP(B295,'Capacidad Financiera'!$B$13:$AB$57081,2,0)),"",VLOOKUP(B295,'Capacidad Financiera'!$B$13:$AB$57081,2,0))</f>
        <v>0</v>
      </c>
      <c r="D295" s="210"/>
      <c r="E295" s="202" t="str">
        <f>IF(OR(C295="",D295=""),"",IF(AND(D295&gt;0,D295&lt;=CapTecnica1),Puntajes!$L$4,IF(AND(D295&gt;CapTecnica1,D295&lt;=CapTecnica2),Puntajes!$L$5,IF(D295&gt;CapTecnica2,Puntajes!$L$6,0))))</f>
        <v/>
      </c>
    </row>
    <row r="296" spans="2:5" hidden="1" x14ac:dyDescent="0.2">
      <c r="B296" s="209" t="str">
        <f>+'Capacidad Financiera'!B298</f>
        <v/>
      </c>
      <c r="C296" s="74">
        <f>IF(ISERROR(VLOOKUP(B296,'Capacidad Financiera'!$B$13:$AB$57081,2,0)),"",VLOOKUP(B296,'Capacidad Financiera'!$B$13:$AB$57081,2,0))</f>
        <v>0</v>
      </c>
      <c r="D296" s="210"/>
      <c r="E296" s="202" t="str">
        <f>IF(OR(C296="",D296=""),"",IF(AND(D296&gt;0,D296&lt;=CapTecnica1),Puntajes!$L$4,IF(AND(D296&gt;CapTecnica1,D296&lt;=CapTecnica2),Puntajes!$L$5,IF(D296&gt;CapTecnica2,Puntajes!$L$6,0))))</f>
        <v/>
      </c>
    </row>
    <row r="297" spans="2:5" ht="13.5" hidden="1" thickBot="1" x14ac:dyDescent="0.25">
      <c r="B297" s="211" t="str">
        <f>+'Capacidad Financiera'!B299</f>
        <v/>
      </c>
      <c r="C297" s="154">
        <f>IF(ISERROR(VLOOKUP(B297,'Capacidad Financiera'!$B$13:$AB$57081,2,0)),"",VLOOKUP(B297,'Capacidad Financiera'!$B$13:$AB$57081,2,0))</f>
        <v>0</v>
      </c>
      <c r="D297" s="212"/>
      <c r="E297" s="206" t="str">
        <f>IF(OR(C297="",D297=""),"",IF(AND(D297&gt;0,D297&lt;=CapTecnica1),Puntajes!$L$4,IF(AND(D297&gt;CapTecnica1,D297&lt;=CapTecnica2),Puntajes!$L$5,IF(D297&gt;CapTecnica2,Puntajes!$L$6,0))))</f>
        <v/>
      </c>
    </row>
    <row r="298" spans="2:5" ht="13.5" thickBot="1" x14ac:dyDescent="0.25">
      <c r="B298" s="161"/>
      <c r="C298" s="483"/>
      <c r="D298" s="483"/>
      <c r="E298" s="484"/>
    </row>
  </sheetData>
  <sheetProtection formatCells="0" formatColumns="0" formatRows="0" insertColumns="0" insertRows="0" insertHyperlinks="0" deleteColumns="0" deleteRows="0" sort="0" autoFilter="0" pivotTables="0"/>
  <mergeCells count="32">
    <mergeCell ref="C23:E23"/>
    <mergeCell ref="B2:E2"/>
    <mergeCell ref="B6:E6"/>
    <mergeCell ref="B7:E7"/>
    <mergeCell ref="B8:E8"/>
    <mergeCell ref="B11:B12"/>
    <mergeCell ref="C11:C12"/>
    <mergeCell ref="C34:E34"/>
    <mergeCell ref="C45:E45"/>
    <mergeCell ref="C56:E56"/>
    <mergeCell ref="C67:E67"/>
    <mergeCell ref="C78:E78"/>
    <mergeCell ref="C89:E89"/>
    <mergeCell ref="C100:E100"/>
    <mergeCell ref="C111:E111"/>
    <mergeCell ref="C122:E122"/>
    <mergeCell ref="C133:E133"/>
    <mergeCell ref="C144:E144"/>
    <mergeCell ref="C155:E155"/>
    <mergeCell ref="C166:E166"/>
    <mergeCell ref="C177:E177"/>
    <mergeCell ref="C188:E188"/>
    <mergeCell ref="C199:E199"/>
    <mergeCell ref="C210:E210"/>
    <mergeCell ref="C221:E221"/>
    <mergeCell ref="C232:E232"/>
    <mergeCell ref="C243:E243"/>
    <mergeCell ref="C254:E254"/>
    <mergeCell ref="C265:E265"/>
    <mergeCell ref="C276:E276"/>
    <mergeCell ref="C287:E287"/>
    <mergeCell ref="C298:E298"/>
  </mergeCells>
  <conditionalFormatting sqref="D10">
    <cfRule type="expression" dxfId="1086" priority="915" stopIfTrue="1">
      <formula>IF(#REF!-INT(#REF!)&gt;0,TRUE,FALSE)</formula>
    </cfRule>
  </conditionalFormatting>
  <conditionalFormatting sqref="C13:C22 C10 E10">
    <cfRule type="cellIs" dxfId="1085" priority="916" stopIfTrue="1" operator="equal">
      <formula>"NO ADMISIBLE"</formula>
    </cfRule>
  </conditionalFormatting>
  <conditionalFormatting sqref="E14:E22">
    <cfRule type="expression" dxfId="1084" priority="910" stopIfTrue="1">
      <formula>IF(#REF!-INT(#REF!)&gt;0,TRUE,FALSE)</formula>
    </cfRule>
  </conditionalFormatting>
  <conditionalFormatting sqref="D14:D22 D13:E13">
    <cfRule type="expression" dxfId="1083" priority="917" stopIfTrue="1">
      <formula>IF(#REF!-INT(#REF!)&gt;0,TRUE,FALSE)</formula>
    </cfRule>
  </conditionalFormatting>
  <conditionalFormatting sqref="B14:E22">
    <cfRule type="expression" dxfId="1082" priority="624">
      <formula>MOD(ROW(),2)=0</formula>
    </cfRule>
  </conditionalFormatting>
  <conditionalFormatting sqref="C24:C33">
    <cfRule type="cellIs" dxfId="1081" priority="99" stopIfTrue="1" operator="equal">
      <formula>"NO ADMISIBLE"</formula>
    </cfRule>
  </conditionalFormatting>
  <conditionalFormatting sqref="E25:E33">
    <cfRule type="expression" dxfId="1080" priority="98" stopIfTrue="1">
      <formula>IF(#REF!-INT(#REF!)&gt;0,TRUE,FALSE)</formula>
    </cfRule>
  </conditionalFormatting>
  <conditionalFormatting sqref="D25:D33 D24:E24">
    <cfRule type="expression" dxfId="1079" priority="100" stopIfTrue="1">
      <formula>IF(#REF!-INT(#REF!)&gt;0,TRUE,FALSE)</formula>
    </cfRule>
  </conditionalFormatting>
  <conditionalFormatting sqref="B25:E33">
    <cfRule type="expression" dxfId="1078" priority="97">
      <formula>MOD(ROW(),2)=0</formula>
    </cfRule>
  </conditionalFormatting>
  <conditionalFormatting sqref="C35:C44">
    <cfRule type="cellIs" dxfId="1077" priority="95" stopIfTrue="1" operator="equal">
      <formula>"NO ADMISIBLE"</formula>
    </cfRule>
  </conditionalFormatting>
  <conditionalFormatting sqref="E36:E44">
    <cfRule type="expression" dxfId="1076" priority="94" stopIfTrue="1">
      <formula>IF(#REF!-INT(#REF!)&gt;0,TRUE,FALSE)</formula>
    </cfRule>
  </conditionalFormatting>
  <conditionalFormatting sqref="D36:D44 D35:E35">
    <cfRule type="expression" dxfId="1075" priority="96" stopIfTrue="1">
      <formula>IF(#REF!-INT(#REF!)&gt;0,TRUE,FALSE)</formula>
    </cfRule>
  </conditionalFormatting>
  <conditionalFormatting sqref="B36:E44">
    <cfRule type="expression" dxfId="1074" priority="93">
      <formula>MOD(ROW(),2)=0</formula>
    </cfRule>
  </conditionalFormatting>
  <conditionalFormatting sqref="C46:C55">
    <cfRule type="cellIs" dxfId="1073" priority="91" stopIfTrue="1" operator="equal">
      <formula>"NO ADMISIBLE"</formula>
    </cfRule>
  </conditionalFormatting>
  <conditionalFormatting sqref="E47:E55">
    <cfRule type="expression" dxfId="1072" priority="90" stopIfTrue="1">
      <formula>IF(#REF!-INT(#REF!)&gt;0,TRUE,FALSE)</formula>
    </cfRule>
  </conditionalFormatting>
  <conditionalFormatting sqref="D47:D55 D46:E46">
    <cfRule type="expression" dxfId="1071" priority="92" stopIfTrue="1">
      <formula>IF(#REF!-INT(#REF!)&gt;0,TRUE,FALSE)</formula>
    </cfRule>
  </conditionalFormatting>
  <conditionalFormatting sqref="B47:E55">
    <cfRule type="expression" dxfId="1070" priority="89">
      <formula>MOD(ROW(),2)=0</formula>
    </cfRule>
  </conditionalFormatting>
  <conditionalFormatting sqref="C57:C66">
    <cfRule type="cellIs" dxfId="1069" priority="87" stopIfTrue="1" operator="equal">
      <formula>"NO ADMISIBLE"</formula>
    </cfRule>
  </conditionalFormatting>
  <conditionalFormatting sqref="E58:E66">
    <cfRule type="expression" dxfId="1068" priority="86" stopIfTrue="1">
      <formula>IF(#REF!-INT(#REF!)&gt;0,TRUE,FALSE)</formula>
    </cfRule>
  </conditionalFormatting>
  <conditionalFormatting sqref="D58:D66 D57:E57">
    <cfRule type="expression" dxfId="1067" priority="88" stopIfTrue="1">
      <formula>IF(#REF!-INT(#REF!)&gt;0,TRUE,FALSE)</formula>
    </cfRule>
  </conditionalFormatting>
  <conditionalFormatting sqref="B58:E66">
    <cfRule type="expression" dxfId="1066" priority="85">
      <formula>MOD(ROW(),2)=0</formula>
    </cfRule>
  </conditionalFormatting>
  <conditionalFormatting sqref="C68:C77">
    <cfRule type="cellIs" dxfId="1065" priority="83" stopIfTrue="1" operator="equal">
      <formula>"NO ADMISIBLE"</formula>
    </cfRule>
  </conditionalFormatting>
  <conditionalFormatting sqref="E69:E77">
    <cfRule type="expression" dxfId="1064" priority="82" stopIfTrue="1">
      <formula>IF(#REF!-INT(#REF!)&gt;0,TRUE,FALSE)</formula>
    </cfRule>
  </conditionalFormatting>
  <conditionalFormatting sqref="D69:D77 D68:E68">
    <cfRule type="expression" dxfId="1063" priority="84" stopIfTrue="1">
      <formula>IF(#REF!-INT(#REF!)&gt;0,TRUE,FALSE)</formula>
    </cfRule>
  </conditionalFormatting>
  <conditionalFormatting sqref="B69:E77">
    <cfRule type="expression" dxfId="1062" priority="81">
      <formula>MOD(ROW(),2)=0</formula>
    </cfRule>
  </conditionalFormatting>
  <conditionalFormatting sqref="C79:C88">
    <cfRule type="cellIs" dxfId="1061" priority="79" stopIfTrue="1" operator="equal">
      <formula>"NO ADMISIBLE"</formula>
    </cfRule>
  </conditionalFormatting>
  <conditionalFormatting sqref="E80:E88">
    <cfRule type="expression" dxfId="1060" priority="78" stopIfTrue="1">
      <formula>IF(#REF!-INT(#REF!)&gt;0,TRUE,FALSE)</formula>
    </cfRule>
  </conditionalFormatting>
  <conditionalFormatting sqref="D80:D88 D79:E79">
    <cfRule type="expression" dxfId="1059" priority="80" stopIfTrue="1">
      <formula>IF(#REF!-INT(#REF!)&gt;0,TRUE,FALSE)</formula>
    </cfRule>
  </conditionalFormatting>
  <conditionalFormatting sqref="B80:E88">
    <cfRule type="expression" dxfId="1058" priority="77">
      <formula>MOD(ROW(),2)=0</formula>
    </cfRule>
  </conditionalFormatting>
  <conditionalFormatting sqref="C90:C99">
    <cfRule type="cellIs" dxfId="1057" priority="75" stopIfTrue="1" operator="equal">
      <formula>"NO ADMISIBLE"</formula>
    </cfRule>
  </conditionalFormatting>
  <conditionalFormatting sqref="E91:E99">
    <cfRule type="expression" dxfId="1056" priority="74" stopIfTrue="1">
      <formula>IF(#REF!-INT(#REF!)&gt;0,TRUE,FALSE)</formula>
    </cfRule>
  </conditionalFormatting>
  <conditionalFormatting sqref="D91:D99 D90:E90">
    <cfRule type="expression" dxfId="1055" priority="76" stopIfTrue="1">
      <formula>IF(#REF!-INT(#REF!)&gt;0,TRUE,FALSE)</formula>
    </cfRule>
  </conditionalFormatting>
  <conditionalFormatting sqref="B91:E99">
    <cfRule type="expression" dxfId="1054" priority="73">
      <formula>MOD(ROW(),2)=0</formula>
    </cfRule>
  </conditionalFormatting>
  <conditionalFormatting sqref="C101:C110">
    <cfRule type="cellIs" dxfId="1053" priority="71" stopIfTrue="1" operator="equal">
      <formula>"NO ADMISIBLE"</formula>
    </cfRule>
  </conditionalFormatting>
  <conditionalFormatting sqref="E102:E110">
    <cfRule type="expression" dxfId="1052" priority="70" stopIfTrue="1">
      <formula>IF(#REF!-INT(#REF!)&gt;0,TRUE,FALSE)</formula>
    </cfRule>
  </conditionalFormatting>
  <conditionalFormatting sqref="D102:D110 D101:E101">
    <cfRule type="expression" dxfId="1051" priority="72" stopIfTrue="1">
      <formula>IF(#REF!-INT(#REF!)&gt;0,TRUE,FALSE)</formula>
    </cfRule>
  </conditionalFormatting>
  <conditionalFormatting sqref="B102:E110">
    <cfRule type="expression" dxfId="1050" priority="69">
      <formula>MOD(ROW(),2)=0</formula>
    </cfRule>
  </conditionalFormatting>
  <conditionalFormatting sqref="C112:C121">
    <cfRule type="cellIs" dxfId="1049" priority="67" stopIfTrue="1" operator="equal">
      <formula>"NO ADMISIBLE"</formula>
    </cfRule>
  </conditionalFormatting>
  <conditionalFormatting sqref="E113:E121">
    <cfRule type="expression" dxfId="1048" priority="66" stopIfTrue="1">
      <formula>IF(#REF!-INT(#REF!)&gt;0,TRUE,FALSE)</formula>
    </cfRule>
  </conditionalFormatting>
  <conditionalFormatting sqref="D113:D121 D112:E112">
    <cfRule type="expression" dxfId="1047" priority="68" stopIfTrue="1">
      <formula>IF(#REF!-INT(#REF!)&gt;0,TRUE,FALSE)</formula>
    </cfRule>
  </conditionalFormatting>
  <conditionalFormatting sqref="B113:E121">
    <cfRule type="expression" dxfId="1046" priority="65">
      <formula>MOD(ROW(),2)=0</formula>
    </cfRule>
  </conditionalFormatting>
  <conditionalFormatting sqref="C123:C132">
    <cfRule type="cellIs" dxfId="1045" priority="63" stopIfTrue="1" operator="equal">
      <formula>"NO ADMISIBLE"</formula>
    </cfRule>
  </conditionalFormatting>
  <conditionalFormatting sqref="E124:E132">
    <cfRule type="expression" dxfId="1044" priority="62" stopIfTrue="1">
      <formula>IF(#REF!-INT(#REF!)&gt;0,TRUE,FALSE)</formula>
    </cfRule>
  </conditionalFormatting>
  <conditionalFormatting sqref="D124:D132 D123:E123">
    <cfRule type="expression" dxfId="1043" priority="64" stopIfTrue="1">
      <formula>IF(#REF!-INT(#REF!)&gt;0,TRUE,FALSE)</formula>
    </cfRule>
  </conditionalFormatting>
  <conditionalFormatting sqref="B124:E132">
    <cfRule type="expression" dxfId="1042" priority="61">
      <formula>MOD(ROW(),2)=0</formula>
    </cfRule>
  </conditionalFormatting>
  <conditionalFormatting sqref="C134:C143">
    <cfRule type="cellIs" dxfId="1041" priority="59" stopIfTrue="1" operator="equal">
      <formula>"NO ADMISIBLE"</formula>
    </cfRule>
  </conditionalFormatting>
  <conditionalFormatting sqref="E135:E143">
    <cfRule type="expression" dxfId="1040" priority="58" stopIfTrue="1">
      <formula>IF(#REF!-INT(#REF!)&gt;0,TRUE,FALSE)</formula>
    </cfRule>
  </conditionalFormatting>
  <conditionalFormatting sqref="D135:D143 D134:E134">
    <cfRule type="expression" dxfId="1039" priority="60" stopIfTrue="1">
      <formula>IF(#REF!-INT(#REF!)&gt;0,TRUE,FALSE)</formula>
    </cfRule>
  </conditionalFormatting>
  <conditionalFormatting sqref="B135:E143">
    <cfRule type="expression" dxfId="1038" priority="57">
      <formula>MOD(ROW(),2)=0</formula>
    </cfRule>
  </conditionalFormatting>
  <conditionalFormatting sqref="C145:C154">
    <cfRule type="cellIs" dxfId="1037" priority="55" stopIfTrue="1" operator="equal">
      <formula>"NO ADMISIBLE"</formula>
    </cfRule>
  </conditionalFormatting>
  <conditionalFormatting sqref="E146:E154">
    <cfRule type="expression" dxfId="1036" priority="54" stopIfTrue="1">
      <formula>IF(#REF!-INT(#REF!)&gt;0,TRUE,FALSE)</formula>
    </cfRule>
  </conditionalFormatting>
  <conditionalFormatting sqref="D146:D154 D145:E145">
    <cfRule type="expression" dxfId="1035" priority="56" stopIfTrue="1">
      <formula>IF(#REF!-INT(#REF!)&gt;0,TRUE,FALSE)</formula>
    </cfRule>
  </conditionalFormatting>
  <conditionalFormatting sqref="B146:E154">
    <cfRule type="expression" dxfId="1034" priority="53">
      <formula>MOD(ROW(),2)=0</formula>
    </cfRule>
  </conditionalFormatting>
  <conditionalFormatting sqref="C156:C165">
    <cfRule type="cellIs" dxfId="1033" priority="51" stopIfTrue="1" operator="equal">
      <formula>"NO ADMISIBLE"</formula>
    </cfRule>
  </conditionalFormatting>
  <conditionalFormatting sqref="E157:E165">
    <cfRule type="expression" dxfId="1032" priority="50" stopIfTrue="1">
      <formula>IF(#REF!-INT(#REF!)&gt;0,TRUE,FALSE)</formula>
    </cfRule>
  </conditionalFormatting>
  <conditionalFormatting sqref="D157:D165 D156:E156">
    <cfRule type="expression" dxfId="1031" priority="52" stopIfTrue="1">
      <formula>IF(#REF!-INT(#REF!)&gt;0,TRUE,FALSE)</formula>
    </cfRule>
  </conditionalFormatting>
  <conditionalFormatting sqref="B157:E165">
    <cfRule type="expression" dxfId="1030" priority="49">
      <formula>MOD(ROW(),2)=0</formula>
    </cfRule>
  </conditionalFormatting>
  <conditionalFormatting sqref="C167:C176">
    <cfRule type="cellIs" dxfId="1029" priority="47" stopIfTrue="1" operator="equal">
      <formula>"NO ADMISIBLE"</formula>
    </cfRule>
  </conditionalFormatting>
  <conditionalFormatting sqref="E168:E176">
    <cfRule type="expression" dxfId="1028" priority="46" stopIfTrue="1">
      <formula>IF(#REF!-INT(#REF!)&gt;0,TRUE,FALSE)</formula>
    </cfRule>
  </conditionalFormatting>
  <conditionalFormatting sqref="D168:D176 D167:E167">
    <cfRule type="expression" dxfId="1027" priority="48" stopIfTrue="1">
      <formula>IF(#REF!-INT(#REF!)&gt;0,TRUE,FALSE)</formula>
    </cfRule>
  </conditionalFormatting>
  <conditionalFormatting sqref="B168:E176">
    <cfRule type="expression" dxfId="1026" priority="45">
      <formula>MOD(ROW(),2)=0</formula>
    </cfRule>
  </conditionalFormatting>
  <conditionalFormatting sqref="C178:C187">
    <cfRule type="cellIs" dxfId="1025" priority="43" stopIfTrue="1" operator="equal">
      <formula>"NO ADMISIBLE"</formula>
    </cfRule>
  </conditionalFormatting>
  <conditionalFormatting sqref="E179:E187">
    <cfRule type="expression" dxfId="1024" priority="42" stopIfTrue="1">
      <formula>IF(#REF!-INT(#REF!)&gt;0,TRUE,FALSE)</formula>
    </cfRule>
  </conditionalFormatting>
  <conditionalFormatting sqref="D179:D187 D178:E178">
    <cfRule type="expression" dxfId="1023" priority="44" stopIfTrue="1">
      <formula>IF(#REF!-INT(#REF!)&gt;0,TRUE,FALSE)</formula>
    </cfRule>
  </conditionalFormatting>
  <conditionalFormatting sqref="B179:E187">
    <cfRule type="expression" dxfId="1022" priority="41">
      <formula>MOD(ROW(),2)=0</formula>
    </cfRule>
  </conditionalFormatting>
  <conditionalFormatting sqref="C189:C198">
    <cfRule type="cellIs" dxfId="1021" priority="39" stopIfTrue="1" operator="equal">
      <formula>"NO ADMISIBLE"</formula>
    </cfRule>
  </conditionalFormatting>
  <conditionalFormatting sqref="E190:E198">
    <cfRule type="expression" dxfId="1020" priority="38" stopIfTrue="1">
      <formula>IF(#REF!-INT(#REF!)&gt;0,TRUE,FALSE)</formula>
    </cfRule>
  </conditionalFormatting>
  <conditionalFormatting sqref="D190:D198 D189:E189">
    <cfRule type="expression" dxfId="1019" priority="40" stopIfTrue="1">
      <formula>IF(#REF!-INT(#REF!)&gt;0,TRUE,FALSE)</formula>
    </cfRule>
  </conditionalFormatting>
  <conditionalFormatting sqref="B190:E198">
    <cfRule type="expression" dxfId="1018" priority="37">
      <formula>MOD(ROW(),2)=0</formula>
    </cfRule>
  </conditionalFormatting>
  <conditionalFormatting sqref="C200:C209">
    <cfRule type="cellIs" dxfId="1017" priority="35" stopIfTrue="1" operator="equal">
      <formula>"NO ADMISIBLE"</formula>
    </cfRule>
  </conditionalFormatting>
  <conditionalFormatting sqref="E201:E209">
    <cfRule type="expression" dxfId="1016" priority="34" stopIfTrue="1">
      <formula>IF(#REF!-INT(#REF!)&gt;0,TRUE,FALSE)</formula>
    </cfRule>
  </conditionalFormatting>
  <conditionalFormatting sqref="D201:D209 D200:E200">
    <cfRule type="expression" dxfId="1015" priority="36" stopIfTrue="1">
      <formula>IF(#REF!-INT(#REF!)&gt;0,TRUE,FALSE)</formula>
    </cfRule>
  </conditionalFormatting>
  <conditionalFormatting sqref="B201:E209">
    <cfRule type="expression" dxfId="1014" priority="33">
      <formula>MOD(ROW(),2)=0</formula>
    </cfRule>
  </conditionalFormatting>
  <conditionalFormatting sqref="C211:C220">
    <cfRule type="cellIs" dxfId="1013" priority="31" stopIfTrue="1" operator="equal">
      <formula>"NO ADMISIBLE"</formula>
    </cfRule>
  </conditionalFormatting>
  <conditionalFormatting sqref="E212:E220">
    <cfRule type="expression" dxfId="1012" priority="30" stopIfTrue="1">
      <formula>IF(#REF!-INT(#REF!)&gt;0,TRUE,FALSE)</formula>
    </cfRule>
  </conditionalFormatting>
  <conditionalFormatting sqref="D212:D220 D211:E211">
    <cfRule type="expression" dxfId="1011" priority="32" stopIfTrue="1">
      <formula>IF(#REF!-INT(#REF!)&gt;0,TRUE,FALSE)</formula>
    </cfRule>
  </conditionalFormatting>
  <conditionalFormatting sqref="B212:E220">
    <cfRule type="expression" dxfId="1010" priority="29">
      <formula>MOD(ROW(),2)=0</formula>
    </cfRule>
  </conditionalFormatting>
  <conditionalFormatting sqref="C222:C231">
    <cfRule type="cellIs" dxfId="1009" priority="27" stopIfTrue="1" operator="equal">
      <formula>"NO ADMISIBLE"</formula>
    </cfRule>
  </conditionalFormatting>
  <conditionalFormatting sqref="E223:E231">
    <cfRule type="expression" dxfId="1008" priority="26" stopIfTrue="1">
      <formula>IF(#REF!-INT(#REF!)&gt;0,TRUE,FALSE)</formula>
    </cfRule>
  </conditionalFormatting>
  <conditionalFormatting sqref="D223:D231 D222:E222">
    <cfRule type="expression" dxfId="1007" priority="28" stopIfTrue="1">
      <formula>IF(#REF!-INT(#REF!)&gt;0,TRUE,FALSE)</formula>
    </cfRule>
  </conditionalFormatting>
  <conditionalFormatting sqref="B223:E231">
    <cfRule type="expression" dxfId="1006" priority="25">
      <formula>MOD(ROW(),2)=0</formula>
    </cfRule>
  </conditionalFormatting>
  <conditionalFormatting sqref="C233:C242">
    <cfRule type="cellIs" dxfId="1005" priority="23" stopIfTrue="1" operator="equal">
      <formula>"NO ADMISIBLE"</formula>
    </cfRule>
  </conditionalFormatting>
  <conditionalFormatting sqref="E234:E242">
    <cfRule type="expression" dxfId="1004" priority="22" stopIfTrue="1">
      <formula>IF(#REF!-INT(#REF!)&gt;0,TRUE,FALSE)</formula>
    </cfRule>
  </conditionalFormatting>
  <conditionalFormatting sqref="D234:D242 D233:E233">
    <cfRule type="expression" dxfId="1003" priority="24" stopIfTrue="1">
      <formula>IF(#REF!-INT(#REF!)&gt;0,TRUE,FALSE)</formula>
    </cfRule>
  </conditionalFormatting>
  <conditionalFormatting sqref="B234:E242">
    <cfRule type="expression" dxfId="1002" priority="21">
      <formula>MOD(ROW(),2)=0</formula>
    </cfRule>
  </conditionalFormatting>
  <conditionalFormatting sqref="C244:C253">
    <cfRule type="cellIs" dxfId="1001" priority="19" stopIfTrue="1" operator="equal">
      <formula>"NO ADMISIBLE"</formula>
    </cfRule>
  </conditionalFormatting>
  <conditionalFormatting sqref="E245:E253">
    <cfRule type="expression" dxfId="1000" priority="18" stopIfTrue="1">
      <formula>IF(#REF!-INT(#REF!)&gt;0,TRUE,FALSE)</formula>
    </cfRule>
  </conditionalFormatting>
  <conditionalFormatting sqref="D245:D253 D244:E244">
    <cfRule type="expression" dxfId="999" priority="20" stopIfTrue="1">
      <formula>IF(#REF!-INT(#REF!)&gt;0,TRUE,FALSE)</formula>
    </cfRule>
  </conditionalFormatting>
  <conditionalFormatting sqref="B245:E253">
    <cfRule type="expression" dxfId="998" priority="17">
      <formula>MOD(ROW(),2)=0</formula>
    </cfRule>
  </conditionalFormatting>
  <conditionalFormatting sqref="C255:C264">
    <cfRule type="cellIs" dxfId="997" priority="15" stopIfTrue="1" operator="equal">
      <formula>"NO ADMISIBLE"</formula>
    </cfRule>
  </conditionalFormatting>
  <conditionalFormatting sqref="E256:E264">
    <cfRule type="expression" dxfId="996" priority="14" stopIfTrue="1">
      <formula>IF(#REF!-INT(#REF!)&gt;0,TRUE,FALSE)</formula>
    </cfRule>
  </conditionalFormatting>
  <conditionalFormatting sqref="D256:D264 D255:E255">
    <cfRule type="expression" dxfId="995" priority="16" stopIfTrue="1">
      <formula>IF(#REF!-INT(#REF!)&gt;0,TRUE,FALSE)</formula>
    </cfRule>
  </conditionalFormatting>
  <conditionalFormatting sqref="B256:E264">
    <cfRule type="expression" dxfId="994" priority="13">
      <formula>MOD(ROW(),2)=0</formula>
    </cfRule>
  </conditionalFormatting>
  <conditionalFormatting sqref="C266:C275">
    <cfRule type="cellIs" dxfId="993" priority="11" stopIfTrue="1" operator="equal">
      <formula>"NO ADMISIBLE"</formula>
    </cfRule>
  </conditionalFormatting>
  <conditionalFormatting sqref="E267:E275">
    <cfRule type="expression" dxfId="992" priority="10" stopIfTrue="1">
      <formula>IF(#REF!-INT(#REF!)&gt;0,TRUE,FALSE)</formula>
    </cfRule>
  </conditionalFormatting>
  <conditionalFormatting sqref="D267:D275 D266:E266">
    <cfRule type="expression" dxfId="991" priority="12" stopIfTrue="1">
      <formula>IF(#REF!-INT(#REF!)&gt;0,TRUE,FALSE)</formula>
    </cfRule>
  </conditionalFormatting>
  <conditionalFormatting sqref="B267:E275">
    <cfRule type="expression" dxfId="990" priority="9">
      <formula>MOD(ROW(),2)=0</formula>
    </cfRule>
  </conditionalFormatting>
  <conditionalFormatting sqref="C277:C286">
    <cfRule type="cellIs" dxfId="989" priority="7" stopIfTrue="1" operator="equal">
      <formula>"NO ADMISIBLE"</formula>
    </cfRule>
  </conditionalFormatting>
  <conditionalFormatting sqref="E278:E286">
    <cfRule type="expression" dxfId="988" priority="6" stopIfTrue="1">
      <formula>IF(#REF!-INT(#REF!)&gt;0,TRUE,FALSE)</formula>
    </cfRule>
  </conditionalFormatting>
  <conditionalFormatting sqref="D278:D286 D277:E277">
    <cfRule type="expression" dxfId="987" priority="8" stopIfTrue="1">
      <formula>IF(#REF!-INT(#REF!)&gt;0,TRUE,FALSE)</formula>
    </cfRule>
  </conditionalFormatting>
  <conditionalFormatting sqref="B278:E286">
    <cfRule type="expression" dxfId="986" priority="5">
      <formula>MOD(ROW(),2)=0</formula>
    </cfRule>
  </conditionalFormatting>
  <conditionalFormatting sqref="C288:C297">
    <cfRule type="cellIs" dxfId="985" priority="3" stopIfTrue="1" operator="equal">
      <formula>"NO ADMISIBLE"</formula>
    </cfRule>
  </conditionalFormatting>
  <conditionalFormatting sqref="E289:E297">
    <cfRule type="expression" dxfId="984" priority="2" stopIfTrue="1">
      <formula>IF(#REF!-INT(#REF!)&gt;0,TRUE,FALSE)</formula>
    </cfRule>
  </conditionalFormatting>
  <conditionalFormatting sqref="D289:D297 D288:E288">
    <cfRule type="expression" dxfId="983" priority="4" stopIfTrue="1">
      <formula>IF(#REF!-INT(#REF!)&gt;0,TRUE,FALSE)</formula>
    </cfRule>
  </conditionalFormatting>
  <conditionalFormatting sqref="B289:E297">
    <cfRule type="expression" dxfId="982" priority="1">
      <formula>MOD(ROW(),2)=0</formula>
    </cfRule>
  </conditionalFormatting>
  <dataValidations disablePrompts="1" count="1">
    <dataValidation type="list" allowBlank="1" showInputMessage="1" showErrorMessage="1" sqref="C10 C22 C33 C44 C55 C66 C77 C88 C99 C110 C121 C132 C143 C154 C165 C176 C187 C198 C209 C220 C231 C242 C253 C264 C275 C286 C297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B2:L298"/>
  <sheetViews>
    <sheetView topLeftCell="A221" workbookViewId="0">
      <selection activeCell="A291" sqref="A291:XFD297"/>
    </sheetView>
  </sheetViews>
  <sheetFormatPr baseColWidth="10" defaultColWidth="11.42578125" defaultRowHeight="12.75" x14ac:dyDescent="0.2"/>
  <cols>
    <col min="1" max="1" width="11.42578125" style="83" customWidth="1"/>
    <col min="2" max="2" width="3.85546875" style="83" customWidth="1"/>
    <col min="3" max="3" width="40" style="83" customWidth="1"/>
    <col min="4" max="5" width="18.7109375" style="79" customWidth="1"/>
    <col min="6" max="6" width="14.7109375" style="79" bestFit="1" customWidth="1"/>
    <col min="7" max="7" width="42.42578125" style="79" customWidth="1"/>
    <col min="8" max="8" width="11.42578125" style="83"/>
    <col min="9" max="9" width="13.85546875" style="94" customWidth="1"/>
    <col min="10" max="10" width="9.7109375" style="95" customWidth="1"/>
    <col min="11" max="11" width="12.5703125" style="83" customWidth="1"/>
    <col min="12" max="12" width="12.7109375" style="83" customWidth="1"/>
    <col min="13" max="16384" width="11.42578125" style="83"/>
  </cols>
  <sheetData>
    <row r="2" spans="2:12" s="85" customFormat="1" ht="20.25" customHeight="1" x14ac:dyDescent="0.2">
      <c r="B2" s="474" t="s">
        <v>186</v>
      </c>
      <c r="C2" s="474"/>
      <c r="D2" s="474"/>
      <c r="E2" s="474"/>
      <c r="F2" s="474"/>
      <c r="G2" s="474"/>
      <c r="I2" s="86"/>
      <c r="J2" s="87"/>
    </row>
    <row r="3" spans="2:12" s="85" customFormat="1" ht="18" customHeight="1" x14ac:dyDescent="0.2">
      <c r="B3" s="475" t="s">
        <v>200</v>
      </c>
      <c r="C3" s="475"/>
      <c r="D3" s="475"/>
      <c r="E3" s="475"/>
      <c r="F3" s="475"/>
      <c r="G3" s="475"/>
      <c r="I3" s="86"/>
      <c r="J3" s="87"/>
    </row>
    <row r="4" spans="2:12" s="85" customFormat="1" ht="13.5" customHeight="1" x14ac:dyDescent="0.2">
      <c r="B4" s="476" t="str">
        <f>'Capacidad Financiera'!B4</f>
        <v>PROCESO No SA-MC-SG-SA-029-2024</v>
      </c>
      <c r="C4" s="476"/>
      <c r="D4" s="476"/>
      <c r="E4" s="476"/>
      <c r="F4" s="476"/>
      <c r="G4" s="476"/>
      <c r="I4" s="86"/>
      <c r="J4" s="87"/>
    </row>
    <row r="5" spans="2:12" s="85" customFormat="1" ht="13.5" customHeight="1" x14ac:dyDescent="0.2">
      <c r="B5" s="476" t="s">
        <v>207</v>
      </c>
      <c r="C5" s="476"/>
      <c r="D5" s="476"/>
      <c r="E5" s="476"/>
      <c r="F5" s="476"/>
      <c r="G5" s="476"/>
      <c r="I5" s="86"/>
      <c r="J5" s="87"/>
    </row>
    <row r="6" spans="2:12" s="85" customFormat="1" ht="6.75" customHeight="1" x14ac:dyDescent="0.2">
      <c r="B6" s="122"/>
      <c r="C6" s="122"/>
      <c r="D6" s="122"/>
      <c r="E6" s="122"/>
      <c r="F6" s="122"/>
      <c r="G6" s="122"/>
      <c r="I6" s="86"/>
      <c r="J6" s="87"/>
    </row>
    <row r="7" spans="2:12" s="85" customFormat="1" ht="6.75" customHeight="1" x14ac:dyDescent="0.2">
      <c r="B7" s="122"/>
      <c r="C7" s="122"/>
      <c r="D7" s="122"/>
      <c r="E7" s="122"/>
      <c r="F7" s="122"/>
      <c r="G7" s="122"/>
      <c r="I7" s="86"/>
      <c r="J7" s="87"/>
    </row>
    <row r="8" spans="2:12" s="85" customFormat="1" ht="6.75" customHeight="1" x14ac:dyDescent="0.2">
      <c r="B8" s="122"/>
      <c r="C8" s="122"/>
      <c r="D8" s="122"/>
      <c r="E8" s="122"/>
      <c r="F8" s="122"/>
      <c r="G8" s="122"/>
      <c r="I8" s="86"/>
      <c r="J8" s="87"/>
    </row>
    <row r="9" spans="2:12" s="85" customFormat="1" ht="6.75" customHeight="1" x14ac:dyDescent="0.2">
      <c r="B9" s="122"/>
      <c r="C9" s="122"/>
      <c r="D9" s="122"/>
      <c r="E9" s="122"/>
      <c r="F9" s="122"/>
      <c r="G9" s="122"/>
      <c r="I9" s="86"/>
      <c r="J9" s="87"/>
    </row>
    <row r="10" spans="2:12" s="85" customFormat="1" ht="14.25" thickBot="1" x14ac:dyDescent="0.25">
      <c r="B10" s="88"/>
      <c r="C10" s="88"/>
      <c r="D10" s="92"/>
      <c r="E10" s="92"/>
      <c r="F10" s="92"/>
      <c r="G10" s="92"/>
      <c r="I10" s="86"/>
      <c r="J10" s="87"/>
    </row>
    <row r="11" spans="2:12" ht="43.5" customHeight="1" x14ac:dyDescent="0.2">
      <c r="B11" s="477" t="s">
        <v>157</v>
      </c>
      <c r="C11" s="479" t="s">
        <v>156</v>
      </c>
      <c r="D11" s="481" t="s">
        <v>208</v>
      </c>
      <c r="E11" s="485" t="s">
        <v>209</v>
      </c>
      <c r="F11" s="485" t="s">
        <v>210</v>
      </c>
      <c r="G11" s="208" t="s">
        <v>207</v>
      </c>
    </row>
    <row r="12" spans="2:12" ht="84.75" customHeight="1" thickBot="1" x14ac:dyDescent="0.25">
      <c r="B12" s="478"/>
      <c r="C12" s="480"/>
      <c r="D12" s="482"/>
      <c r="E12" s="486"/>
      <c r="F12" s="486"/>
      <c r="G12" s="198" t="s">
        <v>211</v>
      </c>
    </row>
    <row r="13" spans="2:12" x14ac:dyDescent="0.2">
      <c r="B13" s="67">
        <f>+'Capacidad Financiera'!B13</f>
        <v>1</v>
      </c>
      <c r="C13" s="68" t="str">
        <f>IF(ISERROR(VLOOKUP(B13,'Capacidad Financiera'!$B$13:$AB$57081,2,0)),"",VLOOKUP(B13,'Capacidad Financiera'!$B$13:$AB$57081,2,0))</f>
        <v>GRUPO INARCO S.A.S</v>
      </c>
      <c r="D13" s="115" t="str">
        <f>IF(B14="",IF(B13&lt;&gt;"",IF(ISERROR(VLOOKUP(C13,'Capacidad Financiera'!$C$13:$H$22,3,0)),"",VLOOKUP(C13,'Capacidad Financiera'!$C$13:$H$22,3,0))),"")</f>
        <v/>
      </c>
      <c r="E13" s="115" t="str">
        <f>IF(B14="",IF(B13&lt;&gt;"",IF(ISERROR(VLOOKUP(C13,'Capacidad Financiera'!$C$13:$H$22,5,0)),"",VLOOKUP(C13,'Capacidad Financiera'!$C$13:$H$22,5,0))),"")</f>
        <v/>
      </c>
      <c r="F13" s="73" t="str">
        <f>IF(OR(C13="",D13="",E13=""),"",IF(OR(D13=0,E13=0),0,D13/E13))</f>
        <v/>
      </c>
      <c r="G13" s="111" t="str">
        <f>IF(B14="",IF(AND(D13="",E13=""),"",IF(AND(F13&gt;0,F13&lt;=CapFinanciera1),Puntajes!$D$4,IF(AND(F13&gt;CapFinanciera1,F13&lt;=CapFinanciera2),Puntajes!$D$5,IF(AND(F13&gt;CapFinanciera2,F13&lt;=CapFinanciera3),Puntajes!$D$6,IF(AND(F13&gt;CapFinanciera3,F13&lt;=CapFinanciera4),Puntajes!$D$7,IF(F13&gt;CapFinanciera4,Puntajes!$D$8,0)))))),"")</f>
        <v/>
      </c>
      <c r="I13" s="96"/>
      <c r="J13" s="97"/>
      <c r="K13" s="84"/>
      <c r="L13" s="84"/>
    </row>
    <row r="14" spans="2:12" ht="13.5" thickBot="1" x14ac:dyDescent="0.25">
      <c r="B14" s="72">
        <f>+'Capacidad Financiera'!B14</f>
        <v>1.1000000000000001</v>
      </c>
      <c r="C14" s="74" t="str">
        <f>IF(ISERROR(VLOOKUP(B14,'Capacidad Financiera'!$B$13:$AB$57081,2,0)),"",VLOOKUP(B14,'Capacidad Financiera'!$B$13:$AB$57081,2,0))</f>
        <v>GRUPO INARCO S.A.S</v>
      </c>
      <c r="D14" s="116">
        <f>IF(OR(B14="",C14=""),"",IF(ISERROR(VLOOKUP(C14,'Capacidad Financiera'!$C$14:$AB$57081,3,0)),"",VLOOKUP(C14,'Capacidad Financiera'!$C$14:$AB$57081,3,0)))</f>
        <v>1658263434</v>
      </c>
      <c r="E14" s="116">
        <f>IF(OR(B14="",C14=""),"",IF(ISERROR(VLOOKUP(C14,'Capacidad Financiera'!$C$14:$AB$57081,5,0)),"",VLOOKUP(C14,'Capacidad Financiera'!$C$14:$AB$57081,5,0)))</f>
        <v>345469680</v>
      </c>
      <c r="F14" s="117">
        <f t="shared" ref="F14:F22" si="0">IF(OR(C14="",D14="",E14=""),"",IF(OR(D14=0,E14=0),0,D14/E14))</f>
        <v>4.8000259646519483</v>
      </c>
      <c r="G14" s="118">
        <f>IF(OR(C14="",D14="",E14=""),"",IF(AND(F14&gt;0,F14&lt;=CapFinanciera1),Puntajes!$D$4,IF(AND(F14&gt;CapFinanciera1,F14&lt;=CapFinanciera2),Puntajes!$D$5,IF(AND(F14&gt;CapFinanciera2,F14&lt;=CapFinanciera3),Puntajes!$D$6,IF(AND(F14&gt;CapFinanciera3,F14&lt;=CapFinanciera4),Puntajes!$D$7,IF(F14&gt;CapFinanciera4,Puntajes!$D$8,0))))))</f>
        <v>40</v>
      </c>
    </row>
    <row r="15" spans="2:12" hidden="1" x14ac:dyDescent="0.2">
      <c r="B15" s="72" t="str">
        <f>+'Capacidad Financiera'!B15</f>
        <v/>
      </c>
      <c r="C15" s="74">
        <f>IF(ISERROR(VLOOKUP(B15,'Capacidad Financiera'!$B$13:$AB$57081,2,0)),"",VLOOKUP(B15,'Capacidad Financiera'!$B$13:$AB$57081,2,0))</f>
        <v>0</v>
      </c>
      <c r="D15" s="116" t="str">
        <f>IF(OR(B15="",C15=""),"",IF(ISERROR(VLOOKUP(C15,'Capacidad Financiera'!$C$14:$AB$57081,3,0)),"",VLOOKUP(C15,'Capacidad Financiera'!$C$14:$AB$57081,3,0)))</f>
        <v/>
      </c>
      <c r="E15" s="116" t="str">
        <f>IF(OR(B15="",C15=""),"",IF(ISERROR(VLOOKUP(C15,'Capacidad Financiera'!$C$14:$AB$57081,5,0)),"",VLOOKUP(C15,'Capacidad Financiera'!$C$14:$AB$57081,5,0)))</f>
        <v/>
      </c>
      <c r="F15" s="117" t="str">
        <f t="shared" si="0"/>
        <v/>
      </c>
      <c r="G15" s="118" t="str">
        <f>IF(OR(C15="",D15="",E15=""),"",IF(AND(F15&gt;0,F15&lt;=CapFinanciera1),Puntajes!$D$4,IF(AND(F15&gt;CapFinanciera1,F15&lt;=CapFinanciera2),Puntajes!$D$5,IF(AND(F15&gt;CapFinanciera2,F15&lt;=CapFinanciera3),Puntajes!$D$6,IF(AND(F15&gt;CapFinanciera3,F15&lt;=CapFinanciera4),Puntajes!$D$7,IF(F15&gt;CapFinanciera4,Puntajes!$D$8,0))))))</f>
        <v/>
      </c>
    </row>
    <row r="16" spans="2:12" hidden="1" x14ac:dyDescent="0.2">
      <c r="B16" s="72" t="str">
        <f>+'Capacidad Financiera'!B16</f>
        <v/>
      </c>
      <c r="C16" s="74">
        <f>IF(ISERROR(VLOOKUP(B16,'Capacidad Financiera'!$B$13:$AB$57081,2,0)),"",VLOOKUP(B16,'Capacidad Financiera'!$B$13:$AB$57081,2,0))</f>
        <v>0</v>
      </c>
      <c r="D16" s="116" t="str">
        <f>IF(OR(B16="",C16=""),"",IF(ISERROR(VLOOKUP(C16,'Capacidad Financiera'!$C$14:$AB$57081,3,0)),"",VLOOKUP(C16,'Capacidad Financiera'!$C$14:$AB$57081,3,0)))</f>
        <v/>
      </c>
      <c r="E16" s="116" t="str">
        <f>IF(OR(B16="",C16=""),"",IF(ISERROR(VLOOKUP(C16,'Capacidad Financiera'!$C$14:$AB$57081,5,0)),"",VLOOKUP(C16,'Capacidad Financiera'!$C$14:$AB$57081,5,0)))</f>
        <v/>
      </c>
      <c r="F16" s="117" t="str">
        <f t="shared" si="0"/>
        <v/>
      </c>
      <c r="G16" s="118" t="str">
        <f>IF(OR(C16="",D16="",E16=""),"",IF(AND(F16&gt;0,F16&lt;=CapFinanciera1),Puntajes!$D$4,IF(AND(F16&gt;CapFinanciera1,F16&lt;=CapFinanciera2),Puntajes!$D$5,IF(AND(F16&gt;CapFinanciera2,F16&lt;=CapFinanciera3),Puntajes!$D$6,IF(AND(F16&gt;CapFinanciera3,F16&lt;=CapFinanciera4),Puntajes!$D$7,IF(F16&gt;CapFinanciera4,Puntajes!$D$8,0))))))</f>
        <v/>
      </c>
    </row>
    <row r="17" spans="2:7" hidden="1" x14ac:dyDescent="0.2">
      <c r="B17" s="72" t="str">
        <f>+'Capacidad Financiera'!B17</f>
        <v/>
      </c>
      <c r="C17" s="74">
        <f>IF(ISERROR(VLOOKUP(B17,'Capacidad Financiera'!$B$13:$AB$57081,2,0)),"",VLOOKUP(B17,'Capacidad Financiera'!$B$13:$AB$57081,2,0))</f>
        <v>0</v>
      </c>
      <c r="D17" s="116" t="str">
        <f>IF(OR(B17="",C17=""),"",IF(ISERROR(VLOOKUP(C17,'Capacidad Financiera'!$C$14:$AB$57081,3,0)),"",VLOOKUP(C17,'Capacidad Financiera'!$C$14:$AB$57081,3,0)))</f>
        <v/>
      </c>
      <c r="E17" s="116" t="str">
        <f>IF(OR(B17="",C17=""),"",IF(ISERROR(VLOOKUP(C17,'Capacidad Financiera'!$C$14:$AB$57081,5,0)),"",VLOOKUP(C17,'Capacidad Financiera'!$C$14:$AB$57081,5,0)))</f>
        <v/>
      </c>
      <c r="F17" s="117" t="str">
        <f t="shared" si="0"/>
        <v/>
      </c>
      <c r="G17" s="118" t="str">
        <f>IF(OR(C17="",D17="",E17=""),"",IF(AND(F17&gt;0,F17&lt;=CapFinanciera1),Puntajes!$D$4,IF(AND(F17&gt;CapFinanciera1,F17&lt;=CapFinanciera2),Puntajes!$D$5,IF(AND(F17&gt;CapFinanciera2,F17&lt;=CapFinanciera3),Puntajes!$D$6,IF(AND(F17&gt;CapFinanciera3,F17&lt;=CapFinanciera4),Puntajes!$D$7,IF(F17&gt;CapFinanciera4,Puntajes!$D$8,0))))))</f>
        <v/>
      </c>
    </row>
    <row r="18" spans="2:7" hidden="1" x14ac:dyDescent="0.2">
      <c r="B18" s="72" t="str">
        <f>+'Capacidad Financiera'!B18</f>
        <v/>
      </c>
      <c r="C18" s="74">
        <f>IF(ISERROR(VLOOKUP(B18,'Capacidad Financiera'!$B$13:$AB$57081,2,0)),"",VLOOKUP(B18,'Capacidad Financiera'!$B$13:$AB$57081,2,0))</f>
        <v>0</v>
      </c>
      <c r="D18" s="116" t="str">
        <f>IF(OR(B18="",C18=""),"",IF(ISERROR(VLOOKUP(C18,'Capacidad Financiera'!$C$14:$AB$57081,3,0)),"",VLOOKUP(C18,'Capacidad Financiera'!$C$14:$AB$57081,3,0)))</f>
        <v/>
      </c>
      <c r="E18" s="116" t="str">
        <f>IF(OR(B18="",C18=""),"",IF(ISERROR(VLOOKUP(C18,'Capacidad Financiera'!$C$14:$AB$57081,5,0)),"",VLOOKUP(C18,'Capacidad Financiera'!$C$14:$AB$57081,5,0)))</f>
        <v/>
      </c>
      <c r="F18" s="117" t="str">
        <f t="shared" si="0"/>
        <v/>
      </c>
      <c r="G18" s="118" t="str">
        <f>IF(OR(C18="",D18="",E18=""),"",IF(AND(F18&gt;0,F18&lt;=CapFinanciera1),Puntajes!$D$4,IF(AND(F18&gt;CapFinanciera1,F18&lt;=CapFinanciera2),Puntajes!$D$5,IF(AND(F18&gt;CapFinanciera2,F18&lt;=CapFinanciera3),Puntajes!$D$6,IF(AND(F18&gt;CapFinanciera3,F18&lt;=CapFinanciera4),Puntajes!$D$7,IF(F18&gt;CapFinanciera4,Puntajes!$D$8,0))))))</f>
        <v/>
      </c>
    </row>
    <row r="19" spans="2:7" hidden="1" x14ac:dyDescent="0.2">
      <c r="B19" s="72" t="str">
        <f>+'Capacidad Financiera'!B19</f>
        <v/>
      </c>
      <c r="C19" s="74">
        <f>IF(ISERROR(VLOOKUP(B19,'Capacidad Financiera'!$B$13:$AB$57081,2,0)),"",VLOOKUP(B19,'Capacidad Financiera'!$B$13:$AB$57081,2,0))</f>
        <v>0</v>
      </c>
      <c r="D19" s="116" t="str">
        <f>IF(OR(B19="",C19=""),"",IF(ISERROR(VLOOKUP(C19,'Capacidad Financiera'!$C$14:$AB$57081,3,0)),"",VLOOKUP(C19,'Capacidad Financiera'!$C$14:$AB$57081,3,0)))</f>
        <v/>
      </c>
      <c r="E19" s="116" t="str">
        <f>IF(OR(B19="",C19=""),"",IF(ISERROR(VLOOKUP(C19,'Capacidad Financiera'!$C$14:$AB$57081,5,0)),"",VLOOKUP(C19,'Capacidad Financiera'!$C$14:$AB$57081,5,0)))</f>
        <v/>
      </c>
      <c r="F19" s="117" t="str">
        <f t="shared" si="0"/>
        <v/>
      </c>
      <c r="G19" s="118" t="str">
        <f>IF(OR(C19="",D19="",E19=""),"",IF(AND(F19&gt;0,F19&lt;=CapFinanciera1),Puntajes!$D$4,IF(AND(F19&gt;CapFinanciera1,F19&lt;=CapFinanciera2),Puntajes!$D$5,IF(AND(F19&gt;CapFinanciera2,F19&lt;=CapFinanciera3),Puntajes!$D$6,IF(AND(F19&gt;CapFinanciera3,F19&lt;=CapFinanciera4),Puntajes!$D$7,IF(F19&gt;CapFinanciera4,Puntajes!$D$8,0))))))</f>
        <v/>
      </c>
    </row>
    <row r="20" spans="2:7" hidden="1" x14ac:dyDescent="0.2">
      <c r="B20" s="72" t="str">
        <f>+'Capacidad Financiera'!B20</f>
        <v/>
      </c>
      <c r="C20" s="74">
        <f>IF(ISERROR(VLOOKUP(B20,'Capacidad Financiera'!$B$13:$AB$57081,2,0)),"",VLOOKUP(B20,'Capacidad Financiera'!$B$13:$AB$57081,2,0))</f>
        <v>0</v>
      </c>
      <c r="D20" s="116" t="str">
        <f>IF(OR(B20="",C20=""),"",IF(ISERROR(VLOOKUP(C20,'Capacidad Financiera'!$C$14:$AB$57081,3,0)),"",VLOOKUP(C20,'Capacidad Financiera'!$C$14:$AB$57081,3,0)))</f>
        <v/>
      </c>
      <c r="E20" s="116" t="str">
        <f>IF(OR(B20="",C20=""),"",IF(ISERROR(VLOOKUP(C20,'Capacidad Financiera'!$C$14:$AB$57081,5,0)),"",VLOOKUP(C20,'Capacidad Financiera'!$C$14:$AB$57081,5,0)))</f>
        <v/>
      </c>
      <c r="F20" s="117" t="str">
        <f t="shared" si="0"/>
        <v/>
      </c>
      <c r="G20" s="118" t="str">
        <f>IF(OR(C20="",D20="",E20=""),"",IF(AND(F20&gt;0,F20&lt;=CapFinanciera1),Puntajes!$D$4,IF(AND(F20&gt;CapFinanciera1,F20&lt;=CapFinanciera2),Puntajes!$D$5,IF(AND(F20&gt;CapFinanciera2,F20&lt;=CapFinanciera3),Puntajes!$D$6,IF(AND(F20&gt;CapFinanciera3,F20&lt;=CapFinanciera4),Puntajes!$D$7,IF(F20&gt;CapFinanciera4,Puntajes!$D$8,0))))))</f>
        <v/>
      </c>
    </row>
    <row r="21" spans="2:7" hidden="1" x14ac:dyDescent="0.2">
      <c r="B21" s="72" t="str">
        <f>+'Capacidad Financiera'!B21</f>
        <v/>
      </c>
      <c r="C21" s="74">
        <f>IF(ISERROR(VLOOKUP(B21,'Capacidad Financiera'!$B$13:$AB$57081,2,0)),"",VLOOKUP(B21,'Capacidad Financiera'!$B$13:$AB$57081,2,0))</f>
        <v>0</v>
      </c>
      <c r="D21" s="116" t="str">
        <f>IF(OR(B21="",C21=""),"",IF(ISERROR(VLOOKUP(C21,'Capacidad Financiera'!$C$14:$AB$57081,3,0)),"",VLOOKUP(C21,'Capacidad Financiera'!$C$14:$AB$57081,3,0)))</f>
        <v/>
      </c>
      <c r="E21" s="116" t="str">
        <f>IF(OR(B21="",C21=""),"",IF(ISERROR(VLOOKUP(C21,'Capacidad Financiera'!$C$14:$AB$57081,5,0)),"",VLOOKUP(C21,'Capacidad Financiera'!$C$14:$AB$57081,5,0)))</f>
        <v/>
      </c>
      <c r="F21" s="117" t="str">
        <f t="shared" si="0"/>
        <v/>
      </c>
      <c r="G21" s="118" t="str">
        <f>IF(OR(C21="",D21="",E21=""),"",IF(AND(F21&gt;0,F21&lt;=CapFinanciera1),Puntajes!$D$4,IF(AND(F21&gt;CapFinanciera1,F21&lt;=CapFinanciera2),Puntajes!$D$5,IF(AND(F21&gt;CapFinanciera2,F21&lt;=CapFinanciera3),Puntajes!$D$6,IF(AND(F21&gt;CapFinanciera3,F21&lt;=CapFinanciera4),Puntajes!$D$7,IF(F21&gt;CapFinanciera4,Puntajes!$D$8,0))))))</f>
        <v/>
      </c>
    </row>
    <row r="22" spans="2:7" ht="13.5" hidden="1" thickBot="1" x14ac:dyDescent="0.25">
      <c r="B22" s="153" t="str">
        <f>+'Capacidad Financiera'!B22</f>
        <v/>
      </c>
      <c r="C22" s="154">
        <f>IF(ISERROR(VLOOKUP(B22,'Capacidad Financiera'!$B$13:$AB$57081,2,0)),"",VLOOKUP(B22,'Capacidad Financiera'!$B$13:$AB$57081,2,0))</f>
        <v>0</v>
      </c>
      <c r="D22" s="155" t="str">
        <f>IF(OR(B22="",C22=""),"",IF(ISERROR(VLOOKUP(C22,'Capacidad Financiera'!$C$14:$AB$57081,3,0)),"",VLOOKUP(C22,'Capacidad Financiera'!$C$14:$AB$57081,3,0)))</f>
        <v/>
      </c>
      <c r="E22" s="155" t="str">
        <f>IF(OR(B22="",C22=""),"",IF(ISERROR(VLOOKUP(C22,'Capacidad Financiera'!$C$14:$AB$57081,5,0)),"",VLOOKUP(C22,'Capacidad Financiera'!$C$14:$AB$57081,5,0)))</f>
        <v/>
      </c>
      <c r="F22" s="156" t="str">
        <f t="shared" si="0"/>
        <v/>
      </c>
      <c r="G22" s="157" t="str">
        <f>IF(OR(C22="",D22="",E22=""),"",IF(AND(F22&gt;0,F22&lt;=CapFinanciera1),Puntajes!$D$4,IF(AND(F22&gt;CapFinanciera1,F22&lt;=CapFinanciera2),Puntajes!$D$5,IF(AND(F22&gt;CapFinanciera2,F22&lt;=CapFinanciera3),Puntajes!$D$6,IF(AND(F22&gt;CapFinanciera3,F22&lt;=CapFinanciera4),Puntajes!$D$7,IF(F22&gt;CapFinanciera4,Puntajes!$D$8,0))))))</f>
        <v/>
      </c>
    </row>
    <row r="23" spans="2:7" ht="13.5" thickBot="1" x14ac:dyDescent="0.25">
      <c r="B23" s="161"/>
      <c r="C23" s="483"/>
      <c r="D23" s="483"/>
      <c r="E23" s="483"/>
      <c r="F23" s="483"/>
      <c r="G23" s="484"/>
    </row>
    <row r="24" spans="2:7" x14ac:dyDescent="0.2">
      <c r="B24" s="67">
        <v>2</v>
      </c>
      <c r="C24" s="68" t="str">
        <f>IF(ISERROR(VLOOKUP(B24,'Capacidad Financiera'!$B$13:$AB$57081,2,0)),"",VLOOKUP(B24,'Capacidad Financiera'!$B$13:$AB$57081,2,0))</f>
        <v>PM &amp; A CONSTRUCCIONES S.A.S</v>
      </c>
      <c r="D24" s="115" t="str">
        <f>IF(B25="",IF(B24&lt;&gt;"",IF(ISERROR(VLOOKUP(C24,'Capacidad Financiera'!$C$13:$H$22,3,0)),"",VLOOKUP(C24,'Capacidad Financiera'!$C$13:$H$22,3,0))),"")</f>
        <v/>
      </c>
      <c r="E24" s="115" t="str">
        <f>IF(B25="",IF(B24&lt;&gt;"",IF(ISERROR(VLOOKUP(C24,'Capacidad Financiera'!$C$13:$H$22,5,0)),"",VLOOKUP(C24,'Capacidad Financiera'!$C$13:$H$22,5,0))),"")</f>
        <v/>
      </c>
      <c r="F24" s="73" t="str">
        <f>IF(OR(C24="",D24="",E24=""),"",IF(OR(D24=0,E24=0),0,D24/E24))</f>
        <v/>
      </c>
      <c r="G24" s="111" t="str">
        <f>IF(B25="",IF(AND(D24="",E24=""),"",IF(AND(F24&gt;0,F24&lt;=CapFinanciera1),Puntajes!$D$4,IF(AND(F24&gt;CapFinanciera1,F24&lt;=CapFinanciera2),Puntajes!$D$5,IF(AND(F24&gt;CapFinanciera2,F24&lt;=CapFinanciera3),Puntajes!$D$6,IF(AND(F24&gt;CapFinanciera3,F24&lt;=CapFinanciera4),Puntajes!$D$7,IF(F24&gt;CapFinanciera4,Puntajes!$D$8,0)))))),"")</f>
        <v/>
      </c>
    </row>
    <row r="25" spans="2:7" ht="13.5" thickBot="1" x14ac:dyDescent="0.25">
      <c r="B25" s="72">
        <f>+'Capacidad Financiera'!B26</f>
        <v>2.1</v>
      </c>
      <c r="C25" s="74" t="str">
        <f>IF(ISERROR(VLOOKUP(B25,'Capacidad Financiera'!$B$13:$AB$57081,2,0)),"",VLOOKUP(B25,'Capacidad Financiera'!$B$13:$AB$57081,2,0))</f>
        <v>PM &amp; A CONSTRUCCIONES S.A.S</v>
      </c>
      <c r="D25" s="116">
        <f>IF(OR(B25="",C25=""),"",IF(ISERROR(VLOOKUP(C25,'Capacidad Financiera'!$C$14:$AB$57081,3,0)),"",VLOOKUP(C25,'Capacidad Financiera'!$C$14:$AB$57081,3,0)))</f>
        <v>914750656</v>
      </c>
      <c r="E25" s="116">
        <f>IF(OR(B25="",C25=""),"",IF(ISERROR(VLOOKUP(C25,'Capacidad Financiera'!$C$14:$AB$57081,5,0)),"",VLOOKUP(C25,'Capacidad Financiera'!$C$14:$AB$57081,5,0)))</f>
        <v>168803710</v>
      </c>
      <c r="F25" s="117">
        <f t="shared" ref="F25:F33" si="1">IF(OR(C25="",D25="",E25=""),"",IF(OR(D25=0,E25=0),0,D25/E25))</f>
        <v>5.4190198544806867</v>
      </c>
      <c r="G25" s="118">
        <f>IF(OR(C25="",D25="",E25=""),"",IF(AND(F25&gt;0,F25&lt;=CapFinanciera1),Puntajes!$D$4,IF(AND(F25&gt;CapFinanciera1,F25&lt;=CapFinanciera2),Puntajes!$D$5,IF(AND(F25&gt;CapFinanciera2,F25&lt;=CapFinanciera3),Puntajes!$D$6,IF(AND(F25&gt;CapFinanciera3,F25&lt;=CapFinanciera4),Puntajes!$D$7,IF(F25&gt;CapFinanciera4,Puntajes!$D$8,0))))))</f>
        <v>40</v>
      </c>
    </row>
    <row r="26" spans="2:7" hidden="1" x14ac:dyDescent="0.2">
      <c r="B26" s="72" t="str">
        <f>+'Capacidad Financiera'!B27</f>
        <v/>
      </c>
      <c r="C26" s="74">
        <f>IF(ISERROR(VLOOKUP(B26,'Capacidad Financiera'!$B$13:$AB$57081,2,0)),"",VLOOKUP(B26,'Capacidad Financiera'!$B$13:$AB$57081,2,0))</f>
        <v>0</v>
      </c>
      <c r="D26" s="116" t="str">
        <f>IF(OR(B26="",C26=""),"",IF(ISERROR(VLOOKUP(C26,'Capacidad Financiera'!$C$14:$AB$57081,3,0)),"",VLOOKUP(C26,'Capacidad Financiera'!$C$14:$AB$57081,3,0)))</f>
        <v/>
      </c>
      <c r="E26" s="116" t="str">
        <f>IF(OR(B26="",C26=""),"",IF(ISERROR(VLOOKUP(C26,'Capacidad Financiera'!$C$14:$AB$57081,5,0)),"",VLOOKUP(C26,'Capacidad Financiera'!$C$14:$AB$57081,5,0)))</f>
        <v/>
      </c>
      <c r="F26" s="117" t="str">
        <f t="shared" si="1"/>
        <v/>
      </c>
      <c r="G26" s="118" t="str">
        <f>IF(OR(C26="",D26="",E26=""),"",IF(AND(F26&gt;0,F26&lt;=CapFinanciera1),Puntajes!$D$4,IF(AND(F26&gt;CapFinanciera1,F26&lt;=CapFinanciera2),Puntajes!$D$5,IF(AND(F26&gt;CapFinanciera2,F26&lt;=CapFinanciera3),Puntajes!$D$6,IF(AND(F26&gt;CapFinanciera3,F26&lt;=CapFinanciera4),Puntajes!$D$7,IF(F26&gt;CapFinanciera4,Puntajes!$D$8,0))))))</f>
        <v/>
      </c>
    </row>
    <row r="27" spans="2:7" hidden="1" x14ac:dyDescent="0.2">
      <c r="B27" s="72" t="str">
        <f>+'Capacidad Financiera'!B28</f>
        <v/>
      </c>
      <c r="C27" s="74">
        <f>IF(ISERROR(VLOOKUP(B27,'Capacidad Financiera'!$B$13:$AB$57081,2,0)),"",VLOOKUP(B27,'Capacidad Financiera'!$B$13:$AB$57081,2,0))</f>
        <v>0</v>
      </c>
      <c r="D27" s="116" t="str">
        <f>IF(OR(B27="",C27=""),"",IF(ISERROR(VLOOKUP(C27,'Capacidad Financiera'!$C$14:$AB$57081,3,0)),"",VLOOKUP(C27,'Capacidad Financiera'!$C$14:$AB$57081,3,0)))</f>
        <v/>
      </c>
      <c r="E27" s="116" t="str">
        <f>IF(OR(B27="",C27=""),"",IF(ISERROR(VLOOKUP(C27,'Capacidad Financiera'!$C$14:$AB$57081,5,0)),"",VLOOKUP(C27,'Capacidad Financiera'!$C$14:$AB$57081,5,0)))</f>
        <v/>
      </c>
      <c r="F27" s="117" t="str">
        <f t="shared" si="1"/>
        <v/>
      </c>
      <c r="G27" s="118" t="str">
        <f>IF(OR(C27="",D27="",E27=""),"",IF(AND(F27&gt;0,F27&lt;=CapFinanciera1),Puntajes!$D$4,IF(AND(F27&gt;CapFinanciera1,F27&lt;=CapFinanciera2),Puntajes!$D$5,IF(AND(F27&gt;CapFinanciera2,F27&lt;=CapFinanciera3),Puntajes!$D$6,IF(AND(F27&gt;CapFinanciera3,F27&lt;=CapFinanciera4),Puntajes!$D$7,IF(F27&gt;CapFinanciera4,Puntajes!$D$8,0))))))</f>
        <v/>
      </c>
    </row>
    <row r="28" spans="2:7" hidden="1" x14ac:dyDescent="0.2">
      <c r="B28" s="72" t="str">
        <f>+'Capacidad Financiera'!B29</f>
        <v/>
      </c>
      <c r="C28" s="74">
        <f>IF(ISERROR(VLOOKUP(B28,'Capacidad Financiera'!$B$13:$AB$57081,2,0)),"",VLOOKUP(B28,'Capacidad Financiera'!$B$13:$AB$57081,2,0))</f>
        <v>0</v>
      </c>
      <c r="D28" s="116" t="str">
        <f>IF(OR(B28="",C28=""),"",IF(ISERROR(VLOOKUP(C28,'Capacidad Financiera'!$C$14:$AB$57081,3,0)),"",VLOOKUP(C28,'Capacidad Financiera'!$C$14:$AB$57081,3,0)))</f>
        <v/>
      </c>
      <c r="E28" s="116" t="str">
        <f>IF(OR(B28="",C28=""),"",IF(ISERROR(VLOOKUP(C28,'Capacidad Financiera'!$C$14:$AB$57081,5,0)),"",VLOOKUP(C28,'Capacidad Financiera'!$C$14:$AB$57081,5,0)))</f>
        <v/>
      </c>
      <c r="F28" s="117" t="str">
        <f t="shared" si="1"/>
        <v/>
      </c>
      <c r="G28" s="118" t="str">
        <f>IF(OR(C28="",D28="",E28=""),"",IF(AND(F28&gt;0,F28&lt;=CapFinanciera1),Puntajes!$D$4,IF(AND(F28&gt;CapFinanciera1,F28&lt;=CapFinanciera2),Puntajes!$D$5,IF(AND(F28&gt;CapFinanciera2,F28&lt;=CapFinanciera3),Puntajes!$D$6,IF(AND(F28&gt;CapFinanciera3,F28&lt;=CapFinanciera4),Puntajes!$D$7,IF(F28&gt;CapFinanciera4,Puntajes!$D$8,0))))))</f>
        <v/>
      </c>
    </row>
    <row r="29" spans="2:7" hidden="1" x14ac:dyDescent="0.2">
      <c r="B29" s="72" t="str">
        <f>+'Capacidad Financiera'!B30</f>
        <v/>
      </c>
      <c r="C29" s="74">
        <f>IF(ISERROR(VLOOKUP(B29,'Capacidad Financiera'!$B$13:$AB$57081,2,0)),"",VLOOKUP(B29,'Capacidad Financiera'!$B$13:$AB$57081,2,0))</f>
        <v>0</v>
      </c>
      <c r="D29" s="116" t="str">
        <f>IF(OR(B29="",C29=""),"",IF(ISERROR(VLOOKUP(C29,'Capacidad Financiera'!$C$14:$AB$57081,3,0)),"",VLOOKUP(C29,'Capacidad Financiera'!$C$14:$AB$57081,3,0)))</f>
        <v/>
      </c>
      <c r="E29" s="116" t="str">
        <f>IF(OR(B29="",C29=""),"",IF(ISERROR(VLOOKUP(C29,'Capacidad Financiera'!$C$14:$AB$57081,5,0)),"",VLOOKUP(C29,'Capacidad Financiera'!$C$14:$AB$57081,5,0)))</f>
        <v/>
      </c>
      <c r="F29" s="117" t="str">
        <f t="shared" si="1"/>
        <v/>
      </c>
      <c r="G29" s="118" t="str">
        <f>IF(OR(C29="",D29="",E29=""),"",IF(AND(F29&gt;0,F29&lt;=CapFinanciera1),Puntajes!$D$4,IF(AND(F29&gt;CapFinanciera1,F29&lt;=CapFinanciera2),Puntajes!$D$5,IF(AND(F29&gt;CapFinanciera2,F29&lt;=CapFinanciera3),Puntajes!$D$6,IF(AND(F29&gt;CapFinanciera3,F29&lt;=CapFinanciera4),Puntajes!$D$7,IF(F29&gt;CapFinanciera4,Puntajes!$D$8,0))))))</f>
        <v/>
      </c>
    </row>
    <row r="30" spans="2:7" hidden="1" x14ac:dyDescent="0.2">
      <c r="B30" s="72" t="str">
        <f>+'Capacidad Financiera'!B31</f>
        <v/>
      </c>
      <c r="C30" s="74">
        <f>IF(ISERROR(VLOOKUP(B30,'Capacidad Financiera'!$B$13:$AB$57081,2,0)),"",VLOOKUP(B30,'Capacidad Financiera'!$B$13:$AB$57081,2,0))</f>
        <v>0</v>
      </c>
      <c r="D30" s="116" t="str">
        <f>IF(OR(B30="",C30=""),"",IF(ISERROR(VLOOKUP(C30,'Capacidad Financiera'!$C$14:$AB$57081,3,0)),"",VLOOKUP(C30,'Capacidad Financiera'!$C$14:$AB$57081,3,0)))</f>
        <v/>
      </c>
      <c r="E30" s="116" t="str">
        <f>IF(OR(B30="",C30=""),"",IF(ISERROR(VLOOKUP(C30,'Capacidad Financiera'!$C$14:$AB$57081,5,0)),"",VLOOKUP(C30,'Capacidad Financiera'!$C$14:$AB$57081,5,0)))</f>
        <v/>
      </c>
      <c r="F30" s="117" t="str">
        <f t="shared" si="1"/>
        <v/>
      </c>
      <c r="G30" s="118" t="str">
        <f>IF(OR(C30="",D30="",E30=""),"",IF(AND(F30&gt;0,F30&lt;=CapFinanciera1),Puntajes!$D$4,IF(AND(F30&gt;CapFinanciera1,F30&lt;=CapFinanciera2),Puntajes!$D$5,IF(AND(F30&gt;CapFinanciera2,F30&lt;=CapFinanciera3),Puntajes!$D$6,IF(AND(F30&gt;CapFinanciera3,F30&lt;=CapFinanciera4),Puntajes!$D$7,IF(F30&gt;CapFinanciera4,Puntajes!$D$8,0))))))</f>
        <v/>
      </c>
    </row>
    <row r="31" spans="2:7" hidden="1" x14ac:dyDescent="0.2">
      <c r="B31" s="72" t="str">
        <f>+'Capacidad Financiera'!B32</f>
        <v/>
      </c>
      <c r="C31" s="74">
        <f>IF(ISERROR(VLOOKUP(B31,'Capacidad Financiera'!$B$13:$AB$57081,2,0)),"",VLOOKUP(B31,'Capacidad Financiera'!$B$13:$AB$57081,2,0))</f>
        <v>0</v>
      </c>
      <c r="D31" s="116" t="str">
        <f>IF(OR(B31="",C31=""),"",IF(ISERROR(VLOOKUP(C31,'Capacidad Financiera'!$C$14:$AB$57081,3,0)),"",VLOOKUP(C31,'Capacidad Financiera'!$C$14:$AB$57081,3,0)))</f>
        <v/>
      </c>
      <c r="E31" s="116" t="str">
        <f>IF(OR(B31="",C31=""),"",IF(ISERROR(VLOOKUP(C31,'Capacidad Financiera'!$C$14:$AB$57081,5,0)),"",VLOOKUP(C31,'Capacidad Financiera'!$C$14:$AB$57081,5,0)))</f>
        <v/>
      </c>
      <c r="F31" s="117" t="str">
        <f t="shared" si="1"/>
        <v/>
      </c>
      <c r="G31" s="118" t="str">
        <f>IF(OR(C31="",D31="",E31=""),"",IF(AND(F31&gt;0,F31&lt;=CapFinanciera1),Puntajes!$D$4,IF(AND(F31&gt;CapFinanciera1,F31&lt;=CapFinanciera2),Puntajes!$D$5,IF(AND(F31&gt;CapFinanciera2,F31&lt;=CapFinanciera3),Puntajes!$D$6,IF(AND(F31&gt;CapFinanciera3,F31&lt;=CapFinanciera4),Puntajes!$D$7,IF(F31&gt;CapFinanciera4,Puntajes!$D$8,0))))))</f>
        <v/>
      </c>
    </row>
    <row r="32" spans="2:7" hidden="1" x14ac:dyDescent="0.2">
      <c r="B32" s="72" t="str">
        <f>+'Capacidad Financiera'!B33</f>
        <v/>
      </c>
      <c r="C32" s="74">
        <f>IF(ISERROR(VLOOKUP(B32,'Capacidad Financiera'!$B$13:$AB$57081,2,0)),"",VLOOKUP(B32,'Capacidad Financiera'!$B$13:$AB$57081,2,0))</f>
        <v>0</v>
      </c>
      <c r="D32" s="116" t="str">
        <f>IF(OR(B32="",C32=""),"",IF(ISERROR(VLOOKUP(C32,'Capacidad Financiera'!$C$14:$AB$57081,3,0)),"",VLOOKUP(C32,'Capacidad Financiera'!$C$14:$AB$57081,3,0)))</f>
        <v/>
      </c>
      <c r="E32" s="116" t="str">
        <f>IF(OR(B32="",C32=""),"",IF(ISERROR(VLOOKUP(C32,'Capacidad Financiera'!$C$14:$AB$57081,5,0)),"",VLOOKUP(C32,'Capacidad Financiera'!$C$14:$AB$57081,5,0)))</f>
        <v/>
      </c>
      <c r="F32" s="117" t="str">
        <f t="shared" si="1"/>
        <v/>
      </c>
      <c r="G32" s="118" t="str">
        <f>IF(OR(C32="",D32="",E32=""),"",IF(AND(F32&gt;0,F32&lt;=CapFinanciera1),Puntajes!$D$4,IF(AND(F32&gt;CapFinanciera1,F32&lt;=CapFinanciera2),Puntajes!$D$5,IF(AND(F32&gt;CapFinanciera2,F32&lt;=CapFinanciera3),Puntajes!$D$6,IF(AND(F32&gt;CapFinanciera3,F32&lt;=CapFinanciera4),Puntajes!$D$7,IF(F32&gt;CapFinanciera4,Puntajes!$D$8,0))))))</f>
        <v/>
      </c>
    </row>
    <row r="33" spans="2:7" ht="13.5" hidden="1" thickBot="1" x14ac:dyDescent="0.25">
      <c r="B33" s="153" t="str">
        <f>+'Capacidad Financiera'!B34</f>
        <v/>
      </c>
      <c r="C33" s="154">
        <f>IF(ISERROR(VLOOKUP(B33,'Capacidad Financiera'!$B$13:$AB$57081,2,0)),"",VLOOKUP(B33,'Capacidad Financiera'!$B$13:$AB$57081,2,0))</f>
        <v>0</v>
      </c>
      <c r="D33" s="155" t="str">
        <f>IF(OR(B33="",C33=""),"",IF(ISERROR(VLOOKUP(C33,'Capacidad Financiera'!$C$14:$AB$57081,3,0)),"",VLOOKUP(C33,'Capacidad Financiera'!$C$14:$AB$57081,3,0)))</f>
        <v/>
      </c>
      <c r="E33" s="155" t="str">
        <f>IF(OR(B33="",C33=""),"",IF(ISERROR(VLOOKUP(C33,'Capacidad Financiera'!$C$14:$AB$57081,5,0)),"",VLOOKUP(C33,'Capacidad Financiera'!$C$14:$AB$57081,5,0)))</f>
        <v/>
      </c>
      <c r="F33" s="156" t="str">
        <f t="shared" si="1"/>
        <v/>
      </c>
      <c r="G33" s="157" t="str">
        <f>IF(OR(C33="",D33="",E33=""),"",IF(AND(F33&gt;0,F33&lt;=CapFinanciera1),Puntajes!$D$4,IF(AND(F33&gt;CapFinanciera1,F33&lt;=CapFinanciera2),Puntajes!$D$5,IF(AND(F33&gt;CapFinanciera2,F33&lt;=CapFinanciera3),Puntajes!$D$6,IF(AND(F33&gt;CapFinanciera3,F33&lt;=CapFinanciera4),Puntajes!$D$7,IF(F33&gt;CapFinanciera4,Puntajes!$D$8,0))))))</f>
        <v/>
      </c>
    </row>
    <row r="34" spans="2:7" ht="13.5" thickBot="1" x14ac:dyDescent="0.25">
      <c r="B34" s="161"/>
      <c r="C34" s="483"/>
      <c r="D34" s="483"/>
      <c r="E34" s="483"/>
      <c r="F34" s="483"/>
      <c r="G34" s="484"/>
    </row>
    <row r="35" spans="2:7" x14ac:dyDescent="0.2">
      <c r="B35" s="67">
        <v>3</v>
      </c>
      <c r="C35" s="68" t="str">
        <f>IF(ISERROR(VLOOKUP(B35,'Capacidad Financiera'!$B$13:$AB$57081,2,0)),"",VLOOKUP(B35,'Capacidad Financiera'!$B$13:$AB$57081,2,0))</f>
        <v>CONSORCIO MANTENIMIENTO OC-2025</v>
      </c>
      <c r="D35" s="115" t="str">
        <f>IF(B36="",IF(B35&lt;&gt;"",IF(ISERROR(VLOOKUP(C35,'Capacidad Financiera'!$C$13:$H$22,3,0)),"",VLOOKUP(C35,'Capacidad Financiera'!$C$13:$H$22,3,0))),"")</f>
        <v/>
      </c>
      <c r="E35" s="115" t="str">
        <f>IF(B36="",IF(B35&lt;&gt;"",IF(ISERROR(VLOOKUP(C35,'Capacidad Financiera'!$C$13:$H$22,5,0)),"",VLOOKUP(C35,'Capacidad Financiera'!$C$13:$H$22,5,0))),"")</f>
        <v/>
      </c>
      <c r="F35" s="73" t="str">
        <f>IF(OR(C35="",D35="",E35=""),"",IF(OR(D35=0,E35=0),0,D35/E35))</f>
        <v/>
      </c>
      <c r="G35" s="111" t="str">
        <f>IF(B36="",IF(AND(D35="",E35=""),"",IF(AND(F35&gt;0,F35&lt;=CapFinanciera1),Puntajes!$D$4,IF(AND(F35&gt;CapFinanciera1,F35&lt;=CapFinanciera2),Puntajes!$D$5,IF(AND(F35&gt;CapFinanciera2,F35&lt;=CapFinanciera3),Puntajes!$D$6,IF(AND(F35&gt;CapFinanciera3,F35&lt;=CapFinanciera4),Puntajes!$D$7,IF(F35&gt;CapFinanciera4,Puntajes!$D$8,0)))))),"")</f>
        <v/>
      </c>
    </row>
    <row r="36" spans="2:7" x14ac:dyDescent="0.2">
      <c r="B36" s="72">
        <f>+'Capacidad Financiera'!B38</f>
        <v>3.1</v>
      </c>
      <c r="C36" s="74" t="str">
        <f>IF(ISERROR(VLOOKUP(B36,'Capacidad Financiera'!$B$13:$AB$57081,2,0)),"",VLOOKUP(B36,'Capacidad Financiera'!$B$13:$AB$57081,2,0))</f>
        <v>OPAYOME ACEVEDO INGRID PAOLA</v>
      </c>
      <c r="D36" s="116">
        <f>IF(OR(B36="",C36=""),"",IF(ISERROR(VLOOKUP(C36,'Capacidad Financiera'!$C$14:$AB$57081,3,0)),"",VLOOKUP(C36,'Capacidad Financiera'!$C$14:$AB$57081,3,0)))</f>
        <v>131045589</v>
      </c>
      <c r="E36" s="116">
        <f>IF(OR(B36="",C36=""),"",IF(ISERROR(VLOOKUP(C36,'Capacidad Financiera'!$C$14:$AB$57081,5,0)),"",VLOOKUP(C36,'Capacidad Financiera'!$C$14:$AB$57081,5,0)))</f>
        <v>1714690</v>
      </c>
      <c r="F36" s="117">
        <f t="shared" ref="F36:F44" si="2">IF(OR(C36="",D36="",E36=""),"",IF(OR(D36=0,E36=0),0,D36/E36))</f>
        <v>76.425236631694361</v>
      </c>
      <c r="G36" s="118">
        <f>IF(OR(C36="",D36="",E36=""),"",IF(AND(F36&gt;0,F36&lt;=CapFinanciera1),Puntajes!$D$4,IF(AND(F36&gt;CapFinanciera1,F36&lt;=CapFinanciera2),Puntajes!$D$5,IF(AND(F36&gt;CapFinanciera2,F36&lt;=CapFinanciera3),Puntajes!$D$6,IF(AND(F36&gt;CapFinanciera3,F36&lt;=CapFinanciera4),Puntajes!$D$7,IF(F36&gt;CapFinanciera4,Puntajes!$D$8,0))))))</f>
        <v>40</v>
      </c>
    </row>
    <row r="37" spans="2:7" ht="13.5" thickBot="1" x14ac:dyDescent="0.25">
      <c r="B37" s="72">
        <f>+'Capacidad Financiera'!B39</f>
        <v>3.2</v>
      </c>
      <c r="C37" s="74" t="str">
        <f>IF(ISERROR(VLOOKUP(B37,'Capacidad Financiera'!$B$13:$AB$57081,2,0)),"",VLOOKUP(B37,'Capacidad Financiera'!$B$13:$AB$57081,2,0))</f>
        <v>COCK BAUTISTA ESTIVEN</v>
      </c>
      <c r="D37" s="116">
        <f>IF(OR(B37="",C37=""),"",IF(ISERROR(VLOOKUP(C37,'Capacidad Financiera'!$C$14:$AB$57081,3,0)),"",VLOOKUP(C37,'Capacidad Financiera'!$C$14:$AB$57081,3,0)))</f>
        <v>127182975</v>
      </c>
      <c r="E37" s="116">
        <f>IF(OR(B37="",C37=""),"",IF(ISERROR(VLOOKUP(C37,'Capacidad Financiera'!$C$14:$AB$57081,5,0)),"",VLOOKUP(C37,'Capacidad Financiera'!$C$14:$AB$57081,5,0)))</f>
        <v>1487584</v>
      </c>
      <c r="F37" s="117">
        <f t="shared" si="2"/>
        <v>85.496331635726122</v>
      </c>
      <c r="G37" s="118">
        <f>IF(OR(C37="",D37="",E37=""),"",IF(AND(F37&gt;0,F37&lt;=CapFinanciera1),Puntajes!$D$4,IF(AND(F37&gt;CapFinanciera1,F37&lt;=CapFinanciera2),Puntajes!$D$5,IF(AND(F37&gt;CapFinanciera2,F37&lt;=CapFinanciera3),Puntajes!$D$6,IF(AND(F37&gt;CapFinanciera3,F37&lt;=CapFinanciera4),Puntajes!$D$7,IF(F37&gt;CapFinanciera4,Puntajes!$D$8,0))))))</f>
        <v>40</v>
      </c>
    </row>
    <row r="38" spans="2:7" hidden="1" x14ac:dyDescent="0.2">
      <c r="B38" s="72" t="str">
        <f>+'Capacidad Financiera'!B40</f>
        <v/>
      </c>
      <c r="C38" s="74">
        <f>IF(ISERROR(VLOOKUP(B38,'Capacidad Financiera'!$B$13:$AB$57081,2,0)),"",VLOOKUP(B38,'Capacidad Financiera'!$B$13:$AB$57081,2,0))</f>
        <v>0</v>
      </c>
      <c r="D38" s="116" t="str">
        <f>IF(OR(B38="",C38=""),"",IF(ISERROR(VLOOKUP(C38,'Capacidad Financiera'!$C$14:$AB$57081,3,0)),"",VLOOKUP(C38,'Capacidad Financiera'!$C$14:$AB$57081,3,0)))</f>
        <v/>
      </c>
      <c r="E38" s="116" t="str">
        <f>IF(OR(B38="",C38=""),"",IF(ISERROR(VLOOKUP(C38,'Capacidad Financiera'!$C$14:$AB$57081,5,0)),"",VLOOKUP(C38,'Capacidad Financiera'!$C$14:$AB$57081,5,0)))</f>
        <v/>
      </c>
      <c r="F38" s="117" t="str">
        <f t="shared" si="2"/>
        <v/>
      </c>
      <c r="G38" s="118" t="str">
        <f>IF(OR(C38="",D38="",E38=""),"",IF(AND(F38&gt;0,F38&lt;=CapFinanciera1),Puntajes!$D$4,IF(AND(F38&gt;CapFinanciera1,F38&lt;=CapFinanciera2),Puntajes!$D$5,IF(AND(F38&gt;CapFinanciera2,F38&lt;=CapFinanciera3),Puntajes!$D$6,IF(AND(F38&gt;CapFinanciera3,F38&lt;=CapFinanciera4),Puntajes!$D$7,IF(F38&gt;CapFinanciera4,Puntajes!$D$8,0))))))</f>
        <v/>
      </c>
    </row>
    <row r="39" spans="2:7" hidden="1" x14ac:dyDescent="0.2">
      <c r="B39" s="72" t="str">
        <f>+'Capacidad Financiera'!B41</f>
        <v/>
      </c>
      <c r="C39" s="74">
        <f>IF(ISERROR(VLOOKUP(B39,'Capacidad Financiera'!$B$13:$AB$57081,2,0)),"",VLOOKUP(B39,'Capacidad Financiera'!$B$13:$AB$57081,2,0))</f>
        <v>0</v>
      </c>
      <c r="D39" s="116" t="str">
        <f>IF(OR(B39="",C39=""),"",IF(ISERROR(VLOOKUP(C39,'Capacidad Financiera'!$C$14:$AB$57081,3,0)),"",VLOOKUP(C39,'Capacidad Financiera'!$C$14:$AB$57081,3,0)))</f>
        <v/>
      </c>
      <c r="E39" s="116" t="str">
        <f>IF(OR(B39="",C39=""),"",IF(ISERROR(VLOOKUP(C39,'Capacidad Financiera'!$C$14:$AB$57081,5,0)),"",VLOOKUP(C39,'Capacidad Financiera'!$C$14:$AB$57081,5,0)))</f>
        <v/>
      </c>
      <c r="F39" s="117" t="str">
        <f t="shared" si="2"/>
        <v/>
      </c>
      <c r="G39" s="118" t="str">
        <f>IF(OR(C39="",D39="",E39=""),"",IF(AND(F39&gt;0,F39&lt;=CapFinanciera1),Puntajes!$D$4,IF(AND(F39&gt;CapFinanciera1,F39&lt;=CapFinanciera2),Puntajes!$D$5,IF(AND(F39&gt;CapFinanciera2,F39&lt;=CapFinanciera3),Puntajes!$D$6,IF(AND(F39&gt;CapFinanciera3,F39&lt;=CapFinanciera4),Puntajes!$D$7,IF(F39&gt;CapFinanciera4,Puntajes!$D$8,0))))))</f>
        <v/>
      </c>
    </row>
    <row r="40" spans="2:7" hidden="1" x14ac:dyDescent="0.2">
      <c r="B40" s="72" t="str">
        <f>+'Capacidad Financiera'!B42</f>
        <v/>
      </c>
      <c r="C40" s="74">
        <f>IF(ISERROR(VLOOKUP(B40,'Capacidad Financiera'!$B$13:$AB$57081,2,0)),"",VLOOKUP(B40,'Capacidad Financiera'!$B$13:$AB$57081,2,0))</f>
        <v>0</v>
      </c>
      <c r="D40" s="116" t="str">
        <f>IF(OR(B40="",C40=""),"",IF(ISERROR(VLOOKUP(C40,'Capacidad Financiera'!$C$14:$AB$57081,3,0)),"",VLOOKUP(C40,'Capacidad Financiera'!$C$14:$AB$57081,3,0)))</f>
        <v/>
      </c>
      <c r="E40" s="116" t="str">
        <f>IF(OR(B40="",C40=""),"",IF(ISERROR(VLOOKUP(C40,'Capacidad Financiera'!$C$14:$AB$57081,5,0)),"",VLOOKUP(C40,'Capacidad Financiera'!$C$14:$AB$57081,5,0)))</f>
        <v/>
      </c>
      <c r="F40" s="117" t="str">
        <f t="shared" si="2"/>
        <v/>
      </c>
      <c r="G40" s="118" t="str">
        <f>IF(OR(C40="",D40="",E40=""),"",IF(AND(F40&gt;0,F40&lt;=CapFinanciera1),Puntajes!$D$4,IF(AND(F40&gt;CapFinanciera1,F40&lt;=CapFinanciera2),Puntajes!$D$5,IF(AND(F40&gt;CapFinanciera2,F40&lt;=CapFinanciera3),Puntajes!$D$6,IF(AND(F40&gt;CapFinanciera3,F40&lt;=CapFinanciera4),Puntajes!$D$7,IF(F40&gt;CapFinanciera4,Puntajes!$D$8,0))))))</f>
        <v/>
      </c>
    </row>
    <row r="41" spans="2:7" hidden="1" x14ac:dyDescent="0.2">
      <c r="B41" s="72" t="str">
        <f>+'Capacidad Financiera'!B43</f>
        <v/>
      </c>
      <c r="C41" s="74">
        <f>IF(ISERROR(VLOOKUP(B41,'Capacidad Financiera'!$B$13:$AB$57081,2,0)),"",VLOOKUP(B41,'Capacidad Financiera'!$B$13:$AB$57081,2,0))</f>
        <v>0</v>
      </c>
      <c r="D41" s="116" t="str">
        <f>IF(OR(B41="",C41=""),"",IF(ISERROR(VLOOKUP(C41,'Capacidad Financiera'!$C$14:$AB$57081,3,0)),"",VLOOKUP(C41,'Capacidad Financiera'!$C$14:$AB$57081,3,0)))</f>
        <v/>
      </c>
      <c r="E41" s="116" t="str">
        <f>IF(OR(B41="",C41=""),"",IF(ISERROR(VLOOKUP(C41,'Capacidad Financiera'!$C$14:$AB$57081,5,0)),"",VLOOKUP(C41,'Capacidad Financiera'!$C$14:$AB$57081,5,0)))</f>
        <v/>
      </c>
      <c r="F41" s="117" t="str">
        <f t="shared" si="2"/>
        <v/>
      </c>
      <c r="G41" s="118" t="str">
        <f>IF(OR(C41="",D41="",E41=""),"",IF(AND(F41&gt;0,F41&lt;=CapFinanciera1),Puntajes!$D$4,IF(AND(F41&gt;CapFinanciera1,F41&lt;=CapFinanciera2),Puntajes!$D$5,IF(AND(F41&gt;CapFinanciera2,F41&lt;=CapFinanciera3),Puntajes!$D$6,IF(AND(F41&gt;CapFinanciera3,F41&lt;=CapFinanciera4),Puntajes!$D$7,IF(F41&gt;CapFinanciera4,Puntajes!$D$8,0))))))</f>
        <v/>
      </c>
    </row>
    <row r="42" spans="2:7" hidden="1" x14ac:dyDescent="0.2">
      <c r="B42" s="72" t="str">
        <f>+'Capacidad Financiera'!B44</f>
        <v/>
      </c>
      <c r="C42" s="74">
        <f>IF(ISERROR(VLOOKUP(B42,'Capacidad Financiera'!$B$13:$AB$57081,2,0)),"",VLOOKUP(B42,'Capacidad Financiera'!$B$13:$AB$57081,2,0))</f>
        <v>0</v>
      </c>
      <c r="D42" s="116" t="str">
        <f>IF(OR(B42="",C42=""),"",IF(ISERROR(VLOOKUP(C42,'Capacidad Financiera'!$C$14:$AB$57081,3,0)),"",VLOOKUP(C42,'Capacidad Financiera'!$C$14:$AB$57081,3,0)))</f>
        <v/>
      </c>
      <c r="E42" s="116" t="str">
        <f>IF(OR(B42="",C42=""),"",IF(ISERROR(VLOOKUP(C42,'Capacidad Financiera'!$C$14:$AB$57081,5,0)),"",VLOOKUP(C42,'Capacidad Financiera'!$C$14:$AB$57081,5,0)))</f>
        <v/>
      </c>
      <c r="F42" s="117" t="str">
        <f t="shared" si="2"/>
        <v/>
      </c>
      <c r="G42" s="118" t="str">
        <f>IF(OR(C42="",D42="",E42=""),"",IF(AND(F42&gt;0,F42&lt;=CapFinanciera1),Puntajes!$D$4,IF(AND(F42&gt;CapFinanciera1,F42&lt;=CapFinanciera2),Puntajes!$D$5,IF(AND(F42&gt;CapFinanciera2,F42&lt;=CapFinanciera3),Puntajes!$D$6,IF(AND(F42&gt;CapFinanciera3,F42&lt;=CapFinanciera4),Puntajes!$D$7,IF(F42&gt;CapFinanciera4,Puntajes!$D$8,0))))))</f>
        <v/>
      </c>
    </row>
    <row r="43" spans="2:7" hidden="1" x14ac:dyDescent="0.2">
      <c r="B43" s="72" t="str">
        <f>+'Capacidad Financiera'!B45</f>
        <v/>
      </c>
      <c r="C43" s="74">
        <f>IF(ISERROR(VLOOKUP(B43,'Capacidad Financiera'!$B$13:$AB$57081,2,0)),"",VLOOKUP(B43,'Capacidad Financiera'!$B$13:$AB$57081,2,0))</f>
        <v>0</v>
      </c>
      <c r="D43" s="116" t="str">
        <f>IF(OR(B43="",C43=""),"",IF(ISERROR(VLOOKUP(C43,'Capacidad Financiera'!$C$14:$AB$57081,3,0)),"",VLOOKUP(C43,'Capacidad Financiera'!$C$14:$AB$57081,3,0)))</f>
        <v/>
      </c>
      <c r="E43" s="116" t="str">
        <f>IF(OR(B43="",C43=""),"",IF(ISERROR(VLOOKUP(C43,'Capacidad Financiera'!$C$14:$AB$57081,5,0)),"",VLOOKUP(C43,'Capacidad Financiera'!$C$14:$AB$57081,5,0)))</f>
        <v/>
      </c>
      <c r="F43" s="117" t="str">
        <f t="shared" si="2"/>
        <v/>
      </c>
      <c r="G43" s="118" t="str">
        <f>IF(OR(C43="",D43="",E43=""),"",IF(AND(F43&gt;0,F43&lt;=CapFinanciera1),Puntajes!$D$4,IF(AND(F43&gt;CapFinanciera1,F43&lt;=CapFinanciera2),Puntajes!$D$5,IF(AND(F43&gt;CapFinanciera2,F43&lt;=CapFinanciera3),Puntajes!$D$6,IF(AND(F43&gt;CapFinanciera3,F43&lt;=CapFinanciera4),Puntajes!$D$7,IF(F43&gt;CapFinanciera4,Puntajes!$D$8,0))))))</f>
        <v/>
      </c>
    </row>
    <row r="44" spans="2:7" ht="13.5" hidden="1" thickBot="1" x14ac:dyDescent="0.25">
      <c r="B44" s="153" t="str">
        <f>+'Capacidad Financiera'!B46</f>
        <v/>
      </c>
      <c r="C44" s="154">
        <f>IF(ISERROR(VLOOKUP(B44,'Capacidad Financiera'!$B$13:$AB$57081,2,0)),"",VLOOKUP(B44,'Capacidad Financiera'!$B$13:$AB$57081,2,0))</f>
        <v>0</v>
      </c>
      <c r="D44" s="155" t="str">
        <f>IF(OR(B44="",C44=""),"",IF(ISERROR(VLOOKUP(C44,'Capacidad Financiera'!$C$14:$AB$57081,3,0)),"",VLOOKUP(C44,'Capacidad Financiera'!$C$14:$AB$57081,3,0)))</f>
        <v/>
      </c>
      <c r="E44" s="155" t="str">
        <f>IF(OR(B44="",C44=""),"",IF(ISERROR(VLOOKUP(C44,'Capacidad Financiera'!$C$14:$AB$57081,5,0)),"",VLOOKUP(C44,'Capacidad Financiera'!$C$14:$AB$57081,5,0)))</f>
        <v/>
      </c>
      <c r="F44" s="156" t="str">
        <f t="shared" si="2"/>
        <v/>
      </c>
      <c r="G44" s="157" t="str">
        <f>IF(OR(C44="",D44="",E44=""),"",IF(AND(F44&gt;0,F44&lt;=CapFinanciera1),Puntajes!$D$4,IF(AND(F44&gt;CapFinanciera1,F44&lt;=CapFinanciera2),Puntajes!$D$5,IF(AND(F44&gt;CapFinanciera2,F44&lt;=CapFinanciera3),Puntajes!$D$6,IF(AND(F44&gt;CapFinanciera3,F44&lt;=CapFinanciera4),Puntajes!$D$7,IF(F44&gt;CapFinanciera4,Puntajes!$D$8,0))))))</f>
        <v/>
      </c>
    </row>
    <row r="45" spans="2:7" ht="13.5" thickBot="1" x14ac:dyDescent="0.25">
      <c r="B45" s="161"/>
      <c r="C45" s="483"/>
      <c r="D45" s="483"/>
      <c r="E45" s="483"/>
      <c r="F45" s="483"/>
      <c r="G45" s="484"/>
    </row>
    <row r="46" spans="2:7" x14ac:dyDescent="0.2">
      <c r="B46" s="67">
        <v>4</v>
      </c>
      <c r="C46" s="68" t="str">
        <f>IF(ISERROR(VLOOKUP(B46,'Capacidad Financiera'!$B$13:$AB$57081,2,0)),"",VLOOKUP(B46,'Capacidad Financiera'!$B$13:$AB$57081,2,0))</f>
        <v>GAYRA CONSTRUCCIONES SAS</v>
      </c>
      <c r="D46" s="115" t="str">
        <f>IF(B47="",IF(B46&lt;&gt;"",IF(ISERROR(VLOOKUP(C46,'Capacidad Financiera'!$C$13:$H$22,3,0)),"",VLOOKUP(C46,'Capacidad Financiera'!$C$13:$H$22,3,0))),"")</f>
        <v/>
      </c>
      <c r="E46" s="115" t="str">
        <f>IF(B47="",IF(B46&lt;&gt;"",IF(ISERROR(VLOOKUP(C46,'Capacidad Financiera'!$C$13:$H$22,5,0)),"",VLOOKUP(C46,'Capacidad Financiera'!$C$13:$H$22,5,0))),"")</f>
        <v/>
      </c>
      <c r="F46" s="73" t="str">
        <f>IF(OR(C46="",D46="",E46=""),"",IF(OR(D46=0,E46=0),0,D46/E46))</f>
        <v/>
      </c>
      <c r="G46" s="111" t="str">
        <f>IF(B47="",IF(AND(D46="",E46=""),"",IF(AND(F46&gt;0,F46&lt;=CapFinanciera1),Puntajes!$D$4,IF(AND(F46&gt;CapFinanciera1,F46&lt;=CapFinanciera2),Puntajes!$D$5,IF(AND(F46&gt;CapFinanciera2,F46&lt;=CapFinanciera3),Puntajes!$D$6,IF(AND(F46&gt;CapFinanciera3,F46&lt;=CapFinanciera4),Puntajes!$D$7,IF(F46&gt;CapFinanciera4,Puntajes!$D$8,0)))))),"")</f>
        <v/>
      </c>
    </row>
    <row r="47" spans="2:7" ht="13.5" thickBot="1" x14ac:dyDescent="0.25">
      <c r="B47" s="72">
        <f>+'Capacidad Financiera'!B49</f>
        <v>4.0999999999999996</v>
      </c>
      <c r="C47" s="74" t="str">
        <f>IF(ISERROR(VLOOKUP(B47,'Capacidad Financiera'!$B$13:$AB$57081,2,0)),"",VLOOKUP(B47,'Capacidad Financiera'!$B$13:$AB$57081,2,0))</f>
        <v>GAYRA CONSTRUCCIONES SAS</v>
      </c>
      <c r="D47" s="116">
        <f>IF(OR(B47="",C47=""),"",IF(ISERROR(VLOOKUP(C47,'Capacidad Financiera'!$C$14:$AB$57081,3,0)),"",VLOOKUP(C47,'Capacidad Financiera'!$C$14:$AB$57081,3,0)))</f>
        <v>890927420</v>
      </c>
      <c r="E47" s="116">
        <f>IF(OR(B47="",C47=""),"",IF(ISERROR(VLOOKUP(C47,'Capacidad Financiera'!$C$14:$AB$57081,5,0)),"",VLOOKUP(C47,'Capacidad Financiera'!$C$14:$AB$57081,5,0)))</f>
        <v>50663185</v>
      </c>
      <c r="F47" s="117">
        <f t="shared" ref="F47:F55" si="3">IF(OR(C47="",D47="",E47=""),"",IF(OR(D47=0,E47=0),0,D47/E47))</f>
        <v>17.585302226853681</v>
      </c>
      <c r="G47" s="118">
        <f>IF(OR(C47="",D47="",E47=""),"",IF(AND(F47&gt;0,F47&lt;=CapFinanciera1),Puntajes!$D$4,IF(AND(F47&gt;CapFinanciera1,F47&lt;=CapFinanciera2),Puntajes!$D$5,IF(AND(F47&gt;CapFinanciera2,F47&lt;=CapFinanciera3),Puntajes!$D$6,IF(AND(F47&gt;CapFinanciera3,F47&lt;=CapFinanciera4),Puntajes!$D$7,IF(F47&gt;CapFinanciera4,Puntajes!$D$8,0))))))</f>
        <v>40</v>
      </c>
    </row>
    <row r="48" spans="2:7" hidden="1" x14ac:dyDescent="0.2">
      <c r="B48" s="72" t="str">
        <f>+'Capacidad Financiera'!B50</f>
        <v/>
      </c>
      <c r="C48" s="74">
        <f>IF(ISERROR(VLOOKUP(B48,'Capacidad Financiera'!$B$13:$AB$57081,2,0)),"",VLOOKUP(B48,'Capacidad Financiera'!$B$13:$AB$57081,2,0))</f>
        <v>0</v>
      </c>
      <c r="D48" s="116" t="str">
        <f>IF(OR(B48="",C48=""),"",IF(ISERROR(VLOOKUP(C48,'Capacidad Financiera'!$C$14:$AB$57081,3,0)),"",VLOOKUP(C48,'Capacidad Financiera'!$C$14:$AB$57081,3,0)))</f>
        <v/>
      </c>
      <c r="E48" s="116" t="str">
        <f>IF(OR(B48="",C48=""),"",IF(ISERROR(VLOOKUP(C48,'Capacidad Financiera'!$C$14:$AB$57081,5,0)),"",VLOOKUP(C48,'Capacidad Financiera'!$C$14:$AB$57081,5,0)))</f>
        <v/>
      </c>
      <c r="F48" s="117" t="str">
        <f t="shared" si="3"/>
        <v/>
      </c>
      <c r="G48" s="118" t="str">
        <f>IF(OR(C48="",D48="",E48=""),"",IF(AND(F48&gt;0,F48&lt;=CapFinanciera1),Puntajes!$D$4,IF(AND(F48&gt;CapFinanciera1,F48&lt;=CapFinanciera2),Puntajes!$D$5,IF(AND(F48&gt;CapFinanciera2,F48&lt;=CapFinanciera3),Puntajes!$D$6,IF(AND(F48&gt;CapFinanciera3,F48&lt;=CapFinanciera4),Puntajes!$D$7,IF(F48&gt;CapFinanciera4,Puntajes!$D$8,0))))))</f>
        <v/>
      </c>
    </row>
    <row r="49" spans="2:7" hidden="1" x14ac:dyDescent="0.2">
      <c r="B49" s="72" t="str">
        <f>+'Capacidad Financiera'!B51</f>
        <v/>
      </c>
      <c r="C49" s="74">
        <f>IF(ISERROR(VLOOKUP(B49,'Capacidad Financiera'!$B$13:$AB$57081,2,0)),"",VLOOKUP(B49,'Capacidad Financiera'!$B$13:$AB$57081,2,0))</f>
        <v>0</v>
      </c>
      <c r="D49" s="116" t="str">
        <f>IF(OR(B49="",C49=""),"",IF(ISERROR(VLOOKUP(C49,'Capacidad Financiera'!$C$14:$AB$57081,3,0)),"",VLOOKUP(C49,'Capacidad Financiera'!$C$14:$AB$57081,3,0)))</f>
        <v/>
      </c>
      <c r="E49" s="116" t="str">
        <f>IF(OR(B49="",C49=""),"",IF(ISERROR(VLOOKUP(C49,'Capacidad Financiera'!$C$14:$AB$57081,5,0)),"",VLOOKUP(C49,'Capacidad Financiera'!$C$14:$AB$57081,5,0)))</f>
        <v/>
      </c>
      <c r="F49" s="117" t="str">
        <f t="shared" si="3"/>
        <v/>
      </c>
      <c r="G49" s="118" t="str">
        <f>IF(OR(C49="",D49="",E49=""),"",IF(AND(F49&gt;0,F49&lt;=CapFinanciera1),Puntajes!$D$4,IF(AND(F49&gt;CapFinanciera1,F49&lt;=CapFinanciera2),Puntajes!$D$5,IF(AND(F49&gt;CapFinanciera2,F49&lt;=CapFinanciera3),Puntajes!$D$6,IF(AND(F49&gt;CapFinanciera3,F49&lt;=CapFinanciera4),Puntajes!$D$7,IF(F49&gt;CapFinanciera4,Puntajes!$D$8,0))))))</f>
        <v/>
      </c>
    </row>
    <row r="50" spans="2:7" hidden="1" x14ac:dyDescent="0.2">
      <c r="B50" s="72" t="str">
        <f>+'Capacidad Financiera'!B52</f>
        <v/>
      </c>
      <c r="C50" s="74">
        <f>IF(ISERROR(VLOOKUP(B50,'Capacidad Financiera'!$B$13:$AB$57081,2,0)),"",VLOOKUP(B50,'Capacidad Financiera'!$B$13:$AB$57081,2,0))</f>
        <v>0</v>
      </c>
      <c r="D50" s="116" t="str">
        <f>IF(OR(B50="",C50=""),"",IF(ISERROR(VLOOKUP(C50,'Capacidad Financiera'!$C$14:$AB$57081,3,0)),"",VLOOKUP(C50,'Capacidad Financiera'!$C$14:$AB$57081,3,0)))</f>
        <v/>
      </c>
      <c r="E50" s="116" t="str">
        <f>IF(OR(B50="",C50=""),"",IF(ISERROR(VLOOKUP(C50,'Capacidad Financiera'!$C$14:$AB$57081,5,0)),"",VLOOKUP(C50,'Capacidad Financiera'!$C$14:$AB$57081,5,0)))</f>
        <v/>
      </c>
      <c r="F50" s="117" t="str">
        <f t="shared" si="3"/>
        <v/>
      </c>
      <c r="G50" s="118" t="str">
        <f>IF(OR(C50="",D50="",E50=""),"",IF(AND(F50&gt;0,F50&lt;=CapFinanciera1),Puntajes!$D$4,IF(AND(F50&gt;CapFinanciera1,F50&lt;=CapFinanciera2),Puntajes!$D$5,IF(AND(F50&gt;CapFinanciera2,F50&lt;=CapFinanciera3),Puntajes!$D$6,IF(AND(F50&gt;CapFinanciera3,F50&lt;=CapFinanciera4),Puntajes!$D$7,IF(F50&gt;CapFinanciera4,Puntajes!$D$8,0))))))</f>
        <v/>
      </c>
    </row>
    <row r="51" spans="2:7" hidden="1" x14ac:dyDescent="0.2">
      <c r="B51" s="72" t="str">
        <f>+'Capacidad Financiera'!B53</f>
        <v/>
      </c>
      <c r="C51" s="74">
        <f>IF(ISERROR(VLOOKUP(B51,'Capacidad Financiera'!$B$13:$AB$57081,2,0)),"",VLOOKUP(B51,'Capacidad Financiera'!$B$13:$AB$57081,2,0))</f>
        <v>0</v>
      </c>
      <c r="D51" s="116" t="str">
        <f>IF(OR(B51="",C51=""),"",IF(ISERROR(VLOOKUP(C51,'Capacidad Financiera'!$C$14:$AB$57081,3,0)),"",VLOOKUP(C51,'Capacidad Financiera'!$C$14:$AB$57081,3,0)))</f>
        <v/>
      </c>
      <c r="E51" s="116" t="str">
        <f>IF(OR(B51="",C51=""),"",IF(ISERROR(VLOOKUP(C51,'Capacidad Financiera'!$C$14:$AB$57081,5,0)),"",VLOOKUP(C51,'Capacidad Financiera'!$C$14:$AB$57081,5,0)))</f>
        <v/>
      </c>
      <c r="F51" s="117" t="str">
        <f t="shared" si="3"/>
        <v/>
      </c>
      <c r="G51" s="118" t="str">
        <f>IF(OR(C51="",D51="",E51=""),"",IF(AND(F51&gt;0,F51&lt;=CapFinanciera1),Puntajes!$D$4,IF(AND(F51&gt;CapFinanciera1,F51&lt;=CapFinanciera2),Puntajes!$D$5,IF(AND(F51&gt;CapFinanciera2,F51&lt;=CapFinanciera3),Puntajes!$D$6,IF(AND(F51&gt;CapFinanciera3,F51&lt;=CapFinanciera4),Puntajes!$D$7,IF(F51&gt;CapFinanciera4,Puntajes!$D$8,0))))))</f>
        <v/>
      </c>
    </row>
    <row r="52" spans="2:7" hidden="1" x14ac:dyDescent="0.2">
      <c r="B52" s="72" t="str">
        <f>+'Capacidad Financiera'!B54</f>
        <v/>
      </c>
      <c r="C52" s="74">
        <f>IF(ISERROR(VLOOKUP(B52,'Capacidad Financiera'!$B$13:$AB$57081,2,0)),"",VLOOKUP(B52,'Capacidad Financiera'!$B$13:$AB$57081,2,0))</f>
        <v>0</v>
      </c>
      <c r="D52" s="116" t="str">
        <f>IF(OR(B52="",C52=""),"",IF(ISERROR(VLOOKUP(C52,'Capacidad Financiera'!$C$14:$AB$57081,3,0)),"",VLOOKUP(C52,'Capacidad Financiera'!$C$14:$AB$57081,3,0)))</f>
        <v/>
      </c>
      <c r="E52" s="116" t="str">
        <f>IF(OR(B52="",C52=""),"",IF(ISERROR(VLOOKUP(C52,'Capacidad Financiera'!$C$14:$AB$57081,5,0)),"",VLOOKUP(C52,'Capacidad Financiera'!$C$14:$AB$57081,5,0)))</f>
        <v/>
      </c>
      <c r="F52" s="117" t="str">
        <f t="shared" si="3"/>
        <v/>
      </c>
      <c r="G52" s="118" t="str">
        <f>IF(OR(C52="",D52="",E52=""),"",IF(AND(F52&gt;0,F52&lt;=CapFinanciera1),Puntajes!$D$4,IF(AND(F52&gt;CapFinanciera1,F52&lt;=CapFinanciera2),Puntajes!$D$5,IF(AND(F52&gt;CapFinanciera2,F52&lt;=CapFinanciera3),Puntajes!$D$6,IF(AND(F52&gt;CapFinanciera3,F52&lt;=CapFinanciera4),Puntajes!$D$7,IF(F52&gt;CapFinanciera4,Puntajes!$D$8,0))))))</f>
        <v/>
      </c>
    </row>
    <row r="53" spans="2:7" hidden="1" x14ac:dyDescent="0.2">
      <c r="B53" s="72" t="str">
        <f>+'Capacidad Financiera'!B55</f>
        <v/>
      </c>
      <c r="C53" s="74">
        <f>IF(ISERROR(VLOOKUP(B53,'Capacidad Financiera'!$B$13:$AB$57081,2,0)),"",VLOOKUP(B53,'Capacidad Financiera'!$B$13:$AB$57081,2,0))</f>
        <v>0</v>
      </c>
      <c r="D53" s="116" t="str">
        <f>IF(OR(B53="",C53=""),"",IF(ISERROR(VLOOKUP(C53,'Capacidad Financiera'!$C$14:$AB$57081,3,0)),"",VLOOKUP(C53,'Capacidad Financiera'!$C$14:$AB$57081,3,0)))</f>
        <v/>
      </c>
      <c r="E53" s="116" t="str">
        <f>IF(OR(B53="",C53=""),"",IF(ISERROR(VLOOKUP(C53,'Capacidad Financiera'!$C$14:$AB$57081,5,0)),"",VLOOKUP(C53,'Capacidad Financiera'!$C$14:$AB$57081,5,0)))</f>
        <v/>
      </c>
      <c r="F53" s="117" t="str">
        <f t="shared" si="3"/>
        <v/>
      </c>
      <c r="G53" s="118" t="str">
        <f>IF(OR(C53="",D53="",E53=""),"",IF(AND(F53&gt;0,F53&lt;=CapFinanciera1),Puntajes!$D$4,IF(AND(F53&gt;CapFinanciera1,F53&lt;=CapFinanciera2),Puntajes!$D$5,IF(AND(F53&gt;CapFinanciera2,F53&lt;=CapFinanciera3),Puntajes!$D$6,IF(AND(F53&gt;CapFinanciera3,F53&lt;=CapFinanciera4),Puntajes!$D$7,IF(F53&gt;CapFinanciera4,Puntajes!$D$8,0))))))</f>
        <v/>
      </c>
    </row>
    <row r="54" spans="2:7" hidden="1" x14ac:dyDescent="0.2">
      <c r="B54" s="72" t="str">
        <f>+'Capacidad Financiera'!B56</f>
        <v/>
      </c>
      <c r="C54" s="74">
        <f>IF(ISERROR(VLOOKUP(B54,'Capacidad Financiera'!$B$13:$AB$57081,2,0)),"",VLOOKUP(B54,'Capacidad Financiera'!$B$13:$AB$57081,2,0))</f>
        <v>0</v>
      </c>
      <c r="D54" s="116" t="str">
        <f>IF(OR(B54="",C54=""),"",IF(ISERROR(VLOOKUP(C54,'Capacidad Financiera'!$C$14:$AB$57081,3,0)),"",VLOOKUP(C54,'Capacidad Financiera'!$C$14:$AB$57081,3,0)))</f>
        <v/>
      </c>
      <c r="E54" s="116" t="str">
        <f>IF(OR(B54="",C54=""),"",IF(ISERROR(VLOOKUP(C54,'Capacidad Financiera'!$C$14:$AB$57081,5,0)),"",VLOOKUP(C54,'Capacidad Financiera'!$C$14:$AB$57081,5,0)))</f>
        <v/>
      </c>
      <c r="F54" s="117" t="str">
        <f t="shared" si="3"/>
        <v/>
      </c>
      <c r="G54" s="118" t="str">
        <f>IF(OR(C54="",D54="",E54=""),"",IF(AND(F54&gt;0,F54&lt;=CapFinanciera1),Puntajes!$D$4,IF(AND(F54&gt;CapFinanciera1,F54&lt;=CapFinanciera2),Puntajes!$D$5,IF(AND(F54&gt;CapFinanciera2,F54&lt;=CapFinanciera3),Puntajes!$D$6,IF(AND(F54&gt;CapFinanciera3,F54&lt;=CapFinanciera4),Puntajes!$D$7,IF(F54&gt;CapFinanciera4,Puntajes!$D$8,0))))))</f>
        <v/>
      </c>
    </row>
    <row r="55" spans="2:7" ht="13.5" hidden="1" thickBot="1" x14ac:dyDescent="0.25">
      <c r="B55" s="153" t="str">
        <f>+'Capacidad Financiera'!B57</f>
        <v/>
      </c>
      <c r="C55" s="154">
        <f>IF(ISERROR(VLOOKUP(B55,'Capacidad Financiera'!$B$13:$AB$57081,2,0)),"",VLOOKUP(B55,'Capacidad Financiera'!$B$13:$AB$57081,2,0))</f>
        <v>0</v>
      </c>
      <c r="D55" s="155" t="str">
        <f>IF(OR(B55="",C55=""),"",IF(ISERROR(VLOOKUP(C55,'Capacidad Financiera'!$C$14:$AB$57081,3,0)),"",VLOOKUP(C55,'Capacidad Financiera'!$C$14:$AB$57081,3,0)))</f>
        <v/>
      </c>
      <c r="E55" s="155" t="str">
        <f>IF(OR(B55="",C55=""),"",IF(ISERROR(VLOOKUP(C55,'Capacidad Financiera'!$C$14:$AB$57081,5,0)),"",VLOOKUP(C55,'Capacidad Financiera'!$C$14:$AB$57081,5,0)))</f>
        <v/>
      </c>
      <c r="F55" s="156" t="str">
        <f t="shared" si="3"/>
        <v/>
      </c>
      <c r="G55" s="157" t="str">
        <f>IF(OR(C55="",D55="",E55=""),"",IF(AND(F55&gt;0,F55&lt;=CapFinanciera1),Puntajes!$D$4,IF(AND(F55&gt;CapFinanciera1,F55&lt;=CapFinanciera2),Puntajes!$D$5,IF(AND(F55&gt;CapFinanciera2,F55&lt;=CapFinanciera3),Puntajes!$D$6,IF(AND(F55&gt;CapFinanciera3,F55&lt;=CapFinanciera4),Puntajes!$D$7,IF(F55&gt;CapFinanciera4,Puntajes!$D$8,0))))))</f>
        <v/>
      </c>
    </row>
    <row r="56" spans="2:7" ht="13.5" thickBot="1" x14ac:dyDescent="0.25">
      <c r="B56" s="161"/>
      <c r="C56" s="483"/>
      <c r="D56" s="483"/>
      <c r="E56" s="483"/>
      <c r="F56" s="483"/>
      <c r="G56" s="484"/>
    </row>
    <row r="57" spans="2:7" ht="25.5" x14ac:dyDescent="0.2">
      <c r="B57" s="67">
        <v>5</v>
      </c>
      <c r="C57" s="68" t="str">
        <f>IF(ISERROR(VLOOKUP(B57,'Capacidad Financiera'!$B$13:$AB$57081,2,0)),"",VLOOKUP(B57,'Capacidad Financiera'!$B$13:$AB$57081,2,0))</f>
        <v>INGENIEROS CONSTRUCTORES AMBIENTALES Y SANITARIOS - INGECOAS S.A.S.</v>
      </c>
      <c r="D57" s="115" t="str">
        <f>IF(B58="",IF(B57&lt;&gt;"",IF(ISERROR(VLOOKUP(C57,'Capacidad Financiera'!$C$13:$H$22,3,0)),"",VLOOKUP(C57,'Capacidad Financiera'!$C$13:$H$22,3,0))),"")</f>
        <v/>
      </c>
      <c r="E57" s="115" t="str">
        <f>IF(B58="",IF(B57&lt;&gt;"",IF(ISERROR(VLOOKUP(C57,'Capacidad Financiera'!$C$13:$H$22,5,0)),"",VLOOKUP(C57,'Capacidad Financiera'!$C$13:$H$22,5,0))),"")</f>
        <v/>
      </c>
      <c r="F57" s="73" t="str">
        <f>IF(OR(C57="",D57="",E57=""),"",IF(OR(D57=0,E57=0),0,D57/E57))</f>
        <v/>
      </c>
      <c r="G57" s="111" t="str">
        <f>IF(B58="",IF(AND(D57="",E57=""),"",IF(AND(F57&gt;0,F57&lt;=CapFinanciera1),Puntajes!$D$4,IF(AND(F57&gt;CapFinanciera1,F57&lt;=CapFinanciera2),Puntajes!$D$5,IF(AND(F57&gt;CapFinanciera2,F57&lt;=CapFinanciera3),Puntajes!$D$6,IF(AND(F57&gt;CapFinanciera3,F57&lt;=CapFinanciera4),Puntajes!$D$7,IF(F57&gt;CapFinanciera4,Puntajes!$D$8,0)))))),"")</f>
        <v/>
      </c>
    </row>
    <row r="58" spans="2:7" ht="26.25" thickBot="1" x14ac:dyDescent="0.25">
      <c r="B58" s="72">
        <f>+'Capacidad Financiera'!B60</f>
        <v>5.0999999999999996</v>
      </c>
      <c r="C58" s="74" t="str">
        <f>IF(ISERROR(VLOOKUP(B58,'Capacidad Financiera'!$B$13:$AB$57081,2,0)),"",VLOOKUP(B58,'Capacidad Financiera'!$B$13:$AB$57081,2,0))</f>
        <v>INGENIEROS CONSTRUCTORES AMBIENTALES Y SANITARIOS - INGECOAS S.A.S.</v>
      </c>
      <c r="D58" s="116">
        <f>IF(OR(B58="",C58=""),"",IF(ISERROR(VLOOKUP(C58,'Capacidad Financiera'!$C$14:$AB$57081,3,0)),"",VLOOKUP(C58,'Capacidad Financiera'!$C$14:$AB$57081,3,0)))</f>
        <v>1208691312.4400001</v>
      </c>
      <c r="E58" s="116">
        <f>IF(OR(B58="",C58=""),"",IF(ISERROR(VLOOKUP(C58,'Capacidad Financiera'!$C$14:$AB$57081,5,0)),"",VLOOKUP(C58,'Capacidad Financiera'!$C$14:$AB$57081,5,0)))</f>
        <v>457842459.57999998</v>
      </c>
      <c r="F58" s="117">
        <f t="shared" ref="F58:F66" si="4">IF(OR(C58="",D58="",E58=""),"",IF(OR(D58=0,E58=0),0,D58/E58))</f>
        <v>2.6399720846091652</v>
      </c>
      <c r="G58" s="118">
        <f>IF(OR(C58="",D58="",E58=""),"",IF(AND(F58&gt;0,F58&lt;=CapFinanciera1),Puntajes!$D$4,IF(AND(F58&gt;CapFinanciera1,F58&lt;=CapFinanciera2),Puntajes!$D$5,IF(AND(F58&gt;CapFinanciera2,F58&lt;=CapFinanciera3),Puntajes!$D$6,IF(AND(F58&gt;CapFinanciera3,F58&lt;=CapFinanciera4),Puntajes!$D$7,IF(F58&gt;CapFinanciera4,Puntajes!$D$8,0))))))</f>
        <v>40</v>
      </c>
    </row>
    <row r="59" spans="2:7" hidden="1" x14ac:dyDescent="0.2">
      <c r="B59" s="72" t="str">
        <f>+'Capacidad Financiera'!B61</f>
        <v/>
      </c>
      <c r="C59" s="74">
        <f>IF(ISERROR(VLOOKUP(B59,'Capacidad Financiera'!$B$13:$AB$57081,2,0)),"",VLOOKUP(B59,'Capacidad Financiera'!$B$13:$AB$57081,2,0))</f>
        <v>0</v>
      </c>
      <c r="D59" s="116" t="str">
        <f>IF(OR(B59="",C59=""),"",IF(ISERROR(VLOOKUP(C59,'Capacidad Financiera'!$C$14:$AB$57081,3,0)),"",VLOOKUP(C59,'Capacidad Financiera'!$C$14:$AB$57081,3,0)))</f>
        <v/>
      </c>
      <c r="E59" s="116" t="str">
        <f>IF(OR(B59="",C59=""),"",IF(ISERROR(VLOOKUP(C59,'Capacidad Financiera'!$C$14:$AB$57081,5,0)),"",VLOOKUP(C59,'Capacidad Financiera'!$C$14:$AB$57081,5,0)))</f>
        <v/>
      </c>
      <c r="F59" s="117" t="str">
        <f t="shared" si="4"/>
        <v/>
      </c>
      <c r="G59" s="118" t="str">
        <f>IF(OR(C59="",D59="",E59=""),"",IF(AND(F59&gt;0,F59&lt;=CapFinanciera1),Puntajes!$D$4,IF(AND(F59&gt;CapFinanciera1,F59&lt;=CapFinanciera2),Puntajes!$D$5,IF(AND(F59&gt;CapFinanciera2,F59&lt;=CapFinanciera3),Puntajes!$D$6,IF(AND(F59&gt;CapFinanciera3,F59&lt;=CapFinanciera4),Puntajes!$D$7,IF(F59&gt;CapFinanciera4,Puntajes!$D$8,0))))))</f>
        <v/>
      </c>
    </row>
    <row r="60" spans="2:7" hidden="1" x14ac:dyDescent="0.2">
      <c r="B60" s="72" t="str">
        <f>+'Capacidad Financiera'!B62</f>
        <v/>
      </c>
      <c r="C60" s="74">
        <f>IF(ISERROR(VLOOKUP(B60,'Capacidad Financiera'!$B$13:$AB$57081,2,0)),"",VLOOKUP(B60,'Capacidad Financiera'!$B$13:$AB$57081,2,0))</f>
        <v>0</v>
      </c>
      <c r="D60" s="116" t="str">
        <f>IF(OR(B60="",C60=""),"",IF(ISERROR(VLOOKUP(C60,'Capacidad Financiera'!$C$14:$AB$57081,3,0)),"",VLOOKUP(C60,'Capacidad Financiera'!$C$14:$AB$57081,3,0)))</f>
        <v/>
      </c>
      <c r="E60" s="116" t="str">
        <f>IF(OR(B60="",C60=""),"",IF(ISERROR(VLOOKUP(C60,'Capacidad Financiera'!$C$14:$AB$57081,5,0)),"",VLOOKUP(C60,'Capacidad Financiera'!$C$14:$AB$57081,5,0)))</f>
        <v/>
      </c>
      <c r="F60" s="117" t="str">
        <f t="shared" si="4"/>
        <v/>
      </c>
      <c r="G60" s="118" t="str">
        <f>IF(OR(C60="",D60="",E60=""),"",IF(AND(F60&gt;0,F60&lt;=CapFinanciera1),Puntajes!$D$4,IF(AND(F60&gt;CapFinanciera1,F60&lt;=CapFinanciera2),Puntajes!$D$5,IF(AND(F60&gt;CapFinanciera2,F60&lt;=CapFinanciera3),Puntajes!$D$6,IF(AND(F60&gt;CapFinanciera3,F60&lt;=CapFinanciera4),Puntajes!$D$7,IF(F60&gt;CapFinanciera4,Puntajes!$D$8,0))))))</f>
        <v/>
      </c>
    </row>
    <row r="61" spans="2:7" hidden="1" x14ac:dyDescent="0.2">
      <c r="B61" s="72" t="str">
        <f>+'Capacidad Financiera'!B63</f>
        <v/>
      </c>
      <c r="C61" s="74">
        <f>IF(ISERROR(VLOOKUP(B61,'Capacidad Financiera'!$B$13:$AB$57081,2,0)),"",VLOOKUP(B61,'Capacidad Financiera'!$B$13:$AB$57081,2,0))</f>
        <v>0</v>
      </c>
      <c r="D61" s="116" t="str">
        <f>IF(OR(B61="",C61=""),"",IF(ISERROR(VLOOKUP(C61,'Capacidad Financiera'!$C$14:$AB$57081,3,0)),"",VLOOKUP(C61,'Capacidad Financiera'!$C$14:$AB$57081,3,0)))</f>
        <v/>
      </c>
      <c r="E61" s="116" t="str">
        <f>IF(OR(B61="",C61=""),"",IF(ISERROR(VLOOKUP(C61,'Capacidad Financiera'!$C$14:$AB$57081,5,0)),"",VLOOKUP(C61,'Capacidad Financiera'!$C$14:$AB$57081,5,0)))</f>
        <v/>
      </c>
      <c r="F61" s="117" t="str">
        <f t="shared" si="4"/>
        <v/>
      </c>
      <c r="G61" s="118" t="str">
        <f>IF(OR(C61="",D61="",E61=""),"",IF(AND(F61&gt;0,F61&lt;=CapFinanciera1),Puntajes!$D$4,IF(AND(F61&gt;CapFinanciera1,F61&lt;=CapFinanciera2),Puntajes!$D$5,IF(AND(F61&gt;CapFinanciera2,F61&lt;=CapFinanciera3),Puntajes!$D$6,IF(AND(F61&gt;CapFinanciera3,F61&lt;=CapFinanciera4),Puntajes!$D$7,IF(F61&gt;CapFinanciera4,Puntajes!$D$8,0))))))</f>
        <v/>
      </c>
    </row>
    <row r="62" spans="2:7" hidden="1" x14ac:dyDescent="0.2">
      <c r="B62" s="72" t="str">
        <f>+'Capacidad Financiera'!B64</f>
        <v/>
      </c>
      <c r="C62" s="74">
        <f>IF(ISERROR(VLOOKUP(B62,'Capacidad Financiera'!$B$13:$AB$57081,2,0)),"",VLOOKUP(B62,'Capacidad Financiera'!$B$13:$AB$57081,2,0))</f>
        <v>0</v>
      </c>
      <c r="D62" s="116" t="str">
        <f>IF(OR(B62="",C62=""),"",IF(ISERROR(VLOOKUP(C62,'Capacidad Financiera'!$C$14:$AB$57081,3,0)),"",VLOOKUP(C62,'Capacidad Financiera'!$C$14:$AB$57081,3,0)))</f>
        <v/>
      </c>
      <c r="E62" s="116" t="str">
        <f>IF(OR(B62="",C62=""),"",IF(ISERROR(VLOOKUP(C62,'Capacidad Financiera'!$C$14:$AB$57081,5,0)),"",VLOOKUP(C62,'Capacidad Financiera'!$C$14:$AB$57081,5,0)))</f>
        <v/>
      </c>
      <c r="F62" s="117" t="str">
        <f t="shared" si="4"/>
        <v/>
      </c>
      <c r="G62" s="118" t="str">
        <f>IF(OR(C62="",D62="",E62=""),"",IF(AND(F62&gt;0,F62&lt;=CapFinanciera1),Puntajes!$D$4,IF(AND(F62&gt;CapFinanciera1,F62&lt;=CapFinanciera2),Puntajes!$D$5,IF(AND(F62&gt;CapFinanciera2,F62&lt;=CapFinanciera3),Puntajes!$D$6,IF(AND(F62&gt;CapFinanciera3,F62&lt;=CapFinanciera4),Puntajes!$D$7,IF(F62&gt;CapFinanciera4,Puntajes!$D$8,0))))))</f>
        <v/>
      </c>
    </row>
    <row r="63" spans="2:7" hidden="1" x14ac:dyDescent="0.2">
      <c r="B63" s="72" t="str">
        <f>+'Capacidad Financiera'!B65</f>
        <v/>
      </c>
      <c r="C63" s="74">
        <f>IF(ISERROR(VLOOKUP(B63,'Capacidad Financiera'!$B$13:$AB$57081,2,0)),"",VLOOKUP(B63,'Capacidad Financiera'!$B$13:$AB$57081,2,0))</f>
        <v>0</v>
      </c>
      <c r="D63" s="116" t="str">
        <f>IF(OR(B63="",C63=""),"",IF(ISERROR(VLOOKUP(C63,'Capacidad Financiera'!$C$14:$AB$57081,3,0)),"",VLOOKUP(C63,'Capacidad Financiera'!$C$14:$AB$57081,3,0)))</f>
        <v/>
      </c>
      <c r="E63" s="116" t="str">
        <f>IF(OR(B63="",C63=""),"",IF(ISERROR(VLOOKUP(C63,'Capacidad Financiera'!$C$14:$AB$57081,5,0)),"",VLOOKUP(C63,'Capacidad Financiera'!$C$14:$AB$57081,5,0)))</f>
        <v/>
      </c>
      <c r="F63" s="117" t="str">
        <f t="shared" si="4"/>
        <v/>
      </c>
      <c r="G63" s="118" t="str">
        <f>IF(OR(C63="",D63="",E63=""),"",IF(AND(F63&gt;0,F63&lt;=CapFinanciera1),Puntajes!$D$4,IF(AND(F63&gt;CapFinanciera1,F63&lt;=CapFinanciera2),Puntajes!$D$5,IF(AND(F63&gt;CapFinanciera2,F63&lt;=CapFinanciera3),Puntajes!$D$6,IF(AND(F63&gt;CapFinanciera3,F63&lt;=CapFinanciera4),Puntajes!$D$7,IF(F63&gt;CapFinanciera4,Puntajes!$D$8,0))))))</f>
        <v/>
      </c>
    </row>
    <row r="64" spans="2:7" hidden="1" x14ac:dyDescent="0.2">
      <c r="B64" s="72" t="str">
        <f>+'Capacidad Financiera'!B66</f>
        <v/>
      </c>
      <c r="C64" s="74">
        <f>IF(ISERROR(VLOOKUP(B64,'Capacidad Financiera'!$B$13:$AB$57081,2,0)),"",VLOOKUP(B64,'Capacidad Financiera'!$B$13:$AB$57081,2,0))</f>
        <v>0</v>
      </c>
      <c r="D64" s="116" t="str">
        <f>IF(OR(B64="",C64=""),"",IF(ISERROR(VLOOKUP(C64,'Capacidad Financiera'!$C$14:$AB$57081,3,0)),"",VLOOKUP(C64,'Capacidad Financiera'!$C$14:$AB$57081,3,0)))</f>
        <v/>
      </c>
      <c r="E64" s="116" t="str">
        <f>IF(OR(B64="",C64=""),"",IF(ISERROR(VLOOKUP(C64,'Capacidad Financiera'!$C$14:$AB$57081,5,0)),"",VLOOKUP(C64,'Capacidad Financiera'!$C$14:$AB$57081,5,0)))</f>
        <v/>
      </c>
      <c r="F64" s="117" t="str">
        <f t="shared" si="4"/>
        <v/>
      </c>
      <c r="G64" s="118" t="str">
        <f>IF(OR(C64="",D64="",E64=""),"",IF(AND(F64&gt;0,F64&lt;=CapFinanciera1),Puntajes!$D$4,IF(AND(F64&gt;CapFinanciera1,F64&lt;=CapFinanciera2),Puntajes!$D$5,IF(AND(F64&gt;CapFinanciera2,F64&lt;=CapFinanciera3),Puntajes!$D$6,IF(AND(F64&gt;CapFinanciera3,F64&lt;=CapFinanciera4),Puntajes!$D$7,IF(F64&gt;CapFinanciera4,Puntajes!$D$8,0))))))</f>
        <v/>
      </c>
    </row>
    <row r="65" spans="2:7" hidden="1" x14ac:dyDescent="0.2">
      <c r="B65" s="72" t="str">
        <f>+'Capacidad Financiera'!B67</f>
        <v/>
      </c>
      <c r="C65" s="74">
        <f>IF(ISERROR(VLOOKUP(B65,'Capacidad Financiera'!$B$13:$AB$57081,2,0)),"",VLOOKUP(B65,'Capacidad Financiera'!$B$13:$AB$57081,2,0))</f>
        <v>0</v>
      </c>
      <c r="D65" s="116" t="str">
        <f>IF(OR(B65="",C65=""),"",IF(ISERROR(VLOOKUP(C65,'Capacidad Financiera'!$C$14:$AB$57081,3,0)),"",VLOOKUP(C65,'Capacidad Financiera'!$C$14:$AB$57081,3,0)))</f>
        <v/>
      </c>
      <c r="E65" s="116" t="str">
        <f>IF(OR(B65="",C65=""),"",IF(ISERROR(VLOOKUP(C65,'Capacidad Financiera'!$C$14:$AB$57081,5,0)),"",VLOOKUP(C65,'Capacidad Financiera'!$C$14:$AB$57081,5,0)))</f>
        <v/>
      </c>
      <c r="F65" s="117" t="str">
        <f t="shared" si="4"/>
        <v/>
      </c>
      <c r="G65" s="118" t="str">
        <f>IF(OR(C65="",D65="",E65=""),"",IF(AND(F65&gt;0,F65&lt;=CapFinanciera1),Puntajes!$D$4,IF(AND(F65&gt;CapFinanciera1,F65&lt;=CapFinanciera2),Puntajes!$D$5,IF(AND(F65&gt;CapFinanciera2,F65&lt;=CapFinanciera3),Puntajes!$D$6,IF(AND(F65&gt;CapFinanciera3,F65&lt;=CapFinanciera4),Puntajes!$D$7,IF(F65&gt;CapFinanciera4,Puntajes!$D$8,0))))))</f>
        <v/>
      </c>
    </row>
    <row r="66" spans="2:7" ht="13.5" hidden="1" thickBot="1" x14ac:dyDescent="0.25">
      <c r="B66" s="153" t="str">
        <f>+'Capacidad Financiera'!B68</f>
        <v/>
      </c>
      <c r="C66" s="154">
        <f>IF(ISERROR(VLOOKUP(B66,'Capacidad Financiera'!$B$13:$AB$57081,2,0)),"",VLOOKUP(B66,'Capacidad Financiera'!$B$13:$AB$57081,2,0))</f>
        <v>0</v>
      </c>
      <c r="D66" s="155" t="str">
        <f>IF(OR(B66="",C66=""),"",IF(ISERROR(VLOOKUP(C66,'Capacidad Financiera'!$C$14:$AB$57081,3,0)),"",VLOOKUP(C66,'Capacidad Financiera'!$C$14:$AB$57081,3,0)))</f>
        <v/>
      </c>
      <c r="E66" s="155" t="str">
        <f>IF(OR(B66="",C66=""),"",IF(ISERROR(VLOOKUP(C66,'Capacidad Financiera'!$C$14:$AB$57081,5,0)),"",VLOOKUP(C66,'Capacidad Financiera'!$C$14:$AB$57081,5,0)))</f>
        <v/>
      </c>
      <c r="F66" s="156" t="str">
        <f t="shared" si="4"/>
        <v/>
      </c>
      <c r="G66" s="157" t="str">
        <f>IF(OR(C66="",D66="",E66=""),"",IF(AND(F66&gt;0,F66&lt;=CapFinanciera1),Puntajes!$D$4,IF(AND(F66&gt;CapFinanciera1,F66&lt;=CapFinanciera2),Puntajes!$D$5,IF(AND(F66&gt;CapFinanciera2,F66&lt;=CapFinanciera3),Puntajes!$D$6,IF(AND(F66&gt;CapFinanciera3,F66&lt;=CapFinanciera4),Puntajes!$D$7,IF(F66&gt;CapFinanciera4,Puntajes!$D$8,0))))))</f>
        <v/>
      </c>
    </row>
    <row r="67" spans="2:7" ht="13.5" thickBot="1" x14ac:dyDescent="0.25">
      <c r="B67" s="161"/>
      <c r="C67" s="483"/>
      <c r="D67" s="483"/>
      <c r="E67" s="483"/>
      <c r="F67" s="483"/>
      <c r="G67" s="484"/>
    </row>
    <row r="68" spans="2:7" x14ac:dyDescent="0.2">
      <c r="B68" s="67">
        <v>6</v>
      </c>
      <c r="C68" s="68" t="str">
        <f>IF(ISERROR(VLOOKUP(B68,'Capacidad Financiera'!$B$13:$AB$57081,2,0)),"",VLOOKUP(B68,'Capacidad Financiera'!$B$13:$AB$57081,2,0))</f>
        <v>CONSTRUCCIONES ARES S.A.S.</v>
      </c>
      <c r="D68" s="115" t="str">
        <f>IF(B69="",IF(B68&lt;&gt;"",IF(ISERROR(VLOOKUP(C68,'Capacidad Financiera'!$C$13:$H$22,3,0)),"",VLOOKUP(C68,'Capacidad Financiera'!$C$13:$H$22,3,0))),"")</f>
        <v/>
      </c>
      <c r="E68" s="115" t="str">
        <f>IF(B69="",IF(B68&lt;&gt;"",IF(ISERROR(VLOOKUP(C68,'Capacidad Financiera'!$C$13:$H$22,5,0)),"",VLOOKUP(C68,'Capacidad Financiera'!$C$13:$H$22,5,0))),"")</f>
        <v/>
      </c>
      <c r="F68" s="73" t="str">
        <f>IF(OR(C68="",D68="",E68=""),"",IF(OR(D68=0,E68=0),0,D68/E68))</f>
        <v/>
      </c>
      <c r="G68" s="111" t="str">
        <f>IF(B69="",IF(AND(D68="",E68=""),"",IF(AND(F68&gt;0,F68&lt;=CapFinanciera1),Puntajes!$D$4,IF(AND(F68&gt;CapFinanciera1,F68&lt;=CapFinanciera2),Puntajes!$D$5,IF(AND(F68&gt;CapFinanciera2,F68&lt;=CapFinanciera3),Puntajes!$D$6,IF(AND(F68&gt;CapFinanciera3,F68&lt;=CapFinanciera4),Puntajes!$D$7,IF(F68&gt;CapFinanciera4,Puntajes!$D$8,0)))))),"")</f>
        <v/>
      </c>
    </row>
    <row r="69" spans="2:7" ht="13.5" thickBot="1" x14ac:dyDescent="0.25">
      <c r="B69" s="72">
        <f>+'Capacidad Financiera'!B71</f>
        <v>6.1</v>
      </c>
      <c r="C69" s="74" t="str">
        <f>IF(ISERROR(VLOOKUP(B69,'Capacidad Financiera'!$B$13:$AB$57081,2,0)),"",VLOOKUP(B69,'Capacidad Financiera'!$B$13:$AB$57081,2,0))</f>
        <v>CONSTRUCCIONES ARES S.A.S.</v>
      </c>
      <c r="D69" s="116">
        <f>IF(OR(B69="",C69=""),"",IF(ISERROR(VLOOKUP(C69,'Capacidad Financiera'!$C$14:$AB$57081,3,0)),"",VLOOKUP(C69,'Capacidad Financiera'!$C$14:$AB$57081,3,0)))</f>
        <v>1920486985</v>
      </c>
      <c r="E69" s="116">
        <f>IF(OR(B69="",C69=""),"",IF(ISERROR(VLOOKUP(C69,'Capacidad Financiera'!$C$14:$AB$57081,5,0)),"",VLOOKUP(C69,'Capacidad Financiera'!$C$14:$AB$57081,5,0)))</f>
        <v>88984732</v>
      </c>
      <c r="F69" s="117">
        <f t="shared" ref="F69:F77" si="5">IF(OR(C69="",D69="",E69=""),"",IF(OR(D69=0,E69=0),0,D69/E69))</f>
        <v>21.582207889326451</v>
      </c>
      <c r="G69" s="118">
        <f>IF(OR(C69="",D69="",E69=""),"",IF(AND(F69&gt;0,F69&lt;=CapFinanciera1),Puntajes!$D$4,IF(AND(F69&gt;CapFinanciera1,F69&lt;=CapFinanciera2),Puntajes!$D$5,IF(AND(F69&gt;CapFinanciera2,F69&lt;=CapFinanciera3),Puntajes!$D$6,IF(AND(F69&gt;CapFinanciera3,F69&lt;=CapFinanciera4),Puntajes!$D$7,IF(F69&gt;CapFinanciera4,Puntajes!$D$8,0))))))</f>
        <v>40</v>
      </c>
    </row>
    <row r="70" spans="2:7" hidden="1" x14ac:dyDescent="0.2">
      <c r="B70" s="72" t="str">
        <f>+'Capacidad Financiera'!B72</f>
        <v/>
      </c>
      <c r="C70" s="74">
        <f>IF(ISERROR(VLOOKUP(B70,'Capacidad Financiera'!$B$13:$AB$57081,2,0)),"",VLOOKUP(B70,'Capacidad Financiera'!$B$13:$AB$57081,2,0))</f>
        <v>0</v>
      </c>
      <c r="D70" s="116" t="str">
        <f>IF(OR(B70="",C70=""),"",IF(ISERROR(VLOOKUP(C70,'Capacidad Financiera'!$C$14:$AB$57081,3,0)),"",VLOOKUP(C70,'Capacidad Financiera'!$C$14:$AB$57081,3,0)))</f>
        <v/>
      </c>
      <c r="E70" s="116" t="str">
        <f>IF(OR(B70="",C70=""),"",IF(ISERROR(VLOOKUP(C70,'Capacidad Financiera'!$C$14:$AB$57081,5,0)),"",VLOOKUP(C70,'Capacidad Financiera'!$C$14:$AB$57081,5,0)))</f>
        <v/>
      </c>
      <c r="F70" s="117" t="str">
        <f t="shared" si="5"/>
        <v/>
      </c>
      <c r="G70" s="118" t="str">
        <f>IF(OR(C70="",D70="",E70=""),"",IF(AND(F70&gt;0,F70&lt;=CapFinanciera1),Puntajes!$D$4,IF(AND(F70&gt;CapFinanciera1,F70&lt;=CapFinanciera2),Puntajes!$D$5,IF(AND(F70&gt;CapFinanciera2,F70&lt;=CapFinanciera3),Puntajes!$D$6,IF(AND(F70&gt;CapFinanciera3,F70&lt;=CapFinanciera4),Puntajes!$D$7,IF(F70&gt;CapFinanciera4,Puntajes!$D$8,0))))))</f>
        <v/>
      </c>
    </row>
    <row r="71" spans="2:7" hidden="1" x14ac:dyDescent="0.2">
      <c r="B71" s="72" t="str">
        <f>+'Capacidad Financiera'!B73</f>
        <v/>
      </c>
      <c r="C71" s="74">
        <f>IF(ISERROR(VLOOKUP(B71,'Capacidad Financiera'!$B$13:$AB$57081,2,0)),"",VLOOKUP(B71,'Capacidad Financiera'!$B$13:$AB$57081,2,0))</f>
        <v>0</v>
      </c>
      <c r="D71" s="116" t="str">
        <f>IF(OR(B71="",C71=""),"",IF(ISERROR(VLOOKUP(C71,'Capacidad Financiera'!$C$14:$AB$57081,3,0)),"",VLOOKUP(C71,'Capacidad Financiera'!$C$14:$AB$57081,3,0)))</f>
        <v/>
      </c>
      <c r="E71" s="116" t="str">
        <f>IF(OR(B71="",C71=""),"",IF(ISERROR(VLOOKUP(C71,'Capacidad Financiera'!$C$14:$AB$57081,5,0)),"",VLOOKUP(C71,'Capacidad Financiera'!$C$14:$AB$57081,5,0)))</f>
        <v/>
      </c>
      <c r="F71" s="117" t="str">
        <f t="shared" si="5"/>
        <v/>
      </c>
      <c r="G71" s="118" t="str">
        <f>IF(OR(C71="",D71="",E71=""),"",IF(AND(F71&gt;0,F71&lt;=CapFinanciera1),Puntajes!$D$4,IF(AND(F71&gt;CapFinanciera1,F71&lt;=CapFinanciera2),Puntajes!$D$5,IF(AND(F71&gt;CapFinanciera2,F71&lt;=CapFinanciera3),Puntajes!$D$6,IF(AND(F71&gt;CapFinanciera3,F71&lt;=CapFinanciera4),Puntajes!$D$7,IF(F71&gt;CapFinanciera4,Puntajes!$D$8,0))))))</f>
        <v/>
      </c>
    </row>
    <row r="72" spans="2:7" hidden="1" x14ac:dyDescent="0.2">
      <c r="B72" s="72" t="str">
        <f>+'Capacidad Financiera'!B74</f>
        <v/>
      </c>
      <c r="C72" s="74">
        <f>IF(ISERROR(VLOOKUP(B72,'Capacidad Financiera'!$B$13:$AB$57081,2,0)),"",VLOOKUP(B72,'Capacidad Financiera'!$B$13:$AB$57081,2,0))</f>
        <v>0</v>
      </c>
      <c r="D72" s="116" t="str">
        <f>IF(OR(B72="",C72=""),"",IF(ISERROR(VLOOKUP(C72,'Capacidad Financiera'!$C$14:$AB$57081,3,0)),"",VLOOKUP(C72,'Capacidad Financiera'!$C$14:$AB$57081,3,0)))</f>
        <v/>
      </c>
      <c r="E72" s="116" t="str">
        <f>IF(OR(B72="",C72=""),"",IF(ISERROR(VLOOKUP(C72,'Capacidad Financiera'!$C$14:$AB$57081,5,0)),"",VLOOKUP(C72,'Capacidad Financiera'!$C$14:$AB$57081,5,0)))</f>
        <v/>
      </c>
      <c r="F72" s="117" t="str">
        <f t="shared" si="5"/>
        <v/>
      </c>
      <c r="G72" s="118" t="str">
        <f>IF(OR(C72="",D72="",E72=""),"",IF(AND(F72&gt;0,F72&lt;=CapFinanciera1),Puntajes!$D$4,IF(AND(F72&gt;CapFinanciera1,F72&lt;=CapFinanciera2),Puntajes!$D$5,IF(AND(F72&gt;CapFinanciera2,F72&lt;=CapFinanciera3),Puntajes!$D$6,IF(AND(F72&gt;CapFinanciera3,F72&lt;=CapFinanciera4),Puntajes!$D$7,IF(F72&gt;CapFinanciera4,Puntajes!$D$8,0))))))</f>
        <v/>
      </c>
    </row>
    <row r="73" spans="2:7" hidden="1" x14ac:dyDescent="0.2">
      <c r="B73" s="72" t="str">
        <f>+'Capacidad Financiera'!B75</f>
        <v/>
      </c>
      <c r="C73" s="74">
        <f>IF(ISERROR(VLOOKUP(B73,'Capacidad Financiera'!$B$13:$AB$57081,2,0)),"",VLOOKUP(B73,'Capacidad Financiera'!$B$13:$AB$57081,2,0))</f>
        <v>0</v>
      </c>
      <c r="D73" s="116" t="str">
        <f>IF(OR(B73="",C73=""),"",IF(ISERROR(VLOOKUP(C73,'Capacidad Financiera'!$C$14:$AB$57081,3,0)),"",VLOOKUP(C73,'Capacidad Financiera'!$C$14:$AB$57081,3,0)))</f>
        <v/>
      </c>
      <c r="E73" s="116" t="str">
        <f>IF(OR(B73="",C73=""),"",IF(ISERROR(VLOOKUP(C73,'Capacidad Financiera'!$C$14:$AB$57081,5,0)),"",VLOOKUP(C73,'Capacidad Financiera'!$C$14:$AB$57081,5,0)))</f>
        <v/>
      </c>
      <c r="F73" s="117" t="str">
        <f t="shared" si="5"/>
        <v/>
      </c>
      <c r="G73" s="118" t="str">
        <f>IF(OR(C73="",D73="",E73=""),"",IF(AND(F73&gt;0,F73&lt;=CapFinanciera1),Puntajes!$D$4,IF(AND(F73&gt;CapFinanciera1,F73&lt;=CapFinanciera2),Puntajes!$D$5,IF(AND(F73&gt;CapFinanciera2,F73&lt;=CapFinanciera3),Puntajes!$D$6,IF(AND(F73&gt;CapFinanciera3,F73&lt;=CapFinanciera4),Puntajes!$D$7,IF(F73&gt;CapFinanciera4,Puntajes!$D$8,0))))))</f>
        <v/>
      </c>
    </row>
    <row r="74" spans="2:7" hidden="1" x14ac:dyDescent="0.2">
      <c r="B74" s="72" t="str">
        <f>+'Capacidad Financiera'!B76</f>
        <v/>
      </c>
      <c r="C74" s="74">
        <f>IF(ISERROR(VLOOKUP(B74,'Capacidad Financiera'!$B$13:$AB$57081,2,0)),"",VLOOKUP(B74,'Capacidad Financiera'!$B$13:$AB$57081,2,0))</f>
        <v>0</v>
      </c>
      <c r="D74" s="116" t="str">
        <f>IF(OR(B74="",C74=""),"",IF(ISERROR(VLOOKUP(C74,'Capacidad Financiera'!$C$14:$AB$57081,3,0)),"",VLOOKUP(C74,'Capacidad Financiera'!$C$14:$AB$57081,3,0)))</f>
        <v/>
      </c>
      <c r="E74" s="116" t="str">
        <f>IF(OR(B74="",C74=""),"",IF(ISERROR(VLOOKUP(C74,'Capacidad Financiera'!$C$14:$AB$57081,5,0)),"",VLOOKUP(C74,'Capacidad Financiera'!$C$14:$AB$57081,5,0)))</f>
        <v/>
      </c>
      <c r="F74" s="117" t="str">
        <f t="shared" si="5"/>
        <v/>
      </c>
      <c r="G74" s="118" t="str">
        <f>IF(OR(C74="",D74="",E74=""),"",IF(AND(F74&gt;0,F74&lt;=CapFinanciera1),Puntajes!$D$4,IF(AND(F74&gt;CapFinanciera1,F74&lt;=CapFinanciera2),Puntajes!$D$5,IF(AND(F74&gt;CapFinanciera2,F74&lt;=CapFinanciera3),Puntajes!$D$6,IF(AND(F74&gt;CapFinanciera3,F74&lt;=CapFinanciera4),Puntajes!$D$7,IF(F74&gt;CapFinanciera4,Puntajes!$D$8,0))))))</f>
        <v/>
      </c>
    </row>
    <row r="75" spans="2:7" hidden="1" x14ac:dyDescent="0.2">
      <c r="B75" s="72" t="str">
        <f>+'Capacidad Financiera'!B77</f>
        <v/>
      </c>
      <c r="C75" s="74">
        <f>IF(ISERROR(VLOOKUP(B75,'Capacidad Financiera'!$B$13:$AB$57081,2,0)),"",VLOOKUP(B75,'Capacidad Financiera'!$B$13:$AB$57081,2,0))</f>
        <v>0</v>
      </c>
      <c r="D75" s="116" t="str">
        <f>IF(OR(B75="",C75=""),"",IF(ISERROR(VLOOKUP(C75,'Capacidad Financiera'!$C$14:$AB$57081,3,0)),"",VLOOKUP(C75,'Capacidad Financiera'!$C$14:$AB$57081,3,0)))</f>
        <v/>
      </c>
      <c r="E75" s="116" t="str">
        <f>IF(OR(B75="",C75=""),"",IF(ISERROR(VLOOKUP(C75,'Capacidad Financiera'!$C$14:$AB$57081,5,0)),"",VLOOKUP(C75,'Capacidad Financiera'!$C$14:$AB$57081,5,0)))</f>
        <v/>
      </c>
      <c r="F75" s="117" t="str">
        <f t="shared" si="5"/>
        <v/>
      </c>
      <c r="G75" s="118" t="str">
        <f>IF(OR(C75="",D75="",E75=""),"",IF(AND(F75&gt;0,F75&lt;=CapFinanciera1),Puntajes!$D$4,IF(AND(F75&gt;CapFinanciera1,F75&lt;=CapFinanciera2),Puntajes!$D$5,IF(AND(F75&gt;CapFinanciera2,F75&lt;=CapFinanciera3),Puntajes!$D$6,IF(AND(F75&gt;CapFinanciera3,F75&lt;=CapFinanciera4),Puntajes!$D$7,IF(F75&gt;CapFinanciera4,Puntajes!$D$8,0))))))</f>
        <v/>
      </c>
    </row>
    <row r="76" spans="2:7" hidden="1" x14ac:dyDescent="0.2">
      <c r="B76" s="72" t="str">
        <f>+'Capacidad Financiera'!B78</f>
        <v/>
      </c>
      <c r="C76" s="74">
        <f>IF(ISERROR(VLOOKUP(B76,'Capacidad Financiera'!$B$13:$AB$57081,2,0)),"",VLOOKUP(B76,'Capacidad Financiera'!$B$13:$AB$57081,2,0))</f>
        <v>0</v>
      </c>
      <c r="D76" s="116" t="str">
        <f>IF(OR(B76="",C76=""),"",IF(ISERROR(VLOOKUP(C76,'Capacidad Financiera'!$C$14:$AB$57081,3,0)),"",VLOOKUP(C76,'Capacidad Financiera'!$C$14:$AB$57081,3,0)))</f>
        <v/>
      </c>
      <c r="E76" s="116" t="str">
        <f>IF(OR(B76="",C76=""),"",IF(ISERROR(VLOOKUP(C76,'Capacidad Financiera'!$C$14:$AB$57081,5,0)),"",VLOOKUP(C76,'Capacidad Financiera'!$C$14:$AB$57081,5,0)))</f>
        <v/>
      </c>
      <c r="F76" s="117" t="str">
        <f t="shared" si="5"/>
        <v/>
      </c>
      <c r="G76" s="118" t="str">
        <f>IF(OR(C76="",D76="",E76=""),"",IF(AND(F76&gt;0,F76&lt;=CapFinanciera1),Puntajes!$D$4,IF(AND(F76&gt;CapFinanciera1,F76&lt;=CapFinanciera2),Puntajes!$D$5,IF(AND(F76&gt;CapFinanciera2,F76&lt;=CapFinanciera3),Puntajes!$D$6,IF(AND(F76&gt;CapFinanciera3,F76&lt;=CapFinanciera4),Puntajes!$D$7,IF(F76&gt;CapFinanciera4,Puntajes!$D$8,0))))))</f>
        <v/>
      </c>
    </row>
    <row r="77" spans="2:7" ht="13.5" hidden="1" thickBot="1" x14ac:dyDescent="0.25">
      <c r="B77" s="153" t="str">
        <f>+'Capacidad Financiera'!B79</f>
        <v/>
      </c>
      <c r="C77" s="154">
        <f>IF(ISERROR(VLOOKUP(B77,'Capacidad Financiera'!$B$13:$AB$57081,2,0)),"",VLOOKUP(B77,'Capacidad Financiera'!$B$13:$AB$57081,2,0))</f>
        <v>0</v>
      </c>
      <c r="D77" s="155" t="str">
        <f>IF(OR(B77="",C77=""),"",IF(ISERROR(VLOOKUP(C77,'Capacidad Financiera'!$C$14:$AB$57081,3,0)),"",VLOOKUP(C77,'Capacidad Financiera'!$C$14:$AB$57081,3,0)))</f>
        <v/>
      </c>
      <c r="E77" s="155" t="str">
        <f>IF(OR(B77="",C77=""),"",IF(ISERROR(VLOOKUP(C77,'Capacidad Financiera'!$C$14:$AB$57081,5,0)),"",VLOOKUP(C77,'Capacidad Financiera'!$C$14:$AB$57081,5,0)))</f>
        <v/>
      </c>
      <c r="F77" s="156" t="str">
        <f t="shared" si="5"/>
        <v/>
      </c>
      <c r="G77" s="157" t="str">
        <f>IF(OR(C77="",D77="",E77=""),"",IF(AND(F77&gt;0,F77&lt;=CapFinanciera1),Puntajes!$D$4,IF(AND(F77&gt;CapFinanciera1,F77&lt;=CapFinanciera2),Puntajes!$D$5,IF(AND(F77&gt;CapFinanciera2,F77&lt;=CapFinanciera3),Puntajes!$D$6,IF(AND(F77&gt;CapFinanciera3,F77&lt;=CapFinanciera4),Puntajes!$D$7,IF(F77&gt;CapFinanciera4,Puntajes!$D$8,0))))))</f>
        <v/>
      </c>
    </row>
    <row r="78" spans="2:7" ht="13.5" thickBot="1" x14ac:dyDescent="0.25">
      <c r="B78" s="161"/>
      <c r="C78" s="483"/>
      <c r="D78" s="483"/>
      <c r="E78" s="483"/>
      <c r="F78" s="483"/>
      <c r="G78" s="484"/>
    </row>
    <row r="79" spans="2:7" x14ac:dyDescent="0.2">
      <c r="B79" s="67">
        <v>7</v>
      </c>
      <c r="C79" s="68" t="str">
        <f>IF(ISERROR(VLOOKUP(B79,'Capacidad Financiera'!$B$13:$AB$57081,2,0)),"",VLOOKUP(B79,'Capacidad Financiera'!$B$13:$AB$57081,2,0))</f>
        <v>CONSORCIO OEYA</v>
      </c>
      <c r="D79" s="115" t="str">
        <f>IF(B80="",IF(B79&lt;&gt;"",IF(ISERROR(VLOOKUP(C79,'Capacidad Financiera'!$C$13:$H$22,3,0)),"",VLOOKUP(C79,'Capacidad Financiera'!$C$13:$H$22,3,0))),"")</f>
        <v/>
      </c>
      <c r="E79" s="115" t="str">
        <f>IF(B80="",IF(B79&lt;&gt;"",IF(ISERROR(VLOOKUP(C79,'Capacidad Financiera'!$C$13:$H$22,5,0)),"",VLOOKUP(C79,'Capacidad Financiera'!$C$13:$H$22,5,0))),"")</f>
        <v/>
      </c>
      <c r="F79" s="73" t="str">
        <f>IF(OR(C79="",D79="",E79=""),"",IF(OR(D79=0,E79=0),0,D79/E79))</f>
        <v/>
      </c>
      <c r="G79" s="111" t="str">
        <f>IF(B80="",IF(AND(D79="",E79=""),"",IF(AND(F79&gt;0,F79&lt;=CapFinanciera1),Puntajes!$D$4,IF(AND(F79&gt;CapFinanciera1,F79&lt;=CapFinanciera2),Puntajes!$D$5,IF(AND(F79&gt;CapFinanciera2,F79&lt;=CapFinanciera3),Puntajes!$D$6,IF(AND(F79&gt;CapFinanciera3,F79&lt;=CapFinanciera4),Puntajes!$D$7,IF(F79&gt;CapFinanciera4,Puntajes!$D$8,0)))))),"")</f>
        <v/>
      </c>
    </row>
    <row r="80" spans="2:7" x14ac:dyDescent="0.2">
      <c r="B80" s="72">
        <f>+'Capacidad Financiera'!B82</f>
        <v>7.1</v>
      </c>
      <c r="C80" s="74" t="str">
        <f>IF(ISERROR(VLOOKUP(B80,'Capacidad Financiera'!$B$13:$AB$57081,2,0)),"",VLOOKUP(B80,'Capacidad Financiera'!$B$13:$AB$57081,2,0))</f>
        <v>MUÑOZ OROZCO YURI ANDREA</v>
      </c>
      <c r="D80" s="116">
        <f>IF(OR(B80="",C80=""),"",IF(ISERROR(VLOOKUP(C80,'Capacidad Financiera'!$C$14:$AB$57081,3,0)),"",VLOOKUP(C80,'Capacidad Financiera'!$C$14:$AB$57081,3,0)))</f>
        <v>686315131</v>
      </c>
      <c r="E80" s="116">
        <f>IF(OR(B80="",C80=""),"",IF(ISERROR(VLOOKUP(C80,'Capacidad Financiera'!$C$14:$AB$57081,5,0)),"",VLOOKUP(C80,'Capacidad Financiera'!$C$14:$AB$57081,5,0)))</f>
        <v>100000000</v>
      </c>
      <c r="F80" s="117">
        <f t="shared" ref="F80:F88" si="6">IF(OR(C80="",D80="",E80=""),"",IF(OR(D80=0,E80=0),0,D80/E80))</f>
        <v>6.8631513100000001</v>
      </c>
      <c r="G80" s="118">
        <f>IF(OR(C80="",D80="",E80=""),"",IF(AND(F80&gt;0,F80&lt;=CapFinanciera1),Puntajes!$D$4,IF(AND(F80&gt;CapFinanciera1,F80&lt;=CapFinanciera2),Puntajes!$D$5,IF(AND(F80&gt;CapFinanciera2,F80&lt;=CapFinanciera3),Puntajes!$D$6,IF(AND(F80&gt;CapFinanciera3,F80&lt;=CapFinanciera4),Puntajes!$D$7,IF(F80&gt;CapFinanciera4,Puntajes!$D$8,0))))))</f>
        <v>40</v>
      </c>
    </row>
    <row r="81" spans="2:7" ht="13.5" thickBot="1" x14ac:dyDescent="0.25">
      <c r="B81" s="72">
        <f>+'Capacidad Financiera'!B83</f>
        <v>7.1999999999999993</v>
      </c>
      <c r="C81" s="74" t="str">
        <f>IF(ISERROR(VLOOKUP(B81,'Capacidad Financiera'!$B$13:$AB$57081,2,0)),"",VLOOKUP(B81,'Capacidad Financiera'!$B$13:$AB$57081,2,0))</f>
        <v>RUIZ VIDAL OSCAR EDUARDO</v>
      </c>
      <c r="D81" s="116">
        <f>IF(OR(B81="",C81=""),"",IF(ISERROR(VLOOKUP(C81,'Capacidad Financiera'!$C$14:$AB$57081,3,0)),"",VLOOKUP(C81,'Capacidad Financiera'!$C$14:$AB$57081,3,0)))</f>
        <v>1238673000</v>
      </c>
      <c r="E81" s="116">
        <f>IF(OR(B81="",C81=""),"",IF(ISERROR(VLOOKUP(C81,'Capacidad Financiera'!$C$14:$AB$57081,5,0)),"",VLOOKUP(C81,'Capacidad Financiera'!$C$14:$AB$57081,5,0)))</f>
        <v>485000</v>
      </c>
      <c r="F81" s="117">
        <f t="shared" si="6"/>
        <v>2553.964948453608</v>
      </c>
      <c r="G81" s="118">
        <f>IF(OR(C81="",D81="",E81=""),"",IF(AND(F81&gt;0,F81&lt;=CapFinanciera1),Puntajes!$D$4,IF(AND(F81&gt;CapFinanciera1,F81&lt;=CapFinanciera2),Puntajes!$D$5,IF(AND(F81&gt;CapFinanciera2,F81&lt;=CapFinanciera3),Puntajes!$D$6,IF(AND(F81&gt;CapFinanciera3,F81&lt;=CapFinanciera4),Puntajes!$D$7,IF(F81&gt;CapFinanciera4,Puntajes!$D$8,0))))))</f>
        <v>40</v>
      </c>
    </row>
    <row r="82" spans="2:7" hidden="1" x14ac:dyDescent="0.2">
      <c r="B82" s="72" t="str">
        <f>+'Capacidad Financiera'!B84</f>
        <v/>
      </c>
      <c r="C82" s="74">
        <f>IF(ISERROR(VLOOKUP(B82,'Capacidad Financiera'!$B$13:$AB$57081,2,0)),"",VLOOKUP(B82,'Capacidad Financiera'!$B$13:$AB$57081,2,0))</f>
        <v>0</v>
      </c>
      <c r="D82" s="116" t="str">
        <f>IF(OR(B82="",C82=""),"",IF(ISERROR(VLOOKUP(C82,'Capacidad Financiera'!$C$14:$AB$57081,3,0)),"",VLOOKUP(C82,'Capacidad Financiera'!$C$14:$AB$57081,3,0)))</f>
        <v/>
      </c>
      <c r="E82" s="116" t="str">
        <f>IF(OR(B82="",C82=""),"",IF(ISERROR(VLOOKUP(C82,'Capacidad Financiera'!$C$14:$AB$57081,5,0)),"",VLOOKUP(C82,'Capacidad Financiera'!$C$14:$AB$57081,5,0)))</f>
        <v/>
      </c>
      <c r="F82" s="117" t="str">
        <f t="shared" si="6"/>
        <v/>
      </c>
      <c r="G82" s="118" t="str">
        <f>IF(OR(C82="",D82="",E82=""),"",IF(AND(F82&gt;0,F82&lt;=CapFinanciera1),Puntajes!$D$4,IF(AND(F82&gt;CapFinanciera1,F82&lt;=CapFinanciera2),Puntajes!$D$5,IF(AND(F82&gt;CapFinanciera2,F82&lt;=CapFinanciera3),Puntajes!$D$6,IF(AND(F82&gt;CapFinanciera3,F82&lt;=CapFinanciera4),Puntajes!$D$7,IF(F82&gt;CapFinanciera4,Puntajes!$D$8,0))))))</f>
        <v/>
      </c>
    </row>
    <row r="83" spans="2:7" hidden="1" x14ac:dyDescent="0.2">
      <c r="B83" s="72" t="str">
        <f>+'Capacidad Financiera'!B85</f>
        <v/>
      </c>
      <c r="C83" s="74">
        <f>IF(ISERROR(VLOOKUP(B83,'Capacidad Financiera'!$B$13:$AB$57081,2,0)),"",VLOOKUP(B83,'Capacidad Financiera'!$B$13:$AB$57081,2,0))</f>
        <v>0</v>
      </c>
      <c r="D83" s="116" t="str">
        <f>IF(OR(B83="",C83=""),"",IF(ISERROR(VLOOKUP(C83,'Capacidad Financiera'!$C$14:$AB$57081,3,0)),"",VLOOKUP(C83,'Capacidad Financiera'!$C$14:$AB$57081,3,0)))</f>
        <v/>
      </c>
      <c r="E83" s="116" t="str">
        <f>IF(OR(B83="",C83=""),"",IF(ISERROR(VLOOKUP(C83,'Capacidad Financiera'!$C$14:$AB$57081,5,0)),"",VLOOKUP(C83,'Capacidad Financiera'!$C$14:$AB$57081,5,0)))</f>
        <v/>
      </c>
      <c r="F83" s="117" t="str">
        <f t="shared" si="6"/>
        <v/>
      </c>
      <c r="G83" s="118" t="str">
        <f>IF(OR(C83="",D83="",E83=""),"",IF(AND(F83&gt;0,F83&lt;=CapFinanciera1),Puntajes!$D$4,IF(AND(F83&gt;CapFinanciera1,F83&lt;=CapFinanciera2),Puntajes!$D$5,IF(AND(F83&gt;CapFinanciera2,F83&lt;=CapFinanciera3),Puntajes!$D$6,IF(AND(F83&gt;CapFinanciera3,F83&lt;=CapFinanciera4),Puntajes!$D$7,IF(F83&gt;CapFinanciera4,Puntajes!$D$8,0))))))</f>
        <v/>
      </c>
    </row>
    <row r="84" spans="2:7" hidden="1" x14ac:dyDescent="0.2">
      <c r="B84" s="72" t="str">
        <f>+'Capacidad Financiera'!B86</f>
        <v/>
      </c>
      <c r="C84" s="74">
        <f>IF(ISERROR(VLOOKUP(B84,'Capacidad Financiera'!$B$13:$AB$57081,2,0)),"",VLOOKUP(B84,'Capacidad Financiera'!$B$13:$AB$57081,2,0))</f>
        <v>0</v>
      </c>
      <c r="D84" s="116" t="str">
        <f>IF(OR(B84="",C84=""),"",IF(ISERROR(VLOOKUP(C84,'Capacidad Financiera'!$C$14:$AB$57081,3,0)),"",VLOOKUP(C84,'Capacidad Financiera'!$C$14:$AB$57081,3,0)))</f>
        <v/>
      </c>
      <c r="E84" s="116" t="str">
        <f>IF(OR(B84="",C84=""),"",IF(ISERROR(VLOOKUP(C84,'Capacidad Financiera'!$C$14:$AB$57081,5,0)),"",VLOOKUP(C84,'Capacidad Financiera'!$C$14:$AB$57081,5,0)))</f>
        <v/>
      </c>
      <c r="F84" s="117" t="str">
        <f t="shared" si="6"/>
        <v/>
      </c>
      <c r="G84" s="118" t="str">
        <f>IF(OR(C84="",D84="",E84=""),"",IF(AND(F84&gt;0,F84&lt;=CapFinanciera1),Puntajes!$D$4,IF(AND(F84&gt;CapFinanciera1,F84&lt;=CapFinanciera2),Puntajes!$D$5,IF(AND(F84&gt;CapFinanciera2,F84&lt;=CapFinanciera3),Puntajes!$D$6,IF(AND(F84&gt;CapFinanciera3,F84&lt;=CapFinanciera4),Puntajes!$D$7,IF(F84&gt;CapFinanciera4,Puntajes!$D$8,0))))))</f>
        <v/>
      </c>
    </row>
    <row r="85" spans="2:7" hidden="1" x14ac:dyDescent="0.2">
      <c r="B85" s="72" t="str">
        <f>+'Capacidad Financiera'!B87</f>
        <v/>
      </c>
      <c r="C85" s="74">
        <f>IF(ISERROR(VLOOKUP(B85,'Capacidad Financiera'!$B$13:$AB$57081,2,0)),"",VLOOKUP(B85,'Capacidad Financiera'!$B$13:$AB$57081,2,0))</f>
        <v>0</v>
      </c>
      <c r="D85" s="116" t="str">
        <f>IF(OR(B85="",C85=""),"",IF(ISERROR(VLOOKUP(C85,'Capacidad Financiera'!$C$14:$AB$57081,3,0)),"",VLOOKUP(C85,'Capacidad Financiera'!$C$14:$AB$57081,3,0)))</f>
        <v/>
      </c>
      <c r="E85" s="116" t="str">
        <f>IF(OR(B85="",C85=""),"",IF(ISERROR(VLOOKUP(C85,'Capacidad Financiera'!$C$14:$AB$57081,5,0)),"",VLOOKUP(C85,'Capacidad Financiera'!$C$14:$AB$57081,5,0)))</f>
        <v/>
      </c>
      <c r="F85" s="117" t="str">
        <f t="shared" si="6"/>
        <v/>
      </c>
      <c r="G85" s="118" t="str">
        <f>IF(OR(C85="",D85="",E85=""),"",IF(AND(F85&gt;0,F85&lt;=CapFinanciera1),Puntajes!$D$4,IF(AND(F85&gt;CapFinanciera1,F85&lt;=CapFinanciera2),Puntajes!$D$5,IF(AND(F85&gt;CapFinanciera2,F85&lt;=CapFinanciera3),Puntajes!$D$6,IF(AND(F85&gt;CapFinanciera3,F85&lt;=CapFinanciera4),Puntajes!$D$7,IF(F85&gt;CapFinanciera4,Puntajes!$D$8,0))))))</f>
        <v/>
      </c>
    </row>
    <row r="86" spans="2:7" hidden="1" x14ac:dyDescent="0.2">
      <c r="B86" s="72" t="str">
        <f>+'Capacidad Financiera'!B88</f>
        <v/>
      </c>
      <c r="C86" s="74">
        <f>IF(ISERROR(VLOOKUP(B86,'Capacidad Financiera'!$B$13:$AB$57081,2,0)),"",VLOOKUP(B86,'Capacidad Financiera'!$B$13:$AB$57081,2,0))</f>
        <v>0</v>
      </c>
      <c r="D86" s="116" t="str">
        <f>IF(OR(B86="",C86=""),"",IF(ISERROR(VLOOKUP(C86,'Capacidad Financiera'!$C$14:$AB$57081,3,0)),"",VLOOKUP(C86,'Capacidad Financiera'!$C$14:$AB$57081,3,0)))</f>
        <v/>
      </c>
      <c r="E86" s="116" t="str">
        <f>IF(OR(B86="",C86=""),"",IF(ISERROR(VLOOKUP(C86,'Capacidad Financiera'!$C$14:$AB$57081,5,0)),"",VLOOKUP(C86,'Capacidad Financiera'!$C$14:$AB$57081,5,0)))</f>
        <v/>
      </c>
      <c r="F86" s="117" t="str">
        <f t="shared" si="6"/>
        <v/>
      </c>
      <c r="G86" s="118" t="str">
        <f>IF(OR(C86="",D86="",E86=""),"",IF(AND(F86&gt;0,F86&lt;=CapFinanciera1),Puntajes!$D$4,IF(AND(F86&gt;CapFinanciera1,F86&lt;=CapFinanciera2),Puntajes!$D$5,IF(AND(F86&gt;CapFinanciera2,F86&lt;=CapFinanciera3),Puntajes!$D$6,IF(AND(F86&gt;CapFinanciera3,F86&lt;=CapFinanciera4),Puntajes!$D$7,IF(F86&gt;CapFinanciera4,Puntajes!$D$8,0))))))</f>
        <v/>
      </c>
    </row>
    <row r="87" spans="2:7" hidden="1" x14ac:dyDescent="0.2">
      <c r="B87" s="72" t="str">
        <f>+'Capacidad Financiera'!B89</f>
        <v/>
      </c>
      <c r="C87" s="74">
        <f>IF(ISERROR(VLOOKUP(B87,'Capacidad Financiera'!$B$13:$AB$57081,2,0)),"",VLOOKUP(B87,'Capacidad Financiera'!$B$13:$AB$57081,2,0))</f>
        <v>0</v>
      </c>
      <c r="D87" s="116" t="str">
        <f>IF(OR(B87="",C87=""),"",IF(ISERROR(VLOOKUP(C87,'Capacidad Financiera'!$C$14:$AB$57081,3,0)),"",VLOOKUP(C87,'Capacidad Financiera'!$C$14:$AB$57081,3,0)))</f>
        <v/>
      </c>
      <c r="E87" s="116" t="str">
        <f>IF(OR(B87="",C87=""),"",IF(ISERROR(VLOOKUP(C87,'Capacidad Financiera'!$C$14:$AB$57081,5,0)),"",VLOOKUP(C87,'Capacidad Financiera'!$C$14:$AB$57081,5,0)))</f>
        <v/>
      </c>
      <c r="F87" s="117" t="str">
        <f t="shared" si="6"/>
        <v/>
      </c>
      <c r="G87" s="118" t="str">
        <f>IF(OR(C87="",D87="",E87=""),"",IF(AND(F87&gt;0,F87&lt;=CapFinanciera1),Puntajes!$D$4,IF(AND(F87&gt;CapFinanciera1,F87&lt;=CapFinanciera2),Puntajes!$D$5,IF(AND(F87&gt;CapFinanciera2,F87&lt;=CapFinanciera3),Puntajes!$D$6,IF(AND(F87&gt;CapFinanciera3,F87&lt;=CapFinanciera4),Puntajes!$D$7,IF(F87&gt;CapFinanciera4,Puntajes!$D$8,0))))))</f>
        <v/>
      </c>
    </row>
    <row r="88" spans="2:7" ht="13.5" hidden="1" thickBot="1" x14ac:dyDescent="0.25">
      <c r="B88" s="153" t="str">
        <f>+'Capacidad Financiera'!B90</f>
        <v/>
      </c>
      <c r="C88" s="154">
        <f>IF(ISERROR(VLOOKUP(B88,'Capacidad Financiera'!$B$13:$AB$57081,2,0)),"",VLOOKUP(B88,'Capacidad Financiera'!$B$13:$AB$57081,2,0))</f>
        <v>0</v>
      </c>
      <c r="D88" s="155" t="str">
        <f>IF(OR(B88="",C88=""),"",IF(ISERROR(VLOOKUP(C88,'Capacidad Financiera'!$C$14:$AB$57081,3,0)),"",VLOOKUP(C88,'Capacidad Financiera'!$C$14:$AB$57081,3,0)))</f>
        <v/>
      </c>
      <c r="E88" s="155" t="str">
        <f>IF(OR(B88="",C88=""),"",IF(ISERROR(VLOOKUP(C88,'Capacidad Financiera'!$C$14:$AB$57081,5,0)),"",VLOOKUP(C88,'Capacidad Financiera'!$C$14:$AB$57081,5,0)))</f>
        <v/>
      </c>
      <c r="F88" s="156" t="str">
        <f t="shared" si="6"/>
        <v/>
      </c>
      <c r="G88" s="157" t="str">
        <f>IF(OR(C88="",D88="",E88=""),"",IF(AND(F88&gt;0,F88&lt;=CapFinanciera1),Puntajes!$D$4,IF(AND(F88&gt;CapFinanciera1,F88&lt;=CapFinanciera2),Puntajes!$D$5,IF(AND(F88&gt;CapFinanciera2,F88&lt;=CapFinanciera3),Puntajes!$D$6,IF(AND(F88&gt;CapFinanciera3,F88&lt;=CapFinanciera4),Puntajes!$D$7,IF(F88&gt;CapFinanciera4,Puntajes!$D$8,0))))))</f>
        <v/>
      </c>
    </row>
    <row r="89" spans="2:7" ht="13.5" thickBot="1" x14ac:dyDescent="0.25">
      <c r="B89" s="161"/>
      <c r="C89" s="483"/>
      <c r="D89" s="483"/>
      <c r="E89" s="483"/>
      <c r="F89" s="483"/>
      <c r="G89" s="484"/>
    </row>
    <row r="90" spans="2:7" ht="25.5" x14ac:dyDescent="0.2">
      <c r="B90" s="67">
        <v>8</v>
      </c>
      <c r="C90" s="68" t="str">
        <f>IF(ISERROR(VLOOKUP(B90,'Capacidad Financiera'!$B$13:$AB$57081,2,0)),"",VLOOKUP(B90,'Capacidad Financiera'!$B$13:$AB$57081,2,0))</f>
        <v xml:space="preserve"> CONSTRUCCIONES DEL ESTADO INGENIERIA S.A.S. </v>
      </c>
      <c r="D90" s="115" t="str">
        <f>IF(B91="",IF(B90&lt;&gt;"",IF(ISERROR(VLOOKUP(C90,'Capacidad Financiera'!$C$13:$H$22,3,0)),"",VLOOKUP(C90,'Capacidad Financiera'!$C$13:$H$22,3,0))),"")</f>
        <v/>
      </c>
      <c r="E90" s="115" t="str">
        <f>IF(B91="",IF(B90&lt;&gt;"",IF(ISERROR(VLOOKUP(C90,'Capacidad Financiera'!$C$13:$H$22,5,0)),"",VLOOKUP(C90,'Capacidad Financiera'!$C$13:$H$22,5,0))),"")</f>
        <v/>
      </c>
      <c r="F90" s="73" t="str">
        <f>IF(OR(C90="",D90="",E90=""),"",IF(OR(D90=0,E90=0),0,D90/E90))</f>
        <v/>
      </c>
      <c r="G90" s="111" t="str">
        <f>IF(B91="",IF(AND(D90="",E90=""),"",IF(AND(F90&gt;0,F90&lt;=CapFinanciera1),Puntajes!$D$4,IF(AND(F90&gt;CapFinanciera1,F90&lt;=CapFinanciera2),Puntajes!$D$5,IF(AND(F90&gt;CapFinanciera2,F90&lt;=CapFinanciera3),Puntajes!$D$6,IF(AND(F90&gt;CapFinanciera3,F90&lt;=CapFinanciera4),Puntajes!$D$7,IF(F90&gt;CapFinanciera4,Puntajes!$D$8,0)))))),"")</f>
        <v/>
      </c>
    </row>
    <row r="91" spans="2:7" ht="26.25" thickBot="1" x14ac:dyDescent="0.25">
      <c r="B91" s="72">
        <f>+'Capacidad Financiera'!B93</f>
        <v>8.1</v>
      </c>
      <c r="C91" s="74" t="str">
        <f>IF(ISERROR(VLOOKUP(B91,'Capacidad Financiera'!$B$13:$AB$57081,2,0)),"",VLOOKUP(B91,'Capacidad Financiera'!$B$13:$AB$57081,2,0))</f>
        <v xml:space="preserve"> CONSTRUCCIONES DEL ESTADO INGENIERIA S.A.S. </v>
      </c>
      <c r="D91" s="116">
        <f>IF(OR(B91="",C91=""),"",IF(ISERROR(VLOOKUP(C91,'Capacidad Financiera'!$C$14:$AB$57081,3,0)),"",VLOOKUP(C91,'Capacidad Financiera'!$C$14:$AB$57081,3,0)))</f>
        <v>1274963700</v>
      </c>
      <c r="E91" s="116">
        <f>IF(OR(B91="",C91=""),"",IF(ISERROR(VLOOKUP(C91,'Capacidad Financiera'!$C$14:$AB$57081,5,0)),"",VLOOKUP(C91,'Capacidad Financiera'!$C$14:$AB$57081,5,0)))</f>
        <v>14190830</v>
      </c>
      <c r="F91" s="117">
        <f t="shared" ref="F91:F99" si="7">IF(OR(C91="",D91="",E91=""),"",IF(OR(D91=0,E91=0),0,D91/E91))</f>
        <v>89.844195159832083</v>
      </c>
      <c r="G91" s="118">
        <f>IF(OR(C91="",D91="",E91=""),"",IF(AND(F91&gt;0,F91&lt;=CapFinanciera1),Puntajes!$D$4,IF(AND(F91&gt;CapFinanciera1,F91&lt;=CapFinanciera2),Puntajes!$D$5,IF(AND(F91&gt;CapFinanciera2,F91&lt;=CapFinanciera3),Puntajes!$D$6,IF(AND(F91&gt;CapFinanciera3,F91&lt;=CapFinanciera4),Puntajes!$D$7,IF(F91&gt;CapFinanciera4,Puntajes!$D$8,0))))))</f>
        <v>40</v>
      </c>
    </row>
    <row r="92" spans="2:7" hidden="1" x14ac:dyDescent="0.2">
      <c r="B92" s="72" t="str">
        <f>+'Capacidad Financiera'!B94</f>
        <v/>
      </c>
      <c r="C92" s="74">
        <f>IF(ISERROR(VLOOKUP(B92,'Capacidad Financiera'!$B$13:$AB$57081,2,0)),"",VLOOKUP(B92,'Capacidad Financiera'!$B$13:$AB$57081,2,0))</f>
        <v>0</v>
      </c>
      <c r="D92" s="116" t="str">
        <f>IF(OR(B92="",C92=""),"",IF(ISERROR(VLOOKUP(C92,'Capacidad Financiera'!$C$14:$AB$57081,3,0)),"",VLOOKUP(C92,'Capacidad Financiera'!$C$14:$AB$57081,3,0)))</f>
        <v/>
      </c>
      <c r="E92" s="116" t="str">
        <f>IF(OR(B92="",C92=""),"",IF(ISERROR(VLOOKUP(C92,'Capacidad Financiera'!$C$14:$AB$57081,5,0)),"",VLOOKUP(C92,'Capacidad Financiera'!$C$14:$AB$57081,5,0)))</f>
        <v/>
      </c>
      <c r="F92" s="117" t="str">
        <f t="shared" si="7"/>
        <v/>
      </c>
      <c r="G92" s="118" t="str">
        <f>IF(OR(C92="",D92="",E92=""),"",IF(AND(F92&gt;0,F92&lt;=CapFinanciera1),Puntajes!$D$4,IF(AND(F92&gt;CapFinanciera1,F92&lt;=CapFinanciera2),Puntajes!$D$5,IF(AND(F92&gt;CapFinanciera2,F92&lt;=CapFinanciera3),Puntajes!$D$6,IF(AND(F92&gt;CapFinanciera3,F92&lt;=CapFinanciera4),Puntajes!$D$7,IF(F92&gt;CapFinanciera4,Puntajes!$D$8,0))))))</f>
        <v/>
      </c>
    </row>
    <row r="93" spans="2:7" hidden="1" x14ac:dyDescent="0.2">
      <c r="B93" s="72" t="str">
        <f>+'Capacidad Financiera'!B95</f>
        <v/>
      </c>
      <c r="C93" s="74">
        <f>IF(ISERROR(VLOOKUP(B93,'Capacidad Financiera'!$B$13:$AB$57081,2,0)),"",VLOOKUP(B93,'Capacidad Financiera'!$B$13:$AB$57081,2,0))</f>
        <v>0</v>
      </c>
      <c r="D93" s="116" t="str">
        <f>IF(OR(B93="",C93=""),"",IF(ISERROR(VLOOKUP(C93,'Capacidad Financiera'!$C$14:$AB$57081,3,0)),"",VLOOKUP(C93,'Capacidad Financiera'!$C$14:$AB$57081,3,0)))</f>
        <v/>
      </c>
      <c r="E93" s="116" t="str">
        <f>IF(OR(B93="",C93=""),"",IF(ISERROR(VLOOKUP(C93,'Capacidad Financiera'!$C$14:$AB$57081,5,0)),"",VLOOKUP(C93,'Capacidad Financiera'!$C$14:$AB$57081,5,0)))</f>
        <v/>
      </c>
      <c r="F93" s="117" t="str">
        <f t="shared" si="7"/>
        <v/>
      </c>
      <c r="G93" s="118" t="str">
        <f>IF(OR(C93="",D93="",E93=""),"",IF(AND(F93&gt;0,F93&lt;=CapFinanciera1),Puntajes!$D$4,IF(AND(F93&gt;CapFinanciera1,F93&lt;=CapFinanciera2),Puntajes!$D$5,IF(AND(F93&gt;CapFinanciera2,F93&lt;=CapFinanciera3),Puntajes!$D$6,IF(AND(F93&gt;CapFinanciera3,F93&lt;=CapFinanciera4),Puntajes!$D$7,IF(F93&gt;CapFinanciera4,Puntajes!$D$8,0))))))</f>
        <v/>
      </c>
    </row>
    <row r="94" spans="2:7" hidden="1" x14ac:dyDescent="0.2">
      <c r="B94" s="72" t="str">
        <f>+'Capacidad Financiera'!B96</f>
        <v/>
      </c>
      <c r="C94" s="74">
        <f>IF(ISERROR(VLOOKUP(B94,'Capacidad Financiera'!$B$13:$AB$57081,2,0)),"",VLOOKUP(B94,'Capacidad Financiera'!$B$13:$AB$57081,2,0))</f>
        <v>0</v>
      </c>
      <c r="D94" s="116" t="str">
        <f>IF(OR(B94="",C94=""),"",IF(ISERROR(VLOOKUP(C94,'Capacidad Financiera'!$C$14:$AB$57081,3,0)),"",VLOOKUP(C94,'Capacidad Financiera'!$C$14:$AB$57081,3,0)))</f>
        <v/>
      </c>
      <c r="E94" s="116" t="str">
        <f>IF(OR(B94="",C94=""),"",IF(ISERROR(VLOOKUP(C94,'Capacidad Financiera'!$C$14:$AB$57081,5,0)),"",VLOOKUP(C94,'Capacidad Financiera'!$C$14:$AB$57081,5,0)))</f>
        <v/>
      </c>
      <c r="F94" s="117" t="str">
        <f t="shared" si="7"/>
        <v/>
      </c>
      <c r="G94" s="118" t="str">
        <f>IF(OR(C94="",D94="",E94=""),"",IF(AND(F94&gt;0,F94&lt;=CapFinanciera1),Puntajes!$D$4,IF(AND(F94&gt;CapFinanciera1,F94&lt;=CapFinanciera2),Puntajes!$D$5,IF(AND(F94&gt;CapFinanciera2,F94&lt;=CapFinanciera3),Puntajes!$D$6,IF(AND(F94&gt;CapFinanciera3,F94&lt;=CapFinanciera4),Puntajes!$D$7,IF(F94&gt;CapFinanciera4,Puntajes!$D$8,0))))))</f>
        <v/>
      </c>
    </row>
    <row r="95" spans="2:7" hidden="1" x14ac:dyDescent="0.2">
      <c r="B95" s="72" t="str">
        <f>+'Capacidad Financiera'!B97</f>
        <v/>
      </c>
      <c r="C95" s="74">
        <f>IF(ISERROR(VLOOKUP(B95,'Capacidad Financiera'!$B$13:$AB$57081,2,0)),"",VLOOKUP(B95,'Capacidad Financiera'!$B$13:$AB$57081,2,0))</f>
        <v>0</v>
      </c>
      <c r="D95" s="116" t="str">
        <f>IF(OR(B95="",C95=""),"",IF(ISERROR(VLOOKUP(C95,'Capacidad Financiera'!$C$14:$AB$57081,3,0)),"",VLOOKUP(C95,'Capacidad Financiera'!$C$14:$AB$57081,3,0)))</f>
        <v/>
      </c>
      <c r="E95" s="116" t="str">
        <f>IF(OR(B95="",C95=""),"",IF(ISERROR(VLOOKUP(C95,'Capacidad Financiera'!$C$14:$AB$57081,5,0)),"",VLOOKUP(C95,'Capacidad Financiera'!$C$14:$AB$57081,5,0)))</f>
        <v/>
      </c>
      <c r="F95" s="117" t="str">
        <f t="shared" si="7"/>
        <v/>
      </c>
      <c r="G95" s="118" t="str">
        <f>IF(OR(C95="",D95="",E95=""),"",IF(AND(F95&gt;0,F95&lt;=CapFinanciera1),Puntajes!$D$4,IF(AND(F95&gt;CapFinanciera1,F95&lt;=CapFinanciera2),Puntajes!$D$5,IF(AND(F95&gt;CapFinanciera2,F95&lt;=CapFinanciera3),Puntajes!$D$6,IF(AND(F95&gt;CapFinanciera3,F95&lt;=CapFinanciera4),Puntajes!$D$7,IF(F95&gt;CapFinanciera4,Puntajes!$D$8,0))))))</f>
        <v/>
      </c>
    </row>
    <row r="96" spans="2:7" hidden="1" x14ac:dyDescent="0.2">
      <c r="B96" s="72" t="str">
        <f>+'Capacidad Financiera'!B98</f>
        <v/>
      </c>
      <c r="C96" s="74">
        <f>IF(ISERROR(VLOOKUP(B96,'Capacidad Financiera'!$B$13:$AB$57081,2,0)),"",VLOOKUP(B96,'Capacidad Financiera'!$B$13:$AB$57081,2,0))</f>
        <v>0</v>
      </c>
      <c r="D96" s="116" t="str">
        <f>IF(OR(B96="",C96=""),"",IF(ISERROR(VLOOKUP(C96,'Capacidad Financiera'!$C$14:$AB$57081,3,0)),"",VLOOKUP(C96,'Capacidad Financiera'!$C$14:$AB$57081,3,0)))</f>
        <v/>
      </c>
      <c r="E96" s="116" t="str">
        <f>IF(OR(B96="",C96=""),"",IF(ISERROR(VLOOKUP(C96,'Capacidad Financiera'!$C$14:$AB$57081,5,0)),"",VLOOKUP(C96,'Capacidad Financiera'!$C$14:$AB$57081,5,0)))</f>
        <v/>
      </c>
      <c r="F96" s="117" t="str">
        <f t="shared" si="7"/>
        <v/>
      </c>
      <c r="G96" s="118" t="str">
        <f>IF(OR(C96="",D96="",E96=""),"",IF(AND(F96&gt;0,F96&lt;=CapFinanciera1),Puntajes!$D$4,IF(AND(F96&gt;CapFinanciera1,F96&lt;=CapFinanciera2),Puntajes!$D$5,IF(AND(F96&gt;CapFinanciera2,F96&lt;=CapFinanciera3),Puntajes!$D$6,IF(AND(F96&gt;CapFinanciera3,F96&lt;=CapFinanciera4),Puntajes!$D$7,IF(F96&gt;CapFinanciera4,Puntajes!$D$8,0))))))</f>
        <v/>
      </c>
    </row>
    <row r="97" spans="2:7" hidden="1" x14ac:dyDescent="0.2">
      <c r="B97" s="72" t="str">
        <f>+'Capacidad Financiera'!B99</f>
        <v/>
      </c>
      <c r="C97" s="74">
        <f>IF(ISERROR(VLOOKUP(B97,'Capacidad Financiera'!$B$13:$AB$57081,2,0)),"",VLOOKUP(B97,'Capacidad Financiera'!$B$13:$AB$57081,2,0))</f>
        <v>0</v>
      </c>
      <c r="D97" s="116" t="str">
        <f>IF(OR(B97="",C97=""),"",IF(ISERROR(VLOOKUP(C97,'Capacidad Financiera'!$C$14:$AB$57081,3,0)),"",VLOOKUP(C97,'Capacidad Financiera'!$C$14:$AB$57081,3,0)))</f>
        <v/>
      </c>
      <c r="E97" s="116" t="str">
        <f>IF(OR(B97="",C97=""),"",IF(ISERROR(VLOOKUP(C97,'Capacidad Financiera'!$C$14:$AB$57081,5,0)),"",VLOOKUP(C97,'Capacidad Financiera'!$C$14:$AB$57081,5,0)))</f>
        <v/>
      </c>
      <c r="F97" s="117" t="str">
        <f t="shared" si="7"/>
        <v/>
      </c>
      <c r="G97" s="118" t="str">
        <f>IF(OR(C97="",D97="",E97=""),"",IF(AND(F97&gt;0,F97&lt;=CapFinanciera1),Puntajes!$D$4,IF(AND(F97&gt;CapFinanciera1,F97&lt;=CapFinanciera2),Puntajes!$D$5,IF(AND(F97&gt;CapFinanciera2,F97&lt;=CapFinanciera3),Puntajes!$D$6,IF(AND(F97&gt;CapFinanciera3,F97&lt;=CapFinanciera4),Puntajes!$D$7,IF(F97&gt;CapFinanciera4,Puntajes!$D$8,0))))))</f>
        <v/>
      </c>
    </row>
    <row r="98" spans="2:7" hidden="1" x14ac:dyDescent="0.2">
      <c r="B98" s="72" t="str">
        <f>+'Capacidad Financiera'!B100</f>
        <v/>
      </c>
      <c r="C98" s="74">
        <f>IF(ISERROR(VLOOKUP(B98,'Capacidad Financiera'!$B$13:$AB$57081,2,0)),"",VLOOKUP(B98,'Capacidad Financiera'!$B$13:$AB$57081,2,0))</f>
        <v>0</v>
      </c>
      <c r="D98" s="116" t="str">
        <f>IF(OR(B98="",C98=""),"",IF(ISERROR(VLOOKUP(C98,'Capacidad Financiera'!$C$14:$AB$57081,3,0)),"",VLOOKUP(C98,'Capacidad Financiera'!$C$14:$AB$57081,3,0)))</f>
        <v/>
      </c>
      <c r="E98" s="116" t="str">
        <f>IF(OR(B98="",C98=""),"",IF(ISERROR(VLOOKUP(C98,'Capacidad Financiera'!$C$14:$AB$57081,5,0)),"",VLOOKUP(C98,'Capacidad Financiera'!$C$14:$AB$57081,5,0)))</f>
        <v/>
      </c>
      <c r="F98" s="117" t="str">
        <f t="shared" si="7"/>
        <v/>
      </c>
      <c r="G98" s="118" t="str">
        <f>IF(OR(C98="",D98="",E98=""),"",IF(AND(F98&gt;0,F98&lt;=CapFinanciera1),Puntajes!$D$4,IF(AND(F98&gt;CapFinanciera1,F98&lt;=CapFinanciera2),Puntajes!$D$5,IF(AND(F98&gt;CapFinanciera2,F98&lt;=CapFinanciera3),Puntajes!$D$6,IF(AND(F98&gt;CapFinanciera3,F98&lt;=CapFinanciera4),Puntajes!$D$7,IF(F98&gt;CapFinanciera4,Puntajes!$D$8,0))))))</f>
        <v/>
      </c>
    </row>
    <row r="99" spans="2:7" ht="13.5" hidden="1" thickBot="1" x14ac:dyDescent="0.25">
      <c r="B99" s="153" t="str">
        <f>+'Capacidad Financiera'!B101</f>
        <v/>
      </c>
      <c r="C99" s="154">
        <f>IF(ISERROR(VLOOKUP(B99,'Capacidad Financiera'!$B$13:$AB$57081,2,0)),"",VLOOKUP(B99,'Capacidad Financiera'!$B$13:$AB$57081,2,0))</f>
        <v>0</v>
      </c>
      <c r="D99" s="155" t="str">
        <f>IF(OR(B99="",C99=""),"",IF(ISERROR(VLOOKUP(C99,'Capacidad Financiera'!$C$14:$AB$57081,3,0)),"",VLOOKUP(C99,'Capacidad Financiera'!$C$14:$AB$57081,3,0)))</f>
        <v/>
      </c>
      <c r="E99" s="155" t="str">
        <f>IF(OR(B99="",C99=""),"",IF(ISERROR(VLOOKUP(C99,'Capacidad Financiera'!$C$14:$AB$57081,5,0)),"",VLOOKUP(C99,'Capacidad Financiera'!$C$14:$AB$57081,5,0)))</f>
        <v/>
      </c>
      <c r="F99" s="156" t="str">
        <f t="shared" si="7"/>
        <v/>
      </c>
      <c r="G99" s="157" t="str">
        <f>IF(OR(C99="",D99="",E99=""),"",IF(AND(F99&gt;0,F99&lt;=CapFinanciera1),Puntajes!$D$4,IF(AND(F99&gt;CapFinanciera1,F99&lt;=CapFinanciera2),Puntajes!$D$5,IF(AND(F99&gt;CapFinanciera2,F99&lt;=CapFinanciera3),Puntajes!$D$6,IF(AND(F99&gt;CapFinanciera3,F99&lt;=CapFinanciera4),Puntajes!$D$7,IF(F99&gt;CapFinanciera4,Puntajes!$D$8,0))))))</f>
        <v/>
      </c>
    </row>
    <row r="100" spans="2:7" ht="13.5" thickBot="1" x14ac:dyDescent="0.25">
      <c r="B100" s="161"/>
      <c r="C100" s="483"/>
      <c r="D100" s="483"/>
      <c r="E100" s="483"/>
      <c r="F100" s="483"/>
      <c r="G100" s="484"/>
    </row>
    <row r="101" spans="2:7" x14ac:dyDescent="0.2">
      <c r="B101" s="67">
        <v>9</v>
      </c>
      <c r="C101" s="68" t="str">
        <f>IF(ISERROR(VLOOKUP(B101,'Capacidad Financiera'!$B$13:$AB$57081,2,0)),"",VLOOKUP(B101,'Capacidad Financiera'!$B$13:$AB$57081,2,0))</f>
        <v>SOLTEC PROYECTOS DE INGENIERIA S A S</v>
      </c>
      <c r="D101" s="115" t="str">
        <f>IF(B102="",IF(B101&lt;&gt;"",IF(ISERROR(VLOOKUP(C101,'Capacidad Financiera'!$C$13:$H$22,3,0)),"",VLOOKUP(C101,'Capacidad Financiera'!$C$13:$H$22,3,0))),"")</f>
        <v/>
      </c>
      <c r="E101" s="115" t="str">
        <f>IF(B102="",IF(B101&lt;&gt;"",IF(ISERROR(VLOOKUP(C101,'Capacidad Financiera'!$C$13:$H$22,5,0)),"",VLOOKUP(C101,'Capacidad Financiera'!$C$13:$H$22,5,0))),"")</f>
        <v/>
      </c>
      <c r="F101" s="73" t="str">
        <f>IF(OR(C101="",D101="",E101=""),"",IF(OR(D101=0,E101=0),0,D101/E101))</f>
        <v/>
      </c>
      <c r="G101" s="111" t="str">
        <f>IF(B102="",IF(AND(D101="",E101=""),"",IF(AND(F101&gt;0,F101&lt;=CapFinanciera1),Puntajes!$D$4,IF(AND(F101&gt;CapFinanciera1,F101&lt;=CapFinanciera2),Puntajes!$D$5,IF(AND(F101&gt;CapFinanciera2,F101&lt;=CapFinanciera3),Puntajes!$D$6,IF(AND(F101&gt;CapFinanciera3,F101&lt;=CapFinanciera4),Puntajes!$D$7,IF(F101&gt;CapFinanciera4,Puntajes!$D$8,0)))))),"")</f>
        <v/>
      </c>
    </row>
    <row r="102" spans="2:7" ht="13.5" thickBot="1" x14ac:dyDescent="0.25">
      <c r="B102" s="72">
        <f>+'Capacidad Financiera'!B104</f>
        <v>9.1</v>
      </c>
      <c r="C102" s="74" t="str">
        <f>IF(ISERROR(VLOOKUP(B102,'Capacidad Financiera'!$B$13:$AB$57081,2,0)),"",VLOOKUP(B102,'Capacidad Financiera'!$B$13:$AB$57081,2,0))</f>
        <v>SOLTEC PROYECTOS DE INGENIERIA S A S</v>
      </c>
      <c r="D102" s="116">
        <f>IF(OR(B102="",C102=""),"",IF(ISERROR(VLOOKUP(C102,'Capacidad Financiera'!$C$14:$AB$57081,3,0)),"",VLOOKUP(C102,'Capacidad Financiera'!$C$14:$AB$57081,3,0)))</f>
        <v>1366350644</v>
      </c>
      <c r="E102" s="116">
        <f>IF(OR(B102="",C102=""),"",IF(ISERROR(VLOOKUP(C102,'Capacidad Financiera'!$C$14:$AB$57081,5,0)),"",VLOOKUP(C102,'Capacidad Financiera'!$C$14:$AB$57081,5,0)))</f>
        <v>387297254</v>
      </c>
      <c r="F102" s="117">
        <f t="shared" ref="F102:F110" si="8">IF(OR(C102="",D102="",E102=""),"",IF(OR(D102=0,E102=0),0,D102/E102))</f>
        <v>3.527912036267626</v>
      </c>
      <c r="G102" s="118">
        <f>IF(OR(C102="",D102="",E102=""),"",IF(AND(F102&gt;0,F102&lt;=CapFinanciera1),Puntajes!$D$4,IF(AND(F102&gt;CapFinanciera1,F102&lt;=CapFinanciera2),Puntajes!$D$5,IF(AND(F102&gt;CapFinanciera2,F102&lt;=CapFinanciera3),Puntajes!$D$6,IF(AND(F102&gt;CapFinanciera3,F102&lt;=CapFinanciera4),Puntajes!$D$7,IF(F102&gt;CapFinanciera4,Puntajes!$D$8,0))))))</f>
        <v>40</v>
      </c>
    </row>
    <row r="103" spans="2:7" hidden="1" x14ac:dyDescent="0.2">
      <c r="B103" s="72" t="str">
        <f>+'Capacidad Financiera'!B105</f>
        <v/>
      </c>
      <c r="C103" s="74">
        <f>IF(ISERROR(VLOOKUP(B103,'Capacidad Financiera'!$B$13:$AB$57081,2,0)),"",VLOOKUP(B103,'Capacidad Financiera'!$B$13:$AB$57081,2,0))</f>
        <v>0</v>
      </c>
      <c r="D103" s="116" t="str">
        <f>IF(OR(B103="",C103=""),"",IF(ISERROR(VLOOKUP(C103,'Capacidad Financiera'!$C$14:$AB$57081,3,0)),"",VLOOKUP(C103,'Capacidad Financiera'!$C$14:$AB$57081,3,0)))</f>
        <v/>
      </c>
      <c r="E103" s="116" t="str">
        <f>IF(OR(B103="",C103=""),"",IF(ISERROR(VLOOKUP(C103,'Capacidad Financiera'!$C$14:$AB$57081,5,0)),"",VLOOKUP(C103,'Capacidad Financiera'!$C$14:$AB$57081,5,0)))</f>
        <v/>
      </c>
      <c r="F103" s="117" t="str">
        <f t="shared" si="8"/>
        <v/>
      </c>
      <c r="G103" s="118" t="str">
        <f>IF(OR(C103="",D103="",E103=""),"",IF(AND(F103&gt;0,F103&lt;=CapFinanciera1),Puntajes!$D$4,IF(AND(F103&gt;CapFinanciera1,F103&lt;=CapFinanciera2),Puntajes!$D$5,IF(AND(F103&gt;CapFinanciera2,F103&lt;=CapFinanciera3),Puntajes!$D$6,IF(AND(F103&gt;CapFinanciera3,F103&lt;=CapFinanciera4),Puntajes!$D$7,IF(F103&gt;CapFinanciera4,Puntajes!$D$8,0))))))</f>
        <v/>
      </c>
    </row>
    <row r="104" spans="2:7" hidden="1" x14ac:dyDescent="0.2">
      <c r="B104" s="72" t="str">
        <f>+'Capacidad Financiera'!B106</f>
        <v/>
      </c>
      <c r="C104" s="74">
        <f>IF(ISERROR(VLOOKUP(B104,'Capacidad Financiera'!$B$13:$AB$57081,2,0)),"",VLOOKUP(B104,'Capacidad Financiera'!$B$13:$AB$57081,2,0))</f>
        <v>0</v>
      </c>
      <c r="D104" s="116" t="str">
        <f>IF(OR(B104="",C104=""),"",IF(ISERROR(VLOOKUP(C104,'Capacidad Financiera'!$C$14:$AB$57081,3,0)),"",VLOOKUP(C104,'Capacidad Financiera'!$C$14:$AB$57081,3,0)))</f>
        <v/>
      </c>
      <c r="E104" s="116" t="str">
        <f>IF(OR(B104="",C104=""),"",IF(ISERROR(VLOOKUP(C104,'Capacidad Financiera'!$C$14:$AB$57081,5,0)),"",VLOOKUP(C104,'Capacidad Financiera'!$C$14:$AB$57081,5,0)))</f>
        <v/>
      </c>
      <c r="F104" s="117" t="str">
        <f t="shared" si="8"/>
        <v/>
      </c>
      <c r="G104" s="118" t="str">
        <f>IF(OR(C104="",D104="",E104=""),"",IF(AND(F104&gt;0,F104&lt;=CapFinanciera1),Puntajes!$D$4,IF(AND(F104&gt;CapFinanciera1,F104&lt;=CapFinanciera2),Puntajes!$D$5,IF(AND(F104&gt;CapFinanciera2,F104&lt;=CapFinanciera3),Puntajes!$D$6,IF(AND(F104&gt;CapFinanciera3,F104&lt;=CapFinanciera4),Puntajes!$D$7,IF(F104&gt;CapFinanciera4,Puntajes!$D$8,0))))))</f>
        <v/>
      </c>
    </row>
    <row r="105" spans="2:7" hidden="1" x14ac:dyDescent="0.2">
      <c r="B105" s="72" t="str">
        <f>+'Capacidad Financiera'!B107</f>
        <v/>
      </c>
      <c r="C105" s="74">
        <f>IF(ISERROR(VLOOKUP(B105,'Capacidad Financiera'!$B$13:$AB$57081,2,0)),"",VLOOKUP(B105,'Capacidad Financiera'!$B$13:$AB$57081,2,0))</f>
        <v>0</v>
      </c>
      <c r="D105" s="116" t="str">
        <f>IF(OR(B105="",C105=""),"",IF(ISERROR(VLOOKUP(C105,'Capacidad Financiera'!$C$14:$AB$57081,3,0)),"",VLOOKUP(C105,'Capacidad Financiera'!$C$14:$AB$57081,3,0)))</f>
        <v/>
      </c>
      <c r="E105" s="116" t="str">
        <f>IF(OR(B105="",C105=""),"",IF(ISERROR(VLOOKUP(C105,'Capacidad Financiera'!$C$14:$AB$57081,5,0)),"",VLOOKUP(C105,'Capacidad Financiera'!$C$14:$AB$57081,5,0)))</f>
        <v/>
      </c>
      <c r="F105" s="117" t="str">
        <f t="shared" si="8"/>
        <v/>
      </c>
      <c r="G105" s="118" t="str">
        <f>IF(OR(C105="",D105="",E105=""),"",IF(AND(F105&gt;0,F105&lt;=CapFinanciera1),Puntajes!$D$4,IF(AND(F105&gt;CapFinanciera1,F105&lt;=CapFinanciera2),Puntajes!$D$5,IF(AND(F105&gt;CapFinanciera2,F105&lt;=CapFinanciera3),Puntajes!$D$6,IF(AND(F105&gt;CapFinanciera3,F105&lt;=CapFinanciera4),Puntajes!$D$7,IF(F105&gt;CapFinanciera4,Puntajes!$D$8,0))))))</f>
        <v/>
      </c>
    </row>
    <row r="106" spans="2:7" hidden="1" x14ac:dyDescent="0.2">
      <c r="B106" s="72" t="str">
        <f>+'Capacidad Financiera'!B108</f>
        <v/>
      </c>
      <c r="C106" s="74">
        <f>IF(ISERROR(VLOOKUP(B106,'Capacidad Financiera'!$B$13:$AB$57081,2,0)),"",VLOOKUP(B106,'Capacidad Financiera'!$B$13:$AB$57081,2,0))</f>
        <v>0</v>
      </c>
      <c r="D106" s="116" t="str">
        <f>IF(OR(B106="",C106=""),"",IF(ISERROR(VLOOKUP(C106,'Capacidad Financiera'!$C$14:$AB$57081,3,0)),"",VLOOKUP(C106,'Capacidad Financiera'!$C$14:$AB$57081,3,0)))</f>
        <v/>
      </c>
      <c r="E106" s="116" t="str">
        <f>IF(OR(B106="",C106=""),"",IF(ISERROR(VLOOKUP(C106,'Capacidad Financiera'!$C$14:$AB$57081,5,0)),"",VLOOKUP(C106,'Capacidad Financiera'!$C$14:$AB$57081,5,0)))</f>
        <v/>
      </c>
      <c r="F106" s="117" t="str">
        <f t="shared" si="8"/>
        <v/>
      </c>
      <c r="G106" s="118" t="str">
        <f>IF(OR(C106="",D106="",E106=""),"",IF(AND(F106&gt;0,F106&lt;=CapFinanciera1),Puntajes!$D$4,IF(AND(F106&gt;CapFinanciera1,F106&lt;=CapFinanciera2),Puntajes!$D$5,IF(AND(F106&gt;CapFinanciera2,F106&lt;=CapFinanciera3),Puntajes!$D$6,IF(AND(F106&gt;CapFinanciera3,F106&lt;=CapFinanciera4),Puntajes!$D$7,IF(F106&gt;CapFinanciera4,Puntajes!$D$8,0))))))</f>
        <v/>
      </c>
    </row>
    <row r="107" spans="2:7" hidden="1" x14ac:dyDescent="0.2">
      <c r="B107" s="72" t="str">
        <f>+'Capacidad Financiera'!B109</f>
        <v/>
      </c>
      <c r="C107" s="74">
        <f>IF(ISERROR(VLOOKUP(B107,'Capacidad Financiera'!$B$13:$AB$57081,2,0)),"",VLOOKUP(B107,'Capacidad Financiera'!$B$13:$AB$57081,2,0))</f>
        <v>0</v>
      </c>
      <c r="D107" s="116" t="str">
        <f>IF(OR(B107="",C107=""),"",IF(ISERROR(VLOOKUP(C107,'Capacidad Financiera'!$C$14:$AB$57081,3,0)),"",VLOOKUP(C107,'Capacidad Financiera'!$C$14:$AB$57081,3,0)))</f>
        <v/>
      </c>
      <c r="E107" s="116" t="str">
        <f>IF(OR(B107="",C107=""),"",IF(ISERROR(VLOOKUP(C107,'Capacidad Financiera'!$C$14:$AB$57081,5,0)),"",VLOOKUP(C107,'Capacidad Financiera'!$C$14:$AB$57081,5,0)))</f>
        <v/>
      </c>
      <c r="F107" s="117" t="str">
        <f t="shared" si="8"/>
        <v/>
      </c>
      <c r="G107" s="118" t="str">
        <f>IF(OR(C107="",D107="",E107=""),"",IF(AND(F107&gt;0,F107&lt;=CapFinanciera1),Puntajes!$D$4,IF(AND(F107&gt;CapFinanciera1,F107&lt;=CapFinanciera2),Puntajes!$D$5,IF(AND(F107&gt;CapFinanciera2,F107&lt;=CapFinanciera3),Puntajes!$D$6,IF(AND(F107&gt;CapFinanciera3,F107&lt;=CapFinanciera4),Puntajes!$D$7,IF(F107&gt;CapFinanciera4,Puntajes!$D$8,0))))))</f>
        <v/>
      </c>
    </row>
    <row r="108" spans="2:7" hidden="1" x14ac:dyDescent="0.2">
      <c r="B108" s="72" t="str">
        <f>+'Capacidad Financiera'!B110</f>
        <v/>
      </c>
      <c r="C108" s="74">
        <f>IF(ISERROR(VLOOKUP(B108,'Capacidad Financiera'!$B$13:$AB$57081,2,0)),"",VLOOKUP(B108,'Capacidad Financiera'!$B$13:$AB$57081,2,0))</f>
        <v>0</v>
      </c>
      <c r="D108" s="116" t="str">
        <f>IF(OR(B108="",C108=""),"",IF(ISERROR(VLOOKUP(C108,'Capacidad Financiera'!$C$14:$AB$57081,3,0)),"",VLOOKUP(C108,'Capacidad Financiera'!$C$14:$AB$57081,3,0)))</f>
        <v/>
      </c>
      <c r="E108" s="116" t="str">
        <f>IF(OR(B108="",C108=""),"",IF(ISERROR(VLOOKUP(C108,'Capacidad Financiera'!$C$14:$AB$57081,5,0)),"",VLOOKUP(C108,'Capacidad Financiera'!$C$14:$AB$57081,5,0)))</f>
        <v/>
      </c>
      <c r="F108" s="117" t="str">
        <f t="shared" si="8"/>
        <v/>
      </c>
      <c r="G108" s="118" t="str">
        <f>IF(OR(C108="",D108="",E108=""),"",IF(AND(F108&gt;0,F108&lt;=CapFinanciera1),Puntajes!$D$4,IF(AND(F108&gt;CapFinanciera1,F108&lt;=CapFinanciera2),Puntajes!$D$5,IF(AND(F108&gt;CapFinanciera2,F108&lt;=CapFinanciera3),Puntajes!$D$6,IF(AND(F108&gt;CapFinanciera3,F108&lt;=CapFinanciera4),Puntajes!$D$7,IF(F108&gt;CapFinanciera4,Puntajes!$D$8,0))))))</f>
        <v/>
      </c>
    </row>
    <row r="109" spans="2:7" hidden="1" x14ac:dyDescent="0.2">
      <c r="B109" s="72" t="str">
        <f>+'Capacidad Financiera'!B111</f>
        <v/>
      </c>
      <c r="C109" s="74">
        <f>IF(ISERROR(VLOOKUP(B109,'Capacidad Financiera'!$B$13:$AB$57081,2,0)),"",VLOOKUP(B109,'Capacidad Financiera'!$B$13:$AB$57081,2,0))</f>
        <v>0</v>
      </c>
      <c r="D109" s="116" t="str">
        <f>IF(OR(B109="",C109=""),"",IF(ISERROR(VLOOKUP(C109,'Capacidad Financiera'!$C$14:$AB$57081,3,0)),"",VLOOKUP(C109,'Capacidad Financiera'!$C$14:$AB$57081,3,0)))</f>
        <v/>
      </c>
      <c r="E109" s="116" t="str">
        <f>IF(OR(B109="",C109=""),"",IF(ISERROR(VLOOKUP(C109,'Capacidad Financiera'!$C$14:$AB$57081,5,0)),"",VLOOKUP(C109,'Capacidad Financiera'!$C$14:$AB$57081,5,0)))</f>
        <v/>
      </c>
      <c r="F109" s="117" t="str">
        <f t="shared" si="8"/>
        <v/>
      </c>
      <c r="G109" s="118" t="str">
        <f>IF(OR(C109="",D109="",E109=""),"",IF(AND(F109&gt;0,F109&lt;=CapFinanciera1),Puntajes!$D$4,IF(AND(F109&gt;CapFinanciera1,F109&lt;=CapFinanciera2),Puntajes!$D$5,IF(AND(F109&gt;CapFinanciera2,F109&lt;=CapFinanciera3),Puntajes!$D$6,IF(AND(F109&gt;CapFinanciera3,F109&lt;=CapFinanciera4),Puntajes!$D$7,IF(F109&gt;CapFinanciera4,Puntajes!$D$8,0))))))</f>
        <v/>
      </c>
    </row>
    <row r="110" spans="2:7" ht="13.5" hidden="1" thickBot="1" x14ac:dyDescent="0.25">
      <c r="B110" s="153" t="str">
        <f>+'Capacidad Financiera'!B112</f>
        <v/>
      </c>
      <c r="C110" s="154">
        <f>IF(ISERROR(VLOOKUP(B110,'Capacidad Financiera'!$B$13:$AB$57081,2,0)),"",VLOOKUP(B110,'Capacidad Financiera'!$B$13:$AB$57081,2,0))</f>
        <v>0</v>
      </c>
      <c r="D110" s="155" t="str">
        <f>IF(OR(B110="",C110=""),"",IF(ISERROR(VLOOKUP(C110,'Capacidad Financiera'!$C$14:$AB$57081,3,0)),"",VLOOKUP(C110,'Capacidad Financiera'!$C$14:$AB$57081,3,0)))</f>
        <v/>
      </c>
      <c r="E110" s="155" t="str">
        <f>IF(OR(B110="",C110=""),"",IF(ISERROR(VLOOKUP(C110,'Capacidad Financiera'!$C$14:$AB$57081,5,0)),"",VLOOKUP(C110,'Capacidad Financiera'!$C$14:$AB$57081,5,0)))</f>
        <v/>
      </c>
      <c r="F110" s="156" t="str">
        <f t="shared" si="8"/>
        <v/>
      </c>
      <c r="G110" s="157" t="str">
        <f>IF(OR(C110="",D110="",E110=""),"",IF(AND(F110&gt;0,F110&lt;=CapFinanciera1),Puntajes!$D$4,IF(AND(F110&gt;CapFinanciera1,F110&lt;=CapFinanciera2),Puntajes!$D$5,IF(AND(F110&gt;CapFinanciera2,F110&lt;=CapFinanciera3),Puntajes!$D$6,IF(AND(F110&gt;CapFinanciera3,F110&lt;=CapFinanciera4),Puntajes!$D$7,IF(F110&gt;CapFinanciera4,Puntajes!$D$8,0))))))</f>
        <v/>
      </c>
    </row>
    <row r="111" spans="2:7" ht="13.5" thickBot="1" x14ac:dyDescent="0.25">
      <c r="B111" s="161"/>
      <c r="C111" s="483"/>
      <c r="D111" s="483"/>
      <c r="E111" s="483"/>
      <c r="F111" s="483"/>
      <c r="G111" s="484"/>
    </row>
    <row r="112" spans="2:7" ht="63.75" x14ac:dyDescent="0.2">
      <c r="B112" s="67">
        <v>10</v>
      </c>
      <c r="C112" s="68" t="str">
        <f>IF(ISERROR(VLOOKUP(B112,'Capacidad Financiera'!$B$13:$AB$57081,2,0)),"",VLOOKUP(B112,'Capacidad Financiera'!$B$13:$AB$57081,2,0))</f>
        <v>FUNDACION  ESPELETIA  CENTRO  DE  DESARROLLO TECNOLOGICO PARA LA
 AGROFORESTERIA   Y  PUEDE  TAMBIEN  ACTUAR  BAJO  LA  SIGLA  FUNDACION
 ESPELETIA</v>
      </c>
      <c r="D112" s="115" t="str">
        <f>IF(B113="",IF(B112&lt;&gt;"",IF(ISERROR(VLOOKUP(C112,'Capacidad Financiera'!$C$13:$H$22,3,0)),"",VLOOKUP(C112,'Capacidad Financiera'!$C$13:$H$22,3,0))),"")</f>
        <v/>
      </c>
      <c r="E112" s="115" t="str">
        <f>IF(B113="",IF(B112&lt;&gt;"",IF(ISERROR(VLOOKUP(C112,'Capacidad Financiera'!$C$13:$H$22,5,0)),"",VLOOKUP(C112,'Capacidad Financiera'!$C$13:$H$22,5,0))),"")</f>
        <v/>
      </c>
      <c r="F112" s="73" t="str">
        <f>IF(OR(C112="",D112="",E112=""),"",IF(OR(D112=0,E112=0),0,D112/E112))</f>
        <v/>
      </c>
      <c r="G112" s="111" t="str">
        <f>IF(B113="",IF(AND(D112="",E112=""),"",IF(AND(F112&gt;0,F112&lt;=CapFinanciera1),Puntajes!$D$4,IF(AND(F112&gt;CapFinanciera1,F112&lt;=CapFinanciera2),Puntajes!$D$5,IF(AND(F112&gt;CapFinanciera2,F112&lt;=CapFinanciera3),Puntajes!$D$6,IF(AND(F112&gt;CapFinanciera3,F112&lt;=CapFinanciera4),Puntajes!$D$7,IF(F112&gt;CapFinanciera4,Puntajes!$D$8,0)))))),"")</f>
        <v/>
      </c>
    </row>
    <row r="113" spans="2:7" ht="64.5" thickBot="1" x14ac:dyDescent="0.25">
      <c r="B113" s="72">
        <f>+'Capacidad Financiera'!B115</f>
        <v>10.1</v>
      </c>
      <c r="C113" s="74" t="str">
        <f>IF(ISERROR(VLOOKUP(B113,'Capacidad Financiera'!$B$13:$AB$57081,2,0)),"",VLOOKUP(B113,'Capacidad Financiera'!$B$13:$AB$57081,2,0))</f>
        <v>FUNDACION  ESPELETIA  CENTRO  DE  DESARROLLO TECNOLOGICO PARA LA
 AGROFORESTERIA   Y  PUEDE  TAMBIEN  ACTUAR  BAJO  LA  SIGLA  FUNDACION
 ESPELETIA</v>
      </c>
      <c r="D113" s="116">
        <f>IF(OR(B113="",C113=""),"",IF(ISERROR(VLOOKUP(C113,'Capacidad Financiera'!$C$14:$AB$57081,3,0)),"",VLOOKUP(C113,'Capacidad Financiera'!$C$14:$AB$57081,3,0)))</f>
        <v>1528277400</v>
      </c>
      <c r="E113" s="116">
        <f>IF(OR(B113="",C113=""),"",IF(ISERROR(VLOOKUP(C113,'Capacidad Financiera'!$C$14:$AB$57081,5,0)),"",VLOOKUP(C113,'Capacidad Financiera'!$C$14:$AB$57081,5,0)))</f>
        <v>122886157</v>
      </c>
      <c r="F113" s="117">
        <f t="shared" ref="F113:F121" si="9">IF(OR(C113="",D113="",E113=""),"",IF(OR(D113=0,E113=0),0,D113/E113))</f>
        <v>12.436530178089953</v>
      </c>
      <c r="G113" s="118">
        <f>IF(OR(C113="",D113="",E113=""),"",IF(AND(F113&gt;0,F113&lt;=CapFinanciera1),Puntajes!$D$4,IF(AND(F113&gt;CapFinanciera1,F113&lt;=CapFinanciera2),Puntajes!$D$5,IF(AND(F113&gt;CapFinanciera2,F113&lt;=CapFinanciera3),Puntajes!$D$6,IF(AND(F113&gt;CapFinanciera3,F113&lt;=CapFinanciera4),Puntajes!$D$7,IF(F113&gt;CapFinanciera4,Puntajes!$D$8,0))))))</f>
        <v>40</v>
      </c>
    </row>
    <row r="114" spans="2:7" hidden="1" x14ac:dyDescent="0.2">
      <c r="B114" s="72" t="str">
        <f>+'Capacidad Financiera'!B116</f>
        <v/>
      </c>
      <c r="C114" s="74">
        <f>IF(ISERROR(VLOOKUP(B114,'Capacidad Financiera'!$B$13:$AB$57081,2,0)),"",VLOOKUP(B114,'Capacidad Financiera'!$B$13:$AB$57081,2,0))</f>
        <v>0</v>
      </c>
      <c r="D114" s="116" t="str">
        <f>IF(OR(B114="",C114=""),"",IF(ISERROR(VLOOKUP(C114,'Capacidad Financiera'!$C$14:$AB$57081,3,0)),"",VLOOKUP(C114,'Capacidad Financiera'!$C$14:$AB$57081,3,0)))</f>
        <v/>
      </c>
      <c r="E114" s="116" t="str">
        <f>IF(OR(B114="",C114=""),"",IF(ISERROR(VLOOKUP(C114,'Capacidad Financiera'!$C$14:$AB$57081,5,0)),"",VLOOKUP(C114,'Capacidad Financiera'!$C$14:$AB$57081,5,0)))</f>
        <v/>
      </c>
      <c r="F114" s="117" t="str">
        <f t="shared" si="9"/>
        <v/>
      </c>
      <c r="G114" s="118" t="str">
        <f>IF(OR(C114="",D114="",E114=""),"",IF(AND(F114&gt;0,F114&lt;=CapFinanciera1),Puntajes!$D$4,IF(AND(F114&gt;CapFinanciera1,F114&lt;=CapFinanciera2),Puntajes!$D$5,IF(AND(F114&gt;CapFinanciera2,F114&lt;=CapFinanciera3),Puntajes!$D$6,IF(AND(F114&gt;CapFinanciera3,F114&lt;=CapFinanciera4),Puntajes!$D$7,IF(F114&gt;CapFinanciera4,Puntajes!$D$8,0))))))</f>
        <v/>
      </c>
    </row>
    <row r="115" spans="2:7" hidden="1" x14ac:dyDescent="0.2">
      <c r="B115" s="72" t="str">
        <f>+'Capacidad Financiera'!B117</f>
        <v/>
      </c>
      <c r="C115" s="74">
        <f>IF(ISERROR(VLOOKUP(B115,'Capacidad Financiera'!$B$13:$AB$57081,2,0)),"",VLOOKUP(B115,'Capacidad Financiera'!$B$13:$AB$57081,2,0))</f>
        <v>0</v>
      </c>
      <c r="D115" s="116" t="str">
        <f>IF(OR(B115="",C115=""),"",IF(ISERROR(VLOOKUP(C115,'Capacidad Financiera'!$C$14:$AB$57081,3,0)),"",VLOOKUP(C115,'Capacidad Financiera'!$C$14:$AB$57081,3,0)))</f>
        <v/>
      </c>
      <c r="E115" s="116" t="str">
        <f>IF(OR(B115="",C115=""),"",IF(ISERROR(VLOOKUP(C115,'Capacidad Financiera'!$C$14:$AB$57081,5,0)),"",VLOOKUP(C115,'Capacidad Financiera'!$C$14:$AB$57081,5,0)))</f>
        <v/>
      </c>
      <c r="F115" s="117" t="str">
        <f t="shared" si="9"/>
        <v/>
      </c>
      <c r="G115" s="118" t="str">
        <f>IF(OR(C115="",D115="",E115=""),"",IF(AND(F115&gt;0,F115&lt;=CapFinanciera1),Puntajes!$D$4,IF(AND(F115&gt;CapFinanciera1,F115&lt;=CapFinanciera2),Puntajes!$D$5,IF(AND(F115&gt;CapFinanciera2,F115&lt;=CapFinanciera3),Puntajes!$D$6,IF(AND(F115&gt;CapFinanciera3,F115&lt;=CapFinanciera4),Puntajes!$D$7,IF(F115&gt;CapFinanciera4,Puntajes!$D$8,0))))))</f>
        <v/>
      </c>
    </row>
    <row r="116" spans="2:7" hidden="1" x14ac:dyDescent="0.2">
      <c r="B116" s="72" t="str">
        <f>+'Capacidad Financiera'!B118</f>
        <v/>
      </c>
      <c r="C116" s="74">
        <f>IF(ISERROR(VLOOKUP(B116,'Capacidad Financiera'!$B$13:$AB$57081,2,0)),"",VLOOKUP(B116,'Capacidad Financiera'!$B$13:$AB$57081,2,0))</f>
        <v>0</v>
      </c>
      <c r="D116" s="116" t="str">
        <f>IF(OR(B116="",C116=""),"",IF(ISERROR(VLOOKUP(C116,'Capacidad Financiera'!$C$14:$AB$57081,3,0)),"",VLOOKUP(C116,'Capacidad Financiera'!$C$14:$AB$57081,3,0)))</f>
        <v/>
      </c>
      <c r="E116" s="116" t="str">
        <f>IF(OR(B116="",C116=""),"",IF(ISERROR(VLOOKUP(C116,'Capacidad Financiera'!$C$14:$AB$57081,5,0)),"",VLOOKUP(C116,'Capacidad Financiera'!$C$14:$AB$57081,5,0)))</f>
        <v/>
      </c>
      <c r="F116" s="117" t="str">
        <f t="shared" si="9"/>
        <v/>
      </c>
      <c r="G116" s="118" t="str">
        <f>IF(OR(C116="",D116="",E116=""),"",IF(AND(F116&gt;0,F116&lt;=CapFinanciera1),Puntajes!$D$4,IF(AND(F116&gt;CapFinanciera1,F116&lt;=CapFinanciera2),Puntajes!$D$5,IF(AND(F116&gt;CapFinanciera2,F116&lt;=CapFinanciera3),Puntajes!$D$6,IF(AND(F116&gt;CapFinanciera3,F116&lt;=CapFinanciera4),Puntajes!$D$7,IF(F116&gt;CapFinanciera4,Puntajes!$D$8,0))))))</f>
        <v/>
      </c>
    </row>
    <row r="117" spans="2:7" hidden="1" x14ac:dyDescent="0.2">
      <c r="B117" s="72" t="str">
        <f>+'Capacidad Financiera'!B119</f>
        <v/>
      </c>
      <c r="C117" s="74">
        <f>IF(ISERROR(VLOOKUP(B117,'Capacidad Financiera'!$B$13:$AB$57081,2,0)),"",VLOOKUP(B117,'Capacidad Financiera'!$B$13:$AB$57081,2,0))</f>
        <v>0</v>
      </c>
      <c r="D117" s="116" t="str">
        <f>IF(OR(B117="",C117=""),"",IF(ISERROR(VLOOKUP(C117,'Capacidad Financiera'!$C$14:$AB$57081,3,0)),"",VLOOKUP(C117,'Capacidad Financiera'!$C$14:$AB$57081,3,0)))</f>
        <v/>
      </c>
      <c r="E117" s="116" t="str">
        <f>IF(OR(B117="",C117=""),"",IF(ISERROR(VLOOKUP(C117,'Capacidad Financiera'!$C$14:$AB$57081,5,0)),"",VLOOKUP(C117,'Capacidad Financiera'!$C$14:$AB$57081,5,0)))</f>
        <v/>
      </c>
      <c r="F117" s="117" t="str">
        <f t="shared" si="9"/>
        <v/>
      </c>
      <c r="G117" s="118" t="str">
        <f>IF(OR(C117="",D117="",E117=""),"",IF(AND(F117&gt;0,F117&lt;=CapFinanciera1),Puntajes!$D$4,IF(AND(F117&gt;CapFinanciera1,F117&lt;=CapFinanciera2),Puntajes!$D$5,IF(AND(F117&gt;CapFinanciera2,F117&lt;=CapFinanciera3),Puntajes!$D$6,IF(AND(F117&gt;CapFinanciera3,F117&lt;=CapFinanciera4),Puntajes!$D$7,IF(F117&gt;CapFinanciera4,Puntajes!$D$8,0))))))</f>
        <v/>
      </c>
    </row>
    <row r="118" spans="2:7" hidden="1" x14ac:dyDescent="0.2">
      <c r="B118" s="72" t="str">
        <f>+'Capacidad Financiera'!B120</f>
        <v/>
      </c>
      <c r="C118" s="74">
        <f>IF(ISERROR(VLOOKUP(B118,'Capacidad Financiera'!$B$13:$AB$57081,2,0)),"",VLOOKUP(B118,'Capacidad Financiera'!$B$13:$AB$57081,2,0))</f>
        <v>0</v>
      </c>
      <c r="D118" s="116" t="str">
        <f>IF(OR(B118="",C118=""),"",IF(ISERROR(VLOOKUP(C118,'Capacidad Financiera'!$C$14:$AB$57081,3,0)),"",VLOOKUP(C118,'Capacidad Financiera'!$C$14:$AB$57081,3,0)))</f>
        <v/>
      </c>
      <c r="E118" s="116" t="str">
        <f>IF(OR(B118="",C118=""),"",IF(ISERROR(VLOOKUP(C118,'Capacidad Financiera'!$C$14:$AB$57081,5,0)),"",VLOOKUP(C118,'Capacidad Financiera'!$C$14:$AB$57081,5,0)))</f>
        <v/>
      </c>
      <c r="F118" s="117" t="str">
        <f t="shared" si="9"/>
        <v/>
      </c>
      <c r="G118" s="118" t="str">
        <f>IF(OR(C118="",D118="",E118=""),"",IF(AND(F118&gt;0,F118&lt;=CapFinanciera1),Puntajes!$D$4,IF(AND(F118&gt;CapFinanciera1,F118&lt;=CapFinanciera2),Puntajes!$D$5,IF(AND(F118&gt;CapFinanciera2,F118&lt;=CapFinanciera3),Puntajes!$D$6,IF(AND(F118&gt;CapFinanciera3,F118&lt;=CapFinanciera4),Puntajes!$D$7,IF(F118&gt;CapFinanciera4,Puntajes!$D$8,0))))))</f>
        <v/>
      </c>
    </row>
    <row r="119" spans="2:7" hidden="1" x14ac:dyDescent="0.2">
      <c r="B119" s="72" t="str">
        <f>+'Capacidad Financiera'!B121</f>
        <v/>
      </c>
      <c r="C119" s="74">
        <f>IF(ISERROR(VLOOKUP(B119,'Capacidad Financiera'!$B$13:$AB$57081,2,0)),"",VLOOKUP(B119,'Capacidad Financiera'!$B$13:$AB$57081,2,0))</f>
        <v>0</v>
      </c>
      <c r="D119" s="116" t="str">
        <f>IF(OR(B119="",C119=""),"",IF(ISERROR(VLOOKUP(C119,'Capacidad Financiera'!$C$14:$AB$57081,3,0)),"",VLOOKUP(C119,'Capacidad Financiera'!$C$14:$AB$57081,3,0)))</f>
        <v/>
      </c>
      <c r="E119" s="116" t="str">
        <f>IF(OR(B119="",C119=""),"",IF(ISERROR(VLOOKUP(C119,'Capacidad Financiera'!$C$14:$AB$57081,5,0)),"",VLOOKUP(C119,'Capacidad Financiera'!$C$14:$AB$57081,5,0)))</f>
        <v/>
      </c>
      <c r="F119" s="117" t="str">
        <f t="shared" si="9"/>
        <v/>
      </c>
      <c r="G119" s="118" t="str">
        <f>IF(OR(C119="",D119="",E119=""),"",IF(AND(F119&gt;0,F119&lt;=CapFinanciera1),Puntajes!$D$4,IF(AND(F119&gt;CapFinanciera1,F119&lt;=CapFinanciera2),Puntajes!$D$5,IF(AND(F119&gt;CapFinanciera2,F119&lt;=CapFinanciera3),Puntajes!$D$6,IF(AND(F119&gt;CapFinanciera3,F119&lt;=CapFinanciera4),Puntajes!$D$7,IF(F119&gt;CapFinanciera4,Puntajes!$D$8,0))))))</f>
        <v/>
      </c>
    </row>
    <row r="120" spans="2:7" hidden="1" x14ac:dyDescent="0.2">
      <c r="B120" s="72" t="str">
        <f>+'Capacidad Financiera'!B122</f>
        <v/>
      </c>
      <c r="C120" s="74">
        <f>IF(ISERROR(VLOOKUP(B120,'Capacidad Financiera'!$B$13:$AB$57081,2,0)),"",VLOOKUP(B120,'Capacidad Financiera'!$B$13:$AB$57081,2,0))</f>
        <v>0</v>
      </c>
      <c r="D120" s="116" t="str">
        <f>IF(OR(B120="",C120=""),"",IF(ISERROR(VLOOKUP(C120,'Capacidad Financiera'!$C$14:$AB$57081,3,0)),"",VLOOKUP(C120,'Capacidad Financiera'!$C$14:$AB$57081,3,0)))</f>
        <v/>
      </c>
      <c r="E120" s="116" t="str">
        <f>IF(OR(B120="",C120=""),"",IF(ISERROR(VLOOKUP(C120,'Capacidad Financiera'!$C$14:$AB$57081,5,0)),"",VLOOKUP(C120,'Capacidad Financiera'!$C$14:$AB$57081,5,0)))</f>
        <v/>
      </c>
      <c r="F120" s="117" t="str">
        <f t="shared" si="9"/>
        <v/>
      </c>
      <c r="G120" s="118" t="str">
        <f>IF(OR(C120="",D120="",E120=""),"",IF(AND(F120&gt;0,F120&lt;=CapFinanciera1),Puntajes!$D$4,IF(AND(F120&gt;CapFinanciera1,F120&lt;=CapFinanciera2),Puntajes!$D$5,IF(AND(F120&gt;CapFinanciera2,F120&lt;=CapFinanciera3),Puntajes!$D$6,IF(AND(F120&gt;CapFinanciera3,F120&lt;=CapFinanciera4),Puntajes!$D$7,IF(F120&gt;CapFinanciera4,Puntajes!$D$8,0))))))</f>
        <v/>
      </c>
    </row>
    <row r="121" spans="2:7" ht="13.5" hidden="1" thickBot="1" x14ac:dyDescent="0.25">
      <c r="B121" s="153" t="str">
        <f>+'Capacidad Financiera'!B123</f>
        <v/>
      </c>
      <c r="C121" s="154">
        <f>IF(ISERROR(VLOOKUP(B121,'Capacidad Financiera'!$B$13:$AB$57081,2,0)),"",VLOOKUP(B121,'Capacidad Financiera'!$B$13:$AB$57081,2,0))</f>
        <v>0</v>
      </c>
      <c r="D121" s="155" t="str">
        <f>IF(OR(B121="",C121=""),"",IF(ISERROR(VLOOKUP(C121,'Capacidad Financiera'!$C$14:$AB$57081,3,0)),"",VLOOKUP(C121,'Capacidad Financiera'!$C$14:$AB$57081,3,0)))</f>
        <v/>
      </c>
      <c r="E121" s="155" t="str">
        <f>IF(OR(B121="",C121=""),"",IF(ISERROR(VLOOKUP(C121,'Capacidad Financiera'!$C$14:$AB$57081,5,0)),"",VLOOKUP(C121,'Capacidad Financiera'!$C$14:$AB$57081,5,0)))</f>
        <v/>
      </c>
      <c r="F121" s="156" t="str">
        <f t="shared" si="9"/>
        <v/>
      </c>
      <c r="G121" s="157" t="str">
        <f>IF(OR(C121="",D121="",E121=""),"",IF(AND(F121&gt;0,F121&lt;=CapFinanciera1),Puntajes!$D$4,IF(AND(F121&gt;CapFinanciera1,F121&lt;=CapFinanciera2),Puntajes!$D$5,IF(AND(F121&gt;CapFinanciera2,F121&lt;=CapFinanciera3),Puntajes!$D$6,IF(AND(F121&gt;CapFinanciera3,F121&lt;=CapFinanciera4),Puntajes!$D$7,IF(F121&gt;CapFinanciera4,Puntajes!$D$8,0))))))</f>
        <v/>
      </c>
    </row>
    <row r="122" spans="2:7" ht="13.5" thickBot="1" x14ac:dyDescent="0.25">
      <c r="B122" s="161"/>
      <c r="C122" s="483"/>
      <c r="D122" s="483"/>
      <c r="E122" s="483"/>
      <c r="F122" s="483"/>
      <c r="G122" s="484"/>
    </row>
    <row r="123" spans="2:7" x14ac:dyDescent="0.2">
      <c r="B123" s="67">
        <v>11</v>
      </c>
      <c r="C123" s="68" t="str">
        <f>IF(ISERROR(VLOOKUP(B123,'Capacidad Financiera'!$B$13:$AB$57081,2,0)),"",VLOOKUP(B123,'Capacidad Financiera'!$B$13:$AB$57081,2,0))</f>
        <v>VEGA INGENIERIA Y CONSTRUCCION SAS</v>
      </c>
      <c r="D123" s="115" t="str">
        <f>IF(B124="",IF(B123&lt;&gt;"",IF(ISERROR(VLOOKUP(C123,'Capacidad Financiera'!$C$13:$H$22,3,0)),"",VLOOKUP(C123,'Capacidad Financiera'!$C$13:$H$22,3,0))),"")</f>
        <v/>
      </c>
      <c r="E123" s="115" t="str">
        <f>IF(B124="",IF(B123&lt;&gt;"",IF(ISERROR(VLOOKUP(C123,'Capacidad Financiera'!$C$13:$H$22,5,0)),"",VLOOKUP(C123,'Capacidad Financiera'!$C$13:$H$22,5,0))),"")</f>
        <v/>
      </c>
      <c r="F123" s="73" t="str">
        <f>IF(OR(C123="",D123="",E123=""),"",IF(OR(D123=0,E123=0),0,D123/E123))</f>
        <v/>
      </c>
      <c r="G123" s="111" t="str">
        <f>IF(B124="",IF(AND(D123="",E123=""),"",IF(AND(F123&gt;0,F123&lt;=CapFinanciera1),Puntajes!$D$4,IF(AND(F123&gt;CapFinanciera1,F123&lt;=CapFinanciera2),Puntajes!$D$5,IF(AND(F123&gt;CapFinanciera2,F123&lt;=CapFinanciera3),Puntajes!$D$6,IF(AND(F123&gt;CapFinanciera3,F123&lt;=CapFinanciera4),Puntajes!$D$7,IF(F123&gt;CapFinanciera4,Puntajes!$D$8,0)))))),"")</f>
        <v/>
      </c>
    </row>
    <row r="124" spans="2:7" ht="13.5" thickBot="1" x14ac:dyDescent="0.25">
      <c r="B124" s="72">
        <f>+'Capacidad Financiera'!B126</f>
        <v>11.1</v>
      </c>
      <c r="C124" s="74" t="str">
        <f>IF(ISERROR(VLOOKUP(B124,'Capacidad Financiera'!$B$13:$AB$57081,2,0)),"",VLOOKUP(B124,'Capacidad Financiera'!$B$13:$AB$57081,2,0))</f>
        <v>VEGA INGENIERIA Y CONSTRUCCION SAS</v>
      </c>
      <c r="D124" s="116">
        <f>IF(OR(B124="",C124=""),"",IF(ISERROR(VLOOKUP(C124,'Capacidad Financiera'!$C$14:$AB$57081,3,0)),"",VLOOKUP(C124,'Capacidad Financiera'!$C$14:$AB$57081,3,0)))</f>
        <v>573256000</v>
      </c>
      <c r="E124" s="116">
        <f>IF(OR(B124="",C124=""),"",IF(ISERROR(VLOOKUP(C124,'Capacidad Financiera'!$C$14:$AB$57081,5,0)),"",VLOOKUP(C124,'Capacidad Financiera'!$C$14:$AB$57081,5,0)))</f>
        <v>43516000</v>
      </c>
      <c r="F124" s="117">
        <f t="shared" ref="F124:F132" si="10">IF(OR(C124="",D124="",E124=""),"",IF(OR(D124=0,E124=0),0,D124/E124))</f>
        <v>13.173453442411986</v>
      </c>
      <c r="G124" s="118">
        <f>IF(OR(C124="",D124="",E124=""),"",IF(AND(F124&gt;0,F124&lt;=CapFinanciera1),Puntajes!$D$4,IF(AND(F124&gt;CapFinanciera1,F124&lt;=CapFinanciera2),Puntajes!$D$5,IF(AND(F124&gt;CapFinanciera2,F124&lt;=CapFinanciera3),Puntajes!$D$6,IF(AND(F124&gt;CapFinanciera3,F124&lt;=CapFinanciera4),Puntajes!$D$7,IF(F124&gt;CapFinanciera4,Puntajes!$D$8,0))))))</f>
        <v>40</v>
      </c>
    </row>
    <row r="125" spans="2:7" hidden="1" x14ac:dyDescent="0.2">
      <c r="B125" s="72" t="str">
        <f>+'Capacidad Financiera'!B127</f>
        <v/>
      </c>
      <c r="C125" s="74">
        <f>IF(ISERROR(VLOOKUP(B125,'Capacidad Financiera'!$B$13:$AB$57081,2,0)),"",VLOOKUP(B125,'Capacidad Financiera'!$B$13:$AB$57081,2,0))</f>
        <v>0</v>
      </c>
      <c r="D125" s="116" t="str">
        <f>IF(OR(B125="",C125=""),"",IF(ISERROR(VLOOKUP(C125,'Capacidad Financiera'!$C$14:$AB$57081,3,0)),"",VLOOKUP(C125,'Capacidad Financiera'!$C$14:$AB$57081,3,0)))</f>
        <v/>
      </c>
      <c r="E125" s="116" t="str">
        <f>IF(OR(B125="",C125=""),"",IF(ISERROR(VLOOKUP(C125,'Capacidad Financiera'!$C$14:$AB$57081,5,0)),"",VLOOKUP(C125,'Capacidad Financiera'!$C$14:$AB$57081,5,0)))</f>
        <v/>
      </c>
      <c r="F125" s="117" t="str">
        <f t="shared" si="10"/>
        <v/>
      </c>
      <c r="G125" s="118" t="str">
        <f>IF(OR(C125="",D125="",E125=""),"",IF(AND(F125&gt;0,F125&lt;=CapFinanciera1),Puntajes!$D$4,IF(AND(F125&gt;CapFinanciera1,F125&lt;=CapFinanciera2),Puntajes!$D$5,IF(AND(F125&gt;CapFinanciera2,F125&lt;=CapFinanciera3),Puntajes!$D$6,IF(AND(F125&gt;CapFinanciera3,F125&lt;=CapFinanciera4),Puntajes!$D$7,IF(F125&gt;CapFinanciera4,Puntajes!$D$8,0))))))</f>
        <v/>
      </c>
    </row>
    <row r="126" spans="2:7" hidden="1" x14ac:dyDescent="0.2">
      <c r="B126" s="72" t="str">
        <f>+'Capacidad Financiera'!B128</f>
        <v/>
      </c>
      <c r="C126" s="74">
        <f>IF(ISERROR(VLOOKUP(B126,'Capacidad Financiera'!$B$13:$AB$57081,2,0)),"",VLOOKUP(B126,'Capacidad Financiera'!$B$13:$AB$57081,2,0))</f>
        <v>0</v>
      </c>
      <c r="D126" s="116" t="str">
        <f>IF(OR(B126="",C126=""),"",IF(ISERROR(VLOOKUP(C126,'Capacidad Financiera'!$C$14:$AB$57081,3,0)),"",VLOOKUP(C126,'Capacidad Financiera'!$C$14:$AB$57081,3,0)))</f>
        <v/>
      </c>
      <c r="E126" s="116" t="str">
        <f>IF(OR(B126="",C126=""),"",IF(ISERROR(VLOOKUP(C126,'Capacidad Financiera'!$C$14:$AB$57081,5,0)),"",VLOOKUP(C126,'Capacidad Financiera'!$C$14:$AB$57081,5,0)))</f>
        <v/>
      </c>
      <c r="F126" s="117" t="str">
        <f t="shared" si="10"/>
        <v/>
      </c>
      <c r="G126" s="118" t="str">
        <f>IF(OR(C126="",D126="",E126=""),"",IF(AND(F126&gt;0,F126&lt;=CapFinanciera1),Puntajes!$D$4,IF(AND(F126&gt;CapFinanciera1,F126&lt;=CapFinanciera2),Puntajes!$D$5,IF(AND(F126&gt;CapFinanciera2,F126&lt;=CapFinanciera3),Puntajes!$D$6,IF(AND(F126&gt;CapFinanciera3,F126&lt;=CapFinanciera4),Puntajes!$D$7,IF(F126&gt;CapFinanciera4,Puntajes!$D$8,0))))))</f>
        <v/>
      </c>
    </row>
    <row r="127" spans="2:7" hidden="1" x14ac:dyDescent="0.2">
      <c r="B127" s="72" t="str">
        <f>+'Capacidad Financiera'!B129</f>
        <v/>
      </c>
      <c r="C127" s="74">
        <f>IF(ISERROR(VLOOKUP(B127,'Capacidad Financiera'!$B$13:$AB$57081,2,0)),"",VLOOKUP(B127,'Capacidad Financiera'!$B$13:$AB$57081,2,0))</f>
        <v>0</v>
      </c>
      <c r="D127" s="116" t="str">
        <f>IF(OR(B127="",C127=""),"",IF(ISERROR(VLOOKUP(C127,'Capacidad Financiera'!$C$14:$AB$57081,3,0)),"",VLOOKUP(C127,'Capacidad Financiera'!$C$14:$AB$57081,3,0)))</f>
        <v/>
      </c>
      <c r="E127" s="116" t="str">
        <f>IF(OR(B127="",C127=""),"",IF(ISERROR(VLOOKUP(C127,'Capacidad Financiera'!$C$14:$AB$57081,5,0)),"",VLOOKUP(C127,'Capacidad Financiera'!$C$14:$AB$57081,5,0)))</f>
        <v/>
      </c>
      <c r="F127" s="117" t="str">
        <f t="shared" si="10"/>
        <v/>
      </c>
      <c r="G127" s="118" t="str">
        <f>IF(OR(C127="",D127="",E127=""),"",IF(AND(F127&gt;0,F127&lt;=CapFinanciera1),Puntajes!$D$4,IF(AND(F127&gt;CapFinanciera1,F127&lt;=CapFinanciera2),Puntajes!$D$5,IF(AND(F127&gt;CapFinanciera2,F127&lt;=CapFinanciera3),Puntajes!$D$6,IF(AND(F127&gt;CapFinanciera3,F127&lt;=CapFinanciera4),Puntajes!$D$7,IF(F127&gt;CapFinanciera4,Puntajes!$D$8,0))))))</f>
        <v/>
      </c>
    </row>
    <row r="128" spans="2:7" hidden="1" x14ac:dyDescent="0.2">
      <c r="B128" s="72" t="str">
        <f>+'Capacidad Financiera'!B130</f>
        <v/>
      </c>
      <c r="C128" s="74">
        <f>IF(ISERROR(VLOOKUP(B128,'Capacidad Financiera'!$B$13:$AB$57081,2,0)),"",VLOOKUP(B128,'Capacidad Financiera'!$B$13:$AB$57081,2,0))</f>
        <v>0</v>
      </c>
      <c r="D128" s="116" t="str">
        <f>IF(OR(B128="",C128=""),"",IF(ISERROR(VLOOKUP(C128,'Capacidad Financiera'!$C$14:$AB$57081,3,0)),"",VLOOKUP(C128,'Capacidad Financiera'!$C$14:$AB$57081,3,0)))</f>
        <v/>
      </c>
      <c r="E128" s="116" t="str">
        <f>IF(OR(B128="",C128=""),"",IF(ISERROR(VLOOKUP(C128,'Capacidad Financiera'!$C$14:$AB$57081,5,0)),"",VLOOKUP(C128,'Capacidad Financiera'!$C$14:$AB$57081,5,0)))</f>
        <v/>
      </c>
      <c r="F128" s="117" t="str">
        <f t="shared" si="10"/>
        <v/>
      </c>
      <c r="G128" s="118" t="str">
        <f>IF(OR(C128="",D128="",E128=""),"",IF(AND(F128&gt;0,F128&lt;=CapFinanciera1),Puntajes!$D$4,IF(AND(F128&gt;CapFinanciera1,F128&lt;=CapFinanciera2),Puntajes!$D$5,IF(AND(F128&gt;CapFinanciera2,F128&lt;=CapFinanciera3),Puntajes!$D$6,IF(AND(F128&gt;CapFinanciera3,F128&lt;=CapFinanciera4),Puntajes!$D$7,IF(F128&gt;CapFinanciera4,Puntajes!$D$8,0))))))</f>
        <v/>
      </c>
    </row>
    <row r="129" spans="2:7" hidden="1" x14ac:dyDescent="0.2">
      <c r="B129" s="72" t="str">
        <f>+'Capacidad Financiera'!B131</f>
        <v/>
      </c>
      <c r="C129" s="74">
        <f>IF(ISERROR(VLOOKUP(B129,'Capacidad Financiera'!$B$13:$AB$57081,2,0)),"",VLOOKUP(B129,'Capacidad Financiera'!$B$13:$AB$57081,2,0))</f>
        <v>0</v>
      </c>
      <c r="D129" s="116" t="str">
        <f>IF(OR(B129="",C129=""),"",IF(ISERROR(VLOOKUP(C129,'Capacidad Financiera'!$C$14:$AB$57081,3,0)),"",VLOOKUP(C129,'Capacidad Financiera'!$C$14:$AB$57081,3,0)))</f>
        <v/>
      </c>
      <c r="E129" s="116" t="str">
        <f>IF(OR(B129="",C129=""),"",IF(ISERROR(VLOOKUP(C129,'Capacidad Financiera'!$C$14:$AB$57081,5,0)),"",VLOOKUP(C129,'Capacidad Financiera'!$C$14:$AB$57081,5,0)))</f>
        <v/>
      </c>
      <c r="F129" s="117" t="str">
        <f t="shared" si="10"/>
        <v/>
      </c>
      <c r="G129" s="118" t="str">
        <f>IF(OR(C129="",D129="",E129=""),"",IF(AND(F129&gt;0,F129&lt;=CapFinanciera1),Puntajes!$D$4,IF(AND(F129&gt;CapFinanciera1,F129&lt;=CapFinanciera2),Puntajes!$D$5,IF(AND(F129&gt;CapFinanciera2,F129&lt;=CapFinanciera3),Puntajes!$D$6,IF(AND(F129&gt;CapFinanciera3,F129&lt;=CapFinanciera4),Puntajes!$D$7,IF(F129&gt;CapFinanciera4,Puntajes!$D$8,0))))))</f>
        <v/>
      </c>
    </row>
    <row r="130" spans="2:7" hidden="1" x14ac:dyDescent="0.2">
      <c r="B130" s="72" t="str">
        <f>+'Capacidad Financiera'!B132</f>
        <v/>
      </c>
      <c r="C130" s="74">
        <f>IF(ISERROR(VLOOKUP(B130,'Capacidad Financiera'!$B$13:$AB$57081,2,0)),"",VLOOKUP(B130,'Capacidad Financiera'!$B$13:$AB$57081,2,0))</f>
        <v>0</v>
      </c>
      <c r="D130" s="116" t="str">
        <f>IF(OR(B130="",C130=""),"",IF(ISERROR(VLOOKUP(C130,'Capacidad Financiera'!$C$14:$AB$57081,3,0)),"",VLOOKUP(C130,'Capacidad Financiera'!$C$14:$AB$57081,3,0)))</f>
        <v/>
      </c>
      <c r="E130" s="116" t="str">
        <f>IF(OR(B130="",C130=""),"",IF(ISERROR(VLOOKUP(C130,'Capacidad Financiera'!$C$14:$AB$57081,5,0)),"",VLOOKUP(C130,'Capacidad Financiera'!$C$14:$AB$57081,5,0)))</f>
        <v/>
      </c>
      <c r="F130" s="117" t="str">
        <f t="shared" si="10"/>
        <v/>
      </c>
      <c r="G130" s="118" t="str">
        <f>IF(OR(C130="",D130="",E130=""),"",IF(AND(F130&gt;0,F130&lt;=CapFinanciera1),Puntajes!$D$4,IF(AND(F130&gt;CapFinanciera1,F130&lt;=CapFinanciera2),Puntajes!$D$5,IF(AND(F130&gt;CapFinanciera2,F130&lt;=CapFinanciera3),Puntajes!$D$6,IF(AND(F130&gt;CapFinanciera3,F130&lt;=CapFinanciera4),Puntajes!$D$7,IF(F130&gt;CapFinanciera4,Puntajes!$D$8,0))))))</f>
        <v/>
      </c>
    </row>
    <row r="131" spans="2:7" hidden="1" x14ac:dyDescent="0.2">
      <c r="B131" s="72" t="str">
        <f>+'Capacidad Financiera'!B133</f>
        <v/>
      </c>
      <c r="C131" s="74">
        <f>IF(ISERROR(VLOOKUP(B131,'Capacidad Financiera'!$B$13:$AB$57081,2,0)),"",VLOOKUP(B131,'Capacidad Financiera'!$B$13:$AB$57081,2,0))</f>
        <v>0</v>
      </c>
      <c r="D131" s="116" t="str">
        <f>IF(OR(B131="",C131=""),"",IF(ISERROR(VLOOKUP(C131,'Capacidad Financiera'!$C$14:$AB$57081,3,0)),"",VLOOKUP(C131,'Capacidad Financiera'!$C$14:$AB$57081,3,0)))</f>
        <v/>
      </c>
      <c r="E131" s="116" t="str">
        <f>IF(OR(B131="",C131=""),"",IF(ISERROR(VLOOKUP(C131,'Capacidad Financiera'!$C$14:$AB$57081,5,0)),"",VLOOKUP(C131,'Capacidad Financiera'!$C$14:$AB$57081,5,0)))</f>
        <v/>
      </c>
      <c r="F131" s="117" t="str">
        <f t="shared" si="10"/>
        <v/>
      </c>
      <c r="G131" s="118" t="str">
        <f>IF(OR(C131="",D131="",E131=""),"",IF(AND(F131&gt;0,F131&lt;=CapFinanciera1),Puntajes!$D$4,IF(AND(F131&gt;CapFinanciera1,F131&lt;=CapFinanciera2),Puntajes!$D$5,IF(AND(F131&gt;CapFinanciera2,F131&lt;=CapFinanciera3),Puntajes!$D$6,IF(AND(F131&gt;CapFinanciera3,F131&lt;=CapFinanciera4),Puntajes!$D$7,IF(F131&gt;CapFinanciera4,Puntajes!$D$8,0))))))</f>
        <v/>
      </c>
    </row>
    <row r="132" spans="2:7" ht="13.5" hidden="1" thickBot="1" x14ac:dyDescent="0.25">
      <c r="B132" s="153" t="str">
        <f>+'Capacidad Financiera'!B134</f>
        <v/>
      </c>
      <c r="C132" s="154">
        <f>IF(ISERROR(VLOOKUP(B132,'Capacidad Financiera'!$B$13:$AB$57081,2,0)),"",VLOOKUP(B132,'Capacidad Financiera'!$B$13:$AB$57081,2,0))</f>
        <v>0</v>
      </c>
      <c r="D132" s="155" t="str">
        <f>IF(OR(B132="",C132=""),"",IF(ISERROR(VLOOKUP(C132,'Capacidad Financiera'!$C$14:$AB$57081,3,0)),"",VLOOKUP(C132,'Capacidad Financiera'!$C$14:$AB$57081,3,0)))</f>
        <v/>
      </c>
      <c r="E132" s="155" t="str">
        <f>IF(OR(B132="",C132=""),"",IF(ISERROR(VLOOKUP(C132,'Capacidad Financiera'!$C$14:$AB$57081,5,0)),"",VLOOKUP(C132,'Capacidad Financiera'!$C$14:$AB$57081,5,0)))</f>
        <v/>
      </c>
      <c r="F132" s="156" t="str">
        <f t="shared" si="10"/>
        <v/>
      </c>
      <c r="G132" s="157" t="str">
        <f>IF(OR(C132="",D132="",E132=""),"",IF(AND(F132&gt;0,F132&lt;=CapFinanciera1),Puntajes!$D$4,IF(AND(F132&gt;CapFinanciera1,F132&lt;=CapFinanciera2),Puntajes!$D$5,IF(AND(F132&gt;CapFinanciera2,F132&lt;=CapFinanciera3),Puntajes!$D$6,IF(AND(F132&gt;CapFinanciera3,F132&lt;=CapFinanciera4),Puntajes!$D$7,IF(F132&gt;CapFinanciera4,Puntajes!$D$8,0))))))</f>
        <v/>
      </c>
    </row>
    <row r="133" spans="2:7" ht="13.5" thickBot="1" x14ac:dyDescent="0.25">
      <c r="B133" s="161"/>
      <c r="C133" s="483"/>
      <c r="D133" s="483"/>
      <c r="E133" s="483"/>
      <c r="F133" s="483"/>
      <c r="G133" s="484"/>
    </row>
    <row r="134" spans="2:7" x14ac:dyDescent="0.2">
      <c r="B134" s="67">
        <v>12</v>
      </c>
      <c r="C134" s="68" t="str">
        <f>IF(ISERROR(VLOOKUP(B134,'Capacidad Financiera'!$B$13:$AB$57081,2,0)),"",VLOOKUP(B134,'Capacidad Financiera'!$B$13:$AB$57081,2,0))</f>
        <v>MATMAR CONSTRUCCIONES S.A.S.</v>
      </c>
      <c r="D134" s="115" t="str">
        <f>IF(B135="",IF(B134&lt;&gt;"",IF(ISERROR(VLOOKUP(C134,'Capacidad Financiera'!$C$13:$H$22,3,0)),"",VLOOKUP(C134,'Capacidad Financiera'!$C$13:$H$22,3,0))),"")</f>
        <v/>
      </c>
      <c r="E134" s="115" t="str">
        <f>IF(B135="",IF(B134&lt;&gt;"",IF(ISERROR(VLOOKUP(C134,'Capacidad Financiera'!$C$13:$H$22,5,0)),"",VLOOKUP(C134,'Capacidad Financiera'!$C$13:$H$22,5,0))),"")</f>
        <v/>
      </c>
      <c r="F134" s="73" t="str">
        <f>IF(OR(C134="",D134="",E134=""),"",IF(OR(D134=0,E134=0),0,D134/E134))</f>
        <v/>
      </c>
      <c r="G134" s="111" t="str">
        <f>IF(B135="",IF(AND(D134="",E134=""),"",IF(AND(F134&gt;0,F134&lt;=CapFinanciera1),Puntajes!$D$4,IF(AND(F134&gt;CapFinanciera1,F134&lt;=CapFinanciera2),Puntajes!$D$5,IF(AND(F134&gt;CapFinanciera2,F134&lt;=CapFinanciera3),Puntajes!$D$6,IF(AND(F134&gt;CapFinanciera3,F134&lt;=CapFinanciera4),Puntajes!$D$7,IF(F134&gt;CapFinanciera4,Puntajes!$D$8,0)))))),"")</f>
        <v/>
      </c>
    </row>
    <row r="135" spans="2:7" ht="13.5" thickBot="1" x14ac:dyDescent="0.25">
      <c r="B135" s="72">
        <f>+'Capacidad Financiera'!B137</f>
        <v>12.1</v>
      </c>
      <c r="C135" s="74" t="str">
        <f>IF(ISERROR(VLOOKUP(B135,'Capacidad Financiera'!$B$13:$AB$57081,2,0)),"",VLOOKUP(B135,'Capacidad Financiera'!$B$13:$AB$57081,2,0))</f>
        <v>MATMAR CONSTRUCCIONES S.A.S.</v>
      </c>
      <c r="D135" s="116">
        <f>IF(OR(B135="",C135=""),"",IF(ISERROR(VLOOKUP(C135,'Capacidad Financiera'!$C$14:$AB$57081,3,0)),"",VLOOKUP(C135,'Capacidad Financiera'!$C$14:$AB$57081,3,0)))</f>
        <v>445813397</v>
      </c>
      <c r="E135" s="116">
        <f>IF(OR(B135="",C135=""),"",IF(ISERROR(VLOOKUP(C135,'Capacidad Financiera'!$C$14:$AB$57081,5,0)),"",VLOOKUP(C135,'Capacidad Financiera'!$C$14:$AB$57081,5,0)))</f>
        <v>75049470</v>
      </c>
      <c r="F135" s="117">
        <f t="shared" ref="F135:F143" si="11">IF(OR(C135="",D135="",E135=""),"",IF(OR(D135=0,E135=0),0,D135/E135))</f>
        <v>5.9402604308864539</v>
      </c>
      <c r="G135" s="118">
        <f>IF(OR(C135="",D135="",E135=""),"",IF(AND(F135&gt;0,F135&lt;=CapFinanciera1),Puntajes!$D$4,IF(AND(F135&gt;CapFinanciera1,F135&lt;=CapFinanciera2),Puntajes!$D$5,IF(AND(F135&gt;CapFinanciera2,F135&lt;=CapFinanciera3),Puntajes!$D$6,IF(AND(F135&gt;CapFinanciera3,F135&lt;=CapFinanciera4),Puntajes!$D$7,IF(F135&gt;CapFinanciera4,Puntajes!$D$8,0))))))</f>
        <v>40</v>
      </c>
    </row>
    <row r="136" spans="2:7" hidden="1" x14ac:dyDescent="0.2">
      <c r="B136" s="72" t="str">
        <f>+'Capacidad Financiera'!B138</f>
        <v/>
      </c>
      <c r="C136" s="74">
        <f>IF(ISERROR(VLOOKUP(B136,'Capacidad Financiera'!$B$13:$AB$57081,2,0)),"",VLOOKUP(B136,'Capacidad Financiera'!$B$13:$AB$57081,2,0))</f>
        <v>0</v>
      </c>
      <c r="D136" s="116" t="str">
        <f>IF(OR(B136="",C136=""),"",IF(ISERROR(VLOOKUP(C136,'Capacidad Financiera'!$C$14:$AB$57081,3,0)),"",VLOOKUP(C136,'Capacidad Financiera'!$C$14:$AB$57081,3,0)))</f>
        <v/>
      </c>
      <c r="E136" s="116" t="str">
        <f>IF(OR(B136="",C136=""),"",IF(ISERROR(VLOOKUP(C136,'Capacidad Financiera'!$C$14:$AB$57081,5,0)),"",VLOOKUP(C136,'Capacidad Financiera'!$C$14:$AB$57081,5,0)))</f>
        <v/>
      </c>
      <c r="F136" s="117" t="str">
        <f t="shared" si="11"/>
        <v/>
      </c>
      <c r="G136" s="118" t="str">
        <f>IF(OR(C136="",D136="",E136=""),"",IF(AND(F136&gt;0,F136&lt;=CapFinanciera1),Puntajes!$D$4,IF(AND(F136&gt;CapFinanciera1,F136&lt;=CapFinanciera2),Puntajes!$D$5,IF(AND(F136&gt;CapFinanciera2,F136&lt;=CapFinanciera3),Puntajes!$D$6,IF(AND(F136&gt;CapFinanciera3,F136&lt;=CapFinanciera4),Puntajes!$D$7,IF(F136&gt;CapFinanciera4,Puntajes!$D$8,0))))))</f>
        <v/>
      </c>
    </row>
    <row r="137" spans="2:7" hidden="1" x14ac:dyDescent="0.2">
      <c r="B137" s="72" t="str">
        <f>+'Capacidad Financiera'!B139</f>
        <v/>
      </c>
      <c r="C137" s="74">
        <f>IF(ISERROR(VLOOKUP(B137,'Capacidad Financiera'!$B$13:$AB$57081,2,0)),"",VLOOKUP(B137,'Capacidad Financiera'!$B$13:$AB$57081,2,0))</f>
        <v>0</v>
      </c>
      <c r="D137" s="116" t="str">
        <f>IF(OR(B137="",C137=""),"",IF(ISERROR(VLOOKUP(C137,'Capacidad Financiera'!$C$14:$AB$57081,3,0)),"",VLOOKUP(C137,'Capacidad Financiera'!$C$14:$AB$57081,3,0)))</f>
        <v/>
      </c>
      <c r="E137" s="116" t="str">
        <f>IF(OR(B137="",C137=""),"",IF(ISERROR(VLOOKUP(C137,'Capacidad Financiera'!$C$14:$AB$57081,5,0)),"",VLOOKUP(C137,'Capacidad Financiera'!$C$14:$AB$57081,5,0)))</f>
        <v/>
      </c>
      <c r="F137" s="117" t="str">
        <f t="shared" si="11"/>
        <v/>
      </c>
      <c r="G137" s="118" t="str">
        <f>IF(OR(C137="",D137="",E137=""),"",IF(AND(F137&gt;0,F137&lt;=CapFinanciera1),Puntajes!$D$4,IF(AND(F137&gt;CapFinanciera1,F137&lt;=CapFinanciera2),Puntajes!$D$5,IF(AND(F137&gt;CapFinanciera2,F137&lt;=CapFinanciera3),Puntajes!$D$6,IF(AND(F137&gt;CapFinanciera3,F137&lt;=CapFinanciera4),Puntajes!$D$7,IF(F137&gt;CapFinanciera4,Puntajes!$D$8,0))))))</f>
        <v/>
      </c>
    </row>
    <row r="138" spans="2:7" hidden="1" x14ac:dyDescent="0.2">
      <c r="B138" s="72" t="str">
        <f>+'Capacidad Financiera'!B140</f>
        <v/>
      </c>
      <c r="C138" s="74">
        <f>IF(ISERROR(VLOOKUP(B138,'Capacidad Financiera'!$B$13:$AB$57081,2,0)),"",VLOOKUP(B138,'Capacidad Financiera'!$B$13:$AB$57081,2,0))</f>
        <v>0</v>
      </c>
      <c r="D138" s="116" t="str">
        <f>IF(OR(B138="",C138=""),"",IF(ISERROR(VLOOKUP(C138,'Capacidad Financiera'!$C$14:$AB$57081,3,0)),"",VLOOKUP(C138,'Capacidad Financiera'!$C$14:$AB$57081,3,0)))</f>
        <v/>
      </c>
      <c r="E138" s="116" t="str">
        <f>IF(OR(B138="",C138=""),"",IF(ISERROR(VLOOKUP(C138,'Capacidad Financiera'!$C$14:$AB$57081,5,0)),"",VLOOKUP(C138,'Capacidad Financiera'!$C$14:$AB$57081,5,0)))</f>
        <v/>
      </c>
      <c r="F138" s="117" t="str">
        <f t="shared" si="11"/>
        <v/>
      </c>
      <c r="G138" s="118" t="str">
        <f>IF(OR(C138="",D138="",E138=""),"",IF(AND(F138&gt;0,F138&lt;=CapFinanciera1),Puntajes!$D$4,IF(AND(F138&gt;CapFinanciera1,F138&lt;=CapFinanciera2),Puntajes!$D$5,IF(AND(F138&gt;CapFinanciera2,F138&lt;=CapFinanciera3),Puntajes!$D$6,IF(AND(F138&gt;CapFinanciera3,F138&lt;=CapFinanciera4),Puntajes!$D$7,IF(F138&gt;CapFinanciera4,Puntajes!$D$8,0))))))</f>
        <v/>
      </c>
    </row>
    <row r="139" spans="2:7" hidden="1" x14ac:dyDescent="0.2">
      <c r="B139" s="72" t="str">
        <f>+'Capacidad Financiera'!B141</f>
        <v/>
      </c>
      <c r="C139" s="74">
        <f>IF(ISERROR(VLOOKUP(B139,'Capacidad Financiera'!$B$13:$AB$57081,2,0)),"",VLOOKUP(B139,'Capacidad Financiera'!$B$13:$AB$57081,2,0))</f>
        <v>0</v>
      </c>
      <c r="D139" s="116" t="str">
        <f>IF(OR(B139="",C139=""),"",IF(ISERROR(VLOOKUP(C139,'Capacidad Financiera'!$C$14:$AB$57081,3,0)),"",VLOOKUP(C139,'Capacidad Financiera'!$C$14:$AB$57081,3,0)))</f>
        <v/>
      </c>
      <c r="E139" s="116" t="str">
        <f>IF(OR(B139="",C139=""),"",IF(ISERROR(VLOOKUP(C139,'Capacidad Financiera'!$C$14:$AB$57081,5,0)),"",VLOOKUP(C139,'Capacidad Financiera'!$C$14:$AB$57081,5,0)))</f>
        <v/>
      </c>
      <c r="F139" s="117" t="str">
        <f t="shared" si="11"/>
        <v/>
      </c>
      <c r="G139" s="118" t="str">
        <f>IF(OR(C139="",D139="",E139=""),"",IF(AND(F139&gt;0,F139&lt;=CapFinanciera1),Puntajes!$D$4,IF(AND(F139&gt;CapFinanciera1,F139&lt;=CapFinanciera2),Puntajes!$D$5,IF(AND(F139&gt;CapFinanciera2,F139&lt;=CapFinanciera3),Puntajes!$D$6,IF(AND(F139&gt;CapFinanciera3,F139&lt;=CapFinanciera4),Puntajes!$D$7,IF(F139&gt;CapFinanciera4,Puntajes!$D$8,0))))))</f>
        <v/>
      </c>
    </row>
    <row r="140" spans="2:7" hidden="1" x14ac:dyDescent="0.2">
      <c r="B140" s="72" t="str">
        <f>+'Capacidad Financiera'!B142</f>
        <v/>
      </c>
      <c r="C140" s="74">
        <f>IF(ISERROR(VLOOKUP(B140,'Capacidad Financiera'!$B$13:$AB$57081,2,0)),"",VLOOKUP(B140,'Capacidad Financiera'!$B$13:$AB$57081,2,0))</f>
        <v>0</v>
      </c>
      <c r="D140" s="116" t="str">
        <f>IF(OR(B140="",C140=""),"",IF(ISERROR(VLOOKUP(C140,'Capacidad Financiera'!$C$14:$AB$57081,3,0)),"",VLOOKUP(C140,'Capacidad Financiera'!$C$14:$AB$57081,3,0)))</f>
        <v/>
      </c>
      <c r="E140" s="116" t="str">
        <f>IF(OR(B140="",C140=""),"",IF(ISERROR(VLOOKUP(C140,'Capacidad Financiera'!$C$14:$AB$57081,5,0)),"",VLOOKUP(C140,'Capacidad Financiera'!$C$14:$AB$57081,5,0)))</f>
        <v/>
      </c>
      <c r="F140" s="117" t="str">
        <f t="shared" si="11"/>
        <v/>
      </c>
      <c r="G140" s="118" t="str">
        <f>IF(OR(C140="",D140="",E140=""),"",IF(AND(F140&gt;0,F140&lt;=CapFinanciera1),Puntajes!$D$4,IF(AND(F140&gt;CapFinanciera1,F140&lt;=CapFinanciera2),Puntajes!$D$5,IF(AND(F140&gt;CapFinanciera2,F140&lt;=CapFinanciera3),Puntajes!$D$6,IF(AND(F140&gt;CapFinanciera3,F140&lt;=CapFinanciera4),Puntajes!$D$7,IF(F140&gt;CapFinanciera4,Puntajes!$D$8,0))))))</f>
        <v/>
      </c>
    </row>
    <row r="141" spans="2:7" hidden="1" x14ac:dyDescent="0.2">
      <c r="B141" s="72" t="str">
        <f>+'Capacidad Financiera'!B143</f>
        <v/>
      </c>
      <c r="C141" s="74">
        <f>IF(ISERROR(VLOOKUP(B141,'Capacidad Financiera'!$B$13:$AB$57081,2,0)),"",VLOOKUP(B141,'Capacidad Financiera'!$B$13:$AB$57081,2,0))</f>
        <v>0</v>
      </c>
      <c r="D141" s="116" t="str">
        <f>IF(OR(B141="",C141=""),"",IF(ISERROR(VLOOKUP(C141,'Capacidad Financiera'!$C$14:$AB$57081,3,0)),"",VLOOKUP(C141,'Capacidad Financiera'!$C$14:$AB$57081,3,0)))</f>
        <v/>
      </c>
      <c r="E141" s="116" t="str">
        <f>IF(OR(B141="",C141=""),"",IF(ISERROR(VLOOKUP(C141,'Capacidad Financiera'!$C$14:$AB$57081,5,0)),"",VLOOKUP(C141,'Capacidad Financiera'!$C$14:$AB$57081,5,0)))</f>
        <v/>
      </c>
      <c r="F141" s="117" t="str">
        <f t="shared" si="11"/>
        <v/>
      </c>
      <c r="G141" s="118" t="str">
        <f>IF(OR(C141="",D141="",E141=""),"",IF(AND(F141&gt;0,F141&lt;=CapFinanciera1),Puntajes!$D$4,IF(AND(F141&gt;CapFinanciera1,F141&lt;=CapFinanciera2),Puntajes!$D$5,IF(AND(F141&gt;CapFinanciera2,F141&lt;=CapFinanciera3),Puntajes!$D$6,IF(AND(F141&gt;CapFinanciera3,F141&lt;=CapFinanciera4),Puntajes!$D$7,IF(F141&gt;CapFinanciera4,Puntajes!$D$8,0))))))</f>
        <v/>
      </c>
    </row>
    <row r="142" spans="2:7" hidden="1" x14ac:dyDescent="0.2">
      <c r="B142" s="72" t="str">
        <f>+'Capacidad Financiera'!B144</f>
        <v/>
      </c>
      <c r="C142" s="74">
        <f>IF(ISERROR(VLOOKUP(B142,'Capacidad Financiera'!$B$13:$AB$57081,2,0)),"",VLOOKUP(B142,'Capacidad Financiera'!$B$13:$AB$57081,2,0))</f>
        <v>0</v>
      </c>
      <c r="D142" s="116" t="str">
        <f>IF(OR(B142="",C142=""),"",IF(ISERROR(VLOOKUP(C142,'Capacidad Financiera'!$C$14:$AB$57081,3,0)),"",VLOOKUP(C142,'Capacidad Financiera'!$C$14:$AB$57081,3,0)))</f>
        <v/>
      </c>
      <c r="E142" s="116" t="str">
        <f>IF(OR(B142="",C142=""),"",IF(ISERROR(VLOOKUP(C142,'Capacidad Financiera'!$C$14:$AB$57081,5,0)),"",VLOOKUP(C142,'Capacidad Financiera'!$C$14:$AB$57081,5,0)))</f>
        <v/>
      </c>
      <c r="F142" s="117" t="str">
        <f t="shared" si="11"/>
        <v/>
      </c>
      <c r="G142" s="118" t="str">
        <f>IF(OR(C142="",D142="",E142=""),"",IF(AND(F142&gt;0,F142&lt;=CapFinanciera1),Puntajes!$D$4,IF(AND(F142&gt;CapFinanciera1,F142&lt;=CapFinanciera2),Puntajes!$D$5,IF(AND(F142&gt;CapFinanciera2,F142&lt;=CapFinanciera3),Puntajes!$D$6,IF(AND(F142&gt;CapFinanciera3,F142&lt;=CapFinanciera4),Puntajes!$D$7,IF(F142&gt;CapFinanciera4,Puntajes!$D$8,0))))))</f>
        <v/>
      </c>
    </row>
    <row r="143" spans="2:7" ht="13.5" hidden="1" thickBot="1" x14ac:dyDescent="0.25">
      <c r="B143" s="153" t="str">
        <f>+'Capacidad Financiera'!B145</f>
        <v/>
      </c>
      <c r="C143" s="154">
        <f>IF(ISERROR(VLOOKUP(B143,'Capacidad Financiera'!$B$13:$AB$57081,2,0)),"",VLOOKUP(B143,'Capacidad Financiera'!$B$13:$AB$57081,2,0))</f>
        <v>0</v>
      </c>
      <c r="D143" s="155" t="str">
        <f>IF(OR(B143="",C143=""),"",IF(ISERROR(VLOOKUP(C143,'Capacidad Financiera'!$C$14:$AB$57081,3,0)),"",VLOOKUP(C143,'Capacidad Financiera'!$C$14:$AB$57081,3,0)))</f>
        <v/>
      </c>
      <c r="E143" s="155" t="str">
        <f>IF(OR(B143="",C143=""),"",IF(ISERROR(VLOOKUP(C143,'Capacidad Financiera'!$C$14:$AB$57081,5,0)),"",VLOOKUP(C143,'Capacidad Financiera'!$C$14:$AB$57081,5,0)))</f>
        <v/>
      </c>
      <c r="F143" s="156" t="str">
        <f t="shared" si="11"/>
        <v/>
      </c>
      <c r="G143" s="157" t="str">
        <f>IF(OR(C143="",D143="",E143=""),"",IF(AND(F143&gt;0,F143&lt;=CapFinanciera1),Puntajes!$D$4,IF(AND(F143&gt;CapFinanciera1,F143&lt;=CapFinanciera2),Puntajes!$D$5,IF(AND(F143&gt;CapFinanciera2,F143&lt;=CapFinanciera3),Puntajes!$D$6,IF(AND(F143&gt;CapFinanciera3,F143&lt;=CapFinanciera4),Puntajes!$D$7,IF(F143&gt;CapFinanciera4,Puntajes!$D$8,0))))))</f>
        <v/>
      </c>
    </row>
    <row r="144" spans="2:7" ht="13.5" thickBot="1" x14ac:dyDescent="0.25">
      <c r="B144" s="161"/>
      <c r="C144" s="483"/>
      <c r="D144" s="483"/>
      <c r="E144" s="483"/>
      <c r="F144" s="483"/>
      <c r="G144" s="484"/>
    </row>
    <row r="145" spans="2:7" x14ac:dyDescent="0.2">
      <c r="B145" s="67">
        <v>13</v>
      </c>
      <c r="C145" s="68" t="str">
        <f>IF(ISERROR(VLOOKUP(B145,'Capacidad Financiera'!$B$13:$AB$57081,2,0)),"",VLOOKUP(B145,'Capacidad Financiera'!$B$13:$AB$57081,2,0))</f>
        <v>VISUAR S A S</v>
      </c>
      <c r="D145" s="115" t="str">
        <f>IF(B146="",IF(B145&lt;&gt;"",IF(ISERROR(VLOOKUP(C145,'Capacidad Financiera'!$C$13:$H$22,3,0)),"",VLOOKUP(C145,'Capacidad Financiera'!$C$13:$H$22,3,0))),"")</f>
        <v/>
      </c>
      <c r="E145" s="115" t="str">
        <f>IF(B146="",IF(B145&lt;&gt;"",IF(ISERROR(VLOOKUP(C145,'Capacidad Financiera'!$C$13:$H$22,5,0)),"",VLOOKUP(C145,'Capacidad Financiera'!$C$13:$H$22,5,0))),"")</f>
        <v/>
      </c>
      <c r="F145" s="73" t="str">
        <f>IF(OR(C145="",D145="",E145=""),"",IF(OR(D145=0,E145=0),0,D145/E145))</f>
        <v/>
      </c>
      <c r="G145" s="111" t="str">
        <f>IF(B146="",IF(AND(D145="",E145=""),"",IF(AND(F145&gt;0,F145&lt;=CapFinanciera1),Puntajes!$D$4,IF(AND(F145&gt;CapFinanciera1,F145&lt;=CapFinanciera2),Puntajes!$D$5,IF(AND(F145&gt;CapFinanciera2,F145&lt;=CapFinanciera3),Puntajes!$D$6,IF(AND(F145&gt;CapFinanciera3,F145&lt;=CapFinanciera4),Puntajes!$D$7,IF(F145&gt;CapFinanciera4,Puntajes!$D$8,0)))))),"")</f>
        <v/>
      </c>
    </row>
    <row r="146" spans="2:7" ht="13.5" thickBot="1" x14ac:dyDescent="0.25">
      <c r="B146" s="72">
        <f>+'Capacidad Financiera'!B148</f>
        <v>13.1</v>
      </c>
      <c r="C146" s="74" t="str">
        <f>IF(ISERROR(VLOOKUP(B146,'Capacidad Financiera'!$B$13:$AB$57081,2,0)),"",VLOOKUP(B146,'Capacidad Financiera'!$B$13:$AB$57081,2,0))</f>
        <v>VISUAR S A S</v>
      </c>
      <c r="D146" s="116">
        <f>IF(OR(B146="",C146=""),"",IF(ISERROR(VLOOKUP(C146,'Capacidad Financiera'!$C$14:$AB$57081,3,0)),"",VLOOKUP(C146,'Capacidad Financiera'!$C$14:$AB$57081,3,0)))</f>
        <v>3213182996</v>
      </c>
      <c r="E146" s="116">
        <f>IF(OR(B146="",C146=""),"",IF(ISERROR(VLOOKUP(C146,'Capacidad Financiera'!$C$14:$AB$57081,5,0)),"",VLOOKUP(C146,'Capacidad Financiera'!$C$14:$AB$57081,5,0)))</f>
        <v>381457484</v>
      </c>
      <c r="F146" s="117">
        <f t="shared" ref="F146:F154" si="12">IF(OR(C146="",D146="",E146=""),"",IF(OR(D146=0,E146=0),0,D146/E146))</f>
        <v>8.4234367675953106</v>
      </c>
      <c r="G146" s="118">
        <f>IF(OR(C146="",D146="",E146=""),"",IF(AND(F146&gt;0,F146&lt;=CapFinanciera1),Puntajes!$D$4,IF(AND(F146&gt;CapFinanciera1,F146&lt;=CapFinanciera2),Puntajes!$D$5,IF(AND(F146&gt;CapFinanciera2,F146&lt;=CapFinanciera3),Puntajes!$D$6,IF(AND(F146&gt;CapFinanciera3,F146&lt;=CapFinanciera4),Puntajes!$D$7,IF(F146&gt;CapFinanciera4,Puntajes!$D$8,0))))))</f>
        <v>40</v>
      </c>
    </row>
    <row r="147" spans="2:7" hidden="1" x14ac:dyDescent="0.2">
      <c r="B147" s="72" t="str">
        <f>+'Capacidad Financiera'!B149</f>
        <v/>
      </c>
      <c r="C147" s="74">
        <f>IF(ISERROR(VLOOKUP(B147,'Capacidad Financiera'!$B$13:$AB$57081,2,0)),"",VLOOKUP(B147,'Capacidad Financiera'!$B$13:$AB$57081,2,0))</f>
        <v>0</v>
      </c>
      <c r="D147" s="116" t="str">
        <f>IF(OR(B147="",C147=""),"",IF(ISERROR(VLOOKUP(C147,'Capacidad Financiera'!$C$14:$AB$57081,3,0)),"",VLOOKUP(C147,'Capacidad Financiera'!$C$14:$AB$57081,3,0)))</f>
        <v/>
      </c>
      <c r="E147" s="116" t="str">
        <f>IF(OR(B147="",C147=""),"",IF(ISERROR(VLOOKUP(C147,'Capacidad Financiera'!$C$14:$AB$57081,5,0)),"",VLOOKUP(C147,'Capacidad Financiera'!$C$14:$AB$57081,5,0)))</f>
        <v/>
      </c>
      <c r="F147" s="117" t="str">
        <f t="shared" si="12"/>
        <v/>
      </c>
      <c r="G147" s="118" t="str">
        <f>IF(OR(C147="",D147="",E147=""),"",IF(AND(F147&gt;0,F147&lt;=CapFinanciera1),Puntajes!$D$4,IF(AND(F147&gt;CapFinanciera1,F147&lt;=CapFinanciera2),Puntajes!$D$5,IF(AND(F147&gt;CapFinanciera2,F147&lt;=CapFinanciera3),Puntajes!$D$6,IF(AND(F147&gt;CapFinanciera3,F147&lt;=CapFinanciera4),Puntajes!$D$7,IF(F147&gt;CapFinanciera4,Puntajes!$D$8,0))))))</f>
        <v/>
      </c>
    </row>
    <row r="148" spans="2:7" hidden="1" x14ac:dyDescent="0.2">
      <c r="B148" s="72" t="str">
        <f>+'Capacidad Financiera'!B150</f>
        <v/>
      </c>
      <c r="C148" s="74">
        <f>IF(ISERROR(VLOOKUP(B148,'Capacidad Financiera'!$B$13:$AB$57081,2,0)),"",VLOOKUP(B148,'Capacidad Financiera'!$B$13:$AB$57081,2,0))</f>
        <v>0</v>
      </c>
      <c r="D148" s="116" t="str">
        <f>IF(OR(B148="",C148=""),"",IF(ISERROR(VLOOKUP(C148,'Capacidad Financiera'!$C$14:$AB$57081,3,0)),"",VLOOKUP(C148,'Capacidad Financiera'!$C$14:$AB$57081,3,0)))</f>
        <v/>
      </c>
      <c r="E148" s="116" t="str">
        <f>IF(OR(B148="",C148=""),"",IF(ISERROR(VLOOKUP(C148,'Capacidad Financiera'!$C$14:$AB$57081,5,0)),"",VLOOKUP(C148,'Capacidad Financiera'!$C$14:$AB$57081,5,0)))</f>
        <v/>
      </c>
      <c r="F148" s="117" t="str">
        <f t="shared" si="12"/>
        <v/>
      </c>
      <c r="G148" s="118" t="str">
        <f>IF(OR(C148="",D148="",E148=""),"",IF(AND(F148&gt;0,F148&lt;=CapFinanciera1),Puntajes!$D$4,IF(AND(F148&gt;CapFinanciera1,F148&lt;=CapFinanciera2),Puntajes!$D$5,IF(AND(F148&gt;CapFinanciera2,F148&lt;=CapFinanciera3),Puntajes!$D$6,IF(AND(F148&gt;CapFinanciera3,F148&lt;=CapFinanciera4),Puntajes!$D$7,IF(F148&gt;CapFinanciera4,Puntajes!$D$8,0))))))</f>
        <v/>
      </c>
    </row>
    <row r="149" spans="2:7" hidden="1" x14ac:dyDescent="0.2">
      <c r="B149" s="72" t="str">
        <f>+'Capacidad Financiera'!B151</f>
        <v/>
      </c>
      <c r="C149" s="74">
        <f>IF(ISERROR(VLOOKUP(B149,'Capacidad Financiera'!$B$13:$AB$57081,2,0)),"",VLOOKUP(B149,'Capacidad Financiera'!$B$13:$AB$57081,2,0))</f>
        <v>0</v>
      </c>
      <c r="D149" s="116" t="str">
        <f>IF(OR(B149="",C149=""),"",IF(ISERROR(VLOOKUP(C149,'Capacidad Financiera'!$C$14:$AB$57081,3,0)),"",VLOOKUP(C149,'Capacidad Financiera'!$C$14:$AB$57081,3,0)))</f>
        <v/>
      </c>
      <c r="E149" s="116" t="str">
        <f>IF(OR(B149="",C149=""),"",IF(ISERROR(VLOOKUP(C149,'Capacidad Financiera'!$C$14:$AB$57081,5,0)),"",VLOOKUP(C149,'Capacidad Financiera'!$C$14:$AB$57081,5,0)))</f>
        <v/>
      </c>
      <c r="F149" s="117" t="str">
        <f t="shared" si="12"/>
        <v/>
      </c>
      <c r="G149" s="118" t="str">
        <f>IF(OR(C149="",D149="",E149=""),"",IF(AND(F149&gt;0,F149&lt;=CapFinanciera1),Puntajes!$D$4,IF(AND(F149&gt;CapFinanciera1,F149&lt;=CapFinanciera2),Puntajes!$D$5,IF(AND(F149&gt;CapFinanciera2,F149&lt;=CapFinanciera3),Puntajes!$D$6,IF(AND(F149&gt;CapFinanciera3,F149&lt;=CapFinanciera4),Puntajes!$D$7,IF(F149&gt;CapFinanciera4,Puntajes!$D$8,0))))))</f>
        <v/>
      </c>
    </row>
    <row r="150" spans="2:7" hidden="1" x14ac:dyDescent="0.2">
      <c r="B150" s="72" t="str">
        <f>+'Capacidad Financiera'!B152</f>
        <v/>
      </c>
      <c r="C150" s="74">
        <f>IF(ISERROR(VLOOKUP(B150,'Capacidad Financiera'!$B$13:$AB$57081,2,0)),"",VLOOKUP(B150,'Capacidad Financiera'!$B$13:$AB$57081,2,0))</f>
        <v>0</v>
      </c>
      <c r="D150" s="116" t="str">
        <f>IF(OR(B150="",C150=""),"",IF(ISERROR(VLOOKUP(C150,'Capacidad Financiera'!$C$14:$AB$57081,3,0)),"",VLOOKUP(C150,'Capacidad Financiera'!$C$14:$AB$57081,3,0)))</f>
        <v/>
      </c>
      <c r="E150" s="116" t="str">
        <f>IF(OR(B150="",C150=""),"",IF(ISERROR(VLOOKUP(C150,'Capacidad Financiera'!$C$14:$AB$57081,5,0)),"",VLOOKUP(C150,'Capacidad Financiera'!$C$14:$AB$57081,5,0)))</f>
        <v/>
      </c>
      <c r="F150" s="117" t="str">
        <f t="shared" si="12"/>
        <v/>
      </c>
      <c r="G150" s="118" t="str">
        <f>IF(OR(C150="",D150="",E150=""),"",IF(AND(F150&gt;0,F150&lt;=CapFinanciera1),Puntajes!$D$4,IF(AND(F150&gt;CapFinanciera1,F150&lt;=CapFinanciera2),Puntajes!$D$5,IF(AND(F150&gt;CapFinanciera2,F150&lt;=CapFinanciera3),Puntajes!$D$6,IF(AND(F150&gt;CapFinanciera3,F150&lt;=CapFinanciera4),Puntajes!$D$7,IF(F150&gt;CapFinanciera4,Puntajes!$D$8,0))))))</f>
        <v/>
      </c>
    </row>
    <row r="151" spans="2:7" hidden="1" x14ac:dyDescent="0.2">
      <c r="B151" s="72" t="str">
        <f>+'Capacidad Financiera'!B153</f>
        <v/>
      </c>
      <c r="C151" s="74">
        <f>IF(ISERROR(VLOOKUP(B151,'Capacidad Financiera'!$B$13:$AB$57081,2,0)),"",VLOOKUP(B151,'Capacidad Financiera'!$B$13:$AB$57081,2,0))</f>
        <v>0</v>
      </c>
      <c r="D151" s="116" t="str">
        <f>IF(OR(B151="",C151=""),"",IF(ISERROR(VLOOKUP(C151,'Capacidad Financiera'!$C$14:$AB$57081,3,0)),"",VLOOKUP(C151,'Capacidad Financiera'!$C$14:$AB$57081,3,0)))</f>
        <v/>
      </c>
      <c r="E151" s="116" t="str">
        <f>IF(OR(B151="",C151=""),"",IF(ISERROR(VLOOKUP(C151,'Capacidad Financiera'!$C$14:$AB$57081,5,0)),"",VLOOKUP(C151,'Capacidad Financiera'!$C$14:$AB$57081,5,0)))</f>
        <v/>
      </c>
      <c r="F151" s="117" t="str">
        <f t="shared" si="12"/>
        <v/>
      </c>
      <c r="G151" s="118" t="str">
        <f>IF(OR(C151="",D151="",E151=""),"",IF(AND(F151&gt;0,F151&lt;=CapFinanciera1),Puntajes!$D$4,IF(AND(F151&gt;CapFinanciera1,F151&lt;=CapFinanciera2),Puntajes!$D$5,IF(AND(F151&gt;CapFinanciera2,F151&lt;=CapFinanciera3),Puntajes!$D$6,IF(AND(F151&gt;CapFinanciera3,F151&lt;=CapFinanciera4),Puntajes!$D$7,IF(F151&gt;CapFinanciera4,Puntajes!$D$8,0))))))</f>
        <v/>
      </c>
    </row>
    <row r="152" spans="2:7" hidden="1" x14ac:dyDescent="0.2">
      <c r="B152" s="72" t="str">
        <f>+'Capacidad Financiera'!B154</f>
        <v/>
      </c>
      <c r="C152" s="74">
        <f>IF(ISERROR(VLOOKUP(B152,'Capacidad Financiera'!$B$13:$AB$57081,2,0)),"",VLOOKUP(B152,'Capacidad Financiera'!$B$13:$AB$57081,2,0))</f>
        <v>0</v>
      </c>
      <c r="D152" s="116" t="str">
        <f>IF(OR(B152="",C152=""),"",IF(ISERROR(VLOOKUP(C152,'Capacidad Financiera'!$C$14:$AB$57081,3,0)),"",VLOOKUP(C152,'Capacidad Financiera'!$C$14:$AB$57081,3,0)))</f>
        <v/>
      </c>
      <c r="E152" s="116" t="str">
        <f>IF(OR(B152="",C152=""),"",IF(ISERROR(VLOOKUP(C152,'Capacidad Financiera'!$C$14:$AB$57081,5,0)),"",VLOOKUP(C152,'Capacidad Financiera'!$C$14:$AB$57081,5,0)))</f>
        <v/>
      </c>
      <c r="F152" s="117" t="str">
        <f t="shared" si="12"/>
        <v/>
      </c>
      <c r="G152" s="118" t="str">
        <f>IF(OR(C152="",D152="",E152=""),"",IF(AND(F152&gt;0,F152&lt;=CapFinanciera1),Puntajes!$D$4,IF(AND(F152&gt;CapFinanciera1,F152&lt;=CapFinanciera2),Puntajes!$D$5,IF(AND(F152&gt;CapFinanciera2,F152&lt;=CapFinanciera3),Puntajes!$D$6,IF(AND(F152&gt;CapFinanciera3,F152&lt;=CapFinanciera4),Puntajes!$D$7,IF(F152&gt;CapFinanciera4,Puntajes!$D$8,0))))))</f>
        <v/>
      </c>
    </row>
    <row r="153" spans="2:7" hidden="1" x14ac:dyDescent="0.2">
      <c r="B153" s="72" t="str">
        <f>+'Capacidad Financiera'!B155</f>
        <v/>
      </c>
      <c r="C153" s="74">
        <f>IF(ISERROR(VLOOKUP(B153,'Capacidad Financiera'!$B$13:$AB$57081,2,0)),"",VLOOKUP(B153,'Capacidad Financiera'!$B$13:$AB$57081,2,0))</f>
        <v>0</v>
      </c>
      <c r="D153" s="116" t="str">
        <f>IF(OR(B153="",C153=""),"",IF(ISERROR(VLOOKUP(C153,'Capacidad Financiera'!$C$14:$AB$57081,3,0)),"",VLOOKUP(C153,'Capacidad Financiera'!$C$14:$AB$57081,3,0)))</f>
        <v/>
      </c>
      <c r="E153" s="116" t="str">
        <f>IF(OR(B153="",C153=""),"",IF(ISERROR(VLOOKUP(C153,'Capacidad Financiera'!$C$14:$AB$57081,5,0)),"",VLOOKUP(C153,'Capacidad Financiera'!$C$14:$AB$57081,5,0)))</f>
        <v/>
      </c>
      <c r="F153" s="117" t="str">
        <f t="shared" si="12"/>
        <v/>
      </c>
      <c r="G153" s="118" t="str">
        <f>IF(OR(C153="",D153="",E153=""),"",IF(AND(F153&gt;0,F153&lt;=CapFinanciera1),Puntajes!$D$4,IF(AND(F153&gt;CapFinanciera1,F153&lt;=CapFinanciera2),Puntajes!$D$5,IF(AND(F153&gt;CapFinanciera2,F153&lt;=CapFinanciera3),Puntajes!$D$6,IF(AND(F153&gt;CapFinanciera3,F153&lt;=CapFinanciera4),Puntajes!$D$7,IF(F153&gt;CapFinanciera4,Puntajes!$D$8,0))))))</f>
        <v/>
      </c>
    </row>
    <row r="154" spans="2:7" ht="13.5" hidden="1" thickBot="1" x14ac:dyDescent="0.25">
      <c r="B154" s="153" t="str">
        <f>+'Capacidad Financiera'!B156</f>
        <v/>
      </c>
      <c r="C154" s="154">
        <f>IF(ISERROR(VLOOKUP(B154,'Capacidad Financiera'!$B$13:$AB$57081,2,0)),"",VLOOKUP(B154,'Capacidad Financiera'!$B$13:$AB$57081,2,0))</f>
        <v>0</v>
      </c>
      <c r="D154" s="155" t="str">
        <f>IF(OR(B154="",C154=""),"",IF(ISERROR(VLOOKUP(C154,'Capacidad Financiera'!$C$14:$AB$57081,3,0)),"",VLOOKUP(C154,'Capacidad Financiera'!$C$14:$AB$57081,3,0)))</f>
        <v/>
      </c>
      <c r="E154" s="155" t="str">
        <f>IF(OR(B154="",C154=""),"",IF(ISERROR(VLOOKUP(C154,'Capacidad Financiera'!$C$14:$AB$57081,5,0)),"",VLOOKUP(C154,'Capacidad Financiera'!$C$14:$AB$57081,5,0)))</f>
        <v/>
      </c>
      <c r="F154" s="156" t="str">
        <f t="shared" si="12"/>
        <v/>
      </c>
      <c r="G154" s="157" t="str">
        <f>IF(OR(C154="",D154="",E154=""),"",IF(AND(F154&gt;0,F154&lt;=CapFinanciera1),Puntajes!$D$4,IF(AND(F154&gt;CapFinanciera1,F154&lt;=CapFinanciera2),Puntajes!$D$5,IF(AND(F154&gt;CapFinanciera2,F154&lt;=CapFinanciera3),Puntajes!$D$6,IF(AND(F154&gt;CapFinanciera3,F154&lt;=CapFinanciera4),Puntajes!$D$7,IF(F154&gt;CapFinanciera4,Puntajes!$D$8,0))))))</f>
        <v/>
      </c>
    </row>
    <row r="155" spans="2:7" ht="13.5" thickBot="1" x14ac:dyDescent="0.25">
      <c r="B155" s="161"/>
      <c r="C155" s="483"/>
      <c r="D155" s="483"/>
      <c r="E155" s="483"/>
      <c r="F155" s="483"/>
      <c r="G155" s="484"/>
    </row>
    <row r="156" spans="2:7" x14ac:dyDescent="0.2">
      <c r="B156" s="67">
        <v>14</v>
      </c>
      <c r="C156" s="68" t="str">
        <f>IF(ISERROR(VLOOKUP(B156,'Capacidad Financiera'!$B$13:$AB$57081,2,0)),"",VLOOKUP(B156,'Capacidad Financiera'!$B$13:$AB$57081,2,0))</f>
        <v xml:space="preserve"> CONSORCIO OSIN24</v>
      </c>
      <c r="D156" s="115" t="str">
        <f>IF(B157="",IF(B156&lt;&gt;"",IF(ISERROR(VLOOKUP(C156,'Capacidad Financiera'!$C$13:$H$22,3,0)),"",VLOOKUP(C156,'Capacidad Financiera'!$C$13:$H$22,3,0))),"")</f>
        <v/>
      </c>
      <c r="E156" s="115" t="str">
        <f>IF(B157="",IF(B156&lt;&gt;"",IF(ISERROR(VLOOKUP(C156,'Capacidad Financiera'!$C$13:$H$22,5,0)),"",VLOOKUP(C156,'Capacidad Financiera'!$C$13:$H$22,5,0))),"")</f>
        <v/>
      </c>
      <c r="F156" s="73" t="str">
        <f>IF(OR(C156="",D156="",E156=""),"",IF(OR(D156=0,E156=0),0,D156/E156))</f>
        <v/>
      </c>
      <c r="G156" s="111" t="str">
        <f>IF(B157="",IF(AND(D156="",E156=""),"",IF(AND(F156&gt;0,F156&lt;=CapFinanciera1),Puntajes!$D$4,IF(AND(F156&gt;CapFinanciera1,F156&lt;=CapFinanciera2),Puntajes!$D$5,IF(AND(F156&gt;CapFinanciera2,F156&lt;=CapFinanciera3),Puntajes!$D$6,IF(AND(F156&gt;CapFinanciera3,F156&lt;=CapFinanciera4),Puntajes!$D$7,IF(F156&gt;CapFinanciera4,Puntajes!$D$8,0)))))),"")</f>
        <v/>
      </c>
    </row>
    <row r="157" spans="2:7" x14ac:dyDescent="0.2">
      <c r="B157" s="72">
        <f>+'Capacidad Financiera'!B159</f>
        <v>14.1</v>
      </c>
      <c r="C157" s="74" t="str">
        <f>IF(ISERROR(VLOOKUP(B157,'Capacidad Financiera'!$B$13:$AB$57081,2,0)),"",VLOOKUP(B157,'Capacidad Financiera'!$B$13:$AB$57081,2,0))</f>
        <v>INGENIEROS Y PROYECTOS SAS INPRO SAS</v>
      </c>
      <c r="D157" s="116">
        <f>IF(OR(B157="",C157=""),"",IF(ISERROR(VLOOKUP(C157,'Capacidad Financiera'!$C$14:$AB$57081,3,0)),"",VLOOKUP(C157,'Capacidad Financiera'!$C$14:$AB$57081,3,0)))</f>
        <v>1124400363</v>
      </c>
      <c r="E157" s="116">
        <f>IF(OR(B157="",C157=""),"",IF(ISERROR(VLOOKUP(C157,'Capacidad Financiera'!$C$14:$AB$57081,5,0)),"",VLOOKUP(C157,'Capacidad Financiera'!$C$14:$AB$57081,5,0)))</f>
        <v>71912542</v>
      </c>
      <c r="F157" s="117">
        <f t="shared" ref="F157:F165" si="13">IF(OR(C157="",D157="",E157=""),"",IF(OR(D157=0,E157=0),0,D157/E157))</f>
        <v>15.635664262848614</v>
      </c>
      <c r="G157" s="118">
        <f>IF(OR(C157="",D157="",E157=""),"",IF(AND(F157&gt;0,F157&lt;=CapFinanciera1),Puntajes!$D$4,IF(AND(F157&gt;CapFinanciera1,F157&lt;=CapFinanciera2),Puntajes!$D$5,IF(AND(F157&gt;CapFinanciera2,F157&lt;=CapFinanciera3),Puntajes!$D$6,IF(AND(F157&gt;CapFinanciera3,F157&lt;=CapFinanciera4),Puntajes!$D$7,IF(F157&gt;CapFinanciera4,Puntajes!$D$8,0))))))</f>
        <v>40</v>
      </c>
    </row>
    <row r="158" spans="2:7" ht="13.5" thickBot="1" x14ac:dyDescent="0.25">
      <c r="B158" s="72">
        <f>+'Capacidad Financiera'!B160</f>
        <v>14.2</v>
      </c>
      <c r="C158" s="74" t="str">
        <f>IF(ISERROR(VLOOKUP(B158,'Capacidad Financiera'!$B$13:$AB$57081,2,0)),"",VLOOKUP(B158,'Capacidad Financiera'!$B$13:$AB$57081,2,0))</f>
        <v>FIGUEROA URRIAGO OSCAR</v>
      </c>
      <c r="D158" s="116">
        <f>IF(OR(B158="",C158=""),"",IF(ISERROR(VLOOKUP(C158,'Capacidad Financiera'!$C$14:$AB$57081,3,0)),"",VLOOKUP(C158,'Capacidad Financiera'!$C$14:$AB$57081,3,0)))</f>
        <v>451373458</v>
      </c>
      <c r="E158" s="116">
        <f>IF(OR(B158="",C158=""),"",IF(ISERROR(VLOOKUP(C158,'Capacidad Financiera'!$C$14:$AB$57081,5,0)),"",VLOOKUP(C158,'Capacidad Financiera'!$C$14:$AB$57081,5,0)))</f>
        <v>3977925</v>
      </c>
      <c r="F158" s="117">
        <f t="shared" si="13"/>
        <v>113.46957471546095</v>
      </c>
      <c r="G158" s="118">
        <f>IF(OR(C158="",D158="",E158=""),"",IF(AND(F158&gt;0,F158&lt;=CapFinanciera1),Puntajes!$D$4,IF(AND(F158&gt;CapFinanciera1,F158&lt;=CapFinanciera2),Puntajes!$D$5,IF(AND(F158&gt;CapFinanciera2,F158&lt;=CapFinanciera3),Puntajes!$D$6,IF(AND(F158&gt;CapFinanciera3,F158&lt;=CapFinanciera4),Puntajes!$D$7,IF(F158&gt;CapFinanciera4,Puntajes!$D$8,0))))))</f>
        <v>40</v>
      </c>
    </row>
    <row r="159" spans="2:7" hidden="1" x14ac:dyDescent="0.2">
      <c r="B159" s="72" t="str">
        <f>+'Capacidad Financiera'!B161</f>
        <v/>
      </c>
      <c r="C159" s="74">
        <f>IF(ISERROR(VLOOKUP(B159,'Capacidad Financiera'!$B$13:$AB$57081,2,0)),"",VLOOKUP(B159,'Capacidad Financiera'!$B$13:$AB$57081,2,0))</f>
        <v>0</v>
      </c>
      <c r="D159" s="116" t="str">
        <f>IF(OR(B159="",C159=""),"",IF(ISERROR(VLOOKUP(C159,'Capacidad Financiera'!$C$14:$AB$57081,3,0)),"",VLOOKUP(C159,'Capacidad Financiera'!$C$14:$AB$57081,3,0)))</f>
        <v/>
      </c>
      <c r="E159" s="116" t="str">
        <f>IF(OR(B159="",C159=""),"",IF(ISERROR(VLOOKUP(C159,'Capacidad Financiera'!$C$14:$AB$57081,5,0)),"",VLOOKUP(C159,'Capacidad Financiera'!$C$14:$AB$57081,5,0)))</f>
        <v/>
      </c>
      <c r="F159" s="117" t="str">
        <f t="shared" si="13"/>
        <v/>
      </c>
      <c r="G159" s="118" t="str">
        <f>IF(OR(C159="",D159="",E159=""),"",IF(AND(F159&gt;0,F159&lt;=CapFinanciera1),Puntajes!$D$4,IF(AND(F159&gt;CapFinanciera1,F159&lt;=CapFinanciera2),Puntajes!$D$5,IF(AND(F159&gt;CapFinanciera2,F159&lt;=CapFinanciera3),Puntajes!$D$6,IF(AND(F159&gt;CapFinanciera3,F159&lt;=CapFinanciera4),Puntajes!$D$7,IF(F159&gt;CapFinanciera4,Puntajes!$D$8,0))))))</f>
        <v/>
      </c>
    </row>
    <row r="160" spans="2:7" hidden="1" x14ac:dyDescent="0.2">
      <c r="B160" s="72" t="str">
        <f>+'Capacidad Financiera'!B162</f>
        <v/>
      </c>
      <c r="C160" s="74">
        <f>IF(ISERROR(VLOOKUP(B160,'Capacidad Financiera'!$B$13:$AB$57081,2,0)),"",VLOOKUP(B160,'Capacidad Financiera'!$B$13:$AB$57081,2,0))</f>
        <v>0</v>
      </c>
      <c r="D160" s="116" t="str">
        <f>IF(OR(B160="",C160=""),"",IF(ISERROR(VLOOKUP(C160,'Capacidad Financiera'!$C$14:$AB$57081,3,0)),"",VLOOKUP(C160,'Capacidad Financiera'!$C$14:$AB$57081,3,0)))</f>
        <v/>
      </c>
      <c r="E160" s="116" t="str">
        <f>IF(OR(B160="",C160=""),"",IF(ISERROR(VLOOKUP(C160,'Capacidad Financiera'!$C$14:$AB$57081,5,0)),"",VLOOKUP(C160,'Capacidad Financiera'!$C$14:$AB$57081,5,0)))</f>
        <v/>
      </c>
      <c r="F160" s="117" t="str">
        <f t="shared" si="13"/>
        <v/>
      </c>
      <c r="G160" s="118" t="str">
        <f>IF(OR(C160="",D160="",E160=""),"",IF(AND(F160&gt;0,F160&lt;=CapFinanciera1),Puntajes!$D$4,IF(AND(F160&gt;CapFinanciera1,F160&lt;=CapFinanciera2),Puntajes!$D$5,IF(AND(F160&gt;CapFinanciera2,F160&lt;=CapFinanciera3),Puntajes!$D$6,IF(AND(F160&gt;CapFinanciera3,F160&lt;=CapFinanciera4),Puntajes!$D$7,IF(F160&gt;CapFinanciera4,Puntajes!$D$8,0))))))</f>
        <v/>
      </c>
    </row>
    <row r="161" spans="2:7" hidden="1" x14ac:dyDescent="0.2">
      <c r="B161" s="72" t="str">
        <f>+'Capacidad Financiera'!B163</f>
        <v/>
      </c>
      <c r="C161" s="74">
        <f>IF(ISERROR(VLOOKUP(B161,'Capacidad Financiera'!$B$13:$AB$57081,2,0)),"",VLOOKUP(B161,'Capacidad Financiera'!$B$13:$AB$57081,2,0))</f>
        <v>0</v>
      </c>
      <c r="D161" s="116" t="str">
        <f>IF(OR(B161="",C161=""),"",IF(ISERROR(VLOOKUP(C161,'Capacidad Financiera'!$C$14:$AB$57081,3,0)),"",VLOOKUP(C161,'Capacidad Financiera'!$C$14:$AB$57081,3,0)))</f>
        <v/>
      </c>
      <c r="E161" s="116" t="str">
        <f>IF(OR(B161="",C161=""),"",IF(ISERROR(VLOOKUP(C161,'Capacidad Financiera'!$C$14:$AB$57081,5,0)),"",VLOOKUP(C161,'Capacidad Financiera'!$C$14:$AB$57081,5,0)))</f>
        <v/>
      </c>
      <c r="F161" s="117" t="str">
        <f t="shared" si="13"/>
        <v/>
      </c>
      <c r="G161" s="118" t="str">
        <f>IF(OR(C161="",D161="",E161=""),"",IF(AND(F161&gt;0,F161&lt;=CapFinanciera1),Puntajes!$D$4,IF(AND(F161&gt;CapFinanciera1,F161&lt;=CapFinanciera2),Puntajes!$D$5,IF(AND(F161&gt;CapFinanciera2,F161&lt;=CapFinanciera3),Puntajes!$D$6,IF(AND(F161&gt;CapFinanciera3,F161&lt;=CapFinanciera4),Puntajes!$D$7,IF(F161&gt;CapFinanciera4,Puntajes!$D$8,0))))))</f>
        <v/>
      </c>
    </row>
    <row r="162" spans="2:7" hidden="1" x14ac:dyDescent="0.2">
      <c r="B162" s="72" t="str">
        <f>+'Capacidad Financiera'!B164</f>
        <v/>
      </c>
      <c r="C162" s="74">
        <f>IF(ISERROR(VLOOKUP(B162,'Capacidad Financiera'!$B$13:$AB$57081,2,0)),"",VLOOKUP(B162,'Capacidad Financiera'!$B$13:$AB$57081,2,0))</f>
        <v>0</v>
      </c>
      <c r="D162" s="116" t="str">
        <f>IF(OR(B162="",C162=""),"",IF(ISERROR(VLOOKUP(C162,'Capacidad Financiera'!$C$14:$AB$57081,3,0)),"",VLOOKUP(C162,'Capacidad Financiera'!$C$14:$AB$57081,3,0)))</f>
        <v/>
      </c>
      <c r="E162" s="116" t="str">
        <f>IF(OR(B162="",C162=""),"",IF(ISERROR(VLOOKUP(C162,'Capacidad Financiera'!$C$14:$AB$57081,5,0)),"",VLOOKUP(C162,'Capacidad Financiera'!$C$14:$AB$57081,5,0)))</f>
        <v/>
      </c>
      <c r="F162" s="117" t="str">
        <f t="shared" si="13"/>
        <v/>
      </c>
      <c r="G162" s="118" t="str">
        <f>IF(OR(C162="",D162="",E162=""),"",IF(AND(F162&gt;0,F162&lt;=CapFinanciera1),Puntajes!$D$4,IF(AND(F162&gt;CapFinanciera1,F162&lt;=CapFinanciera2),Puntajes!$D$5,IF(AND(F162&gt;CapFinanciera2,F162&lt;=CapFinanciera3),Puntajes!$D$6,IF(AND(F162&gt;CapFinanciera3,F162&lt;=CapFinanciera4),Puntajes!$D$7,IF(F162&gt;CapFinanciera4,Puntajes!$D$8,0))))))</f>
        <v/>
      </c>
    </row>
    <row r="163" spans="2:7" hidden="1" x14ac:dyDescent="0.2">
      <c r="B163" s="72" t="str">
        <f>+'Capacidad Financiera'!B165</f>
        <v/>
      </c>
      <c r="C163" s="74">
        <f>IF(ISERROR(VLOOKUP(B163,'Capacidad Financiera'!$B$13:$AB$57081,2,0)),"",VLOOKUP(B163,'Capacidad Financiera'!$B$13:$AB$57081,2,0))</f>
        <v>0</v>
      </c>
      <c r="D163" s="116" t="str">
        <f>IF(OR(B163="",C163=""),"",IF(ISERROR(VLOOKUP(C163,'Capacidad Financiera'!$C$14:$AB$57081,3,0)),"",VLOOKUP(C163,'Capacidad Financiera'!$C$14:$AB$57081,3,0)))</f>
        <v/>
      </c>
      <c r="E163" s="116" t="str">
        <f>IF(OR(B163="",C163=""),"",IF(ISERROR(VLOOKUP(C163,'Capacidad Financiera'!$C$14:$AB$57081,5,0)),"",VLOOKUP(C163,'Capacidad Financiera'!$C$14:$AB$57081,5,0)))</f>
        <v/>
      </c>
      <c r="F163" s="117" t="str">
        <f t="shared" si="13"/>
        <v/>
      </c>
      <c r="G163" s="118" t="str">
        <f>IF(OR(C163="",D163="",E163=""),"",IF(AND(F163&gt;0,F163&lt;=CapFinanciera1),Puntajes!$D$4,IF(AND(F163&gt;CapFinanciera1,F163&lt;=CapFinanciera2),Puntajes!$D$5,IF(AND(F163&gt;CapFinanciera2,F163&lt;=CapFinanciera3),Puntajes!$D$6,IF(AND(F163&gt;CapFinanciera3,F163&lt;=CapFinanciera4),Puntajes!$D$7,IF(F163&gt;CapFinanciera4,Puntajes!$D$8,0))))))</f>
        <v/>
      </c>
    </row>
    <row r="164" spans="2:7" hidden="1" x14ac:dyDescent="0.2">
      <c r="B164" s="72" t="str">
        <f>+'Capacidad Financiera'!B166</f>
        <v/>
      </c>
      <c r="C164" s="74">
        <f>IF(ISERROR(VLOOKUP(B164,'Capacidad Financiera'!$B$13:$AB$57081,2,0)),"",VLOOKUP(B164,'Capacidad Financiera'!$B$13:$AB$57081,2,0))</f>
        <v>0</v>
      </c>
      <c r="D164" s="116" t="str">
        <f>IF(OR(B164="",C164=""),"",IF(ISERROR(VLOOKUP(C164,'Capacidad Financiera'!$C$14:$AB$57081,3,0)),"",VLOOKUP(C164,'Capacidad Financiera'!$C$14:$AB$57081,3,0)))</f>
        <v/>
      </c>
      <c r="E164" s="116" t="str">
        <f>IF(OR(B164="",C164=""),"",IF(ISERROR(VLOOKUP(C164,'Capacidad Financiera'!$C$14:$AB$57081,5,0)),"",VLOOKUP(C164,'Capacidad Financiera'!$C$14:$AB$57081,5,0)))</f>
        <v/>
      </c>
      <c r="F164" s="117" t="str">
        <f t="shared" si="13"/>
        <v/>
      </c>
      <c r="G164" s="118" t="str">
        <f>IF(OR(C164="",D164="",E164=""),"",IF(AND(F164&gt;0,F164&lt;=CapFinanciera1),Puntajes!$D$4,IF(AND(F164&gt;CapFinanciera1,F164&lt;=CapFinanciera2),Puntajes!$D$5,IF(AND(F164&gt;CapFinanciera2,F164&lt;=CapFinanciera3),Puntajes!$D$6,IF(AND(F164&gt;CapFinanciera3,F164&lt;=CapFinanciera4),Puntajes!$D$7,IF(F164&gt;CapFinanciera4,Puntajes!$D$8,0))))))</f>
        <v/>
      </c>
    </row>
    <row r="165" spans="2:7" ht="13.5" hidden="1" thickBot="1" x14ac:dyDescent="0.25">
      <c r="B165" s="153" t="str">
        <f>+'Capacidad Financiera'!B167</f>
        <v/>
      </c>
      <c r="C165" s="154">
        <f>IF(ISERROR(VLOOKUP(B165,'Capacidad Financiera'!$B$13:$AB$57081,2,0)),"",VLOOKUP(B165,'Capacidad Financiera'!$B$13:$AB$57081,2,0))</f>
        <v>0</v>
      </c>
      <c r="D165" s="155" t="str">
        <f>IF(OR(B165="",C165=""),"",IF(ISERROR(VLOOKUP(C165,'Capacidad Financiera'!$C$14:$AB$57081,3,0)),"",VLOOKUP(C165,'Capacidad Financiera'!$C$14:$AB$57081,3,0)))</f>
        <v/>
      </c>
      <c r="E165" s="155" t="str">
        <f>IF(OR(B165="",C165=""),"",IF(ISERROR(VLOOKUP(C165,'Capacidad Financiera'!$C$14:$AB$57081,5,0)),"",VLOOKUP(C165,'Capacidad Financiera'!$C$14:$AB$57081,5,0)))</f>
        <v/>
      </c>
      <c r="F165" s="156" t="str">
        <f t="shared" si="13"/>
        <v/>
      </c>
      <c r="G165" s="157" t="str">
        <f>IF(OR(C165="",D165="",E165=""),"",IF(AND(F165&gt;0,F165&lt;=CapFinanciera1),Puntajes!$D$4,IF(AND(F165&gt;CapFinanciera1,F165&lt;=CapFinanciera2),Puntajes!$D$5,IF(AND(F165&gt;CapFinanciera2,F165&lt;=CapFinanciera3),Puntajes!$D$6,IF(AND(F165&gt;CapFinanciera3,F165&lt;=CapFinanciera4),Puntajes!$D$7,IF(F165&gt;CapFinanciera4,Puntajes!$D$8,0))))))</f>
        <v/>
      </c>
    </row>
    <row r="166" spans="2:7" ht="13.5" thickBot="1" x14ac:dyDescent="0.25">
      <c r="B166" s="161"/>
      <c r="C166" s="483"/>
      <c r="D166" s="483"/>
      <c r="E166" s="483"/>
      <c r="F166" s="483"/>
      <c r="G166" s="484"/>
    </row>
    <row r="167" spans="2:7" ht="25.5" x14ac:dyDescent="0.2">
      <c r="B167" s="67">
        <v>15</v>
      </c>
      <c r="C167" s="68" t="str">
        <f>IF(ISERROR(VLOOKUP(B167,'Capacidad Financiera'!$B$13:$AB$57081,2,0)),"",VLOOKUP(B167,'Capacidad Financiera'!$B$13:$AB$57081,2,0))</f>
        <v>EUROAMERICAN INGENIERIA Y CONSTRUCCIONES SAS</v>
      </c>
      <c r="D167" s="115" t="str">
        <f>IF(B168="",IF(B167&lt;&gt;"",IF(ISERROR(VLOOKUP(C167,'Capacidad Financiera'!$C$13:$H$22,3,0)),"",VLOOKUP(C167,'Capacidad Financiera'!$C$13:$H$22,3,0))),"")</f>
        <v/>
      </c>
      <c r="E167" s="115" t="str">
        <f>IF(B168="",IF(B167&lt;&gt;"",IF(ISERROR(VLOOKUP(C167,'Capacidad Financiera'!$C$13:$H$22,5,0)),"",VLOOKUP(C167,'Capacidad Financiera'!$C$13:$H$22,5,0))),"")</f>
        <v/>
      </c>
      <c r="F167" s="73" t="str">
        <f>IF(OR(C167="",D167="",E167=""),"",IF(OR(D167=0,E167=0),0,D167/E167))</f>
        <v/>
      </c>
      <c r="G167" s="111" t="str">
        <f>IF(B168="",IF(AND(D167="",E167=""),"",IF(AND(F167&gt;0,F167&lt;=CapFinanciera1),Puntajes!$D$4,IF(AND(F167&gt;CapFinanciera1,F167&lt;=CapFinanciera2),Puntajes!$D$5,IF(AND(F167&gt;CapFinanciera2,F167&lt;=CapFinanciera3),Puntajes!$D$6,IF(AND(F167&gt;CapFinanciera3,F167&lt;=CapFinanciera4),Puntajes!$D$7,IF(F167&gt;CapFinanciera4,Puntajes!$D$8,0)))))),"")</f>
        <v/>
      </c>
    </row>
    <row r="168" spans="2:7" ht="26.25" thickBot="1" x14ac:dyDescent="0.25">
      <c r="B168" s="72">
        <f>+'Capacidad Financiera'!B170</f>
        <v>15.1</v>
      </c>
      <c r="C168" s="74" t="str">
        <f>IF(ISERROR(VLOOKUP(B168,'Capacidad Financiera'!$B$13:$AB$57081,2,0)),"",VLOOKUP(B168,'Capacidad Financiera'!$B$13:$AB$57081,2,0))</f>
        <v>EUROAMERICAN INGENIERIA Y CONSTRUCCIONES SAS</v>
      </c>
      <c r="D168" s="116">
        <f>IF(OR(B168="",C168=""),"",IF(ISERROR(VLOOKUP(C168,'Capacidad Financiera'!$C$14:$AB$57081,3,0)),"",VLOOKUP(C168,'Capacidad Financiera'!$C$14:$AB$57081,3,0)))</f>
        <v>622148162</v>
      </c>
      <c r="E168" s="116">
        <f>IF(OR(B168="",C168=""),"",IF(ISERROR(VLOOKUP(C168,'Capacidad Financiera'!$C$14:$AB$57081,5,0)),"",VLOOKUP(C168,'Capacidad Financiera'!$C$14:$AB$57081,5,0)))</f>
        <v>33056754</v>
      </c>
      <c r="F168" s="117">
        <f t="shared" ref="F168:F176" si="14">IF(OR(C168="",D168="",E168=""),"",IF(OR(D168=0,E168=0),0,D168/E168))</f>
        <v>18.820606584663455</v>
      </c>
      <c r="G168" s="118">
        <f>IF(OR(C168="",D168="",E168=""),"",IF(AND(F168&gt;0,F168&lt;=CapFinanciera1),Puntajes!$D$4,IF(AND(F168&gt;CapFinanciera1,F168&lt;=CapFinanciera2),Puntajes!$D$5,IF(AND(F168&gt;CapFinanciera2,F168&lt;=CapFinanciera3),Puntajes!$D$6,IF(AND(F168&gt;CapFinanciera3,F168&lt;=CapFinanciera4),Puntajes!$D$7,IF(F168&gt;CapFinanciera4,Puntajes!$D$8,0))))))</f>
        <v>40</v>
      </c>
    </row>
    <row r="169" spans="2:7" hidden="1" x14ac:dyDescent="0.2">
      <c r="B169" s="72" t="str">
        <f>+'Capacidad Financiera'!B171</f>
        <v/>
      </c>
      <c r="C169" s="74">
        <f>IF(ISERROR(VLOOKUP(B169,'Capacidad Financiera'!$B$13:$AB$57081,2,0)),"",VLOOKUP(B169,'Capacidad Financiera'!$B$13:$AB$57081,2,0))</f>
        <v>0</v>
      </c>
      <c r="D169" s="116" t="str">
        <f>IF(OR(B169="",C169=""),"",IF(ISERROR(VLOOKUP(C169,'Capacidad Financiera'!$C$14:$AB$57081,3,0)),"",VLOOKUP(C169,'Capacidad Financiera'!$C$14:$AB$57081,3,0)))</f>
        <v/>
      </c>
      <c r="E169" s="116" t="str">
        <f>IF(OR(B169="",C169=""),"",IF(ISERROR(VLOOKUP(C169,'Capacidad Financiera'!$C$14:$AB$57081,5,0)),"",VLOOKUP(C169,'Capacidad Financiera'!$C$14:$AB$57081,5,0)))</f>
        <v/>
      </c>
      <c r="F169" s="117" t="str">
        <f t="shared" si="14"/>
        <v/>
      </c>
      <c r="G169" s="118" t="str">
        <f>IF(OR(C169="",D169="",E169=""),"",IF(AND(F169&gt;0,F169&lt;=CapFinanciera1),Puntajes!$D$4,IF(AND(F169&gt;CapFinanciera1,F169&lt;=CapFinanciera2),Puntajes!$D$5,IF(AND(F169&gt;CapFinanciera2,F169&lt;=CapFinanciera3),Puntajes!$D$6,IF(AND(F169&gt;CapFinanciera3,F169&lt;=CapFinanciera4),Puntajes!$D$7,IF(F169&gt;CapFinanciera4,Puntajes!$D$8,0))))))</f>
        <v/>
      </c>
    </row>
    <row r="170" spans="2:7" hidden="1" x14ac:dyDescent="0.2">
      <c r="B170" s="72" t="str">
        <f>+'Capacidad Financiera'!B172</f>
        <v/>
      </c>
      <c r="C170" s="74">
        <f>IF(ISERROR(VLOOKUP(B170,'Capacidad Financiera'!$B$13:$AB$57081,2,0)),"",VLOOKUP(B170,'Capacidad Financiera'!$B$13:$AB$57081,2,0))</f>
        <v>0</v>
      </c>
      <c r="D170" s="116" t="str">
        <f>IF(OR(B170="",C170=""),"",IF(ISERROR(VLOOKUP(C170,'Capacidad Financiera'!$C$14:$AB$57081,3,0)),"",VLOOKUP(C170,'Capacidad Financiera'!$C$14:$AB$57081,3,0)))</f>
        <v/>
      </c>
      <c r="E170" s="116" t="str">
        <f>IF(OR(B170="",C170=""),"",IF(ISERROR(VLOOKUP(C170,'Capacidad Financiera'!$C$14:$AB$57081,5,0)),"",VLOOKUP(C170,'Capacidad Financiera'!$C$14:$AB$57081,5,0)))</f>
        <v/>
      </c>
      <c r="F170" s="117" t="str">
        <f t="shared" si="14"/>
        <v/>
      </c>
      <c r="G170" s="118" t="str">
        <f>IF(OR(C170="",D170="",E170=""),"",IF(AND(F170&gt;0,F170&lt;=CapFinanciera1),Puntajes!$D$4,IF(AND(F170&gt;CapFinanciera1,F170&lt;=CapFinanciera2),Puntajes!$D$5,IF(AND(F170&gt;CapFinanciera2,F170&lt;=CapFinanciera3),Puntajes!$D$6,IF(AND(F170&gt;CapFinanciera3,F170&lt;=CapFinanciera4),Puntajes!$D$7,IF(F170&gt;CapFinanciera4,Puntajes!$D$8,0))))))</f>
        <v/>
      </c>
    </row>
    <row r="171" spans="2:7" hidden="1" x14ac:dyDescent="0.2">
      <c r="B171" s="72" t="str">
        <f>+'Capacidad Financiera'!B173</f>
        <v/>
      </c>
      <c r="C171" s="74">
        <f>IF(ISERROR(VLOOKUP(B171,'Capacidad Financiera'!$B$13:$AB$57081,2,0)),"",VLOOKUP(B171,'Capacidad Financiera'!$B$13:$AB$57081,2,0))</f>
        <v>0</v>
      </c>
      <c r="D171" s="116" t="str">
        <f>IF(OR(B171="",C171=""),"",IF(ISERROR(VLOOKUP(C171,'Capacidad Financiera'!$C$14:$AB$57081,3,0)),"",VLOOKUP(C171,'Capacidad Financiera'!$C$14:$AB$57081,3,0)))</f>
        <v/>
      </c>
      <c r="E171" s="116" t="str">
        <f>IF(OR(B171="",C171=""),"",IF(ISERROR(VLOOKUP(C171,'Capacidad Financiera'!$C$14:$AB$57081,5,0)),"",VLOOKUP(C171,'Capacidad Financiera'!$C$14:$AB$57081,5,0)))</f>
        <v/>
      </c>
      <c r="F171" s="117" t="str">
        <f t="shared" si="14"/>
        <v/>
      </c>
      <c r="G171" s="118" t="str">
        <f>IF(OR(C171="",D171="",E171=""),"",IF(AND(F171&gt;0,F171&lt;=CapFinanciera1),Puntajes!$D$4,IF(AND(F171&gt;CapFinanciera1,F171&lt;=CapFinanciera2),Puntajes!$D$5,IF(AND(F171&gt;CapFinanciera2,F171&lt;=CapFinanciera3),Puntajes!$D$6,IF(AND(F171&gt;CapFinanciera3,F171&lt;=CapFinanciera4),Puntajes!$D$7,IF(F171&gt;CapFinanciera4,Puntajes!$D$8,0))))))</f>
        <v/>
      </c>
    </row>
    <row r="172" spans="2:7" hidden="1" x14ac:dyDescent="0.2">
      <c r="B172" s="72" t="str">
        <f>+'Capacidad Financiera'!B174</f>
        <v/>
      </c>
      <c r="C172" s="74">
        <f>IF(ISERROR(VLOOKUP(B172,'Capacidad Financiera'!$B$13:$AB$57081,2,0)),"",VLOOKUP(B172,'Capacidad Financiera'!$B$13:$AB$57081,2,0))</f>
        <v>0</v>
      </c>
      <c r="D172" s="116" t="str">
        <f>IF(OR(B172="",C172=""),"",IF(ISERROR(VLOOKUP(C172,'Capacidad Financiera'!$C$14:$AB$57081,3,0)),"",VLOOKUP(C172,'Capacidad Financiera'!$C$14:$AB$57081,3,0)))</f>
        <v/>
      </c>
      <c r="E172" s="116" t="str">
        <f>IF(OR(B172="",C172=""),"",IF(ISERROR(VLOOKUP(C172,'Capacidad Financiera'!$C$14:$AB$57081,5,0)),"",VLOOKUP(C172,'Capacidad Financiera'!$C$14:$AB$57081,5,0)))</f>
        <v/>
      </c>
      <c r="F172" s="117" t="str">
        <f t="shared" si="14"/>
        <v/>
      </c>
      <c r="G172" s="118" t="str">
        <f>IF(OR(C172="",D172="",E172=""),"",IF(AND(F172&gt;0,F172&lt;=CapFinanciera1),Puntajes!$D$4,IF(AND(F172&gt;CapFinanciera1,F172&lt;=CapFinanciera2),Puntajes!$D$5,IF(AND(F172&gt;CapFinanciera2,F172&lt;=CapFinanciera3),Puntajes!$D$6,IF(AND(F172&gt;CapFinanciera3,F172&lt;=CapFinanciera4),Puntajes!$D$7,IF(F172&gt;CapFinanciera4,Puntajes!$D$8,0))))))</f>
        <v/>
      </c>
    </row>
    <row r="173" spans="2:7" hidden="1" x14ac:dyDescent="0.2">
      <c r="B173" s="72" t="str">
        <f>+'Capacidad Financiera'!B175</f>
        <v/>
      </c>
      <c r="C173" s="74">
        <f>IF(ISERROR(VLOOKUP(B173,'Capacidad Financiera'!$B$13:$AB$57081,2,0)),"",VLOOKUP(B173,'Capacidad Financiera'!$B$13:$AB$57081,2,0))</f>
        <v>0</v>
      </c>
      <c r="D173" s="116" t="str">
        <f>IF(OR(B173="",C173=""),"",IF(ISERROR(VLOOKUP(C173,'Capacidad Financiera'!$C$14:$AB$57081,3,0)),"",VLOOKUP(C173,'Capacidad Financiera'!$C$14:$AB$57081,3,0)))</f>
        <v/>
      </c>
      <c r="E173" s="116" t="str">
        <f>IF(OR(B173="",C173=""),"",IF(ISERROR(VLOOKUP(C173,'Capacidad Financiera'!$C$14:$AB$57081,5,0)),"",VLOOKUP(C173,'Capacidad Financiera'!$C$14:$AB$57081,5,0)))</f>
        <v/>
      </c>
      <c r="F173" s="117" t="str">
        <f t="shared" si="14"/>
        <v/>
      </c>
      <c r="G173" s="118" t="str">
        <f>IF(OR(C173="",D173="",E173=""),"",IF(AND(F173&gt;0,F173&lt;=CapFinanciera1),Puntajes!$D$4,IF(AND(F173&gt;CapFinanciera1,F173&lt;=CapFinanciera2),Puntajes!$D$5,IF(AND(F173&gt;CapFinanciera2,F173&lt;=CapFinanciera3),Puntajes!$D$6,IF(AND(F173&gt;CapFinanciera3,F173&lt;=CapFinanciera4),Puntajes!$D$7,IF(F173&gt;CapFinanciera4,Puntajes!$D$8,0))))))</f>
        <v/>
      </c>
    </row>
    <row r="174" spans="2:7" hidden="1" x14ac:dyDescent="0.2">
      <c r="B174" s="72" t="str">
        <f>+'Capacidad Financiera'!B176</f>
        <v/>
      </c>
      <c r="C174" s="74">
        <f>IF(ISERROR(VLOOKUP(B174,'Capacidad Financiera'!$B$13:$AB$57081,2,0)),"",VLOOKUP(B174,'Capacidad Financiera'!$B$13:$AB$57081,2,0))</f>
        <v>0</v>
      </c>
      <c r="D174" s="116" t="str">
        <f>IF(OR(B174="",C174=""),"",IF(ISERROR(VLOOKUP(C174,'Capacidad Financiera'!$C$14:$AB$57081,3,0)),"",VLOOKUP(C174,'Capacidad Financiera'!$C$14:$AB$57081,3,0)))</f>
        <v/>
      </c>
      <c r="E174" s="116" t="str">
        <f>IF(OR(B174="",C174=""),"",IF(ISERROR(VLOOKUP(C174,'Capacidad Financiera'!$C$14:$AB$57081,5,0)),"",VLOOKUP(C174,'Capacidad Financiera'!$C$14:$AB$57081,5,0)))</f>
        <v/>
      </c>
      <c r="F174" s="117" t="str">
        <f t="shared" si="14"/>
        <v/>
      </c>
      <c r="G174" s="118" t="str">
        <f>IF(OR(C174="",D174="",E174=""),"",IF(AND(F174&gt;0,F174&lt;=CapFinanciera1),Puntajes!$D$4,IF(AND(F174&gt;CapFinanciera1,F174&lt;=CapFinanciera2),Puntajes!$D$5,IF(AND(F174&gt;CapFinanciera2,F174&lt;=CapFinanciera3),Puntajes!$D$6,IF(AND(F174&gt;CapFinanciera3,F174&lt;=CapFinanciera4),Puntajes!$D$7,IF(F174&gt;CapFinanciera4,Puntajes!$D$8,0))))))</f>
        <v/>
      </c>
    </row>
    <row r="175" spans="2:7" hidden="1" x14ac:dyDescent="0.2">
      <c r="B175" s="72" t="str">
        <f>+'Capacidad Financiera'!B177</f>
        <v/>
      </c>
      <c r="C175" s="74">
        <f>IF(ISERROR(VLOOKUP(B175,'Capacidad Financiera'!$B$13:$AB$57081,2,0)),"",VLOOKUP(B175,'Capacidad Financiera'!$B$13:$AB$57081,2,0))</f>
        <v>0</v>
      </c>
      <c r="D175" s="116" t="str">
        <f>IF(OR(B175="",C175=""),"",IF(ISERROR(VLOOKUP(C175,'Capacidad Financiera'!$C$14:$AB$57081,3,0)),"",VLOOKUP(C175,'Capacidad Financiera'!$C$14:$AB$57081,3,0)))</f>
        <v/>
      </c>
      <c r="E175" s="116" t="str">
        <f>IF(OR(B175="",C175=""),"",IF(ISERROR(VLOOKUP(C175,'Capacidad Financiera'!$C$14:$AB$57081,5,0)),"",VLOOKUP(C175,'Capacidad Financiera'!$C$14:$AB$57081,5,0)))</f>
        <v/>
      </c>
      <c r="F175" s="117" t="str">
        <f t="shared" si="14"/>
        <v/>
      </c>
      <c r="G175" s="118" t="str">
        <f>IF(OR(C175="",D175="",E175=""),"",IF(AND(F175&gt;0,F175&lt;=CapFinanciera1),Puntajes!$D$4,IF(AND(F175&gt;CapFinanciera1,F175&lt;=CapFinanciera2),Puntajes!$D$5,IF(AND(F175&gt;CapFinanciera2,F175&lt;=CapFinanciera3),Puntajes!$D$6,IF(AND(F175&gt;CapFinanciera3,F175&lt;=CapFinanciera4),Puntajes!$D$7,IF(F175&gt;CapFinanciera4,Puntajes!$D$8,0))))))</f>
        <v/>
      </c>
    </row>
    <row r="176" spans="2:7" ht="13.5" hidden="1" thickBot="1" x14ac:dyDescent="0.25">
      <c r="B176" s="153" t="str">
        <f>+'Capacidad Financiera'!B178</f>
        <v/>
      </c>
      <c r="C176" s="154">
        <f>IF(ISERROR(VLOOKUP(B176,'Capacidad Financiera'!$B$13:$AB$57081,2,0)),"",VLOOKUP(B176,'Capacidad Financiera'!$B$13:$AB$57081,2,0))</f>
        <v>0</v>
      </c>
      <c r="D176" s="155" t="str">
        <f>IF(OR(B176="",C176=""),"",IF(ISERROR(VLOOKUP(C176,'Capacidad Financiera'!$C$14:$AB$57081,3,0)),"",VLOOKUP(C176,'Capacidad Financiera'!$C$14:$AB$57081,3,0)))</f>
        <v/>
      </c>
      <c r="E176" s="155" t="str">
        <f>IF(OR(B176="",C176=""),"",IF(ISERROR(VLOOKUP(C176,'Capacidad Financiera'!$C$14:$AB$57081,5,0)),"",VLOOKUP(C176,'Capacidad Financiera'!$C$14:$AB$57081,5,0)))</f>
        <v/>
      </c>
      <c r="F176" s="156" t="str">
        <f t="shared" si="14"/>
        <v/>
      </c>
      <c r="G176" s="157" t="str">
        <f>IF(OR(C176="",D176="",E176=""),"",IF(AND(F176&gt;0,F176&lt;=CapFinanciera1),Puntajes!$D$4,IF(AND(F176&gt;CapFinanciera1,F176&lt;=CapFinanciera2),Puntajes!$D$5,IF(AND(F176&gt;CapFinanciera2,F176&lt;=CapFinanciera3),Puntajes!$D$6,IF(AND(F176&gt;CapFinanciera3,F176&lt;=CapFinanciera4),Puntajes!$D$7,IF(F176&gt;CapFinanciera4,Puntajes!$D$8,0))))))</f>
        <v/>
      </c>
    </row>
    <row r="177" spans="2:7" ht="13.5" thickBot="1" x14ac:dyDescent="0.25">
      <c r="B177" s="161"/>
      <c r="C177" s="483"/>
      <c r="D177" s="483"/>
      <c r="E177" s="483"/>
      <c r="F177" s="483"/>
      <c r="G177" s="484"/>
    </row>
    <row r="178" spans="2:7" x14ac:dyDescent="0.2">
      <c r="B178" s="67">
        <v>16</v>
      </c>
      <c r="C178" s="68" t="str">
        <f>IF(ISERROR(VLOOKUP(B178,'Capacidad Financiera'!$B$13:$AB$57081,2,0)),"",VLOOKUP(B178,'Capacidad Financiera'!$B$13:$AB$57081,2,0))</f>
        <v>INGENIERIA Y OBRAS CIVILES FR SAS</v>
      </c>
      <c r="D178" s="115" t="str">
        <f>IF(B179="",IF(B178&lt;&gt;"",IF(ISERROR(VLOOKUP(C178,'Capacidad Financiera'!$C$13:$H$22,3,0)),"",VLOOKUP(C178,'Capacidad Financiera'!$C$13:$H$22,3,0))),"")</f>
        <v/>
      </c>
      <c r="E178" s="115" t="str">
        <f>IF(B179="",IF(B178&lt;&gt;"",IF(ISERROR(VLOOKUP(C178,'Capacidad Financiera'!$C$13:$H$22,5,0)),"",VLOOKUP(C178,'Capacidad Financiera'!$C$13:$H$22,5,0))),"")</f>
        <v/>
      </c>
      <c r="F178" s="73" t="str">
        <f>IF(OR(C178="",D178="",E178=""),"",IF(OR(D178=0,E178=0),0,D178/E178))</f>
        <v/>
      </c>
      <c r="G178" s="111" t="str">
        <f>IF(B179="",IF(AND(D178="",E178=""),"",IF(AND(F178&gt;0,F178&lt;=CapFinanciera1),Puntajes!$D$4,IF(AND(F178&gt;CapFinanciera1,F178&lt;=CapFinanciera2),Puntajes!$D$5,IF(AND(F178&gt;CapFinanciera2,F178&lt;=CapFinanciera3),Puntajes!$D$6,IF(AND(F178&gt;CapFinanciera3,F178&lt;=CapFinanciera4),Puntajes!$D$7,IF(F178&gt;CapFinanciera4,Puntajes!$D$8,0)))))),"")</f>
        <v/>
      </c>
    </row>
    <row r="179" spans="2:7" ht="13.5" thickBot="1" x14ac:dyDescent="0.25">
      <c r="B179" s="72">
        <f>+'Capacidad Financiera'!B181</f>
        <v>16.100000000000001</v>
      </c>
      <c r="C179" s="74" t="str">
        <f>IF(ISERROR(VLOOKUP(B179,'Capacidad Financiera'!$B$13:$AB$57081,2,0)),"",VLOOKUP(B179,'Capacidad Financiera'!$B$13:$AB$57081,2,0))</f>
        <v>INGENIERIA Y OBRAS CIVILES FR SAS</v>
      </c>
      <c r="D179" s="116">
        <f>IF(OR(B179="",C179=""),"",IF(ISERROR(VLOOKUP(C179,'Capacidad Financiera'!$C$14:$AB$57081,3,0)),"",VLOOKUP(C179,'Capacidad Financiera'!$C$14:$AB$57081,3,0)))</f>
        <v>1063367382</v>
      </c>
      <c r="E179" s="116">
        <f>IF(OR(B179="",C179=""),"",IF(ISERROR(VLOOKUP(C179,'Capacidad Financiera'!$C$14:$AB$57081,5,0)),"",VLOOKUP(C179,'Capacidad Financiera'!$C$14:$AB$57081,5,0)))</f>
        <v>40947000</v>
      </c>
      <c r="F179" s="117">
        <f t="shared" ref="F179:F187" si="15">IF(OR(C179="",D179="",E179=""),"",IF(OR(D179=0,E179=0),0,D179/E179))</f>
        <v>25.969359953110118</v>
      </c>
      <c r="G179" s="118">
        <f>IF(OR(C179="",D179="",E179=""),"",IF(AND(F179&gt;0,F179&lt;=CapFinanciera1),Puntajes!$D$4,IF(AND(F179&gt;CapFinanciera1,F179&lt;=CapFinanciera2),Puntajes!$D$5,IF(AND(F179&gt;CapFinanciera2,F179&lt;=CapFinanciera3),Puntajes!$D$6,IF(AND(F179&gt;CapFinanciera3,F179&lt;=CapFinanciera4),Puntajes!$D$7,IF(F179&gt;CapFinanciera4,Puntajes!$D$8,0))))))</f>
        <v>40</v>
      </c>
    </row>
    <row r="180" spans="2:7" hidden="1" x14ac:dyDescent="0.2">
      <c r="B180" s="72" t="str">
        <f>+'Capacidad Financiera'!B182</f>
        <v/>
      </c>
      <c r="C180" s="74">
        <f>IF(ISERROR(VLOOKUP(B180,'Capacidad Financiera'!$B$13:$AB$57081,2,0)),"",VLOOKUP(B180,'Capacidad Financiera'!$B$13:$AB$57081,2,0))</f>
        <v>0</v>
      </c>
      <c r="D180" s="116" t="str">
        <f>IF(OR(B180="",C180=""),"",IF(ISERROR(VLOOKUP(C180,'Capacidad Financiera'!$C$14:$AB$57081,3,0)),"",VLOOKUP(C180,'Capacidad Financiera'!$C$14:$AB$57081,3,0)))</f>
        <v/>
      </c>
      <c r="E180" s="116" t="str">
        <f>IF(OR(B180="",C180=""),"",IF(ISERROR(VLOOKUP(C180,'Capacidad Financiera'!$C$14:$AB$57081,5,0)),"",VLOOKUP(C180,'Capacidad Financiera'!$C$14:$AB$57081,5,0)))</f>
        <v/>
      </c>
      <c r="F180" s="117" t="str">
        <f t="shared" si="15"/>
        <v/>
      </c>
      <c r="G180" s="118" t="str">
        <f>IF(OR(C180="",D180="",E180=""),"",IF(AND(F180&gt;0,F180&lt;=CapFinanciera1),Puntajes!$D$4,IF(AND(F180&gt;CapFinanciera1,F180&lt;=CapFinanciera2),Puntajes!$D$5,IF(AND(F180&gt;CapFinanciera2,F180&lt;=CapFinanciera3),Puntajes!$D$6,IF(AND(F180&gt;CapFinanciera3,F180&lt;=CapFinanciera4),Puntajes!$D$7,IF(F180&gt;CapFinanciera4,Puntajes!$D$8,0))))))</f>
        <v/>
      </c>
    </row>
    <row r="181" spans="2:7" hidden="1" x14ac:dyDescent="0.2">
      <c r="B181" s="72" t="str">
        <f>+'Capacidad Financiera'!B183</f>
        <v/>
      </c>
      <c r="C181" s="74">
        <f>IF(ISERROR(VLOOKUP(B181,'Capacidad Financiera'!$B$13:$AB$57081,2,0)),"",VLOOKUP(B181,'Capacidad Financiera'!$B$13:$AB$57081,2,0))</f>
        <v>0</v>
      </c>
      <c r="D181" s="116" t="str">
        <f>IF(OR(B181="",C181=""),"",IF(ISERROR(VLOOKUP(C181,'Capacidad Financiera'!$C$14:$AB$57081,3,0)),"",VLOOKUP(C181,'Capacidad Financiera'!$C$14:$AB$57081,3,0)))</f>
        <v/>
      </c>
      <c r="E181" s="116" t="str">
        <f>IF(OR(B181="",C181=""),"",IF(ISERROR(VLOOKUP(C181,'Capacidad Financiera'!$C$14:$AB$57081,5,0)),"",VLOOKUP(C181,'Capacidad Financiera'!$C$14:$AB$57081,5,0)))</f>
        <v/>
      </c>
      <c r="F181" s="117" t="str">
        <f t="shared" si="15"/>
        <v/>
      </c>
      <c r="G181" s="118" t="str">
        <f>IF(OR(C181="",D181="",E181=""),"",IF(AND(F181&gt;0,F181&lt;=CapFinanciera1),Puntajes!$D$4,IF(AND(F181&gt;CapFinanciera1,F181&lt;=CapFinanciera2),Puntajes!$D$5,IF(AND(F181&gt;CapFinanciera2,F181&lt;=CapFinanciera3),Puntajes!$D$6,IF(AND(F181&gt;CapFinanciera3,F181&lt;=CapFinanciera4),Puntajes!$D$7,IF(F181&gt;CapFinanciera4,Puntajes!$D$8,0))))))</f>
        <v/>
      </c>
    </row>
    <row r="182" spans="2:7" hidden="1" x14ac:dyDescent="0.2">
      <c r="B182" s="72" t="str">
        <f>+'Capacidad Financiera'!B184</f>
        <v/>
      </c>
      <c r="C182" s="74">
        <f>IF(ISERROR(VLOOKUP(B182,'Capacidad Financiera'!$B$13:$AB$57081,2,0)),"",VLOOKUP(B182,'Capacidad Financiera'!$B$13:$AB$57081,2,0))</f>
        <v>0</v>
      </c>
      <c r="D182" s="116" t="str">
        <f>IF(OR(B182="",C182=""),"",IF(ISERROR(VLOOKUP(C182,'Capacidad Financiera'!$C$14:$AB$57081,3,0)),"",VLOOKUP(C182,'Capacidad Financiera'!$C$14:$AB$57081,3,0)))</f>
        <v/>
      </c>
      <c r="E182" s="116" t="str">
        <f>IF(OR(B182="",C182=""),"",IF(ISERROR(VLOOKUP(C182,'Capacidad Financiera'!$C$14:$AB$57081,5,0)),"",VLOOKUP(C182,'Capacidad Financiera'!$C$14:$AB$57081,5,0)))</f>
        <v/>
      </c>
      <c r="F182" s="117" t="str">
        <f t="shared" si="15"/>
        <v/>
      </c>
      <c r="G182" s="118" t="str">
        <f>IF(OR(C182="",D182="",E182=""),"",IF(AND(F182&gt;0,F182&lt;=CapFinanciera1),Puntajes!$D$4,IF(AND(F182&gt;CapFinanciera1,F182&lt;=CapFinanciera2),Puntajes!$D$5,IF(AND(F182&gt;CapFinanciera2,F182&lt;=CapFinanciera3),Puntajes!$D$6,IF(AND(F182&gt;CapFinanciera3,F182&lt;=CapFinanciera4),Puntajes!$D$7,IF(F182&gt;CapFinanciera4,Puntajes!$D$8,0))))))</f>
        <v/>
      </c>
    </row>
    <row r="183" spans="2:7" hidden="1" x14ac:dyDescent="0.2">
      <c r="B183" s="72" t="str">
        <f>+'Capacidad Financiera'!B185</f>
        <v/>
      </c>
      <c r="C183" s="74">
        <f>IF(ISERROR(VLOOKUP(B183,'Capacidad Financiera'!$B$13:$AB$57081,2,0)),"",VLOOKUP(B183,'Capacidad Financiera'!$B$13:$AB$57081,2,0))</f>
        <v>0</v>
      </c>
      <c r="D183" s="116" t="str">
        <f>IF(OR(B183="",C183=""),"",IF(ISERROR(VLOOKUP(C183,'Capacidad Financiera'!$C$14:$AB$57081,3,0)),"",VLOOKUP(C183,'Capacidad Financiera'!$C$14:$AB$57081,3,0)))</f>
        <v/>
      </c>
      <c r="E183" s="116" t="str">
        <f>IF(OR(B183="",C183=""),"",IF(ISERROR(VLOOKUP(C183,'Capacidad Financiera'!$C$14:$AB$57081,5,0)),"",VLOOKUP(C183,'Capacidad Financiera'!$C$14:$AB$57081,5,0)))</f>
        <v/>
      </c>
      <c r="F183" s="117" t="str">
        <f t="shared" si="15"/>
        <v/>
      </c>
      <c r="G183" s="118" t="str">
        <f>IF(OR(C183="",D183="",E183=""),"",IF(AND(F183&gt;0,F183&lt;=CapFinanciera1),Puntajes!$D$4,IF(AND(F183&gt;CapFinanciera1,F183&lt;=CapFinanciera2),Puntajes!$D$5,IF(AND(F183&gt;CapFinanciera2,F183&lt;=CapFinanciera3),Puntajes!$D$6,IF(AND(F183&gt;CapFinanciera3,F183&lt;=CapFinanciera4),Puntajes!$D$7,IF(F183&gt;CapFinanciera4,Puntajes!$D$8,0))))))</f>
        <v/>
      </c>
    </row>
    <row r="184" spans="2:7" hidden="1" x14ac:dyDescent="0.2">
      <c r="B184" s="72" t="str">
        <f>+'Capacidad Financiera'!B186</f>
        <v/>
      </c>
      <c r="C184" s="74">
        <f>IF(ISERROR(VLOOKUP(B184,'Capacidad Financiera'!$B$13:$AB$57081,2,0)),"",VLOOKUP(B184,'Capacidad Financiera'!$B$13:$AB$57081,2,0))</f>
        <v>0</v>
      </c>
      <c r="D184" s="116" t="str">
        <f>IF(OR(B184="",C184=""),"",IF(ISERROR(VLOOKUP(C184,'Capacidad Financiera'!$C$14:$AB$57081,3,0)),"",VLOOKUP(C184,'Capacidad Financiera'!$C$14:$AB$57081,3,0)))</f>
        <v/>
      </c>
      <c r="E184" s="116" t="str">
        <f>IF(OR(B184="",C184=""),"",IF(ISERROR(VLOOKUP(C184,'Capacidad Financiera'!$C$14:$AB$57081,5,0)),"",VLOOKUP(C184,'Capacidad Financiera'!$C$14:$AB$57081,5,0)))</f>
        <v/>
      </c>
      <c r="F184" s="117" t="str">
        <f t="shared" si="15"/>
        <v/>
      </c>
      <c r="G184" s="118" t="str">
        <f>IF(OR(C184="",D184="",E184=""),"",IF(AND(F184&gt;0,F184&lt;=CapFinanciera1),Puntajes!$D$4,IF(AND(F184&gt;CapFinanciera1,F184&lt;=CapFinanciera2),Puntajes!$D$5,IF(AND(F184&gt;CapFinanciera2,F184&lt;=CapFinanciera3),Puntajes!$D$6,IF(AND(F184&gt;CapFinanciera3,F184&lt;=CapFinanciera4),Puntajes!$D$7,IF(F184&gt;CapFinanciera4,Puntajes!$D$8,0))))))</f>
        <v/>
      </c>
    </row>
    <row r="185" spans="2:7" hidden="1" x14ac:dyDescent="0.2">
      <c r="B185" s="72" t="str">
        <f>+'Capacidad Financiera'!B187</f>
        <v/>
      </c>
      <c r="C185" s="74">
        <f>IF(ISERROR(VLOOKUP(B185,'Capacidad Financiera'!$B$13:$AB$57081,2,0)),"",VLOOKUP(B185,'Capacidad Financiera'!$B$13:$AB$57081,2,0))</f>
        <v>0</v>
      </c>
      <c r="D185" s="116" t="str">
        <f>IF(OR(B185="",C185=""),"",IF(ISERROR(VLOOKUP(C185,'Capacidad Financiera'!$C$14:$AB$57081,3,0)),"",VLOOKUP(C185,'Capacidad Financiera'!$C$14:$AB$57081,3,0)))</f>
        <v/>
      </c>
      <c r="E185" s="116" t="str">
        <f>IF(OR(B185="",C185=""),"",IF(ISERROR(VLOOKUP(C185,'Capacidad Financiera'!$C$14:$AB$57081,5,0)),"",VLOOKUP(C185,'Capacidad Financiera'!$C$14:$AB$57081,5,0)))</f>
        <v/>
      </c>
      <c r="F185" s="117" t="str">
        <f t="shared" si="15"/>
        <v/>
      </c>
      <c r="G185" s="118" t="str">
        <f>IF(OR(C185="",D185="",E185=""),"",IF(AND(F185&gt;0,F185&lt;=CapFinanciera1),Puntajes!$D$4,IF(AND(F185&gt;CapFinanciera1,F185&lt;=CapFinanciera2),Puntajes!$D$5,IF(AND(F185&gt;CapFinanciera2,F185&lt;=CapFinanciera3),Puntajes!$D$6,IF(AND(F185&gt;CapFinanciera3,F185&lt;=CapFinanciera4),Puntajes!$D$7,IF(F185&gt;CapFinanciera4,Puntajes!$D$8,0))))))</f>
        <v/>
      </c>
    </row>
    <row r="186" spans="2:7" hidden="1" x14ac:dyDescent="0.2">
      <c r="B186" s="72" t="str">
        <f>+'Capacidad Financiera'!B188</f>
        <v/>
      </c>
      <c r="C186" s="74">
        <f>IF(ISERROR(VLOOKUP(B186,'Capacidad Financiera'!$B$13:$AB$57081,2,0)),"",VLOOKUP(B186,'Capacidad Financiera'!$B$13:$AB$57081,2,0))</f>
        <v>0</v>
      </c>
      <c r="D186" s="116" t="str">
        <f>IF(OR(B186="",C186=""),"",IF(ISERROR(VLOOKUP(C186,'Capacidad Financiera'!$C$14:$AB$57081,3,0)),"",VLOOKUP(C186,'Capacidad Financiera'!$C$14:$AB$57081,3,0)))</f>
        <v/>
      </c>
      <c r="E186" s="116" t="str">
        <f>IF(OR(B186="",C186=""),"",IF(ISERROR(VLOOKUP(C186,'Capacidad Financiera'!$C$14:$AB$57081,5,0)),"",VLOOKUP(C186,'Capacidad Financiera'!$C$14:$AB$57081,5,0)))</f>
        <v/>
      </c>
      <c r="F186" s="117" t="str">
        <f t="shared" si="15"/>
        <v/>
      </c>
      <c r="G186" s="118" t="str">
        <f>IF(OR(C186="",D186="",E186=""),"",IF(AND(F186&gt;0,F186&lt;=CapFinanciera1),Puntajes!$D$4,IF(AND(F186&gt;CapFinanciera1,F186&lt;=CapFinanciera2),Puntajes!$D$5,IF(AND(F186&gt;CapFinanciera2,F186&lt;=CapFinanciera3),Puntajes!$D$6,IF(AND(F186&gt;CapFinanciera3,F186&lt;=CapFinanciera4),Puntajes!$D$7,IF(F186&gt;CapFinanciera4,Puntajes!$D$8,0))))))</f>
        <v/>
      </c>
    </row>
    <row r="187" spans="2:7" ht="13.5" hidden="1" thickBot="1" x14ac:dyDescent="0.25">
      <c r="B187" s="153" t="str">
        <f>+'Capacidad Financiera'!B189</f>
        <v/>
      </c>
      <c r="C187" s="154">
        <f>IF(ISERROR(VLOOKUP(B187,'Capacidad Financiera'!$B$13:$AB$57081,2,0)),"",VLOOKUP(B187,'Capacidad Financiera'!$B$13:$AB$57081,2,0))</f>
        <v>0</v>
      </c>
      <c r="D187" s="155" t="str">
        <f>IF(OR(B187="",C187=""),"",IF(ISERROR(VLOOKUP(C187,'Capacidad Financiera'!$C$14:$AB$57081,3,0)),"",VLOOKUP(C187,'Capacidad Financiera'!$C$14:$AB$57081,3,0)))</f>
        <v/>
      </c>
      <c r="E187" s="155" t="str">
        <f>IF(OR(B187="",C187=""),"",IF(ISERROR(VLOOKUP(C187,'Capacidad Financiera'!$C$14:$AB$57081,5,0)),"",VLOOKUP(C187,'Capacidad Financiera'!$C$14:$AB$57081,5,0)))</f>
        <v/>
      </c>
      <c r="F187" s="156" t="str">
        <f t="shared" si="15"/>
        <v/>
      </c>
      <c r="G187" s="157" t="str">
        <f>IF(OR(C187="",D187="",E187=""),"",IF(AND(F187&gt;0,F187&lt;=CapFinanciera1),Puntajes!$D$4,IF(AND(F187&gt;CapFinanciera1,F187&lt;=CapFinanciera2),Puntajes!$D$5,IF(AND(F187&gt;CapFinanciera2,F187&lt;=CapFinanciera3),Puntajes!$D$6,IF(AND(F187&gt;CapFinanciera3,F187&lt;=CapFinanciera4),Puntajes!$D$7,IF(F187&gt;CapFinanciera4,Puntajes!$D$8,0))))))</f>
        <v/>
      </c>
    </row>
    <row r="188" spans="2:7" ht="13.5" thickBot="1" x14ac:dyDescent="0.25">
      <c r="B188" s="161"/>
      <c r="C188" s="483"/>
      <c r="D188" s="483"/>
      <c r="E188" s="483"/>
      <c r="F188" s="483"/>
      <c r="G188" s="484"/>
    </row>
    <row r="189" spans="2:7" ht="25.5" x14ac:dyDescent="0.2">
      <c r="B189" s="67">
        <v>17</v>
      </c>
      <c r="C189" s="68" t="str">
        <f>IF(ISERROR(VLOOKUP(B189,'Capacidad Financiera'!$B$13:$AB$57081,2,0)),"",VLOOKUP(B189,'Capacidad Financiera'!$B$13:$AB$57081,2,0))</f>
        <v>CONSTRUCCIONES Y VALORES CONSTRUVALORES SAS</v>
      </c>
      <c r="D189" s="115" t="str">
        <f>IF(B190="",IF(B189&lt;&gt;"",IF(ISERROR(VLOOKUP(C189,'Capacidad Financiera'!$C$13:$H$22,3,0)),"",VLOOKUP(C189,'Capacidad Financiera'!$C$13:$H$22,3,0))),"")</f>
        <v/>
      </c>
      <c r="E189" s="115" t="str">
        <f>IF(B190="",IF(B189&lt;&gt;"",IF(ISERROR(VLOOKUP(C189,'Capacidad Financiera'!$C$13:$H$22,5,0)),"",VLOOKUP(C189,'Capacidad Financiera'!$C$13:$H$22,5,0))),"")</f>
        <v/>
      </c>
      <c r="F189" s="73" t="str">
        <f>IF(OR(C189="",D189="",E189=""),"",IF(OR(D189=0,E189=0),0,D189/E189))</f>
        <v/>
      </c>
      <c r="G189" s="111" t="str">
        <f>IF(B190="",IF(AND(D189="",E189=""),"",IF(AND(F189&gt;0,F189&lt;=CapFinanciera1),Puntajes!$D$4,IF(AND(F189&gt;CapFinanciera1,F189&lt;=CapFinanciera2),Puntajes!$D$5,IF(AND(F189&gt;CapFinanciera2,F189&lt;=CapFinanciera3),Puntajes!$D$6,IF(AND(F189&gt;CapFinanciera3,F189&lt;=CapFinanciera4),Puntajes!$D$7,IF(F189&gt;CapFinanciera4,Puntajes!$D$8,0)))))),"")</f>
        <v/>
      </c>
    </row>
    <row r="190" spans="2:7" ht="26.25" thickBot="1" x14ac:dyDescent="0.25">
      <c r="B190" s="72">
        <f>+'Capacidad Financiera'!B192</f>
        <v>17.100000000000001</v>
      </c>
      <c r="C190" s="74" t="str">
        <f>IF(ISERROR(VLOOKUP(B190,'Capacidad Financiera'!$B$13:$AB$57081,2,0)),"",VLOOKUP(B190,'Capacidad Financiera'!$B$13:$AB$57081,2,0))</f>
        <v>CONSTRUCCIONES Y VALORES CONSTRUVALORES SAS</v>
      </c>
      <c r="D190" s="116">
        <f>IF(OR(B190="",C190=""),"",IF(ISERROR(VLOOKUP(C190,'Capacidad Financiera'!$C$14:$AB$57081,3,0)),"",VLOOKUP(C190,'Capacidad Financiera'!$C$14:$AB$57081,3,0)))</f>
        <v>1257860262</v>
      </c>
      <c r="E190" s="116">
        <f>IF(OR(B190="",C190=""),"",IF(ISERROR(VLOOKUP(C190,'Capacidad Financiera'!$C$14:$AB$57081,5,0)),"",VLOOKUP(C190,'Capacidad Financiera'!$C$14:$AB$57081,5,0)))</f>
        <v>76170474</v>
      </c>
      <c r="F190" s="117">
        <f t="shared" ref="F190:F198" si="16">IF(OR(C190="",D190="",E190=""),"",IF(OR(D190=0,E190=0),0,D190/E190))</f>
        <v>16.513751273229573</v>
      </c>
      <c r="G190" s="118">
        <f>IF(OR(C190="",D190="",E190=""),"",IF(AND(F190&gt;0,F190&lt;=CapFinanciera1),Puntajes!$D$4,IF(AND(F190&gt;CapFinanciera1,F190&lt;=CapFinanciera2),Puntajes!$D$5,IF(AND(F190&gt;CapFinanciera2,F190&lt;=CapFinanciera3),Puntajes!$D$6,IF(AND(F190&gt;CapFinanciera3,F190&lt;=CapFinanciera4),Puntajes!$D$7,IF(F190&gt;CapFinanciera4,Puntajes!$D$8,0))))))</f>
        <v>40</v>
      </c>
    </row>
    <row r="191" spans="2:7" hidden="1" x14ac:dyDescent="0.2">
      <c r="B191" s="72" t="str">
        <f>+'Capacidad Financiera'!B193</f>
        <v/>
      </c>
      <c r="C191" s="74">
        <f>IF(ISERROR(VLOOKUP(B191,'Capacidad Financiera'!$B$13:$AB$57081,2,0)),"",VLOOKUP(B191,'Capacidad Financiera'!$B$13:$AB$57081,2,0))</f>
        <v>0</v>
      </c>
      <c r="D191" s="116" t="str">
        <f>IF(OR(B191="",C191=""),"",IF(ISERROR(VLOOKUP(C191,'Capacidad Financiera'!$C$14:$AB$57081,3,0)),"",VLOOKUP(C191,'Capacidad Financiera'!$C$14:$AB$57081,3,0)))</f>
        <v/>
      </c>
      <c r="E191" s="116" t="str">
        <f>IF(OR(B191="",C191=""),"",IF(ISERROR(VLOOKUP(C191,'Capacidad Financiera'!$C$14:$AB$57081,5,0)),"",VLOOKUP(C191,'Capacidad Financiera'!$C$14:$AB$57081,5,0)))</f>
        <v/>
      </c>
      <c r="F191" s="117" t="str">
        <f t="shared" si="16"/>
        <v/>
      </c>
      <c r="G191" s="118" t="str">
        <f>IF(OR(C191="",D191="",E191=""),"",IF(AND(F191&gt;0,F191&lt;=CapFinanciera1),Puntajes!$D$4,IF(AND(F191&gt;CapFinanciera1,F191&lt;=CapFinanciera2),Puntajes!$D$5,IF(AND(F191&gt;CapFinanciera2,F191&lt;=CapFinanciera3),Puntajes!$D$6,IF(AND(F191&gt;CapFinanciera3,F191&lt;=CapFinanciera4),Puntajes!$D$7,IF(F191&gt;CapFinanciera4,Puntajes!$D$8,0))))))</f>
        <v/>
      </c>
    </row>
    <row r="192" spans="2:7" hidden="1" x14ac:dyDescent="0.2">
      <c r="B192" s="72" t="str">
        <f>+'Capacidad Financiera'!B194</f>
        <v/>
      </c>
      <c r="C192" s="74">
        <f>IF(ISERROR(VLOOKUP(B192,'Capacidad Financiera'!$B$13:$AB$57081,2,0)),"",VLOOKUP(B192,'Capacidad Financiera'!$B$13:$AB$57081,2,0))</f>
        <v>0</v>
      </c>
      <c r="D192" s="116" t="str">
        <f>IF(OR(B192="",C192=""),"",IF(ISERROR(VLOOKUP(C192,'Capacidad Financiera'!$C$14:$AB$57081,3,0)),"",VLOOKUP(C192,'Capacidad Financiera'!$C$14:$AB$57081,3,0)))</f>
        <v/>
      </c>
      <c r="E192" s="116" t="str">
        <f>IF(OR(B192="",C192=""),"",IF(ISERROR(VLOOKUP(C192,'Capacidad Financiera'!$C$14:$AB$57081,5,0)),"",VLOOKUP(C192,'Capacidad Financiera'!$C$14:$AB$57081,5,0)))</f>
        <v/>
      </c>
      <c r="F192" s="117" t="str">
        <f t="shared" si="16"/>
        <v/>
      </c>
      <c r="G192" s="118" t="str">
        <f>IF(OR(C192="",D192="",E192=""),"",IF(AND(F192&gt;0,F192&lt;=CapFinanciera1),Puntajes!$D$4,IF(AND(F192&gt;CapFinanciera1,F192&lt;=CapFinanciera2),Puntajes!$D$5,IF(AND(F192&gt;CapFinanciera2,F192&lt;=CapFinanciera3),Puntajes!$D$6,IF(AND(F192&gt;CapFinanciera3,F192&lt;=CapFinanciera4),Puntajes!$D$7,IF(F192&gt;CapFinanciera4,Puntajes!$D$8,0))))))</f>
        <v/>
      </c>
    </row>
    <row r="193" spans="2:7" hidden="1" x14ac:dyDescent="0.2">
      <c r="B193" s="72" t="str">
        <f>+'Capacidad Financiera'!B195</f>
        <v/>
      </c>
      <c r="C193" s="74">
        <f>IF(ISERROR(VLOOKUP(B193,'Capacidad Financiera'!$B$13:$AB$57081,2,0)),"",VLOOKUP(B193,'Capacidad Financiera'!$B$13:$AB$57081,2,0))</f>
        <v>0</v>
      </c>
      <c r="D193" s="116" t="str">
        <f>IF(OR(B193="",C193=""),"",IF(ISERROR(VLOOKUP(C193,'Capacidad Financiera'!$C$14:$AB$57081,3,0)),"",VLOOKUP(C193,'Capacidad Financiera'!$C$14:$AB$57081,3,0)))</f>
        <v/>
      </c>
      <c r="E193" s="116" t="str">
        <f>IF(OR(B193="",C193=""),"",IF(ISERROR(VLOOKUP(C193,'Capacidad Financiera'!$C$14:$AB$57081,5,0)),"",VLOOKUP(C193,'Capacidad Financiera'!$C$14:$AB$57081,5,0)))</f>
        <v/>
      </c>
      <c r="F193" s="117" t="str">
        <f t="shared" si="16"/>
        <v/>
      </c>
      <c r="G193" s="118" t="str">
        <f>IF(OR(C193="",D193="",E193=""),"",IF(AND(F193&gt;0,F193&lt;=CapFinanciera1),Puntajes!$D$4,IF(AND(F193&gt;CapFinanciera1,F193&lt;=CapFinanciera2),Puntajes!$D$5,IF(AND(F193&gt;CapFinanciera2,F193&lt;=CapFinanciera3),Puntajes!$D$6,IF(AND(F193&gt;CapFinanciera3,F193&lt;=CapFinanciera4),Puntajes!$D$7,IF(F193&gt;CapFinanciera4,Puntajes!$D$8,0))))))</f>
        <v/>
      </c>
    </row>
    <row r="194" spans="2:7" hidden="1" x14ac:dyDescent="0.2">
      <c r="B194" s="72" t="str">
        <f>+'Capacidad Financiera'!B196</f>
        <v/>
      </c>
      <c r="C194" s="74">
        <f>IF(ISERROR(VLOOKUP(B194,'Capacidad Financiera'!$B$13:$AB$57081,2,0)),"",VLOOKUP(B194,'Capacidad Financiera'!$B$13:$AB$57081,2,0))</f>
        <v>0</v>
      </c>
      <c r="D194" s="116" t="str">
        <f>IF(OR(B194="",C194=""),"",IF(ISERROR(VLOOKUP(C194,'Capacidad Financiera'!$C$14:$AB$57081,3,0)),"",VLOOKUP(C194,'Capacidad Financiera'!$C$14:$AB$57081,3,0)))</f>
        <v/>
      </c>
      <c r="E194" s="116" t="str">
        <f>IF(OR(B194="",C194=""),"",IF(ISERROR(VLOOKUP(C194,'Capacidad Financiera'!$C$14:$AB$57081,5,0)),"",VLOOKUP(C194,'Capacidad Financiera'!$C$14:$AB$57081,5,0)))</f>
        <v/>
      </c>
      <c r="F194" s="117" t="str">
        <f t="shared" si="16"/>
        <v/>
      </c>
      <c r="G194" s="118" t="str">
        <f>IF(OR(C194="",D194="",E194=""),"",IF(AND(F194&gt;0,F194&lt;=CapFinanciera1),Puntajes!$D$4,IF(AND(F194&gt;CapFinanciera1,F194&lt;=CapFinanciera2),Puntajes!$D$5,IF(AND(F194&gt;CapFinanciera2,F194&lt;=CapFinanciera3),Puntajes!$D$6,IF(AND(F194&gt;CapFinanciera3,F194&lt;=CapFinanciera4),Puntajes!$D$7,IF(F194&gt;CapFinanciera4,Puntajes!$D$8,0))))))</f>
        <v/>
      </c>
    </row>
    <row r="195" spans="2:7" hidden="1" x14ac:dyDescent="0.2">
      <c r="B195" s="72" t="str">
        <f>+'Capacidad Financiera'!B197</f>
        <v/>
      </c>
      <c r="C195" s="74">
        <f>IF(ISERROR(VLOOKUP(B195,'Capacidad Financiera'!$B$13:$AB$57081,2,0)),"",VLOOKUP(B195,'Capacidad Financiera'!$B$13:$AB$57081,2,0))</f>
        <v>0</v>
      </c>
      <c r="D195" s="116" t="str">
        <f>IF(OR(B195="",C195=""),"",IF(ISERROR(VLOOKUP(C195,'Capacidad Financiera'!$C$14:$AB$57081,3,0)),"",VLOOKUP(C195,'Capacidad Financiera'!$C$14:$AB$57081,3,0)))</f>
        <v/>
      </c>
      <c r="E195" s="116" t="str">
        <f>IF(OR(B195="",C195=""),"",IF(ISERROR(VLOOKUP(C195,'Capacidad Financiera'!$C$14:$AB$57081,5,0)),"",VLOOKUP(C195,'Capacidad Financiera'!$C$14:$AB$57081,5,0)))</f>
        <v/>
      </c>
      <c r="F195" s="117" t="str">
        <f t="shared" si="16"/>
        <v/>
      </c>
      <c r="G195" s="118" t="str">
        <f>IF(OR(C195="",D195="",E195=""),"",IF(AND(F195&gt;0,F195&lt;=CapFinanciera1),Puntajes!$D$4,IF(AND(F195&gt;CapFinanciera1,F195&lt;=CapFinanciera2),Puntajes!$D$5,IF(AND(F195&gt;CapFinanciera2,F195&lt;=CapFinanciera3),Puntajes!$D$6,IF(AND(F195&gt;CapFinanciera3,F195&lt;=CapFinanciera4),Puntajes!$D$7,IF(F195&gt;CapFinanciera4,Puntajes!$D$8,0))))))</f>
        <v/>
      </c>
    </row>
    <row r="196" spans="2:7" hidden="1" x14ac:dyDescent="0.2">
      <c r="B196" s="72" t="str">
        <f>+'Capacidad Financiera'!B198</f>
        <v/>
      </c>
      <c r="C196" s="74">
        <f>IF(ISERROR(VLOOKUP(B196,'Capacidad Financiera'!$B$13:$AB$57081,2,0)),"",VLOOKUP(B196,'Capacidad Financiera'!$B$13:$AB$57081,2,0))</f>
        <v>0</v>
      </c>
      <c r="D196" s="116" t="str">
        <f>IF(OR(B196="",C196=""),"",IF(ISERROR(VLOOKUP(C196,'Capacidad Financiera'!$C$14:$AB$57081,3,0)),"",VLOOKUP(C196,'Capacidad Financiera'!$C$14:$AB$57081,3,0)))</f>
        <v/>
      </c>
      <c r="E196" s="116" t="str">
        <f>IF(OR(B196="",C196=""),"",IF(ISERROR(VLOOKUP(C196,'Capacidad Financiera'!$C$14:$AB$57081,5,0)),"",VLOOKUP(C196,'Capacidad Financiera'!$C$14:$AB$57081,5,0)))</f>
        <v/>
      </c>
      <c r="F196" s="117" t="str">
        <f t="shared" si="16"/>
        <v/>
      </c>
      <c r="G196" s="118" t="str">
        <f>IF(OR(C196="",D196="",E196=""),"",IF(AND(F196&gt;0,F196&lt;=CapFinanciera1),Puntajes!$D$4,IF(AND(F196&gt;CapFinanciera1,F196&lt;=CapFinanciera2),Puntajes!$D$5,IF(AND(F196&gt;CapFinanciera2,F196&lt;=CapFinanciera3),Puntajes!$D$6,IF(AND(F196&gt;CapFinanciera3,F196&lt;=CapFinanciera4),Puntajes!$D$7,IF(F196&gt;CapFinanciera4,Puntajes!$D$8,0))))))</f>
        <v/>
      </c>
    </row>
    <row r="197" spans="2:7" hidden="1" x14ac:dyDescent="0.2">
      <c r="B197" s="72" t="str">
        <f>+'Capacidad Financiera'!B199</f>
        <v/>
      </c>
      <c r="C197" s="74">
        <f>IF(ISERROR(VLOOKUP(B197,'Capacidad Financiera'!$B$13:$AB$57081,2,0)),"",VLOOKUP(B197,'Capacidad Financiera'!$B$13:$AB$57081,2,0))</f>
        <v>0</v>
      </c>
      <c r="D197" s="116" t="str">
        <f>IF(OR(B197="",C197=""),"",IF(ISERROR(VLOOKUP(C197,'Capacidad Financiera'!$C$14:$AB$57081,3,0)),"",VLOOKUP(C197,'Capacidad Financiera'!$C$14:$AB$57081,3,0)))</f>
        <v/>
      </c>
      <c r="E197" s="116" t="str">
        <f>IF(OR(B197="",C197=""),"",IF(ISERROR(VLOOKUP(C197,'Capacidad Financiera'!$C$14:$AB$57081,5,0)),"",VLOOKUP(C197,'Capacidad Financiera'!$C$14:$AB$57081,5,0)))</f>
        <v/>
      </c>
      <c r="F197" s="117" t="str">
        <f t="shared" si="16"/>
        <v/>
      </c>
      <c r="G197" s="118" t="str">
        <f>IF(OR(C197="",D197="",E197=""),"",IF(AND(F197&gt;0,F197&lt;=CapFinanciera1),Puntajes!$D$4,IF(AND(F197&gt;CapFinanciera1,F197&lt;=CapFinanciera2),Puntajes!$D$5,IF(AND(F197&gt;CapFinanciera2,F197&lt;=CapFinanciera3),Puntajes!$D$6,IF(AND(F197&gt;CapFinanciera3,F197&lt;=CapFinanciera4),Puntajes!$D$7,IF(F197&gt;CapFinanciera4,Puntajes!$D$8,0))))))</f>
        <v/>
      </c>
    </row>
    <row r="198" spans="2:7" ht="13.5" hidden="1" thickBot="1" x14ac:dyDescent="0.25">
      <c r="B198" s="153" t="str">
        <f>+'Capacidad Financiera'!B200</f>
        <v/>
      </c>
      <c r="C198" s="154">
        <f>IF(ISERROR(VLOOKUP(B198,'Capacidad Financiera'!$B$13:$AB$57081,2,0)),"",VLOOKUP(B198,'Capacidad Financiera'!$B$13:$AB$57081,2,0))</f>
        <v>0</v>
      </c>
      <c r="D198" s="155" t="str">
        <f>IF(OR(B198="",C198=""),"",IF(ISERROR(VLOOKUP(C198,'Capacidad Financiera'!$C$14:$AB$57081,3,0)),"",VLOOKUP(C198,'Capacidad Financiera'!$C$14:$AB$57081,3,0)))</f>
        <v/>
      </c>
      <c r="E198" s="155" t="str">
        <f>IF(OR(B198="",C198=""),"",IF(ISERROR(VLOOKUP(C198,'Capacidad Financiera'!$C$14:$AB$57081,5,0)),"",VLOOKUP(C198,'Capacidad Financiera'!$C$14:$AB$57081,5,0)))</f>
        <v/>
      </c>
      <c r="F198" s="156" t="str">
        <f t="shared" si="16"/>
        <v/>
      </c>
      <c r="G198" s="157" t="str">
        <f>IF(OR(C198="",D198="",E198=""),"",IF(AND(F198&gt;0,F198&lt;=CapFinanciera1),Puntajes!$D$4,IF(AND(F198&gt;CapFinanciera1,F198&lt;=CapFinanciera2),Puntajes!$D$5,IF(AND(F198&gt;CapFinanciera2,F198&lt;=CapFinanciera3),Puntajes!$D$6,IF(AND(F198&gt;CapFinanciera3,F198&lt;=CapFinanciera4),Puntajes!$D$7,IF(F198&gt;CapFinanciera4,Puntajes!$D$8,0))))))</f>
        <v/>
      </c>
    </row>
    <row r="199" spans="2:7" ht="13.5" thickBot="1" x14ac:dyDescent="0.25">
      <c r="B199" s="161"/>
      <c r="C199" s="483"/>
      <c r="D199" s="483"/>
      <c r="E199" s="483"/>
      <c r="F199" s="483"/>
      <c r="G199" s="484"/>
    </row>
    <row r="200" spans="2:7" ht="25.5" x14ac:dyDescent="0.2">
      <c r="B200" s="67">
        <v>18</v>
      </c>
      <c r="C200" s="68" t="str">
        <f>IF(ISERROR(VLOOKUP(B200,'Capacidad Financiera'!$B$13:$AB$57081,2,0)),"",VLOOKUP(B200,'Capacidad Financiera'!$B$13:$AB$57081,2,0))</f>
        <v xml:space="preserve"> SERVICIOS INTEGRALES DE ARQUITECTURA Y CONSTRUCCION SERARCO SAS</v>
      </c>
      <c r="D200" s="115" t="str">
        <f>IF(B201="",IF(B200&lt;&gt;"",IF(ISERROR(VLOOKUP(C200,'Capacidad Financiera'!$C$13:$H$22,3,0)),"",VLOOKUP(C200,'Capacidad Financiera'!$C$13:$H$22,3,0))),"")</f>
        <v/>
      </c>
      <c r="E200" s="115" t="str">
        <f>IF(B201="",IF(B200&lt;&gt;"",IF(ISERROR(VLOOKUP(C200,'Capacidad Financiera'!$C$13:$H$22,5,0)),"",VLOOKUP(C200,'Capacidad Financiera'!$C$13:$H$22,5,0))),"")</f>
        <v/>
      </c>
      <c r="F200" s="73" t="str">
        <f>IF(OR(C200="",D200="",E200=""),"",IF(OR(D200=0,E200=0),0,D200/E200))</f>
        <v/>
      </c>
      <c r="G200" s="111" t="str">
        <f>IF(B201="",IF(AND(D200="",E200=""),"",IF(AND(F200&gt;0,F200&lt;=CapFinanciera1),Puntajes!$D$4,IF(AND(F200&gt;CapFinanciera1,F200&lt;=CapFinanciera2),Puntajes!$D$5,IF(AND(F200&gt;CapFinanciera2,F200&lt;=CapFinanciera3),Puntajes!$D$6,IF(AND(F200&gt;CapFinanciera3,F200&lt;=CapFinanciera4),Puntajes!$D$7,IF(F200&gt;CapFinanciera4,Puntajes!$D$8,0)))))),"")</f>
        <v/>
      </c>
    </row>
    <row r="201" spans="2:7" ht="26.25" thickBot="1" x14ac:dyDescent="0.25">
      <c r="B201" s="72">
        <f>+'Capacidad Financiera'!B203</f>
        <v>18.100000000000001</v>
      </c>
      <c r="C201" s="74" t="str">
        <f>IF(ISERROR(VLOOKUP(B201,'Capacidad Financiera'!$B$13:$AB$57081,2,0)),"",VLOOKUP(B201,'Capacidad Financiera'!$B$13:$AB$57081,2,0))</f>
        <v xml:space="preserve"> SERVICIOS INTEGRALES DE ARQUITECTURA Y CONSTRUCCION SERARCO SAS</v>
      </c>
      <c r="D201" s="116">
        <f>IF(OR(B201="",C201=""),"",IF(ISERROR(VLOOKUP(C201,'Capacidad Financiera'!$C$14:$AB$57081,3,0)),"",VLOOKUP(C201,'Capacidad Financiera'!$C$14:$AB$57081,3,0)))</f>
        <v>1320189712</v>
      </c>
      <c r="E201" s="116">
        <f>IF(OR(B201="",C201=""),"",IF(ISERROR(VLOOKUP(C201,'Capacidad Financiera'!$C$14:$AB$57081,5,0)),"",VLOOKUP(C201,'Capacidad Financiera'!$C$14:$AB$57081,5,0)))</f>
        <v>67970803</v>
      </c>
      <c r="F201" s="117">
        <f t="shared" ref="F201:F209" si="17">IF(OR(C201="",D201="",E201=""),"",IF(OR(D201=0,E201=0),0,D201/E201))</f>
        <v>19.422894150595809</v>
      </c>
      <c r="G201" s="118">
        <f>IF(OR(C201="",D201="",E201=""),"",IF(AND(F201&gt;0,F201&lt;=CapFinanciera1),Puntajes!$D$4,IF(AND(F201&gt;CapFinanciera1,F201&lt;=CapFinanciera2),Puntajes!$D$5,IF(AND(F201&gt;CapFinanciera2,F201&lt;=CapFinanciera3),Puntajes!$D$6,IF(AND(F201&gt;CapFinanciera3,F201&lt;=CapFinanciera4),Puntajes!$D$7,IF(F201&gt;CapFinanciera4,Puntajes!$D$8,0))))))</f>
        <v>40</v>
      </c>
    </row>
    <row r="202" spans="2:7" hidden="1" x14ac:dyDescent="0.2">
      <c r="B202" s="72" t="str">
        <f>+'Capacidad Financiera'!B204</f>
        <v/>
      </c>
      <c r="C202" s="74">
        <f>IF(ISERROR(VLOOKUP(B202,'Capacidad Financiera'!$B$13:$AB$57081,2,0)),"",VLOOKUP(B202,'Capacidad Financiera'!$B$13:$AB$57081,2,0))</f>
        <v>0</v>
      </c>
      <c r="D202" s="116" t="str">
        <f>IF(OR(B202="",C202=""),"",IF(ISERROR(VLOOKUP(C202,'Capacidad Financiera'!$C$14:$AB$57081,3,0)),"",VLOOKUP(C202,'Capacidad Financiera'!$C$14:$AB$57081,3,0)))</f>
        <v/>
      </c>
      <c r="E202" s="116" t="str">
        <f>IF(OR(B202="",C202=""),"",IF(ISERROR(VLOOKUP(C202,'Capacidad Financiera'!$C$14:$AB$57081,5,0)),"",VLOOKUP(C202,'Capacidad Financiera'!$C$14:$AB$57081,5,0)))</f>
        <v/>
      </c>
      <c r="F202" s="117" t="str">
        <f t="shared" si="17"/>
        <v/>
      </c>
      <c r="G202" s="118" t="str">
        <f>IF(OR(C202="",D202="",E202=""),"",IF(AND(F202&gt;0,F202&lt;=CapFinanciera1),Puntajes!$D$4,IF(AND(F202&gt;CapFinanciera1,F202&lt;=CapFinanciera2),Puntajes!$D$5,IF(AND(F202&gt;CapFinanciera2,F202&lt;=CapFinanciera3),Puntajes!$D$6,IF(AND(F202&gt;CapFinanciera3,F202&lt;=CapFinanciera4),Puntajes!$D$7,IF(F202&gt;CapFinanciera4,Puntajes!$D$8,0))))))</f>
        <v/>
      </c>
    </row>
    <row r="203" spans="2:7" hidden="1" x14ac:dyDescent="0.2">
      <c r="B203" s="72" t="str">
        <f>+'Capacidad Financiera'!B205</f>
        <v/>
      </c>
      <c r="C203" s="74">
        <f>IF(ISERROR(VLOOKUP(B203,'Capacidad Financiera'!$B$13:$AB$57081,2,0)),"",VLOOKUP(B203,'Capacidad Financiera'!$B$13:$AB$57081,2,0))</f>
        <v>0</v>
      </c>
      <c r="D203" s="116" t="str">
        <f>IF(OR(B203="",C203=""),"",IF(ISERROR(VLOOKUP(C203,'Capacidad Financiera'!$C$14:$AB$57081,3,0)),"",VLOOKUP(C203,'Capacidad Financiera'!$C$14:$AB$57081,3,0)))</f>
        <v/>
      </c>
      <c r="E203" s="116" t="str">
        <f>IF(OR(B203="",C203=""),"",IF(ISERROR(VLOOKUP(C203,'Capacidad Financiera'!$C$14:$AB$57081,5,0)),"",VLOOKUP(C203,'Capacidad Financiera'!$C$14:$AB$57081,5,0)))</f>
        <v/>
      </c>
      <c r="F203" s="117" t="str">
        <f t="shared" si="17"/>
        <v/>
      </c>
      <c r="G203" s="118" t="str">
        <f>IF(OR(C203="",D203="",E203=""),"",IF(AND(F203&gt;0,F203&lt;=CapFinanciera1),Puntajes!$D$4,IF(AND(F203&gt;CapFinanciera1,F203&lt;=CapFinanciera2),Puntajes!$D$5,IF(AND(F203&gt;CapFinanciera2,F203&lt;=CapFinanciera3),Puntajes!$D$6,IF(AND(F203&gt;CapFinanciera3,F203&lt;=CapFinanciera4),Puntajes!$D$7,IF(F203&gt;CapFinanciera4,Puntajes!$D$8,0))))))</f>
        <v/>
      </c>
    </row>
    <row r="204" spans="2:7" hidden="1" x14ac:dyDescent="0.2">
      <c r="B204" s="72" t="str">
        <f>+'Capacidad Financiera'!B206</f>
        <v/>
      </c>
      <c r="C204" s="74">
        <f>IF(ISERROR(VLOOKUP(B204,'Capacidad Financiera'!$B$13:$AB$57081,2,0)),"",VLOOKUP(B204,'Capacidad Financiera'!$B$13:$AB$57081,2,0))</f>
        <v>0</v>
      </c>
      <c r="D204" s="116" t="str">
        <f>IF(OR(B204="",C204=""),"",IF(ISERROR(VLOOKUP(C204,'Capacidad Financiera'!$C$14:$AB$57081,3,0)),"",VLOOKUP(C204,'Capacidad Financiera'!$C$14:$AB$57081,3,0)))</f>
        <v/>
      </c>
      <c r="E204" s="116" t="str">
        <f>IF(OR(B204="",C204=""),"",IF(ISERROR(VLOOKUP(C204,'Capacidad Financiera'!$C$14:$AB$57081,5,0)),"",VLOOKUP(C204,'Capacidad Financiera'!$C$14:$AB$57081,5,0)))</f>
        <v/>
      </c>
      <c r="F204" s="117" t="str">
        <f t="shared" si="17"/>
        <v/>
      </c>
      <c r="G204" s="118" t="str">
        <f>IF(OR(C204="",D204="",E204=""),"",IF(AND(F204&gt;0,F204&lt;=CapFinanciera1),Puntajes!$D$4,IF(AND(F204&gt;CapFinanciera1,F204&lt;=CapFinanciera2),Puntajes!$D$5,IF(AND(F204&gt;CapFinanciera2,F204&lt;=CapFinanciera3),Puntajes!$D$6,IF(AND(F204&gt;CapFinanciera3,F204&lt;=CapFinanciera4),Puntajes!$D$7,IF(F204&gt;CapFinanciera4,Puntajes!$D$8,0))))))</f>
        <v/>
      </c>
    </row>
    <row r="205" spans="2:7" hidden="1" x14ac:dyDescent="0.2">
      <c r="B205" s="72" t="str">
        <f>+'Capacidad Financiera'!B207</f>
        <v/>
      </c>
      <c r="C205" s="74">
        <f>IF(ISERROR(VLOOKUP(B205,'Capacidad Financiera'!$B$13:$AB$57081,2,0)),"",VLOOKUP(B205,'Capacidad Financiera'!$B$13:$AB$57081,2,0))</f>
        <v>0</v>
      </c>
      <c r="D205" s="116" t="str">
        <f>IF(OR(B205="",C205=""),"",IF(ISERROR(VLOOKUP(C205,'Capacidad Financiera'!$C$14:$AB$57081,3,0)),"",VLOOKUP(C205,'Capacidad Financiera'!$C$14:$AB$57081,3,0)))</f>
        <v/>
      </c>
      <c r="E205" s="116" t="str">
        <f>IF(OR(B205="",C205=""),"",IF(ISERROR(VLOOKUP(C205,'Capacidad Financiera'!$C$14:$AB$57081,5,0)),"",VLOOKUP(C205,'Capacidad Financiera'!$C$14:$AB$57081,5,0)))</f>
        <v/>
      </c>
      <c r="F205" s="117" t="str">
        <f t="shared" si="17"/>
        <v/>
      </c>
      <c r="G205" s="118" t="str">
        <f>IF(OR(C205="",D205="",E205=""),"",IF(AND(F205&gt;0,F205&lt;=CapFinanciera1),Puntajes!$D$4,IF(AND(F205&gt;CapFinanciera1,F205&lt;=CapFinanciera2),Puntajes!$D$5,IF(AND(F205&gt;CapFinanciera2,F205&lt;=CapFinanciera3),Puntajes!$D$6,IF(AND(F205&gt;CapFinanciera3,F205&lt;=CapFinanciera4),Puntajes!$D$7,IF(F205&gt;CapFinanciera4,Puntajes!$D$8,0))))))</f>
        <v/>
      </c>
    </row>
    <row r="206" spans="2:7" hidden="1" x14ac:dyDescent="0.2">
      <c r="B206" s="72" t="str">
        <f>+'Capacidad Financiera'!B208</f>
        <v/>
      </c>
      <c r="C206" s="74">
        <f>IF(ISERROR(VLOOKUP(B206,'Capacidad Financiera'!$B$13:$AB$57081,2,0)),"",VLOOKUP(B206,'Capacidad Financiera'!$B$13:$AB$57081,2,0))</f>
        <v>0</v>
      </c>
      <c r="D206" s="116" t="str">
        <f>IF(OR(B206="",C206=""),"",IF(ISERROR(VLOOKUP(C206,'Capacidad Financiera'!$C$14:$AB$57081,3,0)),"",VLOOKUP(C206,'Capacidad Financiera'!$C$14:$AB$57081,3,0)))</f>
        <v/>
      </c>
      <c r="E206" s="116" t="str">
        <f>IF(OR(B206="",C206=""),"",IF(ISERROR(VLOOKUP(C206,'Capacidad Financiera'!$C$14:$AB$57081,5,0)),"",VLOOKUP(C206,'Capacidad Financiera'!$C$14:$AB$57081,5,0)))</f>
        <v/>
      </c>
      <c r="F206" s="117" t="str">
        <f t="shared" si="17"/>
        <v/>
      </c>
      <c r="G206" s="118" t="str">
        <f>IF(OR(C206="",D206="",E206=""),"",IF(AND(F206&gt;0,F206&lt;=CapFinanciera1),Puntajes!$D$4,IF(AND(F206&gt;CapFinanciera1,F206&lt;=CapFinanciera2),Puntajes!$D$5,IF(AND(F206&gt;CapFinanciera2,F206&lt;=CapFinanciera3),Puntajes!$D$6,IF(AND(F206&gt;CapFinanciera3,F206&lt;=CapFinanciera4),Puntajes!$D$7,IF(F206&gt;CapFinanciera4,Puntajes!$D$8,0))))))</f>
        <v/>
      </c>
    </row>
    <row r="207" spans="2:7" hidden="1" x14ac:dyDescent="0.2">
      <c r="B207" s="72" t="str">
        <f>+'Capacidad Financiera'!B209</f>
        <v/>
      </c>
      <c r="C207" s="74">
        <f>IF(ISERROR(VLOOKUP(B207,'Capacidad Financiera'!$B$13:$AB$57081,2,0)),"",VLOOKUP(B207,'Capacidad Financiera'!$B$13:$AB$57081,2,0))</f>
        <v>0</v>
      </c>
      <c r="D207" s="116" t="str">
        <f>IF(OR(B207="",C207=""),"",IF(ISERROR(VLOOKUP(C207,'Capacidad Financiera'!$C$14:$AB$57081,3,0)),"",VLOOKUP(C207,'Capacidad Financiera'!$C$14:$AB$57081,3,0)))</f>
        <v/>
      </c>
      <c r="E207" s="116" t="str">
        <f>IF(OR(B207="",C207=""),"",IF(ISERROR(VLOOKUP(C207,'Capacidad Financiera'!$C$14:$AB$57081,5,0)),"",VLOOKUP(C207,'Capacidad Financiera'!$C$14:$AB$57081,5,0)))</f>
        <v/>
      </c>
      <c r="F207" s="117" t="str">
        <f t="shared" si="17"/>
        <v/>
      </c>
      <c r="G207" s="118" t="str">
        <f>IF(OR(C207="",D207="",E207=""),"",IF(AND(F207&gt;0,F207&lt;=CapFinanciera1),Puntajes!$D$4,IF(AND(F207&gt;CapFinanciera1,F207&lt;=CapFinanciera2),Puntajes!$D$5,IF(AND(F207&gt;CapFinanciera2,F207&lt;=CapFinanciera3),Puntajes!$D$6,IF(AND(F207&gt;CapFinanciera3,F207&lt;=CapFinanciera4),Puntajes!$D$7,IF(F207&gt;CapFinanciera4,Puntajes!$D$8,0))))))</f>
        <v/>
      </c>
    </row>
    <row r="208" spans="2:7" hidden="1" x14ac:dyDescent="0.2">
      <c r="B208" s="72" t="str">
        <f>+'Capacidad Financiera'!B210</f>
        <v/>
      </c>
      <c r="C208" s="74">
        <f>IF(ISERROR(VLOOKUP(B208,'Capacidad Financiera'!$B$13:$AB$57081,2,0)),"",VLOOKUP(B208,'Capacidad Financiera'!$B$13:$AB$57081,2,0))</f>
        <v>0</v>
      </c>
      <c r="D208" s="116" t="str">
        <f>IF(OR(B208="",C208=""),"",IF(ISERROR(VLOOKUP(C208,'Capacidad Financiera'!$C$14:$AB$57081,3,0)),"",VLOOKUP(C208,'Capacidad Financiera'!$C$14:$AB$57081,3,0)))</f>
        <v/>
      </c>
      <c r="E208" s="116" t="str">
        <f>IF(OR(B208="",C208=""),"",IF(ISERROR(VLOOKUP(C208,'Capacidad Financiera'!$C$14:$AB$57081,5,0)),"",VLOOKUP(C208,'Capacidad Financiera'!$C$14:$AB$57081,5,0)))</f>
        <v/>
      </c>
      <c r="F208" s="117" t="str">
        <f t="shared" si="17"/>
        <v/>
      </c>
      <c r="G208" s="118" t="str">
        <f>IF(OR(C208="",D208="",E208=""),"",IF(AND(F208&gt;0,F208&lt;=CapFinanciera1),Puntajes!$D$4,IF(AND(F208&gt;CapFinanciera1,F208&lt;=CapFinanciera2),Puntajes!$D$5,IF(AND(F208&gt;CapFinanciera2,F208&lt;=CapFinanciera3),Puntajes!$D$6,IF(AND(F208&gt;CapFinanciera3,F208&lt;=CapFinanciera4),Puntajes!$D$7,IF(F208&gt;CapFinanciera4,Puntajes!$D$8,0))))))</f>
        <v/>
      </c>
    </row>
    <row r="209" spans="2:7" ht="13.5" hidden="1" thickBot="1" x14ac:dyDescent="0.25">
      <c r="B209" s="153" t="str">
        <f>+'Capacidad Financiera'!B211</f>
        <v/>
      </c>
      <c r="C209" s="154">
        <f>IF(ISERROR(VLOOKUP(B209,'Capacidad Financiera'!$B$13:$AB$57081,2,0)),"",VLOOKUP(B209,'Capacidad Financiera'!$B$13:$AB$57081,2,0))</f>
        <v>0</v>
      </c>
      <c r="D209" s="155" t="str">
        <f>IF(OR(B209="",C209=""),"",IF(ISERROR(VLOOKUP(C209,'Capacidad Financiera'!$C$14:$AB$57081,3,0)),"",VLOOKUP(C209,'Capacidad Financiera'!$C$14:$AB$57081,3,0)))</f>
        <v/>
      </c>
      <c r="E209" s="155" t="str">
        <f>IF(OR(B209="",C209=""),"",IF(ISERROR(VLOOKUP(C209,'Capacidad Financiera'!$C$14:$AB$57081,5,0)),"",VLOOKUP(C209,'Capacidad Financiera'!$C$14:$AB$57081,5,0)))</f>
        <v/>
      </c>
      <c r="F209" s="156" t="str">
        <f t="shared" si="17"/>
        <v/>
      </c>
      <c r="G209" s="157" t="str">
        <f>IF(OR(C209="",D209="",E209=""),"",IF(AND(F209&gt;0,F209&lt;=CapFinanciera1),Puntajes!$D$4,IF(AND(F209&gt;CapFinanciera1,F209&lt;=CapFinanciera2),Puntajes!$D$5,IF(AND(F209&gt;CapFinanciera2,F209&lt;=CapFinanciera3),Puntajes!$D$6,IF(AND(F209&gt;CapFinanciera3,F209&lt;=CapFinanciera4),Puntajes!$D$7,IF(F209&gt;CapFinanciera4,Puntajes!$D$8,0))))))</f>
        <v/>
      </c>
    </row>
    <row r="210" spans="2:7" ht="13.5" thickBot="1" x14ac:dyDescent="0.25">
      <c r="B210" s="161"/>
      <c r="C210" s="483"/>
      <c r="D210" s="483"/>
      <c r="E210" s="483"/>
      <c r="F210" s="483"/>
      <c r="G210" s="484"/>
    </row>
    <row r="211" spans="2:7" x14ac:dyDescent="0.2">
      <c r="B211" s="67">
        <v>19</v>
      </c>
      <c r="C211" s="68" t="str">
        <f>IF(ISERROR(VLOOKUP(B211,'Capacidad Financiera'!$B$13:$AB$57081,2,0)),"",VLOOKUP(B211,'Capacidad Financiera'!$B$13:$AB$57081,2,0))</f>
        <v>GHS INGENIERIA SAS</v>
      </c>
      <c r="D211" s="115" t="str">
        <f>IF(B212="",IF(B211&lt;&gt;"",IF(ISERROR(VLOOKUP(C211,'Capacidad Financiera'!$C$13:$H$22,3,0)),"",VLOOKUP(C211,'Capacidad Financiera'!$C$13:$H$22,3,0))),"")</f>
        <v/>
      </c>
      <c r="E211" s="115" t="str">
        <f>IF(B212="",IF(B211&lt;&gt;"",IF(ISERROR(VLOOKUP(C211,'Capacidad Financiera'!$C$13:$H$22,5,0)),"",VLOOKUP(C211,'Capacidad Financiera'!$C$13:$H$22,5,0))),"")</f>
        <v/>
      </c>
      <c r="F211" s="73" t="str">
        <f>IF(OR(C211="",D211="",E211=""),"",IF(OR(D211=0,E211=0),0,D211/E211))</f>
        <v/>
      </c>
      <c r="G211" s="111" t="str">
        <f>IF(B212="",IF(AND(D211="",E211=""),"",IF(AND(F211&gt;0,F211&lt;=CapFinanciera1),Puntajes!$D$4,IF(AND(F211&gt;CapFinanciera1,F211&lt;=CapFinanciera2),Puntajes!$D$5,IF(AND(F211&gt;CapFinanciera2,F211&lt;=CapFinanciera3),Puntajes!$D$6,IF(AND(F211&gt;CapFinanciera3,F211&lt;=CapFinanciera4),Puntajes!$D$7,IF(F211&gt;CapFinanciera4,Puntajes!$D$8,0)))))),"")</f>
        <v/>
      </c>
    </row>
    <row r="212" spans="2:7" ht="13.5" thickBot="1" x14ac:dyDescent="0.25">
      <c r="B212" s="72">
        <f>+'Capacidad Financiera'!B214</f>
        <v>19.100000000000001</v>
      </c>
      <c r="C212" s="74" t="str">
        <f>IF(ISERROR(VLOOKUP(B212,'Capacidad Financiera'!$B$13:$AB$57081,2,0)),"",VLOOKUP(B212,'Capacidad Financiera'!$B$13:$AB$57081,2,0))</f>
        <v>GHS INGENIERIA SAS</v>
      </c>
      <c r="D212" s="116">
        <f>IF(OR(B212="",C212=""),"",IF(ISERROR(VLOOKUP(C212,'Capacidad Financiera'!$C$14:$AB$57081,3,0)),"",VLOOKUP(C212,'Capacidad Financiera'!$C$14:$AB$57081,3,0)))</f>
        <v>498018023</v>
      </c>
      <c r="E212" s="116">
        <f>IF(OR(B212="",C212=""),"",IF(ISERROR(VLOOKUP(C212,'Capacidad Financiera'!$C$14:$AB$57081,5,0)),"",VLOOKUP(C212,'Capacidad Financiera'!$C$14:$AB$57081,5,0)))</f>
        <v>1E-3</v>
      </c>
      <c r="F212" s="117">
        <f t="shared" ref="F212:F220" si="18">IF(OR(C212="",D212="",E212=""),"",IF(OR(D212=0,E212=0),0,D212/E212))</f>
        <v>498018023000</v>
      </c>
      <c r="G212" s="118">
        <f>IF(OR(C212="",D212="",E212=""),"",IF(AND(F212&gt;0,F212&lt;=CapFinanciera1),Puntajes!$D$4,IF(AND(F212&gt;CapFinanciera1,F212&lt;=CapFinanciera2),Puntajes!$D$5,IF(AND(F212&gt;CapFinanciera2,F212&lt;=CapFinanciera3),Puntajes!$D$6,IF(AND(F212&gt;CapFinanciera3,F212&lt;=CapFinanciera4),Puntajes!$D$7,IF(F212&gt;CapFinanciera4,Puntajes!$D$8,0))))))</f>
        <v>40</v>
      </c>
    </row>
    <row r="213" spans="2:7" hidden="1" x14ac:dyDescent="0.2">
      <c r="B213" s="72" t="str">
        <f>+'Capacidad Financiera'!B215</f>
        <v/>
      </c>
      <c r="C213" s="74">
        <f>IF(ISERROR(VLOOKUP(B213,'Capacidad Financiera'!$B$13:$AB$57081,2,0)),"",VLOOKUP(B213,'Capacidad Financiera'!$B$13:$AB$57081,2,0))</f>
        <v>0</v>
      </c>
      <c r="D213" s="116" t="str">
        <f>IF(OR(B213="",C213=""),"",IF(ISERROR(VLOOKUP(C213,'Capacidad Financiera'!$C$14:$AB$57081,3,0)),"",VLOOKUP(C213,'Capacidad Financiera'!$C$14:$AB$57081,3,0)))</f>
        <v/>
      </c>
      <c r="E213" s="116" t="str">
        <f>IF(OR(B213="",C213=""),"",IF(ISERROR(VLOOKUP(C213,'Capacidad Financiera'!$C$14:$AB$57081,5,0)),"",VLOOKUP(C213,'Capacidad Financiera'!$C$14:$AB$57081,5,0)))</f>
        <v/>
      </c>
      <c r="F213" s="117" t="str">
        <f t="shared" si="18"/>
        <v/>
      </c>
      <c r="G213" s="118" t="str">
        <f>IF(OR(C213="",D213="",E213=""),"",IF(AND(F213&gt;0,F213&lt;=CapFinanciera1),Puntajes!$D$4,IF(AND(F213&gt;CapFinanciera1,F213&lt;=CapFinanciera2),Puntajes!$D$5,IF(AND(F213&gt;CapFinanciera2,F213&lt;=CapFinanciera3),Puntajes!$D$6,IF(AND(F213&gt;CapFinanciera3,F213&lt;=CapFinanciera4),Puntajes!$D$7,IF(F213&gt;CapFinanciera4,Puntajes!$D$8,0))))))</f>
        <v/>
      </c>
    </row>
    <row r="214" spans="2:7" hidden="1" x14ac:dyDescent="0.2">
      <c r="B214" s="72" t="str">
        <f>+'Capacidad Financiera'!B216</f>
        <v/>
      </c>
      <c r="C214" s="74">
        <f>IF(ISERROR(VLOOKUP(B214,'Capacidad Financiera'!$B$13:$AB$57081,2,0)),"",VLOOKUP(B214,'Capacidad Financiera'!$B$13:$AB$57081,2,0))</f>
        <v>0</v>
      </c>
      <c r="D214" s="116" t="str">
        <f>IF(OR(B214="",C214=""),"",IF(ISERROR(VLOOKUP(C214,'Capacidad Financiera'!$C$14:$AB$57081,3,0)),"",VLOOKUP(C214,'Capacidad Financiera'!$C$14:$AB$57081,3,0)))</f>
        <v/>
      </c>
      <c r="E214" s="116" t="str">
        <f>IF(OR(B214="",C214=""),"",IF(ISERROR(VLOOKUP(C214,'Capacidad Financiera'!$C$14:$AB$57081,5,0)),"",VLOOKUP(C214,'Capacidad Financiera'!$C$14:$AB$57081,5,0)))</f>
        <v/>
      </c>
      <c r="F214" s="117" t="str">
        <f t="shared" si="18"/>
        <v/>
      </c>
      <c r="G214" s="118" t="str">
        <f>IF(OR(C214="",D214="",E214=""),"",IF(AND(F214&gt;0,F214&lt;=CapFinanciera1),Puntajes!$D$4,IF(AND(F214&gt;CapFinanciera1,F214&lt;=CapFinanciera2),Puntajes!$D$5,IF(AND(F214&gt;CapFinanciera2,F214&lt;=CapFinanciera3),Puntajes!$D$6,IF(AND(F214&gt;CapFinanciera3,F214&lt;=CapFinanciera4),Puntajes!$D$7,IF(F214&gt;CapFinanciera4,Puntajes!$D$8,0))))))</f>
        <v/>
      </c>
    </row>
    <row r="215" spans="2:7" hidden="1" x14ac:dyDescent="0.2">
      <c r="B215" s="72" t="str">
        <f>+'Capacidad Financiera'!B217</f>
        <v/>
      </c>
      <c r="C215" s="74">
        <f>IF(ISERROR(VLOOKUP(B215,'Capacidad Financiera'!$B$13:$AB$57081,2,0)),"",VLOOKUP(B215,'Capacidad Financiera'!$B$13:$AB$57081,2,0))</f>
        <v>0</v>
      </c>
      <c r="D215" s="116" t="str">
        <f>IF(OR(B215="",C215=""),"",IF(ISERROR(VLOOKUP(C215,'Capacidad Financiera'!$C$14:$AB$57081,3,0)),"",VLOOKUP(C215,'Capacidad Financiera'!$C$14:$AB$57081,3,0)))</f>
        <v/>
      </c>
      <c r="E215" s="116" t="str">
        <f>IF(OR(B215="",C215=""),"",IF(ISERROR(VLOOKUP(C215,'Capacidad Financiera'!$C$14:$AB$57081,5,0)),"",VLOOKUP(C215,'Capacidad Financiera'!$C$14:$AB$57081,5,0)))</f>
        <v/>
      </c>
      <c r="F215" s="117" t="str">
        <f t="shared" si="18"/>
        <v/>
      </c>
      <c r="G215" s="118" t="str">
        <f>IF(OR(C215="",D215="",E215=""),"",IF(AND(F215&gt;0,F215&lt;=CapFinanciera1),Puntajes!$D$4,IF(AND(F215&gt;CapFinanciera1,F215&lt;=CapFinanciera2),Puntajes!$D$5,IF(AND(F215&gt;CapFinanciera2,F215&lt;=CapFinanciera3),Puntajes!$D$6,IF(AND(F215&gt;CapFinanciera3,F215&lt;=CapFinanciera4),Puntajes!$D$7,IF(F215&gt;CapFinanciera4,Puntajes!$D$8,0))))))</f>
        <v/>
      </c>
    </row>
    <row r="216" spans="2:7" hidden="1" x14ac:dyDescent="0.2">
      <c r="B216" s="72" t="str">
        <f>+'Capacidad Financiera'!B218</f>
        <v/>
      </c>
      <c r="C216" s="74">
        <f>IF(ISERROR(VLOOKUP(B216,'Capacidad Financiera'!$B$13:$AB$57081,2,0)),"",VLOOKUP(B216,'Capacidad Financiera'!$B$13:$AB$57081,2,0))</f>
        <v>0</v>
      </c>
      <c r="D216" s="116" t="str">
        <f>IF(OR(B216="",C216=""),"",IF(ISERROR(VLOOKUP(C216,'Capacidad Financiera'!$C$14:$AB$57081,3,0)),"",VLOOKUP(C216,'Capacidad Financiera'!$C$14:$AB$57081,3,0)))</f>
        <v/>
      </c>
      <c r="E216" s="116" t="str">
        <f>IF(OR(B216="",C216=""),"",IF(ISERROR(VLOOKUP(C216,'Capacidad Financiera'!$C$14:$AB$57081,5,0)),"",VLOOKUP(C216,'Capacidad Financiera'!$C$14:$AB$57081,5,0)))</f>
        <v/>
      </c>
      <c r="F216" s="117" t="str">
        <f t="shared" si="18"/>
        <v/>
      </c>
      <c r="G216" s="118" t="str">
        <f>IF(OR(C216="",D216="",E216=""),"",IF(AND(F216&gt;0,F216&lt;=CapFinanciera1),Puntajes!$D$4,IF(AND(F216&gt;CapFinanciera1,F216&lt;=CapFinanciera2),Puntajes!$D$5,IF(AND(F216&gt;CapFinanciera2,F216&lt;=CapFinanciera3),Puntajes!$D$6,IF(AND(F216&gt;CapFinanciera3,F216&lt;=CapFinanciera4),Puntajes!$D$7,IF(F216&gt;CapFinanciera4,Puntajes!$D$8,0))))))</f>
        <v/>
      </c>
    </row>
    <row r="217" spans="2:7" hidden="1" x14ac:dyDescent="0.2">
      <c r="B217" s="72" t="str">
        <f>+'Capacidad Financiera'!B219</f>
        <v/>
      </c>
      <c r="C217" s="74">
        <f>IF(ISERROR(VLOOKUP(B217,'Capacidad Financiera'!$B$13:$AB$57081,2,0)),"",VLOOKUP(B217,'Capacidad Financiera'!$B$13:$AB$57081,2,0))</f>
        <v>0</v>
      </c>
      <c r="D217" s="116" t="str">
        <f>IF(OR(B217="",C217=""),"",IF(ISERROR(VLOOKUP(C217,'Capacidad Financiera'!$C$14:$AB$57081,3,0)),"",VLOOKUP(C217,'Capacidad Financiera'!$C$14:$AB$57081,3,0)))</f>
        <v/>
      </c>
      <c r="E217" s="116" t="str">
        <f>IF(OR(B217="",C217=""),"",IF(ISERROR(VLOOKUP(C217,'Capacidad Financiera'!$C$14:$AB$57081,5,0)),"",VLOOKUP(C217,'Capacidad Financiera'!$C$14:$AB$57081,5,0)))</f>
        <v/>
      </c>
      <c r="F217" s="117" t="str">
        <f t="shared" si="18"/>
        <v/>
      </c>
      <c r="G217" s="118" t="str">
        <f>IF(OR(C217="",D217="",E217=""),"",IF(AND(F217&gt;0,F217&lt;=CapFinanciera1),Puntajes!$D$4,IF(AND(F217&gt;CapFinanciera1,F217&lt;=CapFinanciera2),Puntajes!$D$5,IF(AND(F217&gt;CapFinanciera2,F217&lt;=CapFinanciera3),Puntajes!$D$6,IF(AND(F217&gt;CapFinanciera3,F217&lt;=CapFinanciera4),Puntajes!$D$7,IF(F217&gt;CapFinanciera4,Puntajes!$D$8,0))))))</f>
        <v/>
      </c>
    </row>
    <row r="218" spans="2:7" hidden="1" x14ac:dyDescent="0.2">
      <c r="B218" s="72" t="str">
        <f>+'Capacidad Financiera'!B220</f>
        <v/>
      </c>
      <c r="C218" s="74">
        <f>IF(ISERROR(VLOOKUP(B218,'Capacidad Financiera'!$B$13:$AB$57081,2,0)),"",VLOOKUP(B218,'Capacidad Financiera'!$B$13:$AB$57081,2,0))</f>
        <v>0</v>
      </c>
      <c r="D218" s="116" t="str">
        <f>IF(OR(B218="",C218=""),"",IF(ISERROR(VLOOKUP(C218,'Capacidad Financiera'!$C$14:$AB$57081,3,0)),"",VLOOKUP(C218,'Capacidad Financiera'!$C$14:$AB$57081,3,0)))</f>
        <v/>
      </c>
      <c r="E218" s="116" t="str">
        <f>IF(OR(B218="",C218=""),"",IF(ISERROR(VLOOKUP(C218,'Capacidad Financiera'!$C$14:$AB$57081,5,0)),"",VLOOKUP(C218,'Capacidad Financiera'!$C$14:$AB$57081,5,0)))</f>
        <v/>
      </c>
      <c r="F218" s="117" t="str">
        <f t="shared" si="18"/>
        <v/>
      </c>
      <c r="G218" s="118" t="str">
        <f>IF(OR(C218="",D218="",E218=""),"",IF(AND(F218&gt;0,F218&lt;=CapFinanciera1),Puntajes!$D$4,IF(AND(F218&gt;CapFinanciera1,F218&lt;=CapFinanciera2),Puntajes!$D$5,IF(AND(F218&gt;CapFinanciera2,F218&lt;=CapFinanciera3),Puntajes!$D$6,IF(AND(F218&gt;CapFinanciera3,F218&lt;=CapFinanciera4),Puntajes!$D$7,IF(F218&gt;CapFinanciera4,Puntajes!$D$8,0))))))</f>
        <v/>
      </c>
    </row>
    <row r="219" spans="2:7" hidden="1" x14ac:dyDescent="0.2">
      <c r="B219" s="72" t="str">
        <f>+'Capacidad Financiera'!B221</f>
        <v/>
      </c>
      <c r="C219" s="74">
        <f>IF(ISERROR(VLOOKUP(B219,'Capacidad Financiera'!$B$13:$AB$57081,2,0)),"",VLOOKUP(B219,'Capacidad Financiera'!$B$13:$AB$57081,2,0))</f>
        <v>0</v>
      </c>
      <c r="D219" s="116" t="str">
        <f>IF(OR(B219="",C219=""),"",IF(ISERROR(VLOOKUP(C219,'Capacidad Financiera'!$C$14:$AB$57081,3,0)),"",VLOOKUP(C219,'Capacidad Financiera'!$C$14:$AB$57081,3,0)))</f>
        <v/>
      </c>
      <c r="E219" s="116" t="str">
        <f>IF(OR(B219="",C219=""),"",IF(ISERROR(VLOOKUP(C219,'Capacidad Financiera'!$C$14:$AB$57081,5,0)),"",VLOOKUP(C219,'Capacidad Financiera'!$C$14:$AB$57081,5,0)))</f>
        <v/>
      </c>
      <c r="F219" s="117" t="str">
        <f t="shared" si="18"/>
        <v/>
      </c>
      <c r="G219" s="118" t="str">
        <f>IF(OR(C219="",D219="",E219=""),"",IF(AND(F219&gt;0,F219&lt;=CapFinanciera1),Puntajes!$D$4,IF(AND(F219&gt;CapFinanciera1,F219&lt;=CapFinanciera2),Puntajes!$D$5,IF(AND(F219&gt;CapFinanciera2,F219&lt;=CapFinanciera3),Puntajes!$D$6,IF(AND(F219&gt;CapFinanciera3,F219&lt;=CapFinanciera4),Puntajes!$D$7,IF(F219&gt;CapFinanciera4,Puntajes!$D$8,0))))))</f>
        <v/>
      </c>
    </row>
    <row r="220" spans="2:7" ht="13.5" hidden="1" thickBot="1" x14ac:dyDescent="0.25">
      <c r="B220" s="153" t="str">
        <f>+'Capacidad Financiera'!B222</f>
        <v/>
      </c>
      <c r="C220" s="154">
        <f>IF(ISERROR(VLOOKUP(B220,'Capacidad Financiera'!$B$13:$AB$57081,2,0)),"",VLOOKUP(B220,'Capacidad Financiera'!$B$13:$AB$57081,2,0))</f>
        <v>0</v>
      </c>
      <c r="D220" s="155" t="str">
        <f>IF(OR(B220="",C220=""),"",IF(ISERROR(VLOOKUP(C220,'Capacidad Financiera'!$C$14:$AB$57081,3,0)),"",VLOOKUP(C220,'Capacidad Financiera'!$C$14:$AB$57081,3,0)))</f>
        <v/>
      </c>
      <c r="E220" s="155" t="str">
        <f>IF(OR(B220="",C220=""),"",IF(ISERROR(VLOOKUP(C220,'Capacidad Financiera'!$C$14:$AB$57081,5,0)),"",VLOOKUP(C220,'Capacidad Financiera'!$C$14:$AB$57081,5,0)))</f>
        <v/>
      </c>
      <c r="F220" s="156" t="str">
        <f t="shared" si="18"/>
        <v/>
      </c>
      <c r="G220" s="157" t="str">
        <f>IF(OR(C220="",D220="",E220=""),"",IF(AND(F220&gt;0,F220&lt;=CapFinanciera1),Puntajes!$D$4,IF(AND(F220&gt;CapFinanciera1,F220&lt;=CapFinanciera2),Puntajes!$D$5,IF(AND(F220&gt;CapFinanciera2,F220&lt;=CapFinanciera3),Puntajes!$D$6,IF(AND(F220&gt;CapFinanciera3,F220&lt;=CapFinanciera4),Puntajes!$D$7,IF(F220&gt;CapFinanciera4,Puntajes!$D$8,0))))))</f>
        <v/>
      </c>
    </row>
    <row r="221" spans="2:7" ht="13.5" thickBot="1" x14ac:dyDescent="0.25">
      <c r="B221" s="161"/>
      <c r="C221" s="483"/>
      <c r="D221" s="483"/>
      <c r="E221" s="483"/>
      <c r="F221" s="483"/>
      <c r="G221" s="484"/>
    </row>
    <row r="222" spans="2:7" x14ac:dyDescent="0.2">
      <c r="B222" s="67">
        <v>20</v>
      </c>
      <c r="C222" s="68" t="str">
        <f>IF(ISERROR(VLOOKUP(B222,'Capacidad Financiera'!$B$13:$AB$57081,2,0)),"",VLOOKUP(B222,'Capacidad Financiera'!$B$13:$AB$57081,2,0))</f>
        <v xml:space="preserve"> LOGIA 3 ASOCIADOS S.A.S - BIC</v>
      </c>
      <c r="D222" s="115" t="str">
        <f>IF(B223="",IF(B222&lt;&gt;"",IF(ISERROR(VLOOKUP(C222,'Capacidad Financiera'!$C$13:$H$22,3,0)),"",VLOOKUP(C222,'Capacidad Financiera'!$C$13:$H$22,3,0))),"")</f>
        <v/>
      </c>
      <c r="E222" s="115" t="str">
        <f>IF(B223="",IF(B222&lt;&gt;"",IF(ISERROR(VLOOKUP(C222,'Capacidad Financiera'!$C$13:$H$22,5,0)),"",VLOOKUP(C222,'Capacidad Financiera'!$C$13:$H$22,5,0))),"")</f>
        <v/>
      </c>
      <c r="F222" s="73" t="str">
        <f>IF(OR(C222="",D222="",E222=""),"",IF(OR(D222=0,E222=0),0,D222/E222))</f>
        <v/>
      </c>
      <c r="G222" s="111" t="str">
        <f>IF(B223="",IF(AND(D222="",E222=""),"",IF(AND(F222&gt;0,F222&lt;=CapFinanciera1),Puntajes!$D$4,IF(AND(F222&gt;CapFinanciera1,F222&lt;=CapFinanciera2),Puntajes!$D$5,IF(AND(F222&gt;CapFinanciera2,F222&lt;=CapFinanciera3),Puntajes!$D$6,IF(AND(F222&gt;CapFinanciera3,F222&lt;=CapFinanciera4),Puntajes!$D$7,IF(F222&gt;CapFinanciera4,Puntajes!$D$8,0)))))),"")</f>
        <v/>
      </c>
    </row>
    <row r="223" spans="2:7" ht="13.5" thickBot="1" x14ac:dyDescent="0.25">
      <c r="B223" s="72">
        <f>+'Capacidad Financiera'!B225</f>
        <v>20.100000000000001</v>
      </c>
      <c r="C223" s="74" t="str">
        <f>IF(ISERROR(VLOOKUP(B223,'Capacidad Financiera'!$B$13:$AB$57081,2,0)),"",VLOOKUP(B223,'Capacidad Financiera'!$B$13:$AB$57081,2,0))</f>
        <v xml:space="preserve"> LOGIA 3 ASOCIADOS S.A.S - BIC</v>
      </c>
      <c r="D223" s="116">
        <f>IF(OR(B223="",C223=""),"",IF(ISERROR(VLOOKUP(C223,'Capacidad Financiera'!$C$14:$AB$57081,3,0)),"",VLOOKUP(C223,'Capacidad Financiera'!$C$14:$AB$57081,3,0)))</f>
        <v>1695535303</v>
      </c>
      <c r="E223" s="116">
        <f>IF(OR(B223="",C223=""),"",IF(ISERROR(VLOOKUP(C223,'Capacidad Financiera'!$C$14:$AB$57081,5,0)),"",VLOOKUP(C223,'Capacidad Financiera'!$C$14:$AB$57081,5,0)))</f>
        <v>273714705</v>
      </c>
      <c r="F223" s="117">
        <f t="shared" ref="F223:F231" si="19">IF(OR(C223="",D223="",E223=""),"",IF(OR(D223=0,E223=0),0,D223/E223))</f>
        <v>6.1945349373903751</v>
      </c>
      <c r="G223" s="118">
        <f>IF(OR(C223="",D223="",E223=""),"",IF(AND(F223&gt;0,F223&lt;=CapFinanciera1),Puntajes!$D$4,IF(AND(F223&gt;CapFinanciera1,F223&lt;=CapFinanciera2),Puntajes!$D$5,IF(AND(F223&gt;CapFinanciera2,F223&lt;=CapFinanciera3),Puntajes!$D$6,IF(AND(F223&gt;CapFinanciera3,F223&lt;=CapFinanciera4),Puntajes!$D$7,IF(F223&gt;CapFinanciera4,Puntajes!$D$8,0))))))</f>
        <v>40</v>
      </c>
    </row>
    <row r="224" spans="2:7" hidden="1" x14ac:dyDescent="0.2">
      <c r="B224" s="72" t="str">
        <f>+'Capacidad Financiera'!B226</f>
        <v/>
      </c>
      <c r="C224" s="74">
        <f>IF(ISERROR(VLOOKUP(B224,'Capacidad Financiera'!$B$13:$AB$57081,2,0)),"",VLOOKUP(B224,'Capacidad Financiera'!$B$13:$AB$57081,2,0))</f>
        <v>0</v>
      </c>
      <c r="D224" s="116" t="str">
        <f>IF(OR(B224="",C224=""),"",IF(ISERROR(VLOOKUP(C224,'Capacidad Financiera'!$C$14:$AB$57081,3,0)),"",VLOOKUP(C224,'Capacidad Financiera'!$C$14:$AB$57081,3,0)))</f>
        <v/>
      </c>
      <c r="E224" s="116" t="str">
        <f>IF(OR(B224="",C224=""),"",IF(ISERROR(VLOOKUP(C224,'Capacidad Financiera'!$C$14:$AB$57081,5,0)),"",VLOOKUP(C224,'Capacidad Financiera'!$C$14:$AB$57081,5,0)))</f>
        <v/>
      </c>
      <c r="F224" s="117" t="str">
        <f t="shared" si="19"/>
        <v/>
      </c>
      <c r="G224" s="118" t="str">
        <f>IF(OR(C224="",D224="",E224=""),"",IF(AND(F224&gt;0,F224&lt;=CapFinanciera1),Puntajes!$D$4,IF(AND(F224&gt;CapFinanciera1,F224&lt;=CapFinanciera2),Puntajes!$D$5,IF(AND(F224&gt;CapFinanciera2,F224&lt;=CapFinanciera3),Puntajes!$D$6,IF(AND(F224&gt;CapFinanciera3,F224&lt;=CapFinanciera4),Puntajes!$D$7,IF(F224&gt;CapFinanciera4,Puntajes!$D$8,0))))))</f>
        <v/>
      </c>
    </row>
    <row r="225" spans="2:7" hidden="1" x14ac:dyDescent="0.2">
      <c r="B225" s="72" t="str">
        <f>+'Capacidad Financiera'!B227</f>
        <v/>
      </c>
      <c r="C225" s="74">
        <f>IF(ISERROR(VLOOKUP(B225,'Capacidad Financiera'!$B$13:$AB$57081,2,0)),"",VLOOKUP(B225,'Capacidad Financiera'!$B$13:$AB$57081,2,0))</f>
        <v>0</v>
      </c>
      <c r="D225" s="116" t="str">
        <f>IF(OR(B225="",C225=""),"",IF(ISERROR(VLOOKUP(C225,'Capacidad Financiera'!$C$14:$AB$57081,3,0)),"",VLOOKUP(C225,'Capacidad Financiera'!$C$14:$AB$57081,3,0)))</f>
        <v/>
      </c>
      <c r="E225" s="116" t="str">
        <f>IF(OR(B225="",C225=""),"",IF(ISERROR(VLOOKUP(C225,'Capacidad Financiera'!$C$14:$AB$57081,5,0)),"",VLOOKUP(C225,'Capacidad Financiera'!$C$14:$AB$57081,5,0)))</f>
        <v/>
      </c>
      <c r="F225" s="117" t="str">
        <f t="shared" si="19"/>
        <v/>
      </c>
      <c r="G225" s="118" t="str">
        <f>IF(OR(C225="",D225="",E225=""),"",IF(AND(F225&gt;0,F225&lt;=CapFinanciera1),Puntajes!$D$4,IF(AND(F225&gt;CapFinanciera1,F225&lt;=CapFinanciera2),Puntajes!$D$5,IF(AND(F225&gt;CapFinanciera2,F225&lt;=CapFinanciera3),Puntajes!$D$6,IF(AND(F225&gt;CapFinanciera3,F225&lt;=CapFinanciera4),Puntajes!$D$7,IF(F225&gt;CapFinanciera4,Puntajes!$D$8,0))))))</f>
        <v/>
      </c>
    </row>
    <row r="226" spans="2:7" hidden="1" x14ac:dyDescent="0.2">
      <c r="B226" s="72" t="str">
        <f>+'Capacidad Financiera'!B228</f>
        <v/>
      </c>
      <c r="C226" s="74">
        <f>IF(ISERROR(VLOOKUP(B226,'Capacidad Financiera'!$B$13:$AB$57081,2,0)),"",VLOOKUP(B226,'Capacidad Financiera'!$B$13:$AB$57081,2,0))</f>
        <v>0</v>
      </c>
      <c r="D226" s="116" t="str">
        <f>IF(OR(B226="",C226=""),"",IF(ISERROR(VLOOKUP(C226,'Capacidad Financiera'!$C$14:$AB$57081,3,0)),"",VLOOKUP(C226,'Capacidad Financiera'!$C$14:$AB$57081,3,0)))</f>
        <v/>
      </c>
      <c r="E226" s="116" t="str">
        <f>IF(OR(B226="",C226=""),"",IF(ISERROR(VLOOKUP(C226,'Capacidad Financiera'!$C$14:$AB$57081,5,0)),"",VLOOKUP(C226,'Capacidad Financiera'!$C$14:$AB$57081,5,0)))</f>
        <v/>
      </c>
      <c r="F226" s="117" t="str">
        <f t="shared" si="19"/>
        <v/>
      </c>
      <c r="G226" s="118" t="str">
        <f>IF(OR(C226="",D226="",E226=""),"",IF(AND(F226&gt;0,F226&lt;=CapFinanciera1),Puntajes!$D$4,IF(AND(F226&gt;CapFinanciera1,F226&lt;=CapFinanciera2),Puntajes!$D$5,IF(AND(F226&gt;CapFinanciera2,F226&lt;=CapFinanciera3),Puntajes!$D$6,IF(AND(F226&gt;CapFinanciera3,F226&lt;=CapFinanciera4),Puntajes!$D$7,IF(F226&gt;CapFinanciera4,Puntajes!$D$8,0))))))</f>
        <v/>
      </c>
    </row>
    <row r="227" spans="2:7" hidden="1" x14ac:dyDescent="0.2">
      <c r="B227" s="72" t="str">
        <f>+'Capacidad Financiera'!B229</f>
        <v/>
      </c>
      <c r="C227" s="74">
        <f>IF(ISERROR(VLOOKUP(B227,'Capacidad Financiera'!$B$13:$AB$57081,2,0)),"",VLOOKUP(B227,'Capacidad Financiera'!$B$13:$AB$57081,2,0))</f>
        <v>0</v>
      </c>
      <c r="D227" s="116" t="str">
        <f>IF(OR(B227="",C227=""),"",IF(ISERROR(VLOOKUP(C227,'Capacidad Financiera'!$C$14:$AB$57081,3,0)),"",VLOOKUP(C227,'Capacidad Financiera'!$C$14:$AB$57081,3,0)))</f>
        <v/>
      </c>
      <c r="E227" s="116" t="str">
        <f>IF(OR(B227="",C227=""),"",IF(ISERROR(VLOOKUP(C227,'Capacidad Financiera'!$C$14:$AB$57081,5,0)),"",VLOOKUP(C227,'Capacidad Financiera'!$C$14:$AB$57081,5,0)))</f>
        <v/>
      </c>
      <c r="F227" s="117" t="str">
        <f t="shared" si="19"/>
        <v/>
      </c>
      <c r="G227" s="118" t="str">
        <f>IF(OR(C227="",D227="",E227=""),"",IF(AND(F227&gt;0,F227&lt;=CapFinanciera1),Puntajes!$D$4,IF(AND(F227&gt;CapFinanciera1,F227&lt;=CapFinanciera2),Puntajes!$D$5,IF(AND(F227&gt;CapFinanciera2,F227&lt;=CapFinanciera3),Puntajes!$D$6,IF(AND(F227&gt;CapFinanciera3,F227&lt;=CapFinanciera4),Puntajes!$D$7,IF(F227&gt;CapFinanciera4,Puntajes!$D$8,0))))))</f>
        <v/>
      </c>
    </row>
    <row r="228" spans="2:7" hidden="1" x14ac:dyDescent="0.2">
      <c r="B228" s="72" t="str">
        <f>+'Capacidad Financiera'!B230</f>
        <v/>
      </c>
      <c r="C228" s="74">
        <f>IF(ISERROR(VLOOKUP(B228,'Capacidad Financiera'!$B$13:$AB$57081,2,0)),"",VLOOKUP(B228,'Capacidad Financiera'!$B$13:$AB$57081,2,0))</f>
        <v>0</v>
      </c>
      <c r="D228" s="116" t="str">
        <f>IF(OR(B228="",C228=""),"",IF(ISERROR(VLOOKUP(C228,'Capacidad Financiera'!$C$14:$AB$57081,3,0)),"",VLOOKUP(C228,'Capacidad Financiera'!$C$14:$AB$57081,3,0)))</f>
        <v/>
      </c>
      <c r="E228" s="116" t="str">
        <f>IF(OR(B228="",C228=""),"",IF(ISERROR(VLOOKUP(C228,'Capacidad Financiera'!$C$14:$AB$57081,5,0)),"",VLOOKUP(C228,'Capacidad Financiera'!$C$14:$AB$57081,5,0)))</f>
        <v/>
      </c>
      <c r="F228" s="117" t="str">
        <f t="shared" si="19"/>
        <v/>
      </c>
      <c r="G228" s="118" t="str">
        <f>IF(OR(C228="",D228="",E228=""),"",IF(AND(F228&gt;0,F228&lt;=CapFinanciera1),Puntajes!$D$4,IF(AND(F228&gt;CapFinanciera1,F228&lt;=CapFinanciera2),Puntajes!$D$5,IF(AND(F228&gt;CapFinanciera2,F228&lt;=CapFinanciera3),Puntajes!$D$6,IF(AND(F228&gt;CapFinanciera3,F228&lt;=CapFinanciera4),Puntajes!$D$7,IF(F228&gt;CapFinanciera4,Puntajes!$D$8,0))))))</f>
        <v/>
      </c>
    </row>
    <row r="229" spans="2:7" hidden="1" x14ac:dyDescent="0.2">
      <c r="B229" s="72" t="str">
        <f>+'Capacidad Financiera'!B231</f>
        <v/>
      </c>
      <c r="C229" s="74">
        <f>IF(ISERROR(VLOOKUP(B229,'Capacidad Financiera'!$B$13:$AB$57081,2,0)),"",VLOOKUP(B229,'Capacidad Financiera'!$B$13:$AB$57081,2,0))</f>
        <v>0</v>
      </c>
      <c r="D229" s="116" t="str">
        <f>IF(OR(B229="",C229=""),"",IF(ISERROR(VLOOKUP(C229,'Capacidad Financiera'!$C$14:$AB$57081,3,0)),"",VLOOKUP(C229,'Capacidad Financiera'!$C$14:$AB$57081,3,0)))</f>
        <v/>
      </c>
      <c r="E229" s="116" t="str">
        <f>IF(OR(B229="",C229=""),"",IF(ISERROR(VLOOKUP(C229,'Capacidad Financiera'!$C$14:$AB$57081,5,0)),"",VLOOKUP(C229,'Capacidad Financiera'!$C$14:$AB$57081,5,0)))</f>
        <v/>
      </c>
      <c r="F229" s="117" t="str">
        <f t="shared" si="19"/>
        <v/>
      </c>
      <c r="G229" s="118" t="str">
        <f>IF(OR(C229="",D229="",E229=""),"",IF(AND(F229&gt;0,F229&lt;=CapFinanciera1),Puntajes!$D$4,IF(AND(F229&gt;CapFinanciera1,F229&lt;=CapFinanciera2),Puntajes!$D$5,IF(AND(F229&gt;CapFinanciera2,F229&lt;=CapFinanciera3),Puntajes!$D$6,IF(AND(F229&gt;CapFinanciera3,F229&lt;=CapFinanciera4),Puntajes!$D$7,IF(F229&gt;CapFinanciera4,Puntajes!$D$8,0))))))</f>
        <v/>
      </c>
    </row>
    <row r="230" spans="2:7" hidden="1" x14ac:dyDescent="0.2">
      <c r="B230" s="72" t="str">
        <f>+'Capacidad Financiera'!B232</f>
        <v/>
      </c>
      <c r="C230" s="74">
        <f>IF(ISERROR(VLOOKUP(B230,'Capacidad Financiera'!$B$13:$AB$57081,2,0)),"",VLOOKUP(B230,'Capacidad Financiera'!$B$13:$AB$57081,2,0))</f>
        <v>0</v>
      </c>
      <c r="D230" s="116" t="str">
        <f>IF(OR(B230="",C230=""),"",IF(ISERROR(VLOOKUP(C230,'Capacidad Financiera'!$C$14:$AB$57081,3,0)),"",VLOOKUP(C230,'Capacidad Financiera'!$C$14:$AB$57081,3,0)))</f>
        <v/>
      </c>
      <c r="E230" s="116" t="str">
        <f>IF(OR(B230="",C230=""),"",IF(ISERROR(VLOOKUP(C230,'Capacidad Financiera'!$C$14:$AB$57081,5,0)),"",VLOOKUP(C230,'Capacidad Financiera'!$C$14:$AB$57081,5,0)))</f>
        <v/>
      </c>
      <c r="F230" s="117" t="str">
        <f t="shared" si="19"/>
        <v/>
      </c>
      <c r="G230" s="118" t="str">
        <f>IF(OR(C230="",D230="",E230=""),"",IF(AND(F230&gt;0,F230&lt;=CapFinanciera1),Puntajes!$D$4,IF(AND(F230&gt;CapFinanciera1,F230&lt;=CapFinanciera2),Puntajes!$D$5,IF(AND(F230&gt;CapFinanciera2,F230&lt;=CapFinanciera3),Puntajes!$D$6,IF(AND(F230&gt;CapFinanciera3,F230&lt;=CapFinanciera4),Puntajes!$D$7,IF(F230&gt;CapFinanciera4,Puntajes!$D$8,0))))))</f>
        <v/>
      </c>
    </row>
    <row r="231" spans="2:7" ht="13.5" hidden="1" thickBot="1" x14ac:dyDescent="0.25">
      <c r="B231" s="153" t="str">
        <f>+'Capacidad Financiera'!B233</f>
        <v/>
      </c>
      <c r="C231" s="154">
        <f>IF(ISERROR(VLOOKUP(B231,'Capacidad Financiera'!$B$13:$AB$57081,2,0)),"",VLOOKUP(B231,'Capacidad Financiera'!$B$13:$AB$57081,2,0))</f>
        <v>0</v>
      </c>
      <c r="D231" s="155" t="str">
        <f>IF(OR(B231="",C231=""),"",IF(ISERROR(VLOOKUP(C231,'Capacidad Financiera'!$C$14:$AB$57081,3,0)),"",VLOOKUP(C231,'Capacidad Financiera'!$C$14:$AB$57081,3,0)))</f>
        <v/>
      </c>
      <c r="E231" s="155" t="str">
        <f>IF(OR(B231="",C231=""),"",IF(ISERROR(VLOOKUP(C231,'Capacidad Financiera'!$C$14:$AB$57081,5,0)),"",VLOOKUP(C231,'Capacidad Financiera'!$C$14:$AB$57081,5,0)))</f>
        <v/>
      </c>
      <c r="F231" s="156" t="str">
        <f t="shared" si="19"/>
        <v/>
      </c>
      <c r="G231" s="157" t="str">
        <f>IF(OR(C231="",D231="",E231=""),"",IF(AND(F231&gt;0,F231&lt;=CapFinanciera1),Puntajes!$D$4,IF(AND(F231&gt;CapFinanciera1,F231&lt;=CapFinanciera2),Puntajes!$D$5,IF(AND(F231&gt;CapFinanciera2,F231&lt;=CapFinanciera3),Puntajes!$D$6,IF(AND(F231&gt;CapFinanciera3,F231&lt;=CapFinanciera4),Puntajes!$D$7,IF(F231&gt;CapFinanciera4,Puntajes!$D$8,0))))))</f>
        <v/>
      </c>
    </row>
    <row r="232" spans="2:7" ht="13.5" thickBot="1" x14ac:dyDescent="0.25">
      <c r="B232" s="161"/>
      <c r="C232" s="483"/>
      <c r="D232" s="483"/>
      <c r="E232" s="483"/>
      <c r="F232" s="483"/>
      <c r="G232" s="484"/>
    </row>
    <row r="233" spans="2:7" x14ac:dyDescent="0.2">
      <c r="B233" s="67">
        <v>21</v>
      </c>
      <c r="C233" s="68" t="str">
        <f>IF(ISERROR(VLOOKUP(B233,'Capacidad Financiera'!$B$13:$AB$57081,2,0)),"",VLOOKUP(B233,'Capacidad Financiera'!$B$13:$AB$57081,2,0))</f>
        <v>UNION TEMPORAL MANTENIMIENTO</v>
      </c>
      <c r="D233" s="115" t="str">
        <f>IF(B234="",IF(B233&lt;&gt;"",IF(ISERROR(VLOOKUP(C233,'Capacidad Financiera'!$C$13:$H$22,3,0)),"",VLOOKUP(C233,'Capacidad Financiera'!$C$13:$H$22,3,0))),"")</f>
        <v/>
      </c>
      <c r="E233" s="115" t="str">
        <f>IF(B234="",IF(B233&lt;&gt;"",IF(ISERROR(VLOOKUP(C233,'Capacidad Financiera'!$C$13:$H$22,5,0)),"",VLOOKUP(C233,'Capacidad Financiera'!$C$13:$H$22,5,0))),"")</f>
        <v/>
      </c>
      <c r="F233" s="73" t="str">
        <f>IF(OR(C233="",D233="",E233=""),"",IF(OR(D233=0,E233=0),0,D233/E233))</f>
        <v/>
      </c>
      <c r="G233" s="111" t="str">
        <f>IF(B234="",IF(AND(D233="",E233=""),"",IF(AND(F233&gt;0,F233&lt;=CapFinanciera1),Puntajes!$D$4,IF(AND(F233&gt;CapFinanciera1,F233&lt;=CapFinanciera2),Puntajes!$D$5,IF(AND(F233&gt;CapFinanciera2,F233&lt;=CapFinanciera3),Puntajes!$D$6,IF(AND(F233&gt;CapFinanciera3,F233&lt;=CapFinanciera4),Puntajes!$D$7,IF(F233&gt;CapFinanciera4,Puntajes!$D$8,0)))))),"")</f>
        <v/>
      </c>
    </row>
    <row r="234" spans="2:7" x14ac:dyDescent="0.2">
      <c r="B234" s="72">
        <f>+'Capacidad Financiera'!B236</f>
        <v>21.1</v>
      </c>
      <c r="C234" s="74" t="str">
        <f>IF(ISERROR(VLOOKUP(B234,'Capacidad Financiera'!$B$13:$AB$57081,2,0)),"",VLOOKUP(B234,'Capacidad Financiera'!$B$13:$AB$57081,2,0))</f>
        <v xml:space="preserve"> EQUIPOS Y CONSTRUCCIONES VAREGO S A S</v>
      </c>
      <c r="D234" s="116">
        <f>IF(OR(B234="",C234=""),"",IF(ISERROR(VLOOKUP(C234,'Capacidad Financiera'!$C$14:$AB$57081,3,0)),"",VLOOKUP(C234,'Capacidad Financiera'!$C$14:$AB$57081,3,0)))</f>
        <v>2417053500</v>
      </c>
      <c r="E234" s="116">
        <f>IF(OR(B234="",C234=""),"",IF(ISERROR(VLOOKUP(C234,'Capacidad Financiera'!$C$14:$AB$57081,5,0)),"",VLOOKUP(C234,'Capacidad Financiera'!$C$14:$AB$57081,5,0)))</f>
        <v>640029662</v>
      </c>
      <c r="F234" s="117">
        <f t="shared" ref="F234:F242" si="20">IF(OR(C234="",D234="",E234=""),"",IF(OR(D234=0,E234=0),0,D234/E234))</f>
        <v>3.7764710661175576</v>
      </c>
      <c r="G234" s="118">
        <f>IF(OR(C234="",D234="",E234=""),"",IF(AND(F234&gt;0,F234&lt;=CapFinanciera1),Puntajes!$D$4,IF(AND(F234&gt;CapFinanciera1,F234&lt;=CapFinanciera2),Puntajes!$D$5,IF(AND(F234&gt;CapFinanciera2,F234&lt;=CapFinanciera3),Puntajes!$D$6,IF(AND(F234&gt;CapFinanciera3,F234&lt;=CapFinanciera4),Puntajes!$D$7,IF(F234&gt;CapFinanciera4,Puntajes!$D$8,0))))))</f>
        <v>40</v>
      </c>
    </row>
    <row r="235" spans="2:7" ht="26.25" thickBot="1" x14ac:dyDescent="0.25">
      <c r="B235" s="72">
        <f>+'Capacidad Financiera'!B237</f>
        <v>21.200000000000003</v>
      </c>
      <c r="C235" s="74" t="str">
        <f>IF(ISERROR(VLOOKUP(B235,'Capacidad Financiera'!$B$13:$AB$57081,2,0)),"",VLOOKUP(B235,'Capacidad Financiera'!$B$13:$AB$57081,2,0))</f>
        <v>VAREGO SOCIEDAD POR ACCIONES SIMPLIFICADA O VAREGO S A S</v>
      </c>
      <c r="D235" s="116">
        <f>IF(OR(B235="",C235=""),"",IF(ISERROR(VLOOKUP(C235,'Capacidad Financiera'!$C$14:$AB$57081,3,0)),"",VLOOKUP(C235,'Capacidad Financiera'!$C$14:$AB$57081,3,0)))</f>
        <v>1273504665</v>
      </c>
      <c r="E235" s="116">
        <f>IF(OR(B235="",C235=""),"",IF(ISERROR(VLOOKUP(C235,'Capacidad Financiera'!$C$14:$AB$57081,5,0)),"",VLOOKUP(C235,'Capacidad Financiera'!$C$14:$AB$57081,5,0)))</f>
        <v>233850354</v>
      </c>
      <c r="F235" s="117">
        <f t="shared" si="20"/>
        <v>5.4458102937060335</v>
      </c>
      <c r="G235" s="118">
        <f>IF(OR(C235="",D235="",E235=""),"",IF(AND(F235&gt;0,F235&lt;=CapFinanciera1),Puntajes!$D$4,IF(AND(F235&gt;CapFinanciera1,F235&lt;=CapFinanciera2),Puntajes!$D$5,IF(AND(F235&gt;CapFinanciera2,F235&lt;=CapFinanciera3),Puntajes!$D$6,IF(AND(F235&gt;CapFinanciera3,F235&lt;=CapFinanciera4),Puntajes!$D$7,IF(F235&gt;CapFinanciera4,Puntajes!$D$8,0))))))</f>
        <v>40</v>
      </c>
    </row>
    <row r="236" spans="2:7" hidden="1" x14ac:dyDescent="0.2">
      <c r="B236" s="72" t="str">
        <f>+'Capacidad Financiera'!B238</f>
        <v/>
      </c>
      <c r="C236" s="74">
        <f>IF(ISERROR(VLOOKUP(B236,'Capacidad Financiera'!$B$13:$AB$57081,2,0)),"",VLOOKUP(B236,'Capacidad Financiera'!$B$13:$AB$57081,2,0))</f>
        <v>0</v>
      </c>
      <c r="D236" s="116" t="str">
        <f>IF(OR(B236="",C236=""),"",IF(ISERROR(VLOOKUP(C236,'Capacidad Financiera'!$C$14:$AB$57081,3,0)),"",VLOOKUP(C236,'Capacidad Financiera'!$C$14:$AB$57081,3,0)))</f>
        <v/>
      </c>
      <c r="E236" s="116" t="str">
        <f>IF(OR(B236="",C236=""),"",IF(ISERROR(VLOOKUP(C236,'Capacidad Financiera'!$C$14:$AB$57081,5,0)),"",VLOOKUP(C236,'Capacidad Financiera'!$C$14:$AB$57081,5,0)))</f>
        <v/>
      </c>
      <c r="F236" s="117" t="str">
        <f t="shared" si="20"/>
        <v/>
      </c>
      <c r="G236" s="118" t="str">
        <f>IF(OR(C236="",D236="",E236=""),"",IF(AND(F236&gt;0,F236&lt;=CapFinanciera1),Puntajes!$D$4,IF(AND(F236&gt;CapFinanciera1,F236&lt;=CapFinanciera2),Puntajes!$D$5,IF(AND(F236&gt;CapFinanciera2,F236&lt;=CapFinanciera3),Puntajes!$D$6,IF(AND(F236&gt;CapFinanciera3,F236&lt;=CapFinanciera4),Puntajes!$D$7,IF(F236&gt;CapFinanciera4,Puntajes!$D$8,0))))))</f>
        <v/>
      </c>
    </row>
    <row r="237" spans="2:7" hidden="1" x14ac:dyDescent="0.2">
      <c r="B237" s="72" t="str">
        <f>+'Capacidad Financiera'!B239</f>
        <v/>
      </c>
      <c r="C237" s="74">
        <f>IF(ISERROR(VLOOKUP(B237,'Capacidad Financiera'!$B$13:$AB$57081,2,0)),"",VLOOKUP(B237,'Capacidad Financiera'!$B$13:$AB$57081,2,0))</f>
        <v>0</v>
      </c>
      <c r="D237" s="116" t="str">
        <f>IF(OR(B237="",C237=""),"",IF(ISERROR(VLOOKUP(C237,'Capacidad Financiera'!$C$14:$AB$57081,3,0)),"",VLOOKUP(C237,'Capacidad Financiera'!$C$14:$AB$57081,3,0)))</f>
        <v/>
      </c>
      <c r="E237" s="116" t="str">
        <f>IF(OR(B237="",C237=""),"",IF(ISERROR(VLOOKUP(C237,'Capacidad Financiera'!$C$14:$AB$57081,5,0)),"",VLOOKUP(C237,'Capacidad Financiera'!$C$14:$AB$57081,5,0)))</f>
        <v/>
      </c>
      <c r="F237" s="117" t="str">
        <f t="shared" si="20"/>
        <v/>
      </c>
      <c r="G237" s="118" t="str">
        <f>IF(OR(C237="",D237="",E237=""),"",IF(AND(F237&gt;0,F237&lt;=CapFinanciera1),Puntajes!$D$4,IF(AND(F237&gt;CapFinanciera1,F237&lt;=CapFinanciera2),Puntajes!$D$5,IF(AND(F237&gt;CapFinanciera2,F237&lt;=CapFinanciera3),Puntajes!$D$6,IF(AND(F237&gt;CapFinanciera3,F237&lt;=CapFinanciera4),Puntajes!$D$7,IF(F237&gt;CapFinanciera4,Puntajes!$D$8,0))))))</f>
        <v/>
      </c>
    </row>
    <row r="238" spans="2:7" hidden="1" x14ac:dyDescent="0.2">
      <c r="B238" s="72" t="str">
        <f>+'Capacidad Financiera'!B240</f>
        <v/>
      </c>
      <c r="C238" s="74">
        <f>IF(ISERROR(VLOOKUP(B238,'Capacidad Financiera'!$B$13:$AB$57081,2,0)),"",VLOOKUP(B238,'Capacidad Financiera'!$B$13:$AB$57081,2,0))</f>
        <v>0</v>
      </c>
      <c r="D238" s="116" t="str">
        <f>IF(OR(B238="",C238=""),"",IF(ISERROR(VLOOKUP(C238,'Capacidad Financiera'!$C$14:$AB$57081,3,0)),"",VLOOKUP(C238,'Capacidad Financiera'!$C$14:$AB$57081,3,0)))</f>
        <v/>
      </c>
      <c r="E238" s="116" t="str">
        <f>IF(OR(B238="",C238=""),"",IF(ISERROR(VLOOKUP(C238,'Capacidad Financiera'!$C$14:$AB$57081,5,0)),"",VLOOKUP(C238,'Capacidad Financiera'!$C$14:$AB$57081,5,0)))</f>
        <v/>
      </c>
      <c r="F238" s="117" t="str">
        <f t="shared" si="20"/>
        <v/>
      </c>
      <c r="G238" s="118" t="str">
        <f>IF(OR(C238="",D238="",E238=""),"",IF(AND(F238&gt;0,F238&lt;=CapFinanciera1),Puntajes!$D$4,IF(AND(F238&gt;CapFinanciera1,F238&lt;=CapFinanciera2),Puntajes!$D$5,IF(AND(F238&gt;CapFinanciera2,F238&lt;=CapFinanciera3),Puntajes!$D$6,IF(AND(F238&gt;CapFinanciera3,F238&lt;=CapFinanciera4),Puntajes!$D$7,IF(F238&gt;CapFinanciera4,Puntajes!$D$8,0))))))</f>
        <v/>
      </c>
    </row>
    <row r="239" spans="2:7" hidden="1" x14ac:dyDescent="0.2">
      <c r="B239" s="72" t="str">
        <f>+'Capacidad Financiera'!B241</f>
        <v/>
      </c>
      <c r="C239" s="74">
        <f>IF(ISERROR(VLOOKUP(B239,'Capacidad Financiera'!$B$13:$AB$57081,2,0)),"",VLOOKUP(B239,'Capacidad Financiera'!$B$13:$AB$57081,2,0))</f>
        <v>0</v>
      </c>
      <c r="D239" s="116" t="str">
        <f>IF(OR(B239="",C239=""),"",IF(ISERROR(VLOOKUP(C239,'Capacidad Financiera'!$C$14:$AB$57081,3,0)),"",VLOOKUP(C239,'Capacidad Financiera'!$C$14:$AB$57081,3,0)))</f>
        <v/>
      </c>
      <c r="E239" s="116" t="str">
        <f>IF(OR(B239="",C239=""),"",IF(ISERROR(VLOOKUP(C239,'Capacidad Financiera'!$C$14:$AB$57081,5,0)),"",VLOOKUP(C239,'Capacidad Financiera'!$C$14:$AB$57081,5,0)))</f>
        <v/>
      </c>
      <c r="F239" s="117" t="str">
        <f t="shared" si="20"/>
        <v/>
      </c>
      <c r="G239" s="118" t="str">
        <f>IF(OR(C239="",D239="",E239=""),"",IF(AND(F239&gt;0,F239&lt;=CapFinanciera1),Puntajes!$D$4,IF(AND(F239&gt;CapFinanciera1,F239&lt;=CapFinanciera2),Puntajes!$D$5,IF(AND(F239&gt;CapFinanciera2,F239&lt;=CapFinanciera3),Puntajes!$D$6,IF(AND(F239&gt;CapFinanciera3,F239&lt;=CapFinanciera4),Puntajes!$D$7,IF(F239&gt;CapFinanciera4,Puntajes!$D$8,0))))))</f>
        <v/>
      </c>
    </row>
    <row r="240" spans="2:7" hidden="1" x14ac:dyDescent="0.2">
      <c r="B240" s="72" t="str">
        <f>+'Capacidad Financiera'!B242</f>
        <v/>
      </c>
      <c r="C240" s="74">
        <f>IF(ISERROR(VLOOKUP(B240,'Capacidad Financiera'!$B$13:$AB$57081,2,0)),"",VLOOKUP(B240,'Capacidad Financiera'!$B$13:$AB$57081,2,0))</f>
        <v>0</v>
      </c>
      <c r="D240" s="116" t="str">
        <f>IF(OR(B240="",C240=""),"",IF(ISERROR(VLOOKUP(C240,'Capacidad Financiera'!$C$14:$AB$57081,3,0)),"",VLOOKUP(C240,'Capacidad Financiera'!$C$14:$AB$57081,3,0)))</f>
        <v/>
      </c>
      <c r="E240" s="116" t="str">
        <f>IF(OR(B240="",C240=""),"",IF(ISERROR(VLOOKUP(C240,'Capacidad Financiera'!$C$14:$AB$57081,5,0)),"",VLOOKUP(C240,'Capacidad Financiera'!$C$14:$AB$57081,5,0)))</f>
        <v/>
      </c>
      <c r="F240" s="117" t="str">
        <f t="shared" si="20"/>
        <v/>
      </c>
      <c r="G240" s="118" t="str">
        <f>IF(OR(C240="",D240="",E240=""),"",IF(AND(F240&gt;0,F240&lt;=CapFinanciera1),Puntajes!$D$4,IF(AND(F240&gt;CapFinanciera1,F240&lt;=CapFinanciera2),Puntajes!$D$5,IF(AND(F240&gt;CapFinanciera2,F240&lt;=CapFinanciera3),Puntajes!$D$6,IF(AND(F240&gt;CapFinanciera3,F240&lt;=CapFinanciera4),Puntajes!$D$7,IF(F240&gt;CapFinanciera4,Puntajes!$D$8,0))))))</f>
        <v/>
      </c>
    </row>
    <row r="241" spans="2:7" hidden="1" x14ac:dyDescent="0.2">
      <c r="B241" s="72" t="str">
        <f>+'Capacidad Financiera'!B243</f>
        <v/>
      </c>
      <c r="C241" s="74">
        <f>IF(ISERROR(VLOOKUP(B241,'Capacidad Financiera'!$B$13:$AB$57081,2,0)),"",VLOOKUP(B241,'Capacidad Financiera'!$B$13:$AB$57081,2,0))</f>
        <v>0</v>
      </c>
      <c r="D241" s="116" t="str">
        <f>IF(OR(B241="",C241=""),"",IF(ISERROR(VLOOKUP(C241,'Capacidad Financiera'!$C$14:$AB$57081,3,0)),"",VLOOKUP(C241,'Capacidad Financiera'!$C$14:$AB$57081,3,0)))</f>
        <v/>
      </c>
      <c r="E241" s="116" t="str">
        <f>IF(OR(B241="",C241=""),"",IF(ISERROR(VLOOKUP(C241,'Capacidad Financiera'!$C$14:$AB$57081,5,0)),"",VLOOKUP(C241,'Capacidad Financiera'!$C$14:$AB$57081,5,0)))</f>
        <v/>
      </c>
      <c r="F241" s="117" t="str">
        <f t="shared" si="20"/>
        <v/>
      </c>
      <c r="G241" s="118" t="str">
        <f>IF(OR(C241="",D241="",E241=""),"",IF(AND(F241&gt;0,F241&lt;=CapFinanciera1),Puntajes!$D$4,IF(AND(F241&gt;CapFinanciera1,F241&lt;=CapFinanciera2),Puntajes!$D$5,IF(AND(F241&gt;CapFinanciera2,F241&lt;=CapFinanciera3),Puntajes!$D$6,IF(AND(F241&gt;CapFinanciera3,F241&lt;=CapFinanciera4),Puntajes!$D$7,IF(F241&gt;CapFinanciera4,Puntajes!$D$8,0))))))</f>
        <v/>
      </c>
    </row>
    <row r="242" spans="2:7" ht="13.5" hidden="1" thickBot="1" x14ac:dyDescent="0.25">
      <c r="B242" s="153" t="str">
        <f>+'Capacidad Financiera'!B244</f>
        <v/>
      </c>
      <c r="C242" s="154">
        <f>IF(ISERROR(VLOOKUP(B242,'Capacidad Financiera'!$B$13:$AB$57081,2,0)),"",VLOOKUP(B242,'Capacidad Financiera'!$B$13:$AB$57081,2,0))</f>
        <v>0</v>
      </c>
      <c r="D242" s="155" t="str">
        <f>IF(OR(B242="",C242=""),"",IF(ISERROR(VLOOKUP(C242,'Capacidad Financiera'!$C$14:$AB$57081,3,0)),"",VLOOKUP(C242,'Capacidad Financiera'!$C$14:$AB$57081,3,0)))</f>
        <v/>
      </c>
      <c r="E242" s="155" t="str">
        <f>IF(OR(B242="",C242=""),"",IF(ISERROR(VLOOKUP(C242,'Capacidad Financiera'!$C$14:$AB$57081,5,0)),"",VLOOKUP(C242,'Capacidad Financiera'!$C$14:$AB$57081,5,0)))</f>
        <v/>
      </c>
      <c r="F242" s="156" t="str">
        <f t="shared" si="20"/>
        <v/>
      </c>
      <c r="G242" s="157" t="str">
        <f>IF(OR(C242="",D242="",E242=""),"",IF(AND(F242&gt;0,F242&lt;=CapFinanciera1),Puntajes!$D$4,IF(AND(F242&gt;CapFinanciera1,F242&lt;=CapFinanciera2),Puntajes!$D$5,IF(AND(F242&gt;CapFinanciera2,F242&lt;=CapFinanciera3),Puntajes!$D$6,IF(AND(F242&gt;CapFinanciera3,F242&lt;=CapFinanciera4),Puntajes!$D$7,IF(F242&gt;CapFinanciera4,Puntajes!$D$8,0))))))</f>
        <v/>
      </c>
    </row>
    <row r="243" spans="2:7" ht="13.5" thickBot="1" x14ac:dyDescent="0.25">
      <c r="B243" s="161"/>
      <c r="C243" s="483"/>
      <c r="D243" s="483"/>
      <c r="E243" s="483"/>
      <c r="F243" s="483"/>
      <c r="G243" s="484"/>
    </row>
    <row r="244" spans="2:7" x14ac:dyDescent="0.2">
      <c r="B244" s="67">
        <v>22</v>
      </c>
      <c r="C244" s="68" t="str">
        <f>IF(ISERROR(VLOOKUP(B244,'Capacidad Financiera'!$B$13:$AB$57081,2,0)),"",VLOOKUP(B244,'Capacidad Financiera'!$B$13:$AB$57081,2,0))</f>
        <v xml:space="preserve"> CONSORCIO MANTENIMIENTO M&amp;X </v>
      </c>
      <c r="D244" s="115" t="str">
        <f>IF(B245="",IF(B244&lt;&gt;"",IF(ISERROR(VLOOKUP(C244,'Capacidad Financiera'!$C$13:$H$22,3,0)),"",VLOOKUP(C244,'Capacidad Financiera'!$C$13:$H$22,3,0))),"")</f>
        <v/>
      </c>
      <c r="E244" s="115" t="str">
        <f>IF(B245="",IF(B244&lt;&gt;"",IF(ISERROR(VLOOKUP(C244,'Capacidad Financiera'!$C$13:$H$22,5,0)),"",VLOOKUP(C244,'Capacidad Financiera'!$C$13:$H$22,5,0))),"")</f>
        <v/>
      </c>
      <c r="F244" s="73" t="str">
        <f>IF(OR(C244="",D244="",E244=""),"",IF(OR(D244=0,E244=0),0,D244/E244))</f>
        <v/>
      </c>
      <c r="G244" s="111" t="str">
        <f>IF(B245="",IF(AND(D244="",E244=""),"",IF(AND(F244&gt;0,F244&lt;=CapFinanciera1),Puntajes!$D$4,IF(AND(F244&gt;CapFinanciera1,F244&lt;=CapFinanciera2),Puntajes!$D$5,IF(AND(F244&gt;CapFinanciera2,F244&lt;=CapFinanciera3),Puntajes!$D$6,IF(AND(F244&gt;CapFinanciera3,F244&lt;=CapFinanciera4),Puntajes!$D$7,IF(F244&gt;CapFinanciera4,Puntajes!$D$8,0)))))),"")</f>
        <v/>
      </c>
    </row>
    <row r="245" spans="2:7" x14ac:dyDescent="0.2">
      <c r="B245" s="72">
        <f>+'Capacidad Financiera'!B247</f>
        <v>22.1</v>
      </c>
      <c r="C245" s="74" t="str">
        <f>IF(ISERROR(VLOOKUP(B245,'Capacidad Financiera'!$B$13:$AB$57081,2,0)),"",VLOOKUP(B245,'Capacidad Financiera'!$B$13:$AB$57081,2,0))</f>
        <v xml:space="preserve"> M&amp;G INGENIERÍA Y CONSTRUCCIONES S.A.S</v>
      </c>
      <c r="D245" s="116">
        <f>IF(OR(B245="",C245=""),"",IF(ISERROR(VLOOKUP(C245,'Capacidad Financiera'!$C$14:$AB$57081,3,0)),"",VLOOKUP(C245,'Capacidad Financiera'!$C$14:$AB$57081,3,0)))</f>
        <v>752559810</v>
      </c>
      <c r="E245" s="116">
        <f>IF(OR(B245="",C245=""),"",IF(ISERROR(VLOOKUP(C245,'Capacidad Financiera'!$C$14:$AB$57081,5,0)),"",VLOOKUP(C245,'Capacidad Financiera'!$C$14:$AB$57081,5,0)))</f>
        <v>3210000</v>
      </c>
      <c r="F245" s="117">
        <f t="shared" ref="F245:F253" si="21">IF(OR(C245="",D245="",E245=""),"",IF(OR(D245=0,E245=0),0,D245/E245))</f>
        <v>234.44230841121495</v>
      </c>
      <c r="G245" s="118">
        <f>IF(OR(C245="",D245="",E245=""),"",IF(AND(F245&gt;0,F245&lt;=CapFinanciera1),Puntajes!$D$4,IF(AND(F245&gt;CapFinanciera1,F245&lt;=CapFinanciera2),Puntajes!$D$5,IF(AND(F245&gt;CapFinanciera2,F245&lt;=CapFinanciera3),Puntajes!$D$6,IF(AND(F245&gt;CapFinanciera3,F245&lt;=CapFinanciera4),Puntajes!$D$7,IF(F245&gt;CapFinanciera4,Puntajes!$D$8,0))))))</f>
        <v>40</v>
      </c>
    </row>
    <row r="246" spans="2:7" ht="13.5" thickBot="1" x14ac:dyDescent="0.25">
      <c r="B246" s="72">
        <f>+'Capacidad Financiera'!B248</f>
        <v>22.200000000000003</v>
      </c>
      <c r="C246" s="74" t="str">
        <f>IF(ISERROR(VLOOKUP(B246,'Capacidad Financiera'!$B$13:$AB$57081,2,0)),"",VLOOKUP(B246,'Capacidad Financiera'!$B$13:$AB$57081,2,0))</f>
        <v xml:space="preserve"> ANX INGENIERIA Y SOLUCIONES SAS</v>
      </c>
      <c r="D246" s="116">
        <f>IF(OR(B246="",C246=""),"",IF(ISERROR(VLOOKUP(C246,'Capacidad Financiera'!$C$14:$AB$57081,3,0)),"",VLOOKUP(C246,'Capacidad Financiera'!$C$14:$AB$57081,3,0)))</f>
        <v>801723000</v>
      </c>
      <c r="E246" s="116">
        <f>IF(OR(B246="",C246=""),"",IF(ISERROR(VLOOKUP(C246,'Capacidad Financiera'!$C$14:$AB$57081,5,0)),"",VLOOKUP(C246,'Capacidad Financiera'!$C$14:$AB$57081,5,0)))</f>
        <v>6789000</v>
      </c>
      <c r="F246" s="117">
        <f t="shared" si="21"/>
        <v>118.09147149801149</v>
      </c>
      <c r="G246" s="118">
        <f>IF(OR(C246="",D246="",E246=""),"",IF(AND(F246&gt;0,F246&lt;=CapFinanciera1),Puntajes!$D$4,IF(AND(F246&gt;CapFinanciera1,F246&lt;=CapFinanciera2),Puntajes!$D$5,IF(AND(F246&gt;CapFinanciera2,F246&lt;=CapFinanciera3),Puntajes!$D$6,IF(AND(F246&gt;CapFinanciera3,F246&lt;=CapFinanciera4),Puntajes!$D$7,IF(F246&gt;CapFinanciera4,Puntajes!$D$8,0))))))</f>
        <v>40</v>
      </c>
    </row>
    <row r="247" spans="2:7" hidden="1" x14ac:dyDescent="0.2">
      <c r="B247" s="72" t="str">
        <f>+'Capacidad Financiera'!B249</f>
        <v/>
      </c>
      <c r="C247" s="74">
        <f>IF(ISERROR(VLOOKUP(B247,'Capacidad Financiera'!$B$13:$AB$57081,2,0)),"",VLOOKUP(B247,'Capacidad Financiera'!$B$13:$AB$57081,2,0))</f>
        <v>0</v>
      </c>
      <c r="D247" s="116" t="str">
        <f>IF(OR(B247="",C247=""),"",IF(ISERROR(VLOOKUP(C247,'Capacidad Financiera'!$C$14:$AB$57081,3,0)),"",VLOOKUP(C247,'Capacidad Financiera'!$C$14:$AB$57081,3,0)))</f>
        <v/>
      </c>
      <c r="E247" s="116" t="str">
        <f>IF(OR(B247="",C247=""),"",IF(ISERROR(VLOOKUP(C247,'Capacidad Financiera'!$C$14:$AB$57081,5,0)),"",VLOOKUP(C247,'Capacidad Financiera'!$C$14:$AB$57081,5,0)))</f>
        <v/>
      </c>
      <c r="F247" s="117" t="str">
        <f t="shared" si="21"/>
        <v/>
      </c>
      <c r="G247" s="118" t="str">
        <f>IF(OR(C247="",D247="",E247=""),"",IF(AND(F247&gt;0,F247&lt;=CapFinanciera1),Puntajes!$D$4,IF(AND(F247&gt;CapFinanciera1,F247&lt;=CapFinanciera2),Puntajes!$D$5,IF(AND(F247&gt;CapFinanciera2,F247&lt;=CapFinanciera3),Puntajes!$D$6,IF(AND(F247&gt;CapFinanciera3,F247&lt;=CapFinanciera4),Puntajes!$D$7,IF(F247&gt;CapFinanciera4,Puntajes!$D$8,0))))))</f>
        <v/>
      </c>
    </row>
    <row r="248" spans="2:7" hidden="1" x14ac:dyDescent="0.2">
      <c r="B248" s="72" t="str">
        <f>+'Capacidad Financiera'!B250</f>
        <v/>
      </c>
      <c r="C248" s="74">
        <f>IF(ISERROR(VLOOKUP(B248,'Capacidad Financiera'!$B$13:$AB$57081,2,0)),"",VLOOKUP(B248,'Capacidad Financiera'!$B$13:$AB$57081,2,0))</f>
        <v>0</v>
      </c>
      <c r="D248" s="116" t="str">
        <f>IF(OR(B248="",C248=""),"",IF(ISERROR(VLOOKUP(C248,'Capacidad Financiera'!$C$14:$AB$57081,3,0)),"",VLOOKUP(C248,'Capacidad Financiera'!$C$14:$AB$57081,3,0)))</f>
        <v/>
      </c>
      <c r="E248" s="116" t="str">
        <f>IF(OR(B248="",C248=""),"",IF(ISERROR(VLOOKUP(C248,'Capacidad Financiera'!$C$14:$AB$57081,5,0)),"",VLOOKUP(C248,'Capacidad Financiera'!$C$14:$AB$57081,5,0)))</f>
        <v/>
      </c>
      <c r="F248" s="117" t="str">
        <f t="shared" si="21"/>
        <v/>
      </c>
      <c r="G248" s="118" t="str">
        <f>IF(OR(C248="",D248="",E248=""),"",IF(AND(F248&gt;0,F248&lt;=CapFinanciera1),Puntajes!$D$4,IF(AND(F248&gt;CapFinanciera1,F248&lt;=CapFinanciera2),Puntajes!$D$5,IF(AND(F248&gt;CapFinanciera2,F248&lt;=CapFinanciera3),Puntajes!$D$6,IF(AND(F248&gt;CapFinanciera3,F248&lt;=CapFinanciera4),Puntajes!$D$7,IF(F248&gt;CapFinanciera4,Puntajes!$D$8,0))))))</f>
        <v/>
      </c>
    </row>
    <row r="249" spans="2:7" hidden="1" x14ac:dyDescent="0.2">
      <c r="B249" s="72" t="str">
        <f>+'Capacidad Financiera'!B251</f>
        <v/>
      </c>
      <c r="C249" s="74">
        <f>IF(ISERROR(VLOOKUP(B249,'Capacidad Financiera'!$B$13:$AB$57081,2,0)),"",VLOOKUP(B249,'Capacidad Financiera'!$B$13:$AB$57081,2,0))</f>
        <v>0</v>
      </c>
      <c r="D249" s="116" t="str">
        <f>IF(OR(B249="",C249=""),"",IF(ISERROR(VLOOKUP(C249,'Capacidad Financiera'!$C$14:$AB$57081,3,0)),"",VLOOKUP(C249,'Capacidad Financiera'!$C$14:$AB$57081,3,0)))</f>
        <v/>
      </c>
      <c r="E249" s="116" t="str">
        <f>IF(OR(B249="",C249=""),"",IF(ISERROR(VLOOKUP(C249,'Capacidad Financiera'!$C$14:$AB$57081,5,0)),"",VLOOKUP(C249,'Capacidad Financiera'!$C$14:$AB$57081,5,0)))</f>
        <v/>
      </c>
      <c r="F249" s="117" t="str">
        <f t="shared" si="21"/>
        <v/>
      </c>
      <c r="G249" s="118" t="str">
        <f>IF(OR(C249="",D249="",E249=""),"",IF(AND(F249&gt;0,F249&lt;=CapFinanciera1),Puntajes!$D$4,IF(AND(F249&gt;CapFinanciera1,F249&lt;=CapFinanciera2),Puntajes!$D$5,IF(AND(F249&gt;CapFinanciera2,F249&lt;=CapFinanciera3),Puntajes!$D$6,IF(AND(F249&gt;CapFinanciera3,F249&lt;=CapFinanciera4),Puntajes!$D$7,IF(F249&gt;CapFinanciera4,Puntajes!$D$8,0))))))</f>
        <v/>
      </c>
    </row>
    <row r="250" spans="2:7" hidden="1" x14ac:dyDescent="0.2">
      <c r="B250" s="72" t="str">
        <f>+'Capacidad Financiera'!B252</f>
        <v/>
      </c>
      <c r="C250" s="74">
        <f>IF(ISERROR(VLOOKUP(B250,'Capacidad Financiera'!$B$13:$AB$57081,2,0)),"",VLOOKUP(B250,'Capacidad Financiera'!$B$13:$AB$57081,2,0))</f>
        <v>0</v>
      </c>
      <c r="D250" s="116" t="str">
        <f>IF(OR(B250="",C250=""),"",IF(ISERROR(VLOOKUP(C250,'Capacidad Financiera'!$C$14:$AB$57081,3,0)),"",VLOOKUP(C250,'Capacidad Financiera'!$C$14:$AB$57081,3,0)))</f>
        <v/>
      </c>
      <c r="E250" s="116" t="str">
        <f>IF(OR(B250="",C250=""),"",IF(ISERROR(VLOOKUP(C250,'Capacidad Financiera'!$C$14:$AB$57081,5,0)),"",VLOOKUP(C250,'Capacidad Financiera'!$C$14:$AB$57081,5,0)))</f>
        <v/>
      </c>
      <c r="F250" s="117" t="str">
        <f t="shared" si="21"/>
        <v/>
      </c>
      <c r="G250" s="118" t="str">
        <f>IF(OR(C250="",D250="",E250=""),"",IF(AND(F250&gt;0,F250&lt;=CapFinanciera1),Puntajes!$D$4,IF(AND(F250&gt;CapFinanciera1,F250&lt;=CapFinanciera2),Puntajes!$D$5,IF(AND(F250&gt;CapFinanciera2,F250&lt;=CapFinanciera3),Puntajes!$D$6,IF(AND(F250&gt;CapFinanciera3,F250&lt;=CapFinanciera4),Puntajes!$D$7,IF(F250&gt;CapFinanciera4,Puntajes!$D$8,0))))))</f>
        <v/>
      </c>
    </row>
    <row r="251" spans="2:7" hidden="1" x14ac:dyDescent="0.2">
      <c r="B251" s="72" t="str">
        <f>+'Capacidad Financiera'!B253</f>
        <v/>
      </c>
      <c r="C251" s="74">
        <f>IF(ISERROR(VLOOKUP(B251,'Capacidad Financiera'!$B$13:$AB$57081,2,0)),"",VLOOKUP(B251,'Capacidad Financiera'!$B$13:$AB$57081,2,0))</f>
        <v>0</v>
      </c>
      <c r="D251" s="116" t="str">
        <f>IF(OR(B251="",C251=""),"",IF(ISERROR(VLOOKUP(C251,'Capacidad Financiera'!$C$14:$AB$57081,3,0)),"",VLOOKUP(C251,'Capacidad Financiera'!$C$14:$AB$57081,3,0)))</f>
        <v/>
      </c>
      <c r="E251" s="116" t="str">
        <f>IF(OR(B251="",C251=""),"",IF(ISERROR(VLOOKUP(C251,'Capacidad Financiera'!$C$14:$AB$57081,5,0)),"",VLOOKUP(C251,'Capacidad Financiera'!$C$14:$AB$57081,5,0)))</f>
        <v/>
      </c>
      <c r="F251" s="117" t="str">
        <f t="shared" si="21"/>
        <v/>
      </c>
      <c r="G251" s="118" t="str">
        <f>IF(OR(C251="",D251="",E251=""),"",IF(AND(F251&gt;0,F251&lt;=CapFinanciera1),Puntajes!$D$4,IF(AND(F251&gt;CapFinanciera1,F251&lt;=CapFinanciera2),Puntajes!$D$5,IF(AND(F251&gt;CapFinanciera2,F251&lt;=CapFinanciera3),Puntajes!$D$6,IF(AND(F251&gt;CapFinanciera3,F251&lt;=CapFinanciera4),Puntajes!$D$7,IF(F251&gt;CapFinanciera4,Puntajes!$D$8,0))))))</f>
        <v/>
      </c>
    </row>
    <row r="252" spans="2:7" hidden="1" x14ac:dyDescent="0.2">
      <c r="B252" s="72" t="str">
        <f>+'Capacidad Financiera'!B254</f>
        <v/>
      </c>
      <c r="C252" s="74">
        <f>IF(ISERROR(VLOOKUP(B252,'Capacidad Financiera'!$B$13:$AB$57081,2,0)),"",VLOOKUP(B252,'Capacidad Financiera'!$B$13:$AB$57081,2,0))</f>
        <v>0</v>
      </c>
      <c r="D252" s="116" t="str">
        <f>IF(OR(B252="",C252=""),"",IF(ISERROR(VLOOKUP(C252,'Capacidad Financiera'!$C$14:$AB$57081,3,0)),"",VLOOKUP(C252,'Capacidad Financiera'!$C$14:$AB$57081,3,0)))</f>
        <v/>
      </c>
      <c r="E252" s="116" t="str">
        <f>IF(OR(B252="",C252=""),"",IF(ISERROR(VLOOKUP(C252,'Capacidad Financiera'!$C$14:$AB$57081,5,0)),"",VLOOKUP(C252,'Capacidad Financiera'!$C$14:$AB$57081,5,0)))</f>
        <v/>
      </c>
      <c r="F252" s="117" t="str">
        <f t="shared" si="21"/>
        <v/>
      </c>
      <c r="G252" s="118" t="str">
        <f>IF(OR(C252="",D252="",E252=""),"",IF(AND(F252&gt;0,F252&lt;=CapFinanciera1),Puntajes!$D$4,IF(AND(F252&gt;CapFinanciera1,F252&lt;=CapFinanciera2),Puntajes!$D$5,IF(AND(F252&gt;CapFinanciera2,F252&lt;=CapFinanciera3),Puntajes!$D$6,IF(AND(F252&gt;CapFinanciera3,F252&lt;=CapFinanciera4),Puntajes!$D$7,IF(F252&gt;CapFinanciera4,Puntajes!$D$8,0))))))</f>
        <v/>
      </c>
    </row>
    <row r="253" spans="2:7" ht="13.5" hidden="1" thickBot="1" x14ac:dyDescent="0.25">
      <c r="B253" s="153" t="str">
        <f>+'Capacidad Financiera'!B255</f>
        <v/>
      </c>
      <c r="C253" s="154">
        <f>IF(ISERROR(VLOOKUP(B253,'Capacidad Financiera'!$B$13:$AB$57081,2,0)),"",VLOOKUP(B253,'Capacidad Financiera'!$B$13:$AB$57081,2,0))</f>
        <v>0</v>
      </c>
      <c r="D253" s="155" t="str">
        <f>IF(OR(B253="",C253=""),"",IF(ISERROR(VLOOKUP(C253,'Capacidad Financiera'!$C$14:$AB$57081,3,0)),"",VLOOKUP(C253,'Capacidad Financiera'!$C$14:$AB$57081,3,0)))</f>
        <v/>
      </c>
      <c r="E253" s="155" t="str">
        <f>IF(OR(B253="",C253=""),"",IF(ISERROR(VLOOKUP(C253,'Capacidad Financiera'!$C$14:$AB$57081,5,0)),"",VLOOKUP(C253,'Capacidad Financiera'!$C$14:$AB$57081,5,0)))</f>
        <v/>
      </c>
      <c r="F253" s="156" t="str">
        <f t="shared" si="21"/>
        <v/>
      </c>
      <c r="G253" s="157" t="str">
        <f>IF(OR(C253="",D253="",E253=""),"",IF(AND(F253&gt;0,F253&lt;=CapFinanciera1),Puntajes!$D$4,IF(AND(F253&gt;CapFinanciera1,F253&lt;=CapFinanciera2),Puntajes!$D$5,IF(AND(F253&gt;CapFinanciera2,F253&lt;=CapFinanciera3),Puntajes!$D$6,IF(AND(F253&gt;CapFinanciera3,F253&lt;=CapFinanciera4),Puntajes!$D$7,IF(F253&gt;CapFinanciera4,Puntajes!$D$8,0))))))</f>
        <v/>
      </c>
    </row>
    <row r="254" spans="2:7" ht="13.5" thickBot="1" x14ac:dyDescent="0.25">
      <c r="B254" s="161"/>
      <c r="C254" s="483"/>
      <c r="D254" s="483"/>
      <c r="E254" s="483"/>
      <c r="F254" s="483"/>
      <c r="G254" s="484"/>
    </row>
    <row r="255" spans="2:7" x14ac:dyDescent="0.2">
      <c r="B255" s="67">
        <v>23</v>
      </c>
      <c r="C255" s="68" t="str">
        <f>IF(ISERROR(VLOOKUP(B255,'Capacidad Financiera'!$B$13:$AB$57081,2,0)),"",VLOOKUP(B255,'Capacidad Financiera'!$B$13:$AB$57081,2,0))</f>
        <v>CONSORCIO KARSOL</v>
      </c>
      <c r="D255" s="115" t="str">
        <f>IF(B256="",IF(B255&lt;&gt;"",IF(ISERROR(VLOOKUP(C255,'Capacidad Financiera'!$C$13:$H$22,3,0)),"",VLOOKUP(C255,'Capacidad Financiera'!$C$13:$H$22,3,0))),"")</f>
        <v/>
      </c>
      <c r="E255" s="115" t="str">
        <f>IF(B256="",IF(B255&lt;&gt;"",IF(ISERROR(VLOOKUP(C255,'Capacidad Financiera'!$C$13:$H$22,5,0)),"",VLOOKUP(C255,'Capacidad Financiera'!$C$13:$H$22,5,0))),"")</f>
        <v/>
      </c>
      <c r="F255" s="73" t="str">
        <f>IF(OR(C255="",D255="",E255=""),"",IF(OR(D255=0,E255=0),0,D255/E255))</f>
        <v/>
      </c>
      <c r="G255" s="111" t="str">
        <f>IF(B256="",IF(AND(D255="",E255=""),"",IF(AND(F255&gt;0,F255&lt;=CapFinanciera1),Puntajes!$D$4,IF(AND(F255&gt;CapFinanciera1,F255&lt;=CapFinanciera2),Puntajes!$D$5,IF(AND(F255&gt;CapFinanciera2,F255&lt;=CapFinanciera3),Puntajes!$D$6,IF(AND(F255&gt;CapFinanciera3,F255&lt;=CapFinanciera4),Puntajes!$D$7,IF(F255&gt;CapFinanciera4,Puntajes!$D$8,0)))))),"")</f>
        <v/>
      </c>
    </row>
    <row r="256" spans="2:7" x14ac:dyDescent="0.2">
      <c r="B256" s="72">
        <f>+'Capacidad Financiera'!B258</f>
        <v>23.1</v>
      </c>
      <c r="C256" s="74" t="str">
        <f>IF(ISERROR(VLOOKUP(B256,'Capacidad Financiera'!$B$13:$AB$57081,2,0)),"",VLOOKUP(B256,'Capacidad Financiera'!$B$13:$AB$57081,2,0))</f>
        <v>HERBERT JOSEFF KARPF RIVERA</v>
      </c>
      <c r="D256" s="116">
        <f>IF(OR(B256="",C256=""),"",IF(ISERROR(VLOOKUP(C256,'Capacidad Financiera'!$C$14:$AB$57081,3,0)),"",VLOOKUP(C256,'Capacidad Financiera'!$C$14:$AB$57081,3,0)))</f>
        <v>903799343</v>
      </c>
      <c r="E256" s="116">
        <f>IF(OR(B256="",C256=""),"",IF(ISERROR(VLOOKUP(C256,'Capacidad Financiera'!$C$14:$AB$57081,5,0)),"",VLOOKUP(C256,'Capacidad Financiera'!$C$14:$AB$57081,5,0)))</f>
        <v>18900368</v>
      </c>
      <c r="F256" s="117">
        <f t="shared" ref="F256:F264" si="22">IF(OR(C256="",D256="",E256=""),"",IF(OR(D256=0,E256=0),0,D256/E256))</f>
        <v>47.819139976533791</v>
      </c>
      <c r="G256" s="118">
        <f>IF(OR(C256="",D256="",E256=""),"",IF(AND(F256&gt;0,F256&lt;=CapFinanciera1),Puntajes!$D$4,IF(AND(F256&gt;CapFinanciera1,F256&lt;=CapFinanciera2),Puntajes!$D$5,IF(AND(F256&gt;CapFinanciera2,F256&lt;=CapFinanciera3),Puntajes!$D$6,IF(AND(F256&gt;CapFinanciera3,F256&lt;=CapFinanciera4),Puntajes!$D$7,IF(F256&gt;CapFinanciera4,Puntajes!$D$8,0))))))</f>
        <v>40</v>
      </c>
    </row>
    <row r="257" spans="2:7" ht="13.5" thickBot="1" x14ac:dyDescent="0.25">
      <c r="B257" s="72" t="str">
        <f>+'Capacidad Financiera'!B259</f>
        <v/>
      </c>
      <c r="C257" s="74">
        <f>IF(ISERROR(VLOOKUP(B257,'Capacidad Financiera'!$B$13:$AB$57081,2,0)),"",VLOOKUP(B257,'Capacidad Financiera'!$B$13:$AB$57081,2,0))</f>
        <v>0</v>
      </c>
      <c r="D257" s="116" t="str">
        <f>IF(OR(B257="",C257=""),"",IF(ISERROR(VLOOKUP(C257,'Capacidad Financiera'!$C$14:$AB$57081,3,0)),"",VLOOKUP(C257,'Capacidad Financiera'!$C$14:$AB$57081,3,0)))</f>
        <v/>
      </c>
      <c r="E257" s="116" t="str">
        <f>IF(OR(B257="",C257=""),"",IF(ISERROR(VLOOKUP(C257,'Capacidad Financiera'!$C$14:$AB$57081,5,0)),"",VLOOKUP(C257,'Capacidad Financiera'!$C$14:$AB$57081,5,0)))</f>
        <v/>
      </c>
      <c r="F257" s="117" t="str">
        <f t="shared" si="22"/>
        <v/>
      </c>
      <c r="G257" s="118" t="str">
        <f>IF(OR(C257="",D257="",E257=""),"",IF(AND(F257&gt;0,F257&lt;=CapFinanciera1),Puntajes!$D$4,IF(AND(F257&gt;CapFinanciera1,F257&lt;=CapFinanciera2),Puntajes!$D$5,IF(AND(F257&gt;CapFinanciera2,F257&lt;=CapFinanciera3),Puntajes!$D$6,IF(AND(F257&gt;CapFinanciera3,F257&lt;=CapFinanciera4),Puntajes!$D$7,IF(F257&gt;CapFinanciera4,Puntajes!$D$8,0))))))</f>
        <v/>
      </c>
    </row>
    <row r="258" spans="2:7" hidden="1" x14ac:dyDescent="0.2">
      <c r="B258" s="72" t="str">
        <f>+'Capacidad Financiera'!B260</f>
        <v/>
      </c>
      <c r="C258" s="74">
        <f>IF(ISERROR(VLOOKUP(B258,'Capacidad Financiera'!$B$13:$AB$57081,2,0)),"",VLOOKUP(B258,'Capacidad Financiera'!$B$13:$AB$57081,2,0))</f>
        <v>0</v>
      </c>
      <c r="D258" s="116" t="str">
        <f>IF(OR(B258="",C258=""),"",IF(ISERROR(VLOOKUP(C258,'Capacidad Financiera'!$C$14:$AB$57081,3,0)),"",VLOOKUP(C258,'Capacidad Financiera'!$C$14:$AB$57081,3,0)))</f>
        <v/>
      </c>
      <c r="E258" s="116" t="str">
        <f>IF(OR(B258="",C258=""),"",IF(ISERROR(VLOOKUP(C258,'Capacidad Financiera'!$C$14:$AB$57081,5,0)),"",VLOOKUP(C258,'Capacidad Financiera'!$C$14:$AB$57081,5,0)))</f>
        <v/>
      </c>
      <c r="F258" s="117" t="str">
        <f t="shared" si="22"/>
        <v/>
      </c>
      <c r="G258" s="118" t="str">
        <f>IF(OR(C258="",D258="",E258=""),"",IF(AND(F258&gt;0,F258&lt;=CapFinanciera1),Puntajes!$D$4,IF(AND(F258&gt;CapFinanciera1,F258&lt;=CapFinanciera2),Puntajes!$D$5,IF(AND(F258&gt;CapFinanciera2,F258&lt;=CapFinanciera3),Puntajes!$D$6,IF(AND(F258&gt;CapFinanciera3,F258&lt;=CapFinanciera4),Puntajes!$D$7,IF(F258&gt;CapFinanciera4,Puntajes!$D$8,0))))))</f>
        <v/>
      </c>
    </row>
    <row r="259" spans="2:7" hidden="1" x14ac:dyDescent="0.2">
      <c r="B259" s="72" t="str">
        <f>+'Capacidad Financiera'!B261</f>
        <v/>
      </c>
      <c r="C259" s="74">
        <f>IF(ISERROR(VLOOKUP(B259,'Capacidad Financiera'!$B$13:$AB$57081,2,0)),"",VLOOKUP(B259,'Capacidad Financiera'!$B$13:$AB$57081,2,0))</f>
        <v>0</v>
      </c>
      <c r="D259" s="116" t="str">
        <f>IF(OR(B259="",C259=""),"",IF(ISERROR(VLOOKUP(C259,'Capacidad Financiera'!$C$14:$AB$57081,3,0)),"",VLOOKUP(C259,'Capacidad Financiera'!$C$14:$AB$57081,3,0)))</f>
        <v/>
      </c>
      <c r="E259" s="116" t="str">
        <f>IF(OR(B259="",C259=""),"",IF(ISERROR(VLOOKUP(C259,'Capacidad Financiera'!$C$14:$AB$57081,5,0)),"",VLOOKUP(C259,'Capacidad Financiera'!$C$14:$AB$57081,5,0)))</f>
        <v/>
      </c>
      <c r="F259" s="117" t="str">
        <f t="shared" si="22"/>
        <v/>
      </c>
      <c r="G259" s="118" t="str">
        <f>IF(OR(C259="",D259="",E259=""),"",IF(AND(F259&gt;0,F259&lt;=CapFinanciera1),Puntajes!$D$4,IF(AND(F259&gt;CapFinanciera1,F259&lt;=CapFinanciera2),Puntajes!$D$5,IF(AND(F259&gt;CapFinanciera2,F259&lt;=CapFinanciera3),Puntajes!$D$6,IF(AND(F259&gt;CapFinanciera3,F259&lt;=CapFinanciera4),Puntajes!$D$7,IF(F259&gt;CapFinanciera4,Puntajes!$D$8,0))))))</f>
        <v/>
      </c>
    </row>
    <row r="260" spans="2:7" hidden="1" x14ac:dyDescent="0.2">
      <c r="B260" s="72" t="str">
        <f>+'Capacidad Financiera'!B262</f>
        <v/>
      </c>
      <c r="C260" s="74">
        <f>IF(ISERROR(VLOOKUP(B260,'Capacidad Financiera'!$B$13:$AB$57081,2,0)),"",VLOOKUP(B260,'Capacidad Financiera'!$B$13:$AB$57081,2,0))</f>
        <v>0</v>
      </c>
      <c r="D260" s="116" t="str">
        <f>IF(OR(B260="",C260=""),"",IF(ISERROR(VLOOKUP(C260,'Capacidad Financiera'!$C$14:$AB$57081,3,0)),"",VLOOKUP(C260,'Capacidad Financiera'!$C$14:$AB$57081,3,0)))</f>
        <v/>
      </c>
      <c r="E260" s="116" t="str">
        <f>IF(OR(B260="",C260=""),"",IF(ISERROR(VLOOKUP(C260,'Capacidad Financiera'!$C$14:$AB$57081,5,0)),"",VLOOKUP(C260,'Capacidad Financiera'!$C$14:$AB$57081,5,0)))</f>
        <v/>
      </c>
      <c r="F260" s="117" t="str">
        <f t="shared" si="22"/>
        <v/>
      </c>
      <c r="G260" s="118" t="str">
        <f>IF(OR(C260="",D260="",E260=""),"",IF(AND(F260&gt;0,F260&lt;=CapFinanciera1),Puntajes!$D$4,IF(AND(F260&gt;CapFinanciera1,F260&lt;=CapFinanciera2),Puntajes!$D$5,IF(AND(F260&gt;CapFinanciera2,F260&lt;=CapFinanciera3),Puntajes!$D$6,IF(AND(F260&gt;CapFinanciera3,F260&lt;=CapFinanciera4),Puntajes!$D$7,IF(F260&gt;CapFinanciera4,Puntajes!$D$8,0))))))</f>
        <v/>
      </c>
    </row>
    <row r="261" spans="2:7" hidden="1" x14ac:dyDescent="0.2">
      <c r="B261" s="72" t="str">
        <f>+'Capacidad Financiera'!B263</f>
        <v/>
      </c>
      <c r="C261" s="74">
        <f>IF(ISERROR(VLOOKUP(B261,'Capacidad Financiera'!$B$13:$AB$57081,2,0)),"",VLOOKUP(B261,'Capacidad Financiera'!$B$13:$AB$57081,2,0))</f>
        <v>0</v>
      </c>
      <c r="D261" s="116" t="str">
        <f>IF(OR(B261="",C261=""),"",IF(ISERROR(VLOOKUP(C261,'Capacidad Financiera'!$C$14:$AB$57081,3,0)),"",VLOOKUP(C261,'Capacidad Financiera'!$C$14:$AB$57081,3,0)))</f>
        <v/>
      </c>
      <c r="E261" s="116" t="str">
        <f>IF(OR(B261="",C261=""),"",IF(ISERROR(VLOOKUP(C261,'Capacidad Financiera'!$C$14:$AB$57081,5,0)),"",VLOOKUP(C261,'Capacidad Financiera'!$C$14:$AB$57081,5,0)))</f>
        <v/>
      </c>
      <c r="F261" s="117" t="str">
        <f t="shared" si="22"/>
        <v/>
      </c>
      <c r="G261" s="118" t="str">
        <f>IF(OR(C261="",D261="",E261=""),"",IF(AND(F261&gt;0,F261&lt;=CapFinanciera1),Puntajes!$D$4,IF(AND(F261&gt;CapFinanciera1,F261&lt;=CapFinanciera2),Puntajes!$D$5,IF(AND(F261&gt;CapFinanciera2,F261&lt;=CapFinanciera3),Puntajes!$D$6,IF(AND(F261&gt;CapFinanciera3,F261&lt;=CapFinanciera4),Puntajes!$D$7,IF(F261&gt;CapFinanciera4,Puntajes!$D$8,0))))))</f>
        <v/>
      </c>
    </row>
    <row r="262" spans="2:7" hidden="1" x14ac:dyDescent="0.2">
      <c r="B262" s="72" t="str">
        <f>+'Capacidad Financiera'!B264</f>
        <v/>
      </c>
      <c r="C262" s="74">
        <f>IF(ISERROR(VLOOKUP(B262,'Capacidad Financiera'!$B$13:$AB$57081,2,0)),"",VLOOKUP(B262,'Capacidad Financiera'!$B$13:$AB$57081,2,0))</f>
        <v>0</v>
      </c>
      <c r="D262" s="116" t="str">
        <f>IF(OR(B262="",C262=""),"",IF(ISERROR(VLOOKUP(C262,'Capacidad Financiera'!$C$14:$AB$57081,3,0)),"",VLOOKUP(C262,'Capacidad Financiera'!$C$14:$AB$57081,3,0)))</f>
        <v/>
      </c>
      <c r="E262" s="116" t="str">
        <f>IF(OR(B262="",C262=""),"",IF(ISERROR(VLOOKUP(C262,'Capacidad Financiera'!$C$14:$AB$57081,5,0)),"",VLOOKUP(C262,'Capacidad Financiera'!$C$14:$AB$57081,5,0)))</f>
        <v/>
      </c>
      <c r="F262" s="117" t="str">
        <f t="shared" si="22"/>
        <v/>
      </c>
      <c r="G262" s="118" t="str">
        <f>IF(OR(C262="",D262="",E262=""),"",IF(AND(F262&gt;0,F262&lt;=CapFinanciera1),Puntajes!$D$4,IF(AND(F262&gt;CapFinanciera1,F262&lt;=CapFinanciera2),Puntajes!$D$5,IF(AND(F262&gt;CapFinanciera2,F262&lt;=CapFinanciera3),Puntajes!$D$6,IF(AND(F262&gt;CapFinanciera3,F262&lt;=CapFinanciera4),Puntajes!$D$7,IF(F262&gt;CapFinanciera4,Puntajes!$D$8,0))))))</f>
        <v/>
      </c>
    </row>
    <row r="263" spans="2:7" hidden="1" x14ac:dyDescent="0.2">
      <c r="B263" s="72" t="str">
        <f>+'Capacidad Financiera'!B265</f>
        <v/>
      </c>
      <c r="C263" s="74">
        <f>IF(ISERROR(VLOOKUP(B263,'Capacidad Financiera'!$B$13:$AB$57081,2,0)),"",VLOOKUP(B263,'Capacidad Financiera'!$B$13:$AB$57081,2,0))</f>
        <v>0</v>
      </c>
      <c r="D263" s="116" t="str">
        <f>IF(OR(B263="",C263=""),"",IF(ISERROR(VLOOKUP(C263,'Capacidad Financiera'!$C$14:$AB$57081,3,0)),"",VLOOKUP(C263,'Capacidad Financiera'!$C$14:$AB$57081,3,0)))</f>
        <v/>
      </c>
      <c r="E263" s="116" t="str">
        <f>IF(OR(B263="",C263=""),"",IF(ISERROR(VLOOKUP(C263,'Capacidad Financiera'!$C$14:$AB$57081,5,0)),"",VLOOKUP(C263,'Capacidad Financiera'!$C$14:$AB$57081,5,0)))</f>
        <v/>
      </c>
      <c r="F263" s="117" t="str">
        <f t="shared" si="22"/>
        <v/>
      </c>
      <c r="G263" s="118" t="str">
        <f>IF(OR(C263="",D263="",E263=""),"",IF(AND(F263&gt;0,F263&lt;=CapFinanciera1),Puntajes!$D$4,IF(AND(F263&gt;CapFinanciera1,F263&lt;=CapFinanciera2),Puntajes!$D$5,IF(AND(F263&gt;CapFinanciera2,F263&lt;=CapFinanciera3),Puntajes!$D$6,IF(AND(F263&gt;CapFinanciera3,F263&lt;=CapFinanciera4),Puntajes!$D$7,IF(F263&gt;CapFinanciera4,Puntajes!$D$8,0))))))</f>
        <v/>
      </c>
    </row>
    <row r="264" spans="2:7" ht="13.5" hidden="1" thickBot="1" x14ac:dyDescent="0.25">
      <c r="B264" s="153" t="str">
        <f>+'Capacidad Financiera'!B266</f>
        <v/>
      </c>
      <c r="C264" s="154">
        <f>IF(ISERROR(VLOOKUP(B264,'Capacidad Financiera'!$B$13:$AB$57081,2,0)),"",VLOOKUP(B264,'Capacidad Financiera'!$B$13:$AB$57081,2,0))</f>
        <v>0</v>
      </c>
      <c r="D264" s="155" t="str">
        <f>IF(OR(B264="",C264=""),"",IF(ISERROR(VLOOKUP(C264,'Capacidad Financiera'!$C$14:$AB$57081,3,0)),"",VLOOKUP(C264,'Capacidad Financiera'!$C$14:$AB$57081,3,0)))</f>
        <v/>
      </c>
      <c r="E264" s="155" t="str">
        <f>IF(OR(B264="",C264=""),"",IF(ISERROR(VLOOKUP(C264,'Capacidad Financiera'!$C$14:$AB$57081,5,0)),"",VLOOKUP(C264,'Capacidad Financiera'!$C$14:$AB$57081,5,0)))</f>
        <v/>
      </c>
      <c r="F264" s="156" t="str">
        <f t="shared" si="22"/>
        <v/>
      </c>
      <c r="G264" s="157" t="str">
        <f>IF(OR(C264="",D264="",E264=""),"",IF(AND(F264&gt;0,F264&lt;=CapFinanciera1),Puntajes!$D$4,IF(AND(F264&gt;CapFinanciera1,F264&lt;=CapFinanciera2),Puntajes!$D$5,IF(AND(F264&gt;CapFinanciera2,F264&lt;=CapFinanciera3),Puntajes!$D$6,IF(AND(F264&gt;CapFinanciera3,F264&lt;=CapFinanciera4),Puntajes!$D$7,IF(F264&gt;CapFinanciera4,Puntajes!$D$8,0))))))</f>
        <v/>
      </c>
    </row>
    <row r="265" spans="2:7" ht="13.5" thickBot="1" x14ac:dyDescent="0.25">
      <c r="B265" s="161"/>
      <c r="C265" s="483"/>
      <c r="D265" s="483"/>
      <c r="E265" s="483"/>
      <c r="F265" s="483"/>
      <c r="G265" s="484"/>
    </row>
    <row r="266" spans="2:7" x14ac:dyDescent="0.2">
      <c r="B266" s="67">
        <v>24</v>
      </c>
      <c r="C266" s="68" t="str">
        <f>IF(ISERROR(VLOOKUP(B266,'Capacidad Financiera'!$B$13:$AB$57081,2,0)),"",VLOOKUP(B266,'Capacidad Financiera'!$B$13:$AB$57081,2,0))</f>
        <v>GIJON SAS</v>
      </c>
      <c r="D266" s="115" t="str">
        <f>IF(B267="",IF(B266&lt;&gt;"",IF(ISERROR(VLOOKUP(C266,'Capacidad Financiera'!$C$13:$H$22,3,0)),"",VLOOKUP(C266,'Capacidad Financiera'!$C$13:$H$22,3,0))),"")</f>
        <v/>
      </c>
      <c r="E266" s="115" t="str">
        <f>IF(B267="",IF(B266&lt;&gt;"",IF(ISERROR(VLOOKUP(C266,'Capacidad Financiera'!$C$13:$H$22,5,0)),"",VLOOKUP(C266,'Capacidad Financiera'!$C$13:$H$22,5,0))),"")</f>
        <v/>
      </c>
      <c r="F266" s="73" t="str">
        <f>IF(OR(C266="",D266="",E266=""),"",IF(OR(D266=0,E266=0),0,D266/E266))</f>
        <v/>
      </c>
      <c r="G266" s="111" t="str">
        <f>IF(B267="",IF(AND(D266="",E266=""),"",IF(AND(F266&gt;0,F266&lt;=CapFinanciera1),Puntajes!$D$4,IF(AND(F266&gt;CapFinanciera1,F266&lt;=CapFinanciera2),Puntajes!$D$5,IF(AND(F266&gt;CapFinanciera2,F266&lt;=CapFinanciera3),Puntajes!$D$6,IF(AND(F266&gt;CapFinanciera3,F266&lt;=CapFinanciera4),Puntajes!$D$7,IF(F266&gt;CapFinanciera4,Puntajes!$D$8,0)))))),"")</f>
        <v/>
      </c>
    </row>
    <row r="267" spans="2:7" ht="13.5" thickBot="1" x14ac:dyDescent="0.25">
      <c r="B267" s="72">
        <f>+'Capacidad Financiera'!B269</f>
        <v>24.1</v>
      </c>
      <c r="C267" s="74" t="str">
        <f>IF(ISERROR(VLOOKUP(B267,'Capacidad Financiera'!$B$13:$AB$57081,2,0)),"",VLOOKUP(B267,'Capacidad Financiera'!$B$13:$AB$57081,2,0))</f>
        <v>GIJON SAS</v>
      </c>
      <c r="D267" s="116">
        <f>IF(OR(B267="",C267=""),"",IF(ISERROR(VLOOKUP(C267,'Capacidad Financiera'!$C$14:$AB$57081,3,0)),"",VLOOKUP(C267,'Capacidad Financiera'!$C$14:$AB$57081,3,0)))</f>
        <v>459993752</v>
      </c>
      <c r="E267" s="116">
        <f>IF(OR(B267="",C267=""),"",IF(ISERROR(VLOOKUP(C267,'Capacidad Financiera'!$C$14:$AB$57081,5,0)),"",VLOOKUP(C267,'Capacidad Financiera'!$C$14:$AB$57081,5,0)))</f>
        <v>50025723</v>
      </c>
      <c r="F267" s="117">
        <f t="shared" ref="F267:F275" si="23">IF(OR(C267="",D267="",E267=""),"",IF(OR(D267=0,E267=0),0,D267/E267))</f>
        <v>9.1951445059574652</v>
      </c>
      <c r="G267" s="118">
        <f>IF(OR(C267="",D267="",E267=""),"",IF(AND(F267&gt;0,F267&lt;=CapFinanciera1),Puntajes!$D$4,IF(AND(F267&gt;CapFinanciera1,F267&lt;=CapFinanciera2),Puntajes!$D$5,IF(AND(F267&gt;CapFinanciera2,F267&lt;=CapFinanciera3),Puntajes!$D$6,IF(AND(F267&gt;CapFinanciera3,F267&lt;=CapFinanciera4),Puntajes!$D$7,IF(F267&gt;CapFinanciera4,Puntajes!$D$8,0))))))</f>
        <v>40</v>
      </c>
    </row>
    <row r="268" spans="2:7" hidden="1" x14ac:dyDescent="0.2">
      <c r="B268" s="72" t="str">
        <f>+'Capacidad Financiera'!B270</f>
        <v/>
      </c>
      <c r="C268" s="74">
        <f>IF(ISERROR(VLOOKUP(B268,'Capacidad Financiera'!$B$13:$AB$57081,2,0)),"",VLOOKUP(B268,'Capacidad Financiera'!$B$13:$AB$57081,2,0))</f>
        <v>0</v>
      </c>
      <c r="D268" s="116" t="str">
        <f>IF(OR(B268="",C268=""),"",IF(ISERROR(VLOOKUP(C268,'Capacidad Financiera'!$C$14:$AB$57081,3,0)),"",VLOOKUP(C268,'Capacidad Financiera'!$C$14:$AB$57081,3,0)))</f>
        <v/>
      </c>
      <c r="E268" s="116" t="str">
        <f>IF(OR(B268="",C268=""),"",IF(ISERROR(VLOOKUP(C268,'Capacidad Financiera'!$C$14:$AB$57081,5,0)),"",VLOOKUP(C268,'Capacidad Financiera'!$C$14:$AB$57081,5,0)))</f>
        <v/>
      </c>
      <c r="F268" s="117" t="str">
        <f t="shared" si="23"/>
        <v/>
      </c>
      <c r="G268" s="118" t="str">
        <f>IF(OR(C268="",D268="",E268=""),"",IF(AND(F268&gt;0,F268&lt;=CapFinanciera1),Puntajes!$D$4,IF(AND(F268&gt;CapFinanciera1,F268&lt;=CapFinanciera2),Puntajes!$D$5,IF(AND(F268&gt;CapFinanciera2,F268&lt;=CapFinanciera3),Puntajes!$D$6,IF(AND(F268&gt;CapFinanciera3,F268&lt;=CapFinanciera4),Puntajes!$D$7,IF(F268&gt;CapFinanciera4,Puntajes!$D$8,0))))))</f>
        <v/>
      </c>
    </row>
    <row r="269" spans="2:7" hidden="1" x14ac:dyDescent="0.2">
      <c r="B269" s="72" t="str">
        <f>+'Capacidad Financiera'!B271</f>
        <v/>
      </c>
      <c r="C269" s="74">
        <f>IF(ISERROR(VLOOKUP(B269,'Capacidad Financiera'!$B$13:$AB$57081,2,0)),"",VLOOKUP(B269,'Capacidad Financiera'!$B$13:$AB$57081,2,0))</f>
        <v>0</v>
      </c>
      <c r="D269" s="116" t="str">
        <f>IF(OR(B269="",C269=""),"",IF(ISERROR(VLOOKUP(C269,'Capacidad Financiera'!$C$14:$AB$57081,3,0)),"",VLOOKUP(C269,'Capacidad Financiera'!$C$14:$AB$57081,3,0)))</f>
        <v/>
      </c>
      <c r="E269" s="116" t="str">
        <f>IF(OR(B269="",C269=""),"",IF(ISERROR(VLOOKUP(C269,'Capacidad Financiera'!$C$14:$AB$57081,5,0)),"",VLOOKUP(C269,'Capacidad Financiera'!$C$14:$AB$57081,5,0)))</f>
        <v/>
      </c>
      <c r="F269" s="117" t="str">
        <f t="shared" si="23"/>
        <v/>
      </c>
      <c r="G269" s="118" t="str">
        <f>IF(OR(C269="",D269="",E269=""),"",IF(AND(F269&gt;0,F269&lt;=CapFinanciera1),Puntajes!$D$4,IF(AND(F269&gt;CapFinanciera1,F269&lt;=CapFinanciera2),Puntajes!$D$5,IF(AND(F269&gt;CapFinanciera2,F269&lt;=CapFinanciera3),Puntajes!$D$6,IF(AND(F269&gt;CapFinanciera3,F269&lt;=CapFinanciera4),Puntajes!$D$7,IF(F269&gt;CapFinanciera4,Puntajes!$D$8,0))))))</f>
        <v/>
      </c>
    </row>
    <row r="270" spans="2:7" hidden="1" x14ac:dyDescent="0.2">
      <c r="B270" s="72" t="str">
        <f>+'Capacidad Financiera'!B272</f>
        <v/>
      </c>
      <c r="C270" s="74">
        <f>IF(ISERROR(VLOOKUP(B270,'Capacidad Financiera'!$B$13:$AB$57081,2,0)),"",VLOOKUP(B270,'Capacidad Financiera'!$B$13:$AB$57081,2,0))</f>
        <v>0</v>
      </c>
      <c r="D270" s="116" t="str">
        <f>IF(OR(B270="",C270=""),"",IF(ISERROR(VLOOKUP(C270,'Capacidad Financiera'!$C$14:$AB$57081,3,0)),"",VLOOKUP(C270,'Capacidad Financiera'!$C$14:$AB$57081,3,0)))</f>
        <v/>
      </c>
      <c r="E270" s="116" t="str">
        <f>IF(OR(B270="",C270=""),"",IF(ISERROR(VLOOKUP(C270,'Capacidad Financiera'!$C$14:$AB$57081,5,0)),"",VLOOKUP(C270,'Capacidad Financiera'!$C$14:$AB$57081,5,0)))</f>
        <v/>
      </c>
      <c r="F270" s="117" t="str">
        <f t="shared" si="23"/>
        <v/>
      </c>
      <c r="G270" s="118" t="str">
        <f>IF(OR(C270="",D270="",E270=""),"",IF(AND(F270&gt;0,F270&lt;=CapFinanciera1),Puntajes!$D$4,IF(AND(F270&gt;CapFinanciera1,F270&lt;=CapFinanciera2),Puntajes!$D$5,IF(AND(F270&gt;CapFinanciera2,F270&lt;=CapFinanciera3),Puntajes!$D$6,IF(AND(F270&gt;CapFinanciera3,F270&lt;=CapFinanciera4),Puntajes!$D$7,IF(F270&gt;CapFinanciera4,Puntajes!$D$8,0))))))</f>
        <v/>
      </c>
    </row>
    <row r="271" spans="2:7" hidden="1" x14ac:dyDescent="0.2">
      <c r="B271" s="72" t="str">
        <f>+'Capacidad Financiera'!B273</f>
        <v/>
      </c>
      <c r="C271" s="74">
        <f>IF(ISERROR(VLOOKUP(B271,'Capacidad Financiera'!$B$13:$AB$57081,2,0)),"",VLOOKUP(B271,'Capacidad Financiera'!$B$13:$AB$57081,2,0))</f>
        <v>0</v>
      </c>
      <c r="D271" s="116" t="str">
        <f>IF(OR(B271="",C271=""),"",IF(ISERROR(VLOOKUP(C271,'Capacidad Financiera'!$C$14:$AB$57081,3,0)),"",VLOOKUP(C271,'Capacidad Financiera'!$C$14:$AB$57081,3,0)))</f>
        <v/>
      </c>
      <c r="E271" s="116" t="str">
        <f>IF(OR(B271="",C271=""),"",IF(ISERROR(VLOOKUP(C271,'Capacidad Financiera'!$C$14:$AB$57081,5,0)),"",VLOOKUP(C271,'Capacidad Financiera'!$C$14:$AB$57081,5,0)))</f>
        <v/>
      </c>
      <c r="F271" s="117" t="str">
        <f t="shared" si="23"/>
        <v/>
      </c>
      <c r="G271" s="118" t="str">
        <f>IF(OR(C271="",D271="",E271=""),"",IF(AND(F271&gt;0,F271&lt;=CapFinanciera1),Puntajes!$D$4,IF(AND(F271&gt;CapFinanciera1,F271&lt;=CapFinanciera2),Puntajes!$D$5,IF(AND(F271&gt;CapFinanciera2,F271&lt;=CapFinanciera3),Puntajes!$D$6,IF(AND(F271&gt;CapFinanciera3,F271&lt;=CapFinanciera4),Puntajes!$D$7,IF(F271&gt;CapFinanciera4,Puntajes!$D$8,0))))))</f>
        <v/>
      </c>
    </row>
    <row r="272" spans="2:7" hidden="1" x14ac:dyDescent="0.2">
      <c r="B272" s="72" t="str">
        <f>+'Capacidad Financiera'!B274</f>
        <v/>
      </c>
      <c r="C272" s="74">
        <f>IF(ISERROR(VLOOKUP(B272,'Capacidad Financiera'!$B$13:$AB$57081,2,0)),"",VLOOKUP(B272,'Capacidad Financiera'!$B$13:$AB$57081,2,0))</f>
        <v>0</v>
      </c>
      <c r="D272" s="116" t="str">
        <f>IF(OR(B272="",C272=""),"",IF(ISERROR(VLOOKUP(C272,'Capacidad Financiera'!$C$14:$AB$57081,3,0)),"",VLOOKUP(C272,'Capacidad Financiera'!$C$14:$AB$57081,3,0)))</f>
        <v/>
      </c>
      <c r="E272" s="116" t="str">
        <f>IF(OR(B272="",C272=""),"",IF(ISERROR(VLOOKUP(C272,'Capacidad Financiera'!$C$14:$AB$57081,5,0)),"",VLOOKUP(C272,'Capacidad Financiera'!$C$14:$AB$57081,5,0)))</f>
        <v/>
      </c>
      <c r="F272" s="117" t="str">
        <f t="shared" si="23"/>
        <v/>
      </c>
      <c r="G272" s="118" t="str">
        <f>IF(OR(C272="",D272="",E272=""),"",IF(AND(F272&gt;0,F272&lt;=CapFinanciera1),Puntajes!$D$4,IF(AND(F272&gt;CapFinanciera1,F272&lt;=CapFinanciera2),Puntajes!$D$5,IF(AND(F272&gt;CapFinanciera2,F272&lt;=CapFinanciera3),Puntajes!$D$6,IF(AND(F272&gt;CapFinanciera3,F272&lt;=CapFinanciera4),Puntajes!$D$7,IF(F272&gt;CapFinanciera4,Puntajes!$D$8,0))))))</f>
        <v/>
      </c>
    </row>
    <row r="273" spans="2:7" hidden="1" x14ac:dyDescent="0.2">
      <c r="B273" s="72" t="str">
        <f>+'Capacidad Financiera'!B275</f>
        <v/>
      </c>
      <c r="C273" s="74">
        <f>IF(ISERROR(VLOOKUP(B273,'Capacidad Financiera'!$B$13:$AB$57081,2,0)),"",VLOOKUP(B273,'Capacidad Financiera'!$B$13:$AB$57081,2,0))</f>
        <v>0</v>
      </c>
      <c r="D273" s="116" t="str">
        <f>IF(OR(B273="",C273=""),"",IF(ISERROR(VLOOKUP(C273,'Capacidad Financiera'!$C$14:$AB$57081,3,0)),"",VLOOKUP(C273,'Capacidad Financiera'!$C$14:$AB$57081,3,0)))</f>
        <v/>
      </c>
      <c r="E273" s="116" t="str">
        <f>IF(OR(B273="",C273=""),"",IF(ISERROR(VLOOKUP(C273,'Capacidad Financiera'!$C$14:$AB$57081,5,0)),"",VLOOKUP(C273,'Capacidad Financiera'!$C$14:$AB$57081,5,0)))</f>
        <v/>
      </c>
      <c r="F273" s="117" t="str">
        <f t="shared" si="23"/>
        <v/>
      </c>
      <c r="G273" s="118" t="str">
        <f>IF(OR(C273="",D273="",E273=""),"",IF(AND(F273&gt;0,F273&lt;=CapFinanciera1),Puntajes!$D$4,IF(AND(F273&gt;CapFinanciera1,F273&lt;=CapFinanciera2),Puntajes!$D$5,IF(AND(F273&gt;CapFinanciera2,F273&lt;=CapFinanciera3),Puntajes!$D$6,IF(AND(F273&gt;CapFinanciera3,F273&lt;=CapFinanciera4),Puntajes!$D$7,IF(F273&gt;CapFinanciera4,Puntajes!$D$8,0))))))</f>
        <v/>
      </c>
    </row>
    <row r="274" spans="2:7" hidden="1" x14ac:dyDescent="0.2">
      <c r="B274" s="72" t="str">
        <f>+'Capacidad Financiera'!B276</f>
        <v/>
      </c>
      <c r="C274" s="74">
        <f>IF(ISERROR(VLOOKUP(B274,'Capacidad Financiera'!$B$13:$AB$57081,2,0)),"",VLOOKUP(B274,'Capacidad Financiera'!$B$13:$AB$57081,2,0))</f>
        <v>0</v>
      </c>
      <c r="D274" s="116" t="str">
        <f>IF(OR(B274="",C274=""),"",IF(ISERROR(VLOOKUP(C274,'Capacidad Financiera'!$C$14:$AB$57081,3,0)),"",VLOOKUP(C274,'Capacidad Financiera'!$C$14:$AB$57081,3,0)))</f>
        <v/>
      </c>
      <c r="E274" s="116" t="str">
        <f>IF(OR(B274="",C274=""),"",IF(ISERROR(VLOOKUP(C274,'Capacidad Financiera'!$C$14:$AB$57081,5,0)),"",VLOOKUP(C274,'Capacidad Financiera'!$C$14:$AB$57081,5,0)))</f>
        <v/>
      </c>
      <c r="F274" s="117" t="str">
        <f t="shared" si="23"/>
        <v/>
      </c>
      <c r="G274" s="118" t="str">
        <f>IF(OR(C274="",D274="",E274=""),"",IF(AND(F274&gt;0,F274&lt;=CapFinanciera1),Puntajes!$D$4,IF(AND(F274&gt;CapFinanciera1,F274&lt;=CapFinanciera2),Puntajes!$D$5,IF(AND(F274&gt;CapFinanciera2,F274&lt;=CapFinanciera3),Puntajes!$D$6,IF(AND(F274&gt;CapFinanciera3,F274&lt;=CapFinanciera4),Puntajes!$D$7,IF(F274&gt;CapFinanciera4,Puntajes!$D$8,0))))))</f>
        <v/>
      </c>
    </row>
    <row r="275" spans="2:7" ht="13.5" hidden="1" thickBot="1" x14ac:dyDescent="0.25">
      <c r="B275" s="153" t="str">
        <f>+'Capacidad Financiera'!B277</f>
        <v/>
      </c>
      <c r="C275" s="154">
        <f>IF(ISERROR(VLOOKUP(B275,'Capacidad Financiera'!$B$13:$AB$57081,2,0)),"",VLOOKUP(B275,'Capacidad Financiera'!$B$13:$AB$57081,2,0))</f>
        <v>0</v>
      </c>
      <c r="D275" s="155" t="str">
        <f>IF(OR(B275="",C275=""),"",IF(ISERROR(VLOOKUP(C275,'Capacidad Financiera'!$C$14:$AB$57081,3,0)),"",VLOOKUP(C275,'Capacidad Financiera'!$C$14:$AB$57081,3,0)))</f>
        <v/>
      </c>
      <c r="E275" s="155" t="str">
        <f>IF(OR(B275="",C275=""),"",IF(ISERROR(VLOOKUP(C275,'Capacidad Financiera'!$C$14:$AB$57081,5,0)),"",VLOOKUP(C275,'Capacidad Financiera'!$C$14:$AB$57081,5,0)))</f>
        <v/>
      </c>
      <c r="F275" s="156" t="str">
        <f t="shared" si="23"/>
        <v/>
      </c>
      <c r="G275" s="157" t="str">
        <f>IF(OR(C275="",D275="",E275=""),"",IF(AND(F275&gt;0,F275&lt;=CapFinanciera1),Puntajes!$D$4,IF(AND(F275&gt;CapFinanciera1,F275&lt;=CapFinanciera2),Puntajes!$D$5,IF(AND(F275&gt;CapFinanciera2,F275&lt;=CapFinanciera3),Puntajes!$D$6,IF(AND(F275&gt;CapFinanciera3,F275&lt;=CapFinanciera4),Puntajes!$D$7,IF(F275&gt;CapFinanciera4,Puntajes!$D$8,0))))))</f>
        <v/>
      </c>
    </row>
    <row r="276" spans="2:7" ht="13.5" thickBot="1" x14ac:dyDescent="0.25">
      <c r="B276" s="161"/>
      <c r="C276" s="483"/>
      <c r="D276" s="483"/>
      <c r="E276" s="483"/>
      <c r="F276" s="483"/>
      <c r="G276" s="484"/>
    </row>
    <row r="277" spans="2:7" x14ac:dyDescent="0.2">
      <c r="B277" s="67">
        <v>25</v>
      </c>
      <c r="C277" s="68" t="str">
        <f>IF(ISERROR(VLOOKUP(B277,'Capacidad Financiera'!$B$13:$AB$57081,2,0)),"",VLOOKUP(B277,'Capacidad Financiera'!$B$13:$AB$57081,2,0))</f>
        <v xml:space="preserve"> CONSORCIO RAI-CO 2024</v>
      </c>
      <c r="D277" s="115" t="str">
        <f>IF(B278="",IF(B277&lt;&gt;"",IF(ISERROR(VLOOKUP(C277,'Capacidad Financiera'!$C$13:$H$22,3,0)),"",VLOOKUP(C277,'Capacidad Financiera'!$C$13:$H$22,3,0))),"")</f>
        <v/>
      </c>
      <c r="E277" s="115" t="str">
        <f>IF(B278="",IF(B277&lt;&gt;"",IF(ISERROR(VLOOKUP(C277,'Capacidad Financiera'!$C$13:$H$22,5,0)),"",VLOOKUP(C277,'Capacidad Financiera'!$C$13:$H$22,5,0))),"")</f>
        <v/>
      </c>
      <c r="F277" s="73" t="str">
        <f>IF(OR(C277="",D277="",E277=""),"",IF(OR(D277=0,E277=0),0,D277/E277))</f>
        <v/>
      </c>
      <c r="G277" s="111" t="str">
        <f>IF(B278="",IF(AND(D277="",E277=""),"",IF(AND(F277&gt;0,F277&lt;=CapFinanciera1),Puntajes!$D$4,IF(AND(F277&gt;CapFinanciera1,F277&lt;=CapFinanciera2),Puntajes!$D$5,IF(AND(F277&gt;CapFinanciera2,F277&lt;=CapFinanciera3),Puntajes!$D$6,IF(AND(F277&gt;CapFinanciera3,F277&lt;=CapFinanciera4),Puntajes!$D$7,IF(F277&gt;CapFinanciera4,Puntajes!$D$8,0)))))),"")</f>
        <v/>
      </c>
    </row>
    <row r="278" spans="2:7" x14ac:dyDescent="0.2">
      <c r="B278" s="72">
        <f>+'Capacidad Financiera'!B280</f>
        <v>25.1</v>
      </c>
      <c r="C278" s="74" t="str">
        <f>IF(ISERROR(VLOOKUP(B278,'Capacidad Financiera'!$B$13:$AB$57081,2,0)),"",VLOOKUP(B278,'Capacidad Financiera'!$B$13:$AB$57081,2,0))</f>
        <v>AGUIRRE ZAPATA RAIMUR</v>
      </c>
      <c r="D278" s="116">
        <f>IF(OR(B278="",C278=""),"",IF(ISERROR(VLOOKUP(C278,'Capacidad Financiera'!$C$14:$AB$57081,3,0)),"",VLOOKUP(C278,'Capacidad Financiera'!$C$14:$AB$57081,3,0)))</f>
        <v>643709462</v>
      </c>
      <c r="E278" s="116">
        <f>IF(OR(B278="",C278=""),"",IF(ISERROR(VLOOKUP(C278,'Capacidad Financiera'!$C$14:$AB$57081,5,0)),"",VLOOKUP(C278,'Capacidad Financiera'!$C$14:$AB$57081,5,0)))</f>
        <v>952</v>
      </c>
      <c r="F278" s="117">
        <f t="shared" ref="F278:F286" si="24">IF(OR(C278="",D278="",E278=""),"",IF(OR(D278=0,E278=0),0,D278/E278))</f>
        <v>676165.40126050415</v>
      </c>
      <c r="G278" s="118">
        <f>IF(OR(C278="",D278="",E278=""),"",IF(AND(F278&gt;0,F278&lt;=CapFinanciera1),Puntajes!$D$4,IF(AND(F278&gt;CapFinanciera1,F278&lt;=CapFinanciera2),Puntajes!$D$5,IF(AND(F278&gt;CapFinanciera2,F278&lt;=CapFinanciera3),Puntajes!$D$6,IF(AND(F278&gt;CapFinanciera3,F278&lt;=CapFinanciera4),Puntajes!$D$7,IF(F278&gt;CapFinanciera4,Puntajes!$D$8,0))))))</f>
        <v>40</v>
      </c>
    </row>
    <row r="279" spans="2:7" ht="13.5" thickBot="1" x14ac:dyDescent="0.25">
      <c r="B279" s="72">
        <f>+'Capacidad Financiera'!B281</f>
        <v>25.200000000000003</v>
      </c>
      <c r="C279" s="74" t="str">
        <f>IF(ISERROR(VLOOKUP(B279,'Capacidad Financiera'!$B$13:$AB$57081,2,0)),"",VLOOKUP(B279,'Capacidad Financiera'!$B$13:$AB$57081,2,0))</f>
        <v>COASH S.A.S</v>
      </c>
      <c r="D279" s="116">
        <f>IF(OR(B279="",C279=""),"",IF(ISERROR(VLOOKUP(C279,'Capacidad Financiera'!$C$14:$AB$57081,3,0)),"",VLOOKUP(C279,'Capacidad Financiera'!$C$14:$AB$57081,3,0)))</f>
        <v>186087975</v>
      </c>
      <c r="E279" s="116">
        <f>IF(OR(B279="",C279=""),"",IF(ISERROR(VLOOKUP(C279,'Capacidad Financiera'!$C$14:$AB$57081,5,0)),"",VLOOKUP(C279,'Capacidad Financiera'!$C$14:$AB$57081,5,0)))</f>
        <v>43098093</v>
      </c>
      <c r="F279" s="117">
        <f t="shared" si="24"/>
        <v>4.3177774710356678</v>
      </c>
      <c r="G279" s="118">
        <f>IF(OR(C279="",D279="",E279=""),"",IF(AND(F279&gt;0,F279&lt;=CapFinanciera1),Puntajes!$D$4,IF(AND(F279&gt;CapFinanciera1,F279&lt;=CapFinanciera2),Puntajes!$D$5,IF(AND(F279&gt;CapFinanciera2,F279&lt;=CapFinanciera3),Puntajes!$D$6,IF(AND(F279&gt;CapFinanciera3,F279&lt;=CapFinanciera4),Puntajes!$D$7,IF(F279&gt;CapFinanciera4,Puntajes!$D$8,0))))))</f>
        <v>40</v>
      </c>
    </row>
    <row r="280" spans="2:7" hidden="1" x14ac:dyDescent="0.2">
      <c r="B280" s="72" t="str">
        <f>+'Capacidad Financiera'!B282</f>
        <v/>
      </c>
      <c r="C280" s="74">
        <f>IF(ISERROR(VLOOKUP(B280,'Capacidad Financiera'!$B$13:$AB$57081,2,0)),"",VLOOKUP(B280,'Capacidad Financiera'!$B$13:$AB$57081,2,0))</f>
        <v>0</v>
      </c>
      <c r="D280" s="116" t="str">
        <f>IF(OR(B280="",C280=""),"",IF(ISERROR(VLOOKUP(C280,'Capacidad Financiera'!$C$14:$AB$57081,3,0)),"",VLOOKUP(C280,'Capacidad Financiera'!$C$14:$AB$57081,3,0)))</f>
        <v/>
      </c>
      <c r="E280" s="116" t="str">
        <f>IF(OR(B280="",C280=""),"",IF(ISERROR(VLOOKUP(C280,'Capacidad Financiera'!$C$14:$AB$57081,5,0)),"",VLOOKUP(C280,'Capacidad Financiera'!$C$14:$AB$57081,5,0)))</f>
        <v/>
      </c>
      <c r="F280" s="117" t="str">
        <f t="shared" si="24"/>
        <v/>
      </c>
      <c r="G280" s="118" t="str">
        <f>IF(OR(C280="",D280="",E280=""),"",IF(AND(F280&gt;0,F280&lt;=CapFinanciera1),Puntajes!$D$4,IF(AND(F280&gt;CapFinanciera1,F280&lt;=CapFinanciera2),Puntajes!$D$5,IF(AND(F280&gt;CapFinanciera2,F280&lt;=CapFinanciera3),Puntajes!$D$6,IF(AND(F280&gt;CapFinanciera3,F280&lt;=CapFinanciera4),Puntajes!$D$7,IF(F280&gt;CapFinanciera4,Puntajes!$D$8,0))))))</f>
        <v/>
      </c>
    </row>
    <row r="281" spans="2:7" hidden="1" x14ac:dyDescent="0.2">
      <c r="B281" s="72" t="str">
        <f>+'Capacidad Financiera'!B283</f>
        <v/>
      </c>
      <c r="C281" s="74">
        <f>IF(ISERROR(VLOOKUP(B281,'Capacidad Financiera'!$B$13:$AB$57081,2,0)),"",VLOOKUP(B281,'Capacidad Financiera'!$B$13:$AB$57081,2,0))</f>
        <v>0</v>
      </c>
      <c r="D281" s="116" t="str">
        <f>IF(OR(B281="",C281=""),"",IF(ISERROR(VLOOKUP(C281,'Capacidad Financiera'!$C$14:$AB$57081,3,0)),"",VLOOKUP(C281,'Capacidad Financiera'!$C$14:$AB$57081,3,0)))</f>
        <v/>
      </c>
      <c r="E281" s="116" t="str">
        <f>IF(OR(B281="",C281=""),"",IF(ISERROR(VLOOKUP(C281,'Capacidad Financiera'!$C$14:$AB$57081,5,0)),"",VLOOKUP(C281,'Capacidad Financiera'!$C$14:$AB$57081,5,0)))</f>
        <v/>
      </c>
      <c r="F281" s="117" t="str">
        <f t="shared" si="24"/>
        <v/>
      </c>
      <c r="G281" s="118" t="str">
        <f>IF(OR(C281="",D281="",E281=""),"",IF(AND(F281&gt;0,F281&lt;=CapFinanciera1),Puntajes!$D$4,IF(AND(F281&gt;CapFinanciera1,F281&lt;=CapFinanciera2),Puntajes!$D$5,IF(AND(F281&gt;CapFinanciera2,F281&lt;=CapFinanciera3),Puntajes!$D$6,IF(AND(F281&gt;CapFinanciera3,F281&lt;=CapFinanciera4),Puntajes!$D$7,IF(F281&gt;CapFinanciera4,Puntajes!$D$8,0))))))</f>
        <v/>
      </c>
    </row>
    <row r="282" spans="2:7" hidden="1" x14ac:dyDescent="0.2">
      <c r="B282" s="72" t="str">
        <f>+'Capacidad Financiera'!B284</f>
        <v/>
      </c>
      <c r="C282" s="74">
        <f>IF(ISERROR(VLOOKUP(B282,'Capacidad Financiera'!$B$13:$AB$57081,2,0)),"",VLOOKUP(B282,'Capacidad Financiera'!$B$13:$AB$57081,2,0))</f>
        <v>0</v>
      </c>
      <c r="D282" s="116" t="str">
        <f>IF(OR(B282="",C282=""),"",IF(ISERROR(VLOOKUP(C282,'Capacidad Financiera'!$C$14:$AB$57081,3,0)),"",VLOOKUP(C282,'Capacidad Financiera'!$C$14:$AB$57081,3,0)))</f>
        <v/>
      </c>
      <c r="E282" s="116" t="str">
        <f>IF(OR(B282="",C282=""),"",IF(ISERROR(VLOOKUP(C282,'Capacidad Financiera'!$C$14:$AB$57081,5,0)),"",VLOOKUP(C282,'Capacidad Financiera'!$C$14:$AB$57081,5,0)))</f>
        <v/>
      </c>
      <c r="F282" s="117" t="str">
        <f t="shared" si="24"/>
        <v/>
      </c>
      <c r="G282" s="118" t="str">
        <f>IF(OR(C282="",D282="",E282=""),"",IF(AND(F282&gt;0,F282&lt;=CapFinanciera1),Puntajes!$D$4,IF(AND(F282&gt;CapFinanciera1,F282&lt;=CapFinanciera2),Puntajes!$D$5,IF(AND(F282&gt;CapFinanciera2,F282&lt;=CapFinanciera3),Puntajes!$D$6,IF(AND(F282&gt;CapFinanciera3,F282&lt;=CapFinanciera4),Puntajes!$D$7,IF(F282&gt;CapFinanciera4,Puntajes!$D$8,0))))))</f>
        <v/>
      </c>
    </row>
    <row r="283" spans="2:7" hidden="1" x14ac:dyDescent="0.2">
      <c r="B283" s="72" t="str">
        <f>+'Capacidad Financiera'!B285</f>
        <v/>
      </c>
      <c r="C283" s="74">
        <f>IF(ISERROR(VLOOKUP(B283,'Capacidad Financiera'!$B$13:$AB$57081,2,0)),"",VLOOKUP(B283,'Capacidad Financiera'!$B$13:$AB$57081,2,0))</f>
        <v>0</v>
      </c>
      <c r="D283" s="116" t="str">
        <f>IF(OR(B283="",C283=""),"",IF(ISERROR(VLOOKUP(C283,'Capacidad Financiera'!$C$14:$AB$57081,3,0)),"",VLOOKUP(C283,'Capacidad Financiera'!$C$14:$AB$57081,3,0)))</f>
        <v/>
      </c>
      <c r="E283" s="116" t="str">
        <f>IF(OR(B283="",C283=""),"",IF(ISERROR(VLOOKUP(C283,'Capacidad Financiera'!$C$14:$AB$57081,5,0)),"",VLOOKUP(C283,'Capacidad Financiera'!$C$14:$AB$57081,5,0)))</f>
        <v/>
      </c>
      <c r="F283" s="117" t="str">
        <f t="shared" si="24"/>
        <v/>
      </c>
      <c r="G283" s="118" t="str">
        <f>IF(OR(C283="",D283="",E283=""),"",IF(AND(F283&gt;0,F283&lt;=CapFinanciera1),Puntajes!$D$4,IF(AND(F283&gt;CapFinanciera1,F283&lt;=CapFinanciera2),Puntajes!$D$5,IF(AND(F283&gt;CapFinanciera2,F283&lt;=CapFinanciera3),Puntajes!$D$6,IF(AND(F283&gt;CapFinanciera3,F283&lt;=CapFinanciera4),Puntajes!$D$7,IF(F283&gt;CapFinanciera4,Puntajes!$D$8,0))))))</f>
        <v/>
      </c>
    </row>
    <row r="284" spans="2:7" hidden="1" x14ac:dyDescent="0.2">
      <c r="B284" s="72" t="str">
        <f>+'Capacidad Financiera'!B286</f>
        <v/>
      </c>
      <c r="C284" s="74">
        <f>IF(ISERROR(VLOOKUP(B284,'Capacidad Financiera'!$B$13:$AB$57081,2,0)),"",VLOOKUP(B284,'Capacidad Financiera'!$B$13:$AB$57081,2,0))</f>
        <v>0</v>
      </c>
      <c r="D284" s="116" t="str">
        <f>IF(OR(B284="",C284=""),"",IF(ISERROR(VLOOKUP(C284,'Capacidad Financiera'!$C$14:$AB$57081,3,0)),"",VLOOKUP(C284,'Capacidad Financiera'!$C$14:$AB$57081,3,0)))</f>
        <v/>
      </c>
      <c r="E284" s="116" t="str">
        <f>IF(OR(B284="",C284=""),"",IF(ISERROR(VLOOKUP(C284,'Capacidad Financiera'!$C$14:$AB$57081,5,0)),"",VLOOKUP(C284,'Capacidad Financiera'!$C$14:$AB$57081,5,0)))</f>
        <v/>
      </c>
      <c r="F284" s="117" t="str">
        <f t="shared" si="24"/>
        <v/>
      </c>
      <c r="G284" s="118" t="str">
        <f>IF(OR(C284="",D284="",E284=""),"",IF(AND(F284&gt;0,F284&lt;=CapFinanciera1),Puntajes!$D$4,IF(AND(F284&gt;CapFinanciera1,F284&lt;=CapFinanciera2),Puntajes!$D$5,IF(AND(F284&gt;CapFinanciera2,F284&lt;=CapFinanciera3),Puntajes!$D$6,IF(AND(F284&gt;CapFinanciera3,F284&lt;=CapFinanciera4),Puntajes!$D$7,IF(F284&gt;CapFinanciera4,Puntajes!$D$8,0))))))</f>
        <v/>
      </c>
    </row>
    <row r="285" spans="2:7" hidden="1" x14ac:dyDescent="0.2">
      <c r="B285" s="72" t="str">
        <f>+'Capacidad Financiera'!B287</f>
        <v/>
      </c>
      <c r="C285" s="74">
        <f>IF(ISERROR(VLOOKUP(B285,'Capacidad Financiera'!$B$13:$AB$57081,2,0)),"",VLOOKUP(B285,'Capacidad Financiera'!$B$13:$AB$57081,2,0))</f>
        <v>0</v>
      </c>
      <c r="D285" s="116" t="str">
        <f>IF(OR(B285="",C285=""),"",IF(ISERROR(VLOOKUP(C285,'Capacidad Financiera'!$C$14:$AB$57081,3,0)),"",VLOOKUP(C285,'Capacidad Financiera'!$C$14:$AB$57081,3,0)))</f>
        <v/>
      </c>
      <c r="E285" s="116" t="str">
        <f>IF(OR(B285="",C285=""),"",IF(ISERROR(VLOOKUP(C285,'Capacidad Financiera'!$C$14:$AB$57081,5,0)),"",VLOOKUP(C285,'Capacidad Financiera'!$C$14:$AB$57081,5,0)))</f>
        <v/>
      </c>
      <c r="F285" s="117" t="str">
        <f t="shared" si="24"/>
        <v/>
      </c>
      <c r="G285" s="118" t="str">
        <f>IF(OR(C285="",D285="",E285=""),"",IF(AND(F285&gt;0,F285&lt;=CapFinanciera1),Puntajes!$D$4,IF(AND(F285&gt;CapFinanciera1,F285&lt;=CapFinanciera2),Puntajes!$D$5,IF(AND(F285&gt;CapFinanciera2,F285&lt;=CapFinanciera3),Puntajes!$D$6,IF(AND(F285&gt;CapFinanciera3,F285&lt;=CapFinanciera4),Puntajes!$D$7,IF(F285&gt;CapFinanciera4,Puntajes!$D$8,0))))))</f>
        <v/>
      </c>
    </row>
    <row r="286" spans="2:7" ht="13.5" hidden="1" thickBot="1" x14ac:dyDescent="0.25">
      <c r="B286" s="153" t="str">
        <f>+'Capacidad Financiera'!B288</f>
        <v/>
      </c>
      <c r="C286" s="154">
        <f>IF(ISERROR(VLOOKUP(B286,'Capacidad Financiera'!$B$13:$AB$57081,2,0)),"",VLOOKUP(B286,'Capacidad Financiera'!$B$13:$AB$57081,2,0))</f>
        <v>0</v>
      </c>
      <c r="D286" s="155" t="str">
        <f>IF(OR(B286="",C286=""),"",IF(ISERROR(VLOOKUP(C286,'Capacidad Financiera'!$C$14:$AB$57081,3,0)),"",VLOOKUP(C286,'Capacidad Financiera'!$C$14:$AB$57081,3,0)))</f>
        <v/>
      </c>
      <c r="E286" s="155" t="str">
        <f>IF(OR(B286="",C286=""),"",IF(ISERROR(VLOOKUP(C286,'Capacidad Financiera'!$C$14:$AB$57081,5,0)),"",VLOOKUP(C286,'Capacidad Financiera'!$C$14:$AB$57081,5,0)))</f>
        <v/>
      </c>
      <c r="F286" s="156" t="str">
        <f t="shared" si="24"/>
        <v/>
      </c>
      <c r="G286" s="157" t="str">
        <f>IF(OR(C286="",D286="",E286=""),"",IF(AND(F286&gt;0,F286&lt;=CapFinanciera1),Puntajes!$D$4,IF(AND(F286&gt;CapFinanciera1,F286&lt;=CapFinanciera2),Puntajes!$D$5,IF(AND(F286&gt;CapFinanciera2,F286&lt;=CapFinanciera3),Puntajes!$D$6,IF(AND(F286&gt;CapFinanciera3,F286&lt;=CapFinanciera4),Puntajes!$D$7,IF(F286&gt;CapFinanciera4,Puntajes!$D$8,0))))))</f>
        <v/>
      </c>
    </row>
    <row r="287" spans="2:7" ht="13.5" thickBot="1" x14ac:dyDescent="0.25">
      <c r="B287" s="161"/>
      <c r="C287" s="483"/>
      <c r="D287" s="483"/>
      <c r="E287" s="483"/>
      <c r="F287" s="483"/>
      <c r="G287" s="484"/>
    </row>
    <row r="288" spans="2:7" x14ac:dyDescent="0.2">
      <c r="B288" s="67">
        <v>26</v>
      </c>
      <c r="C288" s="68" t="str">
        <f>IF(ISERROR(VLOOKUP(B288,'Capacidad Financiera'!$B$13:$AB$57081,2,0)),"",VLOOKUP(B288,'Capacidad Financiera'!$B$13:$AB$57081,2,0))</f>
        <v>UNION TEMPORAL INCA 2024</v>
      </c>
      <c r="D288" s="115" t="str">
        <f>IF(B289="",IF(B288&lt;&gt;"",IF(ISERROR(VLOOKUP(C288,'Capacidad Financiera'!$C$13:$H$22,3,0)),"",VLOOKUP(C288,'Capacidad Financiera'!$C$13:$H$22,3,0))),"")</f>
        <v/>
      </c>
      <c r="E288" s="115" t="str">
        <f>IF(B289="",IF(B288&lt;&gt;"",IF(ISERROR(VLOOKUP(C288,'Capacidad Financiera'!$C$13:$H$22,5,0)),"",VLOOKUP(C288,'Capacidad Financiera'!$C$13:$H$22,5,0))),"")</f>
        <v/>
      </c>
      <c r="F288" s="73" t="str">
        <f>IF(OR(C288="",D288="",E288=""),"",IF(OR(D288=0,E288=0),0,D288/E288))</f>
        <v/>
      </c>
      <c r="G288" s="111" t="str">
        <f>IF(B289="",IF(AND(D288="",E288=""),"",IF(AND(F288&gt;0,F288&lt;=CapFinanciera1),Puntajes!$D$4,IF(AND(F288&gt;CapFinanciera1,F288&lt;=CapFinanciera2),Puntajes!$D$5,IF(AND(F288&gt;CapFinanciera2,F288&lt;=CapFinanciera3),Puntajes!$D$6,IF(AND(F288&gt;CapFinanciera3,F288&lt;=CapFinanciera4),Puntajes!$D$7,IF(F288&gt;CapFinanciera4,Puntajes!$D$8,0)))))),"")</f>
        <v/>
      </c>
    </row>
    <row r="289" spans="2:7" x14ac:dyDescent="0.2">
      <c r="B289" s="72">
        <f>+'Capacidad Financiera'!B291</f>
        <v>26.1</v>
      </c>
      <c r="C289" s="74" t="str">
        <f>IF(ISERROR(VLOOKUP(B289,'Capacidad Financiera'!$B$13:$AB$57081,2,0)),"",VLOOKUP(B289,'Capacidad Financiera'!$B$13:$AB$57081,2,0))</f>
        <v>JAIRO ORLANDO CASTILLO CARDOZO</v>
      </c>
      <c r="D289" s="116">
        <f>IF(OR(B289="",C289=""),"",IF(ISERROR(VLOOKUP(C289,'Capacidad Financiera'!$C$14:$AB$57081,3,0)),"",VLOOKUP(C289,'Capacidad Financiera'!$C$14:$AB$57081,3,0)))</f>
        <v>152851820</v>
      </c>
      <c r="E289" s="116">
        <f>IF(OR(B289="",C289=""),"",IF(ISERROR(VLOOKUP(C289,'Capacidad Financiera'!$C$14:$AB$57081,5,0)),"",VLOOKUP(C289,'Capacidad Financiera'!$C$14:$AB$57081,5,0)))</f>
        <v>218654995</v>
      </c>
      <c r="F289" s="117">
        <f t="shared" ref="F289:F297" si="25">IF(OR(C289="",D289="",E289=""),"",IF(OR(D289=0,E289=0),0,D289/E289))</f>
        <v>0.69905478262685017</v>
      </c>
      <c r="G289" s="118">
        <f>IF(OR(C289="",D289="",E289=""),"",IF(AND(F289&gt;0,F289&lt;=CapFinanciera1),Puntajes!$D$4,IF(AND(F289&gt;CapFinanciera1,F289&lt;=CapFinanciera2),Puntajes!$D$5,IF(AND(F289&gt;CapFinanciera2,F289&lt;=CapFinanciera3),Puntajes!$D$6,IF(AND(F289&gt;CapFinanciera3,F289&lt;=CapFinanciera4),Puntajes!$D$7,IF(F289&gt;CapFinanciera4,Puntajes!$D$8,0))))))</f>
        <v>25</v>
      </c>
    </row>
    <row r="290" spans="2:7" ht="13.5" thickBot="1" x14ac:dyDescent="0.25">
      <c r="B290" s="72">
        <f>+'Capacidad Financiera'!B292</f>
        <v>26.200000000000003</v>
      </c>
      <c r="C290" s="74" t="str">
        <f>IF(ISERROR(VLOOKUP(B290,'Capacidad Financiera'!$B$13:$AB$57081,2,0)),"",VLOOKUP(B290,'Capacidad Financiera'!$B$13:$AB$57081,2,0))</f>
        <v>INPAME SAS</v>
      </c>
      <c r="D290" s="116">
        <f>IF(OR(B290="",C290=""),"",IF(ISERROR(VLOOKUP(C290,'Capacidad Financiera'!$C$14:$AB$57081,3,0)),"",VLOOKUP(C290,'Capacidad Financiera'!$C$14:$AB$57081,3,0)))</f>
        <v>553651067</v>
      </c>
      <c r="E290" s="116">
        <f>IF(OR(B290="",C290=""),"",IF(ISERROR(VLOOKUP(C290,'Capacidad Financiera'!$C$14:$AB$57081,5,0)),"",VLOOKUP(C290,'Capacidad Financiera'!$C$14:$AB$57081,5,0)))</f>
        <v>122792885</v>
      </c>
      <c r="F290" s="117">
        <f t="shared" si="25"/>
        <v>4.5088204174044773</v>
      </c>
      <c r="G290" s="118">
        <f>IF(OR(C290="",D290="",E290=""),"",IF(AND(F290&gt;0,F290&lt;=CapFinanciera1),Puntajes!$D$4,IF(AND(F290&gt;CapFinanciera1,F290&lt;=CapFinanciera2),Puntajes!$D$5,IF(AND(F290&gt;CapFinanciera2,F290&lt;=CapFinanciera3),Puntajes!$D$6,IF(AND(F290&gt;CapFinanciera3,F290&lt;=CapFinanciera4),Puntajes!$D$7,IF(F290&gt;CapFinanciera4,Puntajes!$D$8,0))))))</f>
        <v>40</v>
      </c>
    </row>
    <row r="291" spans="2:7" hidden="1" x14ac:dyDescent="0.2">
      <c r="B291" s="72" t="str">
        <f>+'Capacidad Financiera'!B293</f>
        <v/>
      </c>
      <c r="C291" s="74">
        <f>IF(ISERROR(VLOOKUP(B291,'Capacidad Financiera'!$B$13:$AB$57081,2,0)),"",VLOOKUP(B291,'Capacidad Financiera'!$B$13:$AB$57081,2,0))</f>
        <v>0</v>
      </c>
      <c r="D291" s="116" t="str">
        <f>IF(OR(B291="",C291=""),"",IF(ISERROR(VLOOKUP(C291,'Capacidad Financiera'!$C$14:$AB$57081,3,0)),"",VLOOKUP(C291,'Capacidad Financiera'!$C$14:$AB$57081,3,0)))</f>
        <v/>
      </c>
      <c r="E291" s="116" t="str">
        <f>IF(OR(B291="",C291=""),"",IF(ISERROR(VLOOKUP(C291,'Capacidad Financiera'!$C$14:$AB$57081,5,0)),"",VLOOKUP(C291,'Capacidad Financiera'!$C$14:$AB$57081,5,0)))</f>
        <v/>
      </c>
      <c r="F291" s="117" t="str">
        <f t="shared" si="25"/>
        <v/>
      </c>
      <c r="G291" s="118" t="str">
        <f>IF(OR(C291="",D291="",E291=""),"",IF(AND(F291&gt;0,F291&lt;=CapFinanciera1),Puntajes!$D$4,IF(AND(F291&gt;CapFinanciera1,F291&lt;=CapFinanciera2),Puntajes!$D$5,IF(AND(F291&gt;CapFinanciera2,F291&lt;=CapFinanciera3),Puntajes!$D$6,IF(AND(F291&gt;CapFinanciera3,F291&lt;=CapFinanciera4),Puntajes!$D$7,IF(F291&gt;CapFinanciera4,Puntajes!$D$8,0))))))</f>
        <v/>
      </c>
    </row>
    <row r="292" spans="2:7" hidden="1" x14ac:dyDescent="0.2">
      <c r="B292" s="72" t="str">
        <f>+'Capacidad Financiera'!B294</f>
        <v/>
      </c>
      <c r="C292" s="74">
        <f>IF(ISERROR(VLOOKUP(B292,'Capacidad Financiera'!$B$13:$AB$57081,2,0)),"",VLOOKUP(B292,'Capacidad Financiera'!$B$13:$AB$57081,2,0))</f>
        <v>0</v>
      </c>
      <c r="D292" s="116" t="str">
        <f>IF(OR(B292="",C292=""),"",IF(ISERROR(VLOOKUP(C292,'Capacidad Financiera'!$C$14:$AB$57081,3,0)),"",VLOOKUP(C292,'Capacidad Financiera'!$C$14:$AB$57081,3,0)))</f>
        <v/>
      </c>
      <c r="E292" s="116" t="str">
        <f>IF(OR(B292="",C292=""),"",IF(ISERROR(VLOOKUP(C292,'Capacidad Financiera'!$C$14:$AB$57081,5,0)),"",VLOOKUP(C292,'Capacidad Financiera'!$C$14:$AB$57081,5,0)))</f>
        <v/>
      </c>
      <c r="F292" s="117" t="str">
        <f t="shared" si="25"/>
        <v/>
      </c>
      <c r="G292" s="118" t="str">
        <f>IF(OR(C292="",D292="",E292=""),"",IF(AND(F292&gt;0,F292&lt;=CapFinanciera1),Puntajes!$D$4,IF(AND(F292&gt;CapFinanciera1,F292&lt;=CapFinanciera2),Puntajes!$D$5,IF(AND(F292&gt;CapFinanciera2,F292&lt;=CapFinanciera3),Puntajes!$D$6,IF(AND(F292&gt;CapFinanciera3,F292&lt;=CapFinanciera4),Puntajes!$D$7,IF(F292&gt;CapFinanciera4,Puntajes!$D$8,0))))))</f>
        <v/>
      </c>
    </row>
    <row r="293" spans="2:7" hidden="1" x14ac:dyDescent="0.2">
      <c r="B293" s="72" t="str">
        <f>+'Capacidad Financiera'!B295</f>
        <v/>
      </c>
      <c r="C293" s="74">
        <f>IF(ISERROR(VLOOKUP(B293,'Capacidad Financiera'!$B$13:$AB$57081,2,0)),"",VLOOKUP(B293,'Capacidad Financiera'!$B$13:$AB$57081,2,0))</f>
        <v>0</v>
      </c>
      <c r="D293" s="116" t="str">
        <f>IF(OR(B293="",C293=""),"",IF(ISERROR(VLOOKUP(C293,'Capacidad Financiera'!$C$14:$AB$57081,3,0)),"",VLOOKUP(C293,'Capacidad Financiera'!$C$14:$AB$57081,3,0)))</f>
        <v/>
      </c>
      <c r="E293" s="116" t="str">
        <f>IF(OR(B293="",C293=""),"",IF(ISERROR(VLOOKUP(C293,'Capacidad Financiera'!$C$14:$AB$57081,5,0)),"",VLOOKUP(C293,'Capacidad Financiera'!$C$14:$AB$57081,5,0)))</f>
        <v/>
      </c>
      <c r="F293" s="117" t="str">
        <f t="shared" si="25"/>
        <v/>
      </c>
      <c r="G293" s="118" t="str">
        <f>IF(OR(C293="",D293="",E293=""),"",IF(AND(F293&gt;0,F293&lt;=CapFinanciera1),Puntajes!$D$4,IF(AND(F293&gt;CapFinanciera1,F293&lt;=CapFinanciera2),Puntajes!$D$5,IF(AND(F293&gt;CapFinanciera2,F293&lt;=CapFinanciera3),Puntajes!$D$6,IF(AND(F293&gt;CapFinanciera3,F293&lt;=CapFinanciera4),Puntajes!$D$7,IF(F293&gt;CapFinanciera4,Puntajes!$D$8,0))))))</f>
        <v/>
      </c>
    </row>
    <row r="294" spans="2:7" hidden="1" x14ac:dyDescent="0.2">
      <c r="B294" s="72" t="str">
        <f>+'Capacidad Financiera'!B296</f>
        <v/>
      </c>
      <c r="C294" s="74">
        <f>IF(ISERROR(VLOOKUP(B294,'Capacidad Financiera'!$B$13:$AB$57081,2,0)),"",VLOOKUP(B294,'Capacidad Financiera'!$B$13:$AB$57081,2,0))</f>
        <v>0</v>
      </c>
      <c r="D294" s="116" t="str">
        <f>IF(OR(B294="",C294=""),"",IF(ISERROR(VLOOKUP(C294,'Capacidad Financiera'!$C$14:$AB$57081,3,0)),"",VLOOKUP(C294,'Capacidad Financiera'!$C$14:$AB$57081,3,0)))</f>
        <v/>
      </c>
      <c r="E294" s="116" t="str">
        <f>IF(OR(B294="",C294=""),"",IF(ISERROR(VLOOKUP(C294,'Capacidad Financiera'!$C$14:$AB$57081,5,0)),"",VLOOKUP(C294,'Capacidad Financiera'!$C$14:$AB$57081,5,0)))</f>
        <v/>
      </c>
      <c r="F294" s="117" t="str">
        <f t="shared" si="25"/>
        <v/>
      </c>
      <c r="G294" s="118" t="str">
        <f>IF(OR(C294="",D294="",E294=""),"",IF(AND(F294&gt;0,F294&lt;=CapFinanciera1),Puntajes!$D$4,IF(AND(F294&gt;CapFinanciera1,F294&lt;=CapFinanciera2),Puntajes!$D$5,IF(AND(F294&gt;CapFinanciera2,F294&lt;=CapFinanciera3),Puntajes!$D$6,IF(AND(F294&gt;CapFinanciera3,F294&lt;=CapFinanciera4),Puntajes!$D$7,IF(F294&gt;CapFinanciera4,Puntajes!$D$8,0))))))</f>
        <v/>
      </c>
    </row>
    <row r="295" spans="2:7" hidden="1" x14ac:dyDescent="0.2">
      <c r="B295" s="72" t="str">
        <f>+'Capacidad Financiera'!B297</f>
        <v/>
      </c>
      <c r="C295" s="74">
        <f>IF(ISERROR(VLOOKUP(B295,'Capacidad Financiera'!$B$13:$AB$57081,2,0)),"",VLOOKUP(B295,'Capacidad Financiera'!$B$13:$AB$57081,2,0))</f>
        <v>0</v>
      </c>
      <c r="D295" s="116" t="str">
        <f>IF(OR(B295="",C295=""),"",IF(ISERROR(VLOOKUP(C295,'Capacidad Financiera'!$C$14:$AB$57081,3,0)),"",VLOOKUP(C295,'Capacidad Financiera'!$C$14:$AB$57081,3,0)))</f>
        <v/>
      </c>
      <c r="E295" s="116" t="str">
        <f>IF(OR(B295="",C295=""),"",IF(ISERROR(VLOOKUP(C295,'Capacidad Financiera'!$C$14:$AB$57081,5,0)),"",VLOOKUP(C295,'Capacidad Financiera'!$C$14:$AB$57081,5,0)))</f>
        <v/>
      </c>
      <c r="F295" s="117" t="str">
        <f t="shared" si="25"/>
        <v/>
      </c>
      <c r="G295" s="118" t="str">
        <f>IF(OR(C295="",D295="",E295=""),"",IF(AND(F295&gt;0,F295&lt;=CapFinanciera1),Puntajes!$D$4,IF(AND(F295&gt;CapFinanciera1,F295&lt;=CapFinanciera2),Puntajes!$D$5,IF(AND(F295&gt;CapFinanciera2,F295&lt;=CapFinanciera3),Puntajes!$D$6,IF(AND(F295&gt;CapFinanciera3,F295&lt;=CapFinanciera4),Puntajes!$D$7,IF(F295&gt;CapFinanciera4,Puntajes!$D$8,0))))))</f>
        <v/>
      </c>
    </row>
    <row r="296" spans="2:7" hidden="1" x14ac:dyDescent="0.2">
      <c r="B296" s="72" t="str">
        <f>+'Capacidad Financiera'!B298</f>
        <v/>
      </c>
      <c r="C296" s="74">
        <f>IF(ISERROR(VLOOKUP(B296,'Capacidad Financiera'!$B$13:$AB$57081,2,0)),"",VLOOKUP(B296,'Capacidad Financiera'!$B$13:$AB$57081,2,0))</f>
        <v>0</v>
      </c>
      <c r="D296" s="116" t="str">
        <f>IF(OR(B296="",C296=""),"",IF(ISERROR(VLOOKUP(C296,'Capacidad Financiera'!$C$14:$AB$57081,3,0)),"",VLOOKUP(C296,'Capacidad Financiera'!$C$14:$AB$57081,3,0)))</f>
        <v/>
      </c>
      <c r="E296" s="116" t="str">
        <f>IF(OR(B296="",C296=""),"",IF(ISERROR(VLOOKUP(C296,'Capacidad Financiera'!$C$14:$AB$57081,5,0)),"",VLOOKUP(C296,'Capacidad Financiera'!$C$14:$AB$57081,5,0)))</f>
        <v/>
      </c>
      <c r="F296" s="117" t="str">
        <f t="shared" si="25"/>
        <v/>
      </c>
      <c r="G296" s="118" t="str">
        <f>IF(OR(C296="",D296="",E296=""),"",IF(AND(F296&gt;0,F296&lt;=CapFinanciera1),Puntajes!$D$4,IF(AND(F296&gt;CapFinanciera1,F296&lt;=CapFinanciera2),Puntajes!$D$5,IF(AND(F296&gt;CapFinanciera2,F296&lt;=CapFinanciera3),Puntajes!$D$6,IF(AND(F296&gt;CapFinanciera3,F296&lt;=CapFinanciera4),Puntajes!$D$7,IF(F296&gt;CapFinanciera4,Puntajes!$D$8,0))))))</f>
        <v/>
      </c>
    </row>
    <row r="297" spans="2:7" ht="13.5" hidden="1" thickBot="1" x14ac:dyDescent="0.25">
      <c r="B297" s="153" t="str">
        <f>+'Capacidad Financiera'!B299</f>
        <v/>
      </c>
      <c r="C297" s="154">
        <f>IF(ISERROR(VLOOKUP(B297,'Capacidad Financiera'!$B$13:$AB$57081,2,0)),"",VLOOKUP(B297,'Capacidad Financiera'!$B$13:$AB$57081,2,0))</f>
        <v>0</v>
      </c>
      <c r="D297" s="155" t="str">
        <f>IF(OR(B297="",C297=""),"",IF(ISERROR(VLOOKUP(C297,'Capacidad Financiera'!$C$14:$AB$57081,3,0)),"",VLOOKUP(C297,'Capacidad Financiera'!$C$14:$AB$57081,3,0)))</f>
        <v/>
      </c>
      <c r="E297" s="155" t="str">
        <f>IF(OR(B297="",C297=""),"",IF(ISERROR(VLOOKUP(C297,'Capacidad Financiera'!$C$14:$AB$57081,5,0)),"",VLOOKUP(C297,'Capacidad Financiera'!$C$14:$AB$57081,5,0)))</f>
        <v/>
      </c>
      <c r="F297" s="156" t="str">
        <f t="shared" si="25"/>
        <v/>
      </c>
      <c r="G297" s="157" t="str">
        <f>IF(OR(C297="",D297="",E297=""),"",IF(AND(F297&gt;0,F297&lt;=CapFinanciera1),Puntajes!$D$4,IF(AND(F297&gt;CapFinanciera1,F297&lt;=CapFinanciera2),Puntajes!$D$5,IF(AND(F297&gt;CapFinanciera2,F297&lt;=CapFinanciera3),Puntajes!$D$6,IF(AND(F297&gt;CapFinanciera3,F297&lt;=CapFinanciera4),Puntajes!$D$7,IF(F297&gt;CapFinanciera4,Puntajes!$D$8,0))))))</f>
        <v/>
      </c>
    </row>
    <row r="298" spans="2:7" ht="13.5" thickBot="1" x14ac:dyDescent="0.25">
      <c r="B298" s="161"/>
      <c r="C298" s="483"/>
      <c r="D298" s="483"/>
      <c r="E298" s="483"/>
      <c r="F298" s="483"/>
      <c r="G298" s="484"/>
    </row>
  </sheetData>
  <sheetProtection formatCells="0" formatColumns="0" formatRows="0" insertColumns="0" insertRows="0" insertHyperlinks="0" deleteColumns="0" deleteRows="0" sort="0" autoFilter="0" pivotTables="0"/>
  <mergeCells count="35">
    <mergeCell ref="C23:G23"/>
    <mergeCell ref="D11:D12"/>
    <mergeCell ref="E11:E12"/>
    <mergeCell ref="F11:F12"/>
    <mergeCell ref="B2:G2"/>
    <mergeCell ref="B3:G3"/>
    <mergeCell ref="B4:G4"/>
    <mergeCell ref="B5:G5"/>
    <mergeCell ref="B11:B12"/>
    <mergeCell ref="C11:C12"/>
    <mergeCell ref="C34:G34"/>
    <mergeCell ref="C45:G45"/>
    <mergeCell ref="C56:G56"/>
    <mergeCell ref="C67:G67"/>
    <mergeCell ref="C78:G78"/>
    <mergeCell ref="C89:G89"/>
    <mergeCell ref="C100:G100"/>
    <mergeCell ref="C111:G111"/>
    <mergeCell ref="C122:G122"/>
    <mergeCell ref="C133:G133"/>
    <mergeCell ref="C144:G144"/>
    <mergeCell ref="C155:G155"/>
    <mergeCell ref="C166:G166"/>
    <mergeCell ref="C177:G177"/>
    <mergeCell ref="C188:G188"/>
    <mergeCell ref="C199:G199"/>
    <mergeCell ref="C210:G210"/>
    <mergeCell ref="C221:G221"/>
    <mergeCell ref="C232:G232"/>
    <mergeCell ref="C243:G243"/>
    <mergeCell ref="C254:G254"/>
    <mergeCell ref="C265:G265"/>
    <mergeCell ref="C276:G276"/>
    <mergeCell ref="C287:G287"/>
    <mergeCell ref="C298:G298"/>
  </mergeCells>
  <conditionalFormatting sqref="C13:C22 C10:G10">
    <cfRule type="cellIs" dxfId="981" priority="1667" stopIfTrue="1" operator="equal">
      <formula>"NO ADMISIBLE"</formula>
    </cfRule>
  </conditionalFormatting>
  <conditionalFormatting sqref="D19:G22">
    <cfRule type="expression" dxfId="980" priority="1665" stopIfTrue="1">
      <formula>IF(#REF!-INT(#REF!)&gt;0,TRUE,FALSE)</formula>
    </cfRule>
  </conditionalFormatting>
  <conditionalFormatting sqref="D14:G14">
    <cfRule type="expression" dxfId="979" priority="1661" stopIfTrue="1">
      <formula>IF(#REF!-INT(#REF!)&gt;0,TRUE,FALSE)</formula>
    </cfRule>
  </conditionalFormatting>
  <conditionalFormatting sqref="D13:G13">
    <cfRule type="expression" dxfId="978" priority="1668" stopIfTrue="1">
      <formula>IF(#REF!-INT(#REF!)&gt;0,TRUE,FALSE)</formula>
    </cfRule>
  </conditionalFormatting>
  <conditionalFormatting sqref="D15:G17">
    <cfRule type="expression" dxfId="977" priority="4173" stopIfTrue="1">
      <formula>IF(#REF!-INT(#REF!)&gt;0,TRUE,FALSE)</formula>
    </cfRule>
  </conditionalFormatting>
  <conditionalFormatting sqref="D18:G18">
    <cfRule type="expression" dxfId="976" priority="4175" stopIfTrue="1">
      <formula>IF(#REF!-INT(#REF!)&gt;0,TRUE,FALSE)</formula>
    </cfRule>
  </conditionalFormatting>
  <conditionalFormatting sqref="B14:G22">
    <cfRule type="expression" dxfId="975" priority="1093">
      <formula>MOD(ROW(),2)=0</formula>
    </cfRule>
  </conditionalFormatting>
  <conditionalFormatting sqref="C24:C33">
    <cfRule type="cellIs" dxfId="974" priority="172" stopIfTrue="1" operator="equal">
      <formula>"NO ADMISIBLE"</formula>
    </cfRule>
  </conditionalFormatting>
  <conditionalFormatting sqref="D30:G33">
    <cfRule type="expression" dxfId="973" priority="171" stopIfTrue="1">
      <formula>IF(#REF!-INT(#REF!)&gt;0,TRUE,FALSE)</formula>
    </cfRule>
  </conditionalFormatting>
  <conditionalFormatting sqref="D25:G25">
    <cfRule type="expression" dxfId="972" priority="170" stopIfTrue="1">
      <formula>IF(#REF!-INT(#REF!)&gt;0,TRUE,FALSE)</formula>
    </cfRule>
  </conditionalFormatting>
  <conditionalFormatting sqref="D24:G24">
    <cfRule type="expression" dxfId="971" priority="173" stopIfTrue="1">
      <formula>IF(#REF!-INT(#REF!)&gt;0,TRUE,FALSE)</formula>
    </cfRule>
  </conditionalFormatting>
  <conditionalFormatting sqref="D26:G28">
    <cfRule type="expression" dxfId="970" priority="174" stopIfTrue="1">
      <formula>IF(#REF!-INT(#REF!)&gt;0,TRUE,FALSE)</formula>
    </cfRule>
  </conditionalFormatting>
  <conditionalFormatting sqref="D29:G29">
    <cfRule type="expression" dxfId="969" priority="175" stopIfTrue="1">
      <formula>IF(#REF!-INT(#REF!)&gt;0,TRUE,FALSE)</formula>
    </cfRule>
  </conditionalFormatting>
  <conditionalFormatting sqref="B25:G33">
    <cfRule type="expression" dxfId="968" priority="169">
      <formula>MOD(ROW(),2)=0</formula>
    </cfRule>
  </conditionalFormatting>
  <conditionalFormatting sqref="C35:C44">
    <cfRule type="cellIs" dxfId="967" priority="165" stopIfTrue="1" operator="equal">
      <formula>"NO ADMISIBLE"</formula>
    </cfRule>
  </conditionalFormatting>
  <conditionalFormatting sqref="D41:G44">
    <cfRule type="expression" dxfId="966" priority="164" stopIfTrue="1">
      <formula>IF(#REF!-INT(#REF!)&gt;0,TRUE,FALSE)</formula>
    </cfRule>
  </conditionalFormatting>
  <conditionalFormatting sqref="D36:G36">
    <cfRule type="expression" dxfId="965" priority="163" stopIfTrue="1">
      <formula>IF(#REF!-INT(#REF!)&gt;0,TRUE,FALSE)</formula>
    </cfRule>
  </conditionalFormatting>
  <conditionalFormatting sqref="D35:G35">
    <cfRule type="expression" dxfId="964" priority="166" stopIfTrue="1">
      <formula>IF(#REF!-INT(#REF!)&gt;0,TRUE,FALSE)</formula>
    </cfRule>
  </conditionalFormatting>
  <conditionalFormatting sqref="D37:G39">
    <cfRule type="expression" dxfId="963" priority="167" stopIfTrue="1">
      <formula>IF(#REF!-INT(#REF!)&gt;0,TRUE,FALSE)</formula>
    </cfRule>
  </conditionalFormatting>
  <conditionalFormatting sqref="D40:G40">
    <cfRule type="expression" dxfId="962" priority="168" stopIfTrue="1">
      <formula>IF(#REF!-INT(#REF!)&gt;0,TRUE,FALSE)</formula>
    </cfRule>
  </conditionalFormatting>
  <conditionalFormatting sqref="B36:G44">
    <cfRule type="expression" dxfId="961" priority="162">
      <formula>MOD(ROW(),2)=0</formula>
    </cfRule>
  </conditionalFormatting>
  <conditionalFormatting sqref="C46:C55">
    <cfRule type="cellIs" dxfId="960" priority="158" stopIfTrue="1" operator="equal">
      <formula>"NO ADMISIBLE"</formula>
    </cfRule>
  </conditionalFormatting>
  <conditionalFormatting sqref="D52:G55">
    <cfRule type="expression" dxfId="959" priority="157" stopIfTrue="1">
      <formula>IF(#REF!-INT(#REF!)&gt;0,TRUE,FALSE)</formula>
    </cfRule>
  </conditionalFormatting>
  <conditionalFormatting sqref="D47:G47">
    <cfRule type="expression" dxfId="958" priority="156" stopIfTrue="1">
      <formula>IF(#REF!-INT(#REF!)&gt;0,TRUE,FALSE)</formula>
    </cfRule>
  </conditionalFormatting>
  <conditionalFormatting sqref="D46:G46">
    <cfRule type="expression" dxfId="957" priority="159" stopIfTrue="1">
      <formula>IF(#REF!-INT(#REF!)&gt;0,TRUE,FALSE)</formula>
    </cfRule>
  </conditionalFormatting>
  <conditionalFormatting sqref="D48:G50">
    <cfRule type="expression" dxfId="956" priority="160" stopIfTrue="1">
      <formula>IF(#REF!-INT(#REF!)&gt;0,TRUE,FALSE)</formula>
    </cfRule>
  </conditionalFormatting>
  <conditionalFormatting sqref="D51:G51">
    <cfRule type="expression" dxfId="955" priority="161" stopIfTrue="1">
      <formula>IF(#REF!-INT(#REF!)&gt;0,TRUE,FALSE)</formula>
    </cfRule>
  </conditionalFormatting>
  <conditionalFormatting sqref="B47:G55">
    <cfRule type="expression" dxfId="954" priority="155">
      <formula>MOD(ROW(),2)=0</formula>
    </cfRule>
  </conditionalFormatting>
  <conditionalFormatting sqref="C57:C66">
    <cfRule type="cellIs" dxfId="953" priority="151" stopIfTrue="1" operator="equal">
      <formula>"NO ADMISIBLE"</formula>
    </cfRule>
  </conditionalFormatting>
  <conditionalFormatting sqref="D63:G66">
    <cfRule type="expression" dxfId="952" priority="150" stopIfTrue="1">
      <formula>IF(#REF!-INT(#REF!)&gt;0,TRUE,FALSE)</formula>
    </cfRule>
  </conditionalFormatting>
  <conditionalFormatting sqref="D58:G58">
    <cfRule type="expression" dxfId="951" priority="149" stopIfTrue="1">
      <formula>IF(#REF!-INT(#REF!)&gt;0,TRUE,FALSE)</formula>
    </cfRule>
  </conditionalFormatting>
  <conditionalFormatting sqref="D57:G57">
    <cfRule type="expression" dxfId="950" priority="152" stopIfTrue="1">
      <formula>IF(#REF!-INT(#REF!)&gt;0,TRUE,FALSE)</formula>
    </cfRule>
  </conditionalFormatting>
  <conditionalFormatting sqref="D59:G61">
    <cfRule type="expression" dxfId="949" priority="153" stopIfTrue="1">
      <formula>IF(#REF!-INT(#REF!)&gt;0,TRUE,FALSE)</formula>
    </cfRule>
  </conditionalFormatting>
  <conditionalFormatting sqref="D62:G62">
    <cfRule type="expression" dxfId="948" priority="154" stopIfTrue="1">
      <formula>IF(#REF!-INT(#REF!)&gt;0,TRUE,FALSE)</formula>
    </cfRule>
  </conditionalFormatting>
  <conditionalFormatting sqref="B58:G66">
    <cfRule type="expression" dxfId="947" priority="148">
      <formula>MOD(ROW(),2)=0</formula>
    </cfRule>
  </conditionalFormatting>
  <conditionalFormatting sqref="C68:C77">
    <cfRule type="cellIs" dxfId="946" priority="144" stopIfTrue="1" operator="equal">
      <formula>"NO ADMISIBLE"</formula>
    </cfRule>
  </conditionalFormatting>
  <conditionalFormatting sqref="D74:G77">
    <cfRule type="expression" dxfId="945" priority="143" stopIfTrue="1">
      <formula>IF(#REF!-INT(#REF!)&gt;0,TRUE,FALSE)</formula>
    </cfRule>
  </conditionalFormatting>
  <conditionalFormatting sqref="D69:G69">
    <cfRule type="expression" dxfId="944" priority="142" stopIfTrue="1">
      <formula>IF(#REF!-INT(#REF!)&gt;0,TRUE,FALSE)</formula>
    </cfRule>
  </conditionalFormatting>
  <conditionalFormatting sqref="D68:G68">
    <cfRule type="expression" dxfId="943" priority="145" stopIfTrue="1">
      <formula>IF(#REF!-INT(#REF!)&gt;0,TRUE,FALSE)</formula>
    </cfRule>
  </conditionalFormatting>
  <conditionalFormatting sqref="D70:G72">
    <cfRule type="expression" dxfId="942" priority="146" stopIfTrue="1">
      <formula>IF(#REF!-INT(#REF!)&gt;0,TRUE,FALSE)</formula>
    </cfRule>
  </conditionalFormatting>
  <conditionalFormatting sqref="D73:G73">
    <cfRule type="expression" dxfId="941" priority="147" stopIfTrue="1">
      <formula>IF(#REF!-INT(#REF!)&gt;0,TRUE,FALSE)</formula>
    </cfRule>
  </conditionalFormatting>
  <conditionalFormatting sqref="B69:G77">
    <cfRule type="expression" dxfId="940" priority="141">
      <formula>MOD(ROW(),2)=0</formula>
    </cfRule>
  </conditionalFormatting>
  <conditionalFormatting sqref="C79:C88">
    <cfRule type="cellIs" dxfId="939" priority="137" stopIfTrue="1" operator="equal">
      <formula>"NO ADMISIBLE"</formula>
    </cfRule>
  </conditionalFormatting>
  <conditionalFormatting sqref="D85:G88">
    <cfRule type="expression" dxfId="938" priority="136" stopIfTrue="1">
      <formula>IF(#REF!-INT(#REF!)&gt;0,TRUE,FALSE)</formula>
    </cfRule>
  </conditionalFormatting>
  <conditionalFormatting sqref="D80:G80">
    <cfRule type="expression" dxfId="937" priority="135" stopIfTrue="1">
      <formula>IF(#REF!-INT(#REF!)&gt;0,TRUE,FALSE)</formula>
    </cfRule>
  </conditionalFormatting>
  <conditionalFormatting sqref="D79:G79">
    <cfRule type="expression" dxfId="936" priority="138" stopIfTrue="1">
      <formula>IF(#REF!-INT(#REF!)&gt;0,TRUE,FALSE)</formula>
    </cfRule>
  </conditionalFormatting>
  <conditionalFormatting sqref="D81:G83">
    <cfRule type="expression" dxfId="935" priority="139" stopIfTrue="1">
      <formula>IF(#REF!-INT(#REF!)&gt;0,TRUE,FALSE)</formula>
    </cfRule>
  </conditionalFormatting>
  <conditionalFormatting sqref="D84:G84">
    <cfRule type="expression" dxfId="934" priority="140" stopIfTrue="1">
      <formula>IF(#REF!-INT(#REF!)&gt;0,TRUE,FALSE)</formula>
    </cfRule>
  </conditionalFormatting>
  <conditionalFormatting sqref="B80:G88">
    <cfRule type="expression" dxfId="933" priority="134">
      <formula>MOD(ROW(),2)=0</formula>
    </cfRule>
  </conditionalFormatting>
  <conditionalFormatting sqref="C90:C99">
    <cfRule type="cellIs" dxfId="932" priority="130" stopIfTrue="1" operator="equal">
      <formula>"NO ADMISIBLE"</formula>
    </cfRule>
  </conditionalFormatting>
  <conditionalFormatting sqref="D96:G99">
    <cfRule type="expression" dxfId="931" priority="129" stopIfTrue="1">
      <formula>IF(#REF!-INT(#REF!)&gt;0,TRUE,FALSE)</formula>
    </cfRule>
  </conditionalFormatting>
  <conditionalFormatting sqref="D91:G91">
    <cfRule type="expression" dxfId="930" priority="128" stopIfTrue="1">
      <formula>IF(#REF!-INT(#REF!)&gt;0,TRUE,FALSE)</formula>
    </cfRule>
  </conditionalFormatting>
  <conditionalFormatting sqref="D90:G90">
    <cfRule type="expression" dxfId="929" priority="131" stopIfTrue="1">
      <formula>IF(#REF!-INT(#REF!)&gt;0,TRUE,FALSE)</formula>
    </cfRule>
  </conditionalFormatting>
  <conditionalFormatting sqref="D92:G94">
    <cfRule type="expression" dxfId="928" priority="132" stopIfTrue="1">
      <formula>IF(#REF!-INT(#REF!)&gt;0,TRUE,FALSE)</formula>
    </cfRule>
  </conditionalFormatting>
  <conditionalFormatting sqref="D95:G95">
    <cfRule type="expression" dxfId="927" priority="133" stopIfTrue="1">
      <formula>IF(#REF!-INT(#REF!)&gt;0,TRUE,FALSE)</formula>
    </cfRule>
  </conditionalFormatting>
  <conditionalFormatting sqref="B91:G99">
    <cfRule type="expression" dxfId="926" priority="127">
      <formula>MOD(ROW(),2)=0</formula>
    </cfRule>
  </conditionalFormatting>
  <conditionalFormatting sqref="C101:C110">
    <cfRule type="cellIs" dxfId="925" priority="123" stopIfTrue="1" operator="equal">
      <formula>"NO ADMISIBLE"</formula>
    </cfRule>
  </conditionalFormatting>
  <conditionalFormatting sqref="D107:G110">
    <cfRule type="expression" dxfId="924" priority="122" stopIfTrue="1">
      <formula>IF(#REF!-INT(#REF!)&gt;0,TRUE,FALSE)</formula>
    </cfRule>
  </conditionalFormatting>
  <conditionalFormatting sqref="D102:G102">
    <cfRule type="expression" dxfId="923" priority="121" stopIfTrue="1">
      <formula>IF(#REF!-INT(#REF!)&gt;0,TRUE,FALSE)</formula>
    </cfRule>
  </conditionalFormatting>
  <conditionalFormatting sqref="D101:G101">
    <cfRule type="expression" dxfId="922" priority="124" stopIfTrue="1">
      <formula>IF(#REF!-INT(#REF!)&gt;0,TRUE,FALSE)</formula>
    </cfRule>
  </conditionalFormatting>
  <conditionalFormatting sqref="D103:G105">
    <cfRule type="expression" dxfId="921" priority="125" stopIfTrue="1">
      <formula>IF(#REF!-INT(#REF!)&gt;0,TRUE,FALSE)</formula>
    </cfRule>
  </conditionalFormatting>
  <conditionalFormatting sqref="D106:G106">
    <cfRule type="expression" dxfId="920" priority="126" stopIfTrue="1">
      <formula>IF(#REF!-INT(#REF!)&gt;0,TRUE,FALSE)</formula>
    </cfRule>
  </conditionalFormatting>
  <conditionalFormatting sqref="B102:G110">
    <cfRule type="expression" dxfId="919" priority="120">
      <formula>MOD(ROW(),2)=0</formula>
    </cfRule>
  </conditionalFormatting>
  <conditionalFormatting sqref="C112:C121">
    <cfRule type="cellIs" dxfId="918" priority="116" stopIfTrue="1" operator="equal">
      <formula>"NO ADMISIBLE"</formula>
    </cfRule>
  </conditionalFormatting>
  <conditionalFormatting sqref="D118:G121">
    <cfRule type="expression" dxfId="917" priority="115" stopIfTrue="1">
      <formula>IF(#REF!-INT(#REF!)&gt;0,TRUE,FALSE)</formula>
    </cfRule>
  </conditionalFormatting>
  <conditionalFormatting sqref="D113:G113">
    <cfRule type="expression" dxfId="916" priority="114" stopIfTrue="1">
      <formula>IF(#REF!-INT(#REF!)&gt;0,TRUE,FALSE)</formula>
    </cfRule>
  </conditionalFormatting>
  <conditionalFormatting sqref="D112:G112">
    <cfRule type="expression" dxfId="915" priority="117" stopIfTrue="1">
      <formula>IF(#REF!-INT(#REF!)&gt;0,TRUE,FALSE)</formula>
    </cfRule>
  </conditionalFormatting>
  <conditionalFormatting sqref="D114:G116">
    <cfRule type="expression" dxfId="914" priority="118" stopIfTrue="1">
      <formula>IF(#REF!-INT(#REF!)&gt;0,TRUE,FALSE)</formula>
    </cfRule>
  </conditionalFormatting>
  <conditionalFormatting sqref="D117:G117">
    <cfRule type="expression" dxfId="913" priority="119" stopIfTrue="1">
      <formula>IF(#REF!-INT(#REF!)&gt;0,TRUE,FALSE)</formula>
    </cfRule>
  </conditionalFormatting>
  <conditionalFormatting sqref="B113:G121">
    <cfRule type="expression" dxfId="912" priority="113">
      <formula>MOD(ROW(),2)=0</formula>
    </cfRule>
  </conditionalFormatting>
  <conditionalFormatting sqref="C123:C132">
    <cfRule type="cellIs" dxfId="911" priority="109" stopIfTrue="1" operator="equal">
      <formula>"NO ADMISIBLE"</formula>
    </cfRule>
  </conditionalFormatting>
  <conditionalFormatting sqref="D129:G132">
    <cfRule type="expression" dxfId="910" priority="108" stopIfTrue="1">
      <formula>IF(#REF!-INT(#REF!)&gt;0,TRUE,FALSE)</formula>
    </cfRule>
  </conditionalFormatting>
  <conditionalFormatting sqref="D124:G124">
    <cfRule type="expression" dxfId="909" priority="107" stopIfTrue="1">
      <formula>IF(#REF!-INT(#REF!)&gt;0,TRUE,FALSE)</formula>
    </cfRule>
  </conditionalFormatting>
  <conditionalFormatting sqref="D123:G123">
    <cfRule type="expression" dxfId="908" priority="110" stopIfTrue="1">
      <formula>IF(#REF!-INT(#REF!)&gt;0,TRUE,FALSE)</formula>
    </cfRule>
  </conditionalFormatting>
  <conditionalFormatting sqref="D125:G127">
    <cfRule type="expression" dxfId="907" priority="111" stopIfTrue="1">
      <formula>IF(#REF!-INT(#REF!)&gt;0,TRUE,FALSE)</formula>
    </cfRule>
  </conditionalFormatting>
  <conditionalFormatting sqref="D128:G128">
    <cfRule type="expression" dxfId="906" priority="112" stopIfTrue="1">
      <formula>IF(#REF!-INT(#REF!)&gt;0,TRUE,FALSE)</formula>
    </cfRule>
  </conditionalFormatting>
  <conditionalFormatting sqref="B124:G132">
    <cfRule type="expression" dxfId="905" priority="106">
      <formula>MOD(ROW(),2)=0</formula>
    </cfRule>
  </conditionalFormatting>
  <conditionalFormatting sqref="C134:C143">
    <cfRule type="cellIs" dxfId="904" priority="102" stopIfTrue="1" operator="equal">
      <formula>"NO ADMISIBLE"</formula>
    </cfRule>
  </conditionalFormatting>
  <conditionalFormatting sqref="D140:G143">
    <cfRule type="expression" dxfId="903" priority="101" stopIfTrue="1">
      <formula>IF(#REF!-INT(#REF!)&gt;0,TRUE,FALSE)</formula>
    </cfRule>
  </conditionalFormatting>
  <conditionalFormatting sqref="D135:G135">
    <cfRule type="expression" dxfId="902" priority="100" stopIfTrue="1">
      <formula>IF(#REF!-INT(#REF!)&gt;0,TRUE,FALSE)</formula>
    </cfRule>
  </conditionalFormatting>
  <conditionalFormatting sqref="D134:G134">
    <cfRule type="expression" dxfId="901" priority="103" stopIfTrue="1">
      <formula>IF(#REF!-INT(#REF!)&gt;0,TRUE,FALSE)</formula>
    </cfRule>
  </conditionalFormatting>
  <conditionalFormatting sqref="D136:G138">
    <cfRule type="expression" dxfId="900" priority="104" stopIfTrue="1">
      <formula>IF(#REF!-INT(#REF!)&gt;0,TRUE,FALSE)</formula>
    </cfRule>
  </conditionalFormatting>
  <conditionalFormatting sqref="D139:G139">
    <cfRule type="expression" dxfId="899" priority="105" stopIfTrue="1">
      <formula>IF(#REF!-INT(#REF!)&gt;0,TRUE,FALSE)</formula>
    </cfRule>
  </conditionalFormatting>
  <conditionalFormatting sqref="B135:G143">
    <cfRule type="expression" dxfId="898" priority="99">
      <formula>MOD(ROW(),2)=0</formula>
    </cfRule>
  </conditionalFormatting>
  <conditionalFormatting sqref="C145:C154">
    <cfRule type="cellIs" dxfId="897" priority="95" stopIfTrue="1" operator="equal">
      <formula>"NO ADMISIBLE"</formula>
    </cfRule>
  </conditionalFormatting>
  <conditionalFormatting sqref="D151:G154">
    <cfRule type="expression" dxfId="896" priority="94" stopIfTrue="1">
      <formula>IF(#REF!-INT(#REF!)&gt;0,TRUE,FALSE)</formula>
    </cfRule>
  </conditionalFormatting>
  <conditionalFormatting sqref="D146:G146">
    <cfRule type="expression" dxfId="895" priority="93" stopIfTrue="1">
      <formula>IF(#REF!-INT(#REF!)&gt;0,TRUE,FALSE)</formula>
    </cfRule>
  </conditionalFormatting>
  <conditionalFormatting sqref="D145:G145">
    <cfRule type="expression" dxfId="894" priority="96" stopIfTrue="1">
      <formula>IF(#REF!-INT(#REF!)&gt;0,TRUE,FALSE)</formula>
    </cfRule>
  </conditionalFormatting>
  <conditionalFormatting sqref="D147:G149">
    <cfRule type="expression" dxfId="893" priority="97" stopIfTrue="1">
      <formula>IF(#REF!-INT(#REF!)&gt;0,TRUE,FALSE)</formula>
    </cfRule>
  </conditionalFormatting>
  <conditionalFormatting sqref="D150:G150">
    <cfRule type="expression" dxfId="892" priority="98" stopIfTrue="1">
      <formula>IF(#REF!-INT(#REF!)&gt;0,TRUE,FALSE)</formula>
    </cfRule>
  </conditionalFormatting>
  <conditionalFormatting sqref="B146:G154">
    <cfRule type="expression" dxfId="891" priority="92">
      <formula>MOD(ROW(),2)=0</formula>
    </cfRule>
  </conditionalFormatting>
  <conditionalFormatting sqref="C156:C165">
    <cfRule type="cellIs" dxfId="890" priority="88" stopIfTrue="1" operator="equal">
      <formula>"NO ADMISIBLE"</formula>
    </cfRule>
  </conditionalFormatting>
  <conditionalFormatting sqref="D162:G165">
    <cfRule type="expression" dxfId="889" priority="87" stopIfTrue="1">
      <formula>IF(#REF!-INT(#REF!)&gt;0,TRUE,FALSE)</formula>
    </cfRule>
  </conditionalFormatting>
  <conditionalFormatting sqref="D157:G157">
    <cfRule type="expression" dxfId="888" priority="86" stopIfTrue="1">
      <formula>IF(#REF!-INT(#REF!)&gt;0,TRUE,FALSE)</formula>
    </cfRule>
  </conditionalFormatting>
  <conditionalFormatting sqref="D156:G156">
    <cfRule type="expression" dxfId="887" priority="89" stopIfTrue="1">
      <formula>IF(#REF!-INT(#REF!)&gt;0,TRUE,FALSE)</formula>
    </cfRule>
  </conditionalFormatting>
  <conditionalFormatting sqref="D158:G160">
    <cfRule type="expression" dxfId="886" priority="90" stopIfTrue="1">
      <formula>IF(#REF!-INT(#REF!)&gt;0,TRUE,FALSE)</formula>
    </cfRule>
  </conditionalFormatting>
  <conditionalFormatting sqref="D161:G161">
    <cfRule type="expression" dxfId="885" priority="91" stopIfTrue="1">
      <formula>IF(#REF!-INT(#REF!)&gt;0,TRUE,FALSE)</formula>
    </cfRule>
  </conditionalFormatting>
  <conditionalFormatting sqref="B157:G165">
    <cfRule type="expression" dxfId="884" priority="85">
      <formula>MOD(ROW(),2)=0</formula>
    </cfRule>
  </conditionalFormatting>
  <conditionalFormatting sqref="C167:C176">
    <cfRule type="cellIs" dxfId="883" priority="81" stopIfTrue="1" operator="equal">
      <formula>"NO ADMISIBLE"</formula>
    </cfRule>
  </conditionalFormatting>
  <conditionalFormatting sqref="D173:G176">
    <cfRule type="expression" dxfId="882" priority="80" stopIfTrue="1">
      <formula>IF(#REF!-INT(#REF!)&gt;0,TRUE,FALSE)</formula>
    </cfRule>
  </conditionalFormatting>
  <conditionalFormatting sqref="D168:G168">
    <cfRule type="expression" dxfId="881" priority="79" stopIfTrue="1">
      <formula>IF(#REF!-INT(#REF!)&gt;0,TRUE,FALSE)</formula>
    </cfRule>
  </conditionalFormatting>
  <conditionalFormatting sqref="D167:G167">
    <cfRule type="expression" dxfId="880" priority="82" stopIfTrue="1">
      <formula>IF(#REF!-INT(#REF!)&gt;0,TRUE,FALSE)</formula>
    </cfRule>
  </conditionalFormatting>
  <conditionalFormatting sqref="D169:G171">
    <cfRule type="expression" dxfId="879" priority="83" stopIfTrue="1">
      <formula>IF(#REF!-INT(#REF!)&gt;0,TRUE,FALSE)</formula>
    </cfRule>
  </conditionalFormatting>
  <conditionalFormatting sqref="D172:G172">
    <cfRule type="expression" dxfId="878" priority="84" stopIfTrue="1">
      <formula>IF(#REF!-INT(#REF!)&gt;0,TRUE,FALSE)</formula>
    </cfRule>
  </conditionalFormatting>
  <conditionalFormatting sqref="B168:G176">
    <cfRule type="expression" dxfId="877" priority="78">
      <formula>MOD(ROW(),2)=0</formula>
    </cfRule>
  </conditionalFormatting>
  <conditionalFormatting sqref="C178:C187">
    <cfRule type="cellIs" dxfId="876" priority="74" stopIfTrue="1" operator="equal">
      <formula>"NO ADMISIBLE"</formula>
    </cfRule>
  </conditionalFormatting>
  <conditionalFormatting sqref="D184:G187">
    <cfRule type="expression" dxfId="875" priority="73" stopIfTrue="1">
      <formula>IF(#REF!-INT(#REF!)&gt;0,TRUE,FALSE)</formula>
    </cfRule>
  </conditionalFormatting>
  <conditionalFormatting sqref="D179:G179">
    <cfRule type="expression" dxfId="874" priority="72" stopIfTrue="1">
      <formula>IF(#REF!-INT(#REF!)&gt;0,TRUE,FALSE)</formula>
    </cfRule>
  </conditionalFormatting>
  <conditionalFormatting sqref="D178:G178">
    <cfRule type="expression" dxfId="873" priority="75" stopIfTrue="1">
      <formula>IF(#REF!-INT(#REF!)&gt;0,TRUE,FALSE)</formula>
    </cfRule>
  </conditionalFormatting>
  <conditionalFormatting sqref="D180:G182">
    <cfRule type="expression" dxfId="872" priority="76" stopIfTrue="1">
      <formula>IF(#REF!-INT(#REF!)&gt;0,TRUE,FALSE)</formula>
    </cfRule>
  </conditionalFormatting>
  <conditionalFormatting sqref="D183:G183">
    <cfRule type="expression" dxfId="871" priority="77" stopIfTrue="1">
      <formula>IF(#REF!-INT(#REF!)&gt;0,TRUE,FALSE)</formula>
    </cfRule>
  </conditionalFormatting>
  <conditionalFormatting sqref="B179:G187">
    <cfRule type="expression" dxfId="870" priority="71">
      <formula>MOD(ROW(),2)=0</formula>
    </cfRule>
  </conditionalFormatting>
  <conditionalFormatting sqref="C189:C198">
    <cfRule type="cellIs" dxfId="869" priority="67" stopIfTrue="1" operator="equal">
      <formula>"NO ADMISIBLE"</formula>
    </cfRule>
  </conditionalFormatting>
  <conditionalFormatting sqref="D195:G198">
    <cfRule type="expression" dxfId="868" priority="66" stopIfTrue="1">
      <formula>IF(#REF!-INT(#REF!)&gt;0,TRUE,FALSE)</formula>
    </cfRule>
  </conditionalFormatting>
  <conditionalFormatting sqref="D190:G190">
    <cfRule type="expression" dxfId="867" priority="65" stopIfTrue="1">
      <formula>IF(#REF!-INT(#REF!)&gt;0,TRUE,FALSE)</formula>
    </cfRule>
  </conditionalFormatting>
  <conditionalFormatting sqref="D189:G189">
    <cfRule type="expression" dxfId="866" priority="68" stopIfTrue="1">
      <formula>IF(#REF!-INT(#REF!)&gt;0,TRUE,FALSE)</formula>
    </cfRule>
  </conditionalFormatting>
  <conditionalFormatting sqref="D191:G193">
    <cfRule type="expression" dxfId="865" priority="69" stopIfTrue="1">
      <formula>IF(#REF!-INT(#REF!)&gt;0,TRUE,FALSE)</formula>
    </cfRule>
  </conditionalFormatting>
  <conditionalFormatting sqref="D194:G194">
    <cfRule type="expression" dxfId="864" priority="70" stopIfTrue="1">
      <formula>IF(#REF!-INT(#REF!)&gt;0,TRUE,FALSE)</formula>
    </cfRule>
  </conditionalFormatting>
  <conditionalFormatting sqref="B190:G198">
    <cfRule type="expression" dxfId="863" priority="64">
      <formula>MOD(ROW(),2)=0</formula>
    </cfRule>
  </conditionalFormatting>
  <conditionalFormatting sqref="C200:C209">
    <cfRule type="cellIs" dxfId="862" priority="60" stopIfTrue="1" operator="equal">
      <formula>"NO ADMISIBLE"</formula>
    </cfRule>
  </conditionalFormatting>
  <conditionalFormatting sqref="D206:G209">
    <cfRule type="expression" dxfId="861" priority="59" stopIfTrue="1">
      <formula>IF(#REF!-INT(#REF!)&gt;0,TRUE,FALSE)</formula>
    </cfRule>
  </conditionalFormatting>
  <conditionalFormatting sqref="D201:G201">
    <cfRule type="expression" dxfId="860" priority="58" stopIfTrue="1">
      <formula>IF(#REF!-INT(#REF!)&gt;0,TRUE,FALSE)</formula>
    </cfRule>
  </conditionalFormatting>
  <conditionalFormatting sqref="D200:G200">
    <cfRule type="expression" dxfId="859" priority="61" stopIfTrue="1">
      <formula>IF(#REF!-INT(#REF!)&gt;0,TRUE,FALSE)</formula>
    </cfRule>
  </conditionalFormatting>
  <conditionalFormatting sqref="D202:G204">
    <cfRule type="expression" dxfId="858" priority="62" stopIfTrue="1">
      <formula>IF(#REF!-INT(#REF!)&gt;0,TRUE,FALSE)</formula>
    </cfRule>
  </conditionalFormatting>
  <conditionalFormatting sqref="D205:G205">
    <cfRule type="expression" dxfId="857" priority="63" stopIfTrue="1">
      <formula>IF(#REF!-INT(#REF!)&gt;0,TRUE,FALSE)</formula>
    </cfRule>
  </conditionalFormatting>
  <conditionalFormatting sqref="B201:G209">
    <cfRule type="expression" dxfId="856" priority="57">
      <formula>MOD(ROW(),2)=0</formula>
    </cfRule>
  </conditionalFormatting>
  <conditionalFormatting sqref="C211:C220">
    <cfRule type="cellIs" dxfId="855" priority="53" stopIfTrue="1" operator="equal">
      <formula>"NO ADMISIBLE"</formula>
    </cfRule>
  </conditionalFormatting>
  <conditionalFormatting sqref="D217:G220">
    <cfRule type="expression" dxfId="854" priority="52" stopIfTrue="1">
      <formula>IF(#REF!-INT(#REF!)&gt;0,TRUE,FALSE)</formula>
    </cfRule>
  </conditionalFormatting>
  <conditionalFormatting sqref="D212:G212">
    <cfRule type="expression" dxfId="853" priority="51" stopIfTrue="1">
      <formula>IF(#REF!-INT(#REF!)&gt;0,TRUE,FALSE)</formula>
    </cfRule>
  </conditionalFormatting>
  <conditionalFormatting sqref="D211:G211">
    <cfRule type="expression" dxfId="852" priority="54" stopIfTrue="1">
      <formula>IF(#REF!-INT(#REF!)&gt;0,TRUE,FALSE)</formula>
    </cfRule>
  </conditionalFormatting>
  <conditionalFormatting sqref="D213:G215">
    <cfRule type="expression" dxfId="851" priority="55" stopIfTrue="1">
      <formula>IF(#REF!-INT(#REF!)&gt;0,TRUE,FALSE)</formula>
    </cfRule>
  </conditionalFormatting>
  <conditionalFormatting sqref="D216:G216">
    <cfRule type="expression" dxfId="850" priority="56" stopIfTrue="1">
      <formula>IF(#REF!-INT(#REF!)&gt;0,TRUE,FALSE)</formula>
    </cfRule>
  </conditionalFormatting>
  <conditionalFormatting sqref="B212:G220">
    <cfRule type="expression" dxfId="849" priority="50">
      <formula>MOD(ROW(),2)=0</formula>
    </cfRule>
  </conditionalFormatting>
  <conditionalFormatting sqref="C222:C231">
    <cfRule type="cellIs" dxfId="848" priority="46" stopIfTrue="1" operator="equal">
      <formula>"NO ADMISIBLE"</formula>
    </cfRule>
  </conditionalFormatting>
  <conditionalFormatting sqref="D228:G231">
    <cfRule type="expression" dxfId="847" priority="45" stopIfTrue="1">
      <formula>IF(#REF!-INT(#REF!)&gt;0,TRUE,FALSE)</formula>
    </cfRule>
  </conditionalFormatting>
  <conditionalFormatting sqref="D223:G223">
    <cfRule type="expression" dxfId="846" priority="44" stopIfTrue="1">
      <formula>IF(#REF!-INT(#REF!)&gt;0,TRUE,FALSE)</formula>
    </cfRule>
  </conditionalFormatting>
  <conditionalFormatting sqref="D222:G222">
    <cfRule type="expression" dxfId="845" priority="47" stopIfTrue="1">
      <formula>IF(#REF!-INT(#REF!)&gt;0,TRUE,FALSE)</formula>
    </cfRule>
  </conditionalFormatting>
  <conditionalFormatting sqref="D224:G226">
    <cfRule type="expression" dxfId="844" priority="48" stopIfTrue="1">
      <formula>IF(#REF!-INT(#REF!)&gt;0,TRUE,FALSE)</formula>
    </cfRule>
  </conditionalFormatting>
  <conditionalFormatting sqref="D227:G227">
    <cfRule type="expression" dxfId="843" priority="49" stopIfTrue="1">
      <formula>IF(#REF!-INT(#REF!)&gt;0,TRUE,FALSE)</formula>
    </cfRule>
  </conditionalFormatting>
  <conditionalFormatting sqref="B223:G231">
    <cfRule type="expression" dxfId="842" priority="43">
      <formula>MOD(ROW(),2)=0</formula>
    </cfRule>
  </conditionalFormatting>
  <conditionalFormatting sqref="C233:C242">
    <cfRule type="cellIs" dxfId="841" priority="39" stopIfTrue="1" operator="equal">
      <formula>"NO ADMISIBLE"</formula>
    </cfRule>
  </conditionalFormatting>
  <conditionalFormatting sqref="D239:G242">
    <cfRule type="expression" dxfId="840" priority="38" stopIfTrue="1">
      <formula>IF(#REF!-INT(#REF!)&gt;0,TRUE,FALSE)</formula>
    </cfRule>
  </conditionalFormatting>
  <conditionalFormatting sqref="D234:G234">
    <cfRule type="expression" dxfId="839" priority="37" stopIfTrue="1">
      <formula>IF(#REF!-INT(#REF!)&gt;0,TRUE,FALSE)</formula>
    </cfRule>
  </conditionalFormatting>
  <conditionalFormatting sqref="D233:G233">
    <cfRule type="expression" dxfId="838" priority="40" stopIfTrue="1">
      <formula>IF(#REF!-INT(#REF!)&gt;0,TRUE,FALSE)</formula>
    </cfRule>
  </conditionalFormatting>
  <conditionalFormatting sqref="D235:G237">
    <cfRule type="expression" dxfId="837" priority="41" stopIfTrue="1">
      <formula>IF(#REF!-INT(#REF!)&gt;0,TRUE,FALSE)</formula>
    </cfRule>
  </conditionalFormatting>
  <conditionalFormatting sqref="D238:G238">
    <cfRule type="expression" dxfId="836" priority="42" stopIfTrue="1">
      <formula>IF(#REF!-INT(#REF!)&gt;0,TRUE,FALSE)</formula>
    </cfRule>
  </conditionalFormatting>
  <conditionalFormatting sqref="B234:G242">
    <cfRule type="expression" dxfId="835" priority="36">
      <formula>MOD(ROW(),2)=0</formula>
    </cfRule>
  </conditionalFormatting>
  <conditionalFormatting sqref="C244:C253">
    <cfRule type="cellIs" dxfId="834" priority="32" stopIfTrue="1" operator="equal">
      <formula>"NO ADMISIBLE"</formula>
    </cfRule>
  </conditionalFormatting>
  <conditionalFormatting sqref="D250:G253">
    <cfRule type="expression" dxfId="833" priority="31" stopIfTrue="1">
      <formula>IF(#REF!-INT(#REF!)&gt;0,TRUE,FALSE)</formula>
    </cfRule>
  </conditionalFormatting>
  <conditionalFormatting sqref="D245:G245">
    <cfRule type="expression" dxfId="832" priority="30" stopIfTrue="1">
      <formula>IF(#REF!-INT(#REF!)&gt;0,TRUE,FALSE)</formula>
    </cfRule>
  </conditionalFormatting>
  <conditionalFormatting sqref="D244:G244">
    <cfRule type="expression" dxfId="831" priority="33" stopIfTrue="1">
      <formula>IF(#REF!-INT(#REF!)&gt;0,TRUE,FALSE)</formula>
    </cfRule>
  </conditionalFormatting>
  <conditionalFormatting sqref="D246:G248">
    <cfRule type="expression" dxfId="830" priority="34" stopIfTrue="1">
      <formula>IF(#REF!-INT(#REF!)&gt;0,TRUE,FALSE)</formula>
    </cfRule>
  </conditionalFormatting>
  <conditionalFormatting sqref="D249:G249">
    <cfRule type="expression" dxfId="829" priority="35" stopIfTrue="1">
      <formula>IF(#REF!-INT(#REF!)&gt;0,TRUE,FALSE)</formula>
    </cfRule>
  </conditionalFormatting>
  <conditionalFormatting sqref="B245:G253">
    <cfRule type="expression" dxfId="828" priority="29">
      <formula>MOD(ROW(),2)=0</formula>
    </cfRule>
  </conditionalFormatting>
  <conditionalFormatting sqref="C255:C264">
    <cfRule type="cellIs" dxfId="827" priority="25" stopIfTrue="1" operator="equal">
      <formula>"NO ADMISIBLE"</formula>
    </cfRule>
  </conditionalFormatting>
  <conditionalFormatting sqref="D261:G264">
    <cfRule type="expression" dxfId="826" priority="24" stopIfTrue="1">
      <formula>IF(#REF!-INT(#REF!)&gt;0,TRUE,FALSE)</formula>
    </cfRule>
  </conditionalFormatting>
  <conditionalFormatting sqref="D256:G256">
    <cfRule type="expression" dxfId="825" priority="23" stopIfTrue="1">
      <formula>IF(#REF!-INT(#REF!)&gt;0,TRUE,FALSE)</formula>
    </cfRule>
  </conditionalFormatting>
  <conditionalFormatting sqref="D255:G255">
    <cfRule type="expression" dxfId="824" priority="26" stopIfTrue="1">
      <formula>IF(#REF!-INT(#REF!)&gt;0,TRUE,FALSE)</formula>
    </cfRule>
  </conditionalFormatting>
  <conditionalFormatting sqref="D257:G259">
    <cfRule type="expression" dxfId="823" priority="27" stopIfTrue="1">
      <formula>IF(#REF!-INT(#REF!)&gt;0,TRUE,FALSE)</formula>
    </cfRule>
  </conditionalFormatting>
  <conditionalFormatting sqref="D260:G260">
    <cfRule type="expression" dxfId="822" priority="28" stopIfTrue="1">
      <formula>IF(#REF!-INT(#REF!)&gt;0,TRUE,FALSE)</formula>
    </cfRule>
  </conditionalFormatting>
  <conditionalFormatting sqref="B256:G264">
    <cfRule type="expression" dxfId="821" priority="22">
      <formula>MOD(ROW(),2)=0</formula>
    </cfRule>
  </conditionalFormatting>
  <conditionalFormatting sqref="C266:C275">
    <cfRule type="cellIs" dxfId="820" priority="18" stopIfTrue="1" operator="equal">
      <formula>"NO ADMISIBLE"</formula>
    </cfRule>
  </conditionalFormatting>
  <conditionalFormatting sqref="D272:G275">
    <cfRule type="expression" dxfId="819" priority="17" stopIfTrue="1">
      <formula>IF(#REF!-INT(#REF!)&gt;0,TRUE,FALSE)</formula>
    </cfRule>
  </conditionalFormatting>
  <conditionalFormatting sqref="D267:G267">
    <cfRule type="expression" dxfId="818" priority="16" stopIfTrue="1">
      <formula>IF(#REF!-INT(#REF!)&gt;0,TRUE,FALSE)</formula>
    </cfRule>
  </conditionalFormatting>
  <conditionalFormatting sqref="D266:G266">
    <cfRule type="expression" dxfId="817" priority="19" stopIfTrue="1">
      <formula>IF(#REF!-INT(#REF!)&gt;0,TRUE,FALSE)</formula>
    </cfRule>
  </conditionalFormatting>
  <conditionalFormatting sqref="D268:G270">
    <cfRule type="expression" dxfId="816" priority="20" stopIfTrue="1">
      <formula>IF(#REF!-INT(#REF!)&gt;0,TRUE,FALSE)</formula>
    </cfRule>
  </conditionalFormatting>
  <conditionalFormatting sqref="D271:G271">
    <cfRule type="expression" dxfId="815" priority="21" stopIfTrue="1">
      <formula>IF(#REF!-INT(#REF!)&gt;0,TRUE,FALSE)</formula>
    </cfRule>
  </conditionalFormatting>
  <conditionalFormatting sqref="B267:G275">
    <cfRule type="expression" dxfId="814" priority="15">
      <formula>MOD(ROW(),2)=0</formula>
    </cfRule>
  </conditionalFormatting>
  <conditionalFormatting sqref="C277:C286">
    <cfRule type="cellIs" dxfId="813" priority="11" stopIfTrue="1" operator="equal">
      <formula>"NO ADMISIBLE"</formula>
    </cfRule>
  </conditionalFormatting>
  <conditionalFormatting sqref="D283:G286">
    <cfRule type="expression" dxfId="812" priority="10" stopIfTrue="1">
      <formula>IF(#REF!-INT(#REF!)&gt;0,TRUE,FALSE)</formula>
    </cfRule>
  </conditionalFormatting>
  <conditionalFormatting sqref="D278:G278">
    <cfRule type="expression" dxfId="811" priority="9" stopIfTrue="1">
      <formula>IF(#REF!-INT(#REF!)&gt;0,TRUE,FALSE)</formula>
    </cfRule>
  </conditionalFormatting>
  <conditionalFormatting sqref="D277:G277">
    <cfRule type="expression" dxfId="810" priority="12" stopIfTrue="1">
      <formula>IF(#REF!-INT(#REF!)&gt;0,TRUE,FALSE)</formula>
    </cfRule>
  </conditionalFormatting>
  <conditionalFormatting sqref="D279:G281">
    <cfRule type="expression" dxfId="809" priority="13" stopIfTrue="1">
      <formula>IF(#REF!-INT(#REF!)&gt;0,TRUE,FALSE)</formula>
    </cfRule>
  </conditionalFormatting>
  <conditionalFormatting sqref="D282:G282">
    <cfRule type="expression" dxfId="808" priority="14" stopIfTrue="1">
      <formula>IF(#REF!-INT(#REF!)&gt;0,TRUE,FALSE)</formula>
    </cfRule>
  </conditionalFormatting>
  <conditionalFormatting sqref="B278:G286">
    <cfRule type="expression" dxfId="807" priority="8">
      <formula>MOD(ROW(),2)=0</formula>
    </cfRule>
  </conditionalFormatting>
  <conditionalFormatting sqref="C288:C297">
    <cfRule type="cellIs" dxfId="806" priority="4" stopIfTrue="1" operator="equal">
      <formula>"NO ADMISIBLE"</formula>
    </cfRule>
  </conditionalFormatting>
  <conditionalFormatting sqref="D294:G297">
    <cfRule type="expression" dxfId="805" priority="3" stopIfTrue="1">
      <formula>IF(#REF!-INT(#REF!)&gt;0,TRUE,FALSE)</formula>
    </cfRule>
  </conditionalFormatting>
  <conditionalFormatting sqref="D289:G289">
    <cfRule type="expression" dxfId="804" priority="2" stopIfTrue="1">
      <formula>IF(#REF!-INT(#REF!)&gt;0,TRUE,FALSE)</formula>
    </cfRule>
  </conditionalFormatting>
  <conditionalFormatting sqref="D288:G288">
    <cfRule type="expression" dxfId="803" priority="5" stopIfTrue="1">
      <formula>IF(#REF!-INT(#REF!)&gt;0,TRUE,FALSE)</formula>
    </cfRule>
  </conditionalFormatting>
  <conditionalFormatting sqref="D290:G292">
    <cfRule type="expression" dxfId="802" priority="6" stopIfTrue="1">
      <formula>IF(#REF!-INT(#REF!)&gt;0,TRUE,FALSE)</formula>
    </cfRule>
  </conditionalFormatting>
  <conditionalFormatting sqref="D293:G293">
    <cfRule type="expression" dxfId="801" priority="7" stopIfTrue="1">
      <formula>IF(#REF!-INT(#REF!)&gt;0,TRUE,FALSE)</formula>
    </cfRule>
  </conditionalFormatting>
  <conditionalFormatting sqref="B289:G297">
    <cfRule type="expression" dxfId="800" priority="1">
      <formula>MOD(ROW(),2)=0</formula>
    </cfRule>
  </conditionalFormatting>
  <dataValidations count="1">
    <dataValidation type="list" allowBlank="1" showInputMessage="1" showErrorMessage="1" sqref="C10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B2:I298"/>
  <sheetViews>
    <sheetView topLeftCell="A201" zoomScaleNormal="100" workbookViewId="0">
      <selection activeCell="E290" sqref="E290"/>
    </sheetView>
  </sheetViews>
  <sheetFormatPr baseColWidth="10" defaultColWidth="11.42578125" defaultRowHeight="12.75" x14ac:dyDescent="0.2"/>
  <cols>
    <col min="1" max="1" width="11.42578125" style="83" customWidth="1"/>
    <col min="2" max="2" width="3.85546875" style="83" customWidth="1"/>
    <col min="3" max="3" width="42.5703125" style="83" customWidth="1"/>
    <col min="4" max="4" width="68.140625" style="79" customWidth="1"/>
    <col min="5" max="5" width="17.5703125" style="83" bestFit="1" customWidth="1"/>
    <col min="6" max="6" width="13.85546875" style="94" customWidth="1"/>
    <col min="7" max="7" width="9.7109375" style="95" customWidth="1"/>
    <col min="8" max="8" width="12.5703125" style="83" customWidth="1"/>
    <col min="9" max="9" width="12.7109375" style="83" customWidth="1"/>
    <col min="10" max="16384" width="11.42578125" style="83"/>
  </cols>
  <sheetData>
    <row r="2" spans="2:9" s="85" customFormat="1" ht="20.25" customHeight="1" x14ac:dyDescent="0.2">
      <c r="B2" s="474" t="s">
        <v>186</v>
      </c>
      <c r="C2" s="474"/>
      <c r="D2" s="474"/>
      <c r="F2" s="86"/>
      <c r="G2" s="87"/>
    </row>
    <row r="3" spans="2:9" s="85" customFormat="1" ht="9.75" customHeight="1" x14ac:dyDescent="0.2">
      <c r="B3" s="152"/>
      <c r="C3" s="152"/>
      <c r="D3" s="152"/>
      <c r="F3" s="86"/>
      <c r="G3" s="87"/>
    </row>
    <row r="4" spans="2:9" s="85" customFormat="1" ht="9.75" customHeight="1" x14ac:dyDescent="0.2">
      <c r="B4" s="152"/>
      <c r="C4" s="152"/>
      <c r="D4" s="152"/>
      <c r="F4" s="86"/>
      <c r="G4" s="87"/>
    </row>
    <row r="5" spans="2:9" s="85" customFormat="1" ht="9.75" customHeight="1" x14ac:dyDescent="0.2">
      <c r="B5" s="152"/>
      <c r="C5" s="152"/>
      <c r="D5" s="152"/>
      <c r="F5" s="86"/>
      <c r="G5" s="87"/>
    </row>
    <row r="6" spans="2:9" s="85" customFormat="1" ht="18" customHeight="1" x14ac:dyDescent="0.2">
      <c r="B6" s="475" t="s">
        <v>200</v>
      </c>
      <c r="C6" s="475"/>
      <c r="D6" s="475"/>
      <c r="F6" s="86"/>
      <c r="G6" s="87"/>
    </row>
    <row r="7" spans="2:9" s="85" customFormat="1" ht="13.5" customHeight="1" x14ac:dyDescent="0.2">
      <c r="B7" s="476" t="str">
        <f>'Capacidad Financiera'!B4</f>
        <v>PROCESO No SA-MC-SG-SA-029-2024</v>
      </c>
      <c r="C7" s="476"/>
      <c r="D7" s="476"/>
      <c r="F7" s="86"/>
      <c r="G7" s="87"/>
    </row>
    <row r="8" spans="2:9" s="85" customFormat="1" ht="13.5" customHeight="1" x14ac:dyDescent="0.2">
      <c r="B8" s="476" t="s">
        <v>214</v>
      </c>
      <c r="C8" s="476"/>
      <c r="D8" s="476"/>
      <c r="F8" s="86"/>
      <c r="G8" s="87"/>
    </row>
    <row r="9" spans="2:9" s="85" customFormat="1" ht="13.5" customHeight="1" x14ac:dyDescent="0.2">
      <c r="B9" s="122"/>
      <c r="C9" s="122"/>
      <c r="D9" s="122"/>
      <c r="F9" s="86"/>
      <c r="G9" s="87"/>
    </row>
    <row r="10" spans="2:9" s="85" customFormat="1" ht="14.25" thickBot="1" x14ac:dyDescent="0.25">
      <c r="B10" s="88"/>
      <c r="C10" s="88"/>
      <c r="D10" s="92"/>
      <c r="F10" s="86"/>
      <c r="G10" s="87"/>
    </row>
    <row r="11" spans="2:9" ht="23.25" customHeight="1" x14ac:dyDescent="0.2">
      <c r="B11" s="477" t="s">
        <v>157</v>
      </c>
      <c r="C11" s="479" t="s">
        <v>156</v>
      </c>
      <c r="D11" s="208" t="s">
        <v>215</v>
      </c>
    </row>
    <row r="12" spans="2:9" ht="66" customHeight="1" thickBot="1" x14ac:dyDescent="0.25">
      <c r="B12" s="478"/>
      <c r="C12" s="480"/>
      <c r="D12" s="198" t="s">
        <v>218</v>
      </c>
    </row>
    <row r="13" spans="2:9" x14ac:dyDescent="0.2">
      <c r="B13" s="67">
        <f>+'Capacidad Financiera'!B13</f>
        <v>1</v>
      </c>
      <c r="C13" s="68" t="str">
        <f>IF(ISERROR(VLOOKUP(B13,'Capacidad Financiera'!$B$13:$AB$57081,2,0)),"",VLOOKUP(B13,'Capacidad Financiera'!$B$13:$AB$57081,2,0))</f>
        <v>GRUPO INARCO S.A.S</v>
      </c>
      <c r="D13" s="111"/>
      <c r="F13" s="96"/>
      <c r="G13" s="97"/>
      <c r="H13" s="84"/>
      <c r="I13" s="84"/>
    </row>
    <row r="14" spans="2:9" ht="13.5" thickBot="1" x14ac:dyDescent="0.25">
      <c r="B14" s="72">
        <f>+'Capacidad Financiera'!B14</f>
        <v>1.1000000000000001</v>
      </c>
      <c r="C14" s="74" t="str">
        <f>IF(ISERROR(VLOOKUP(B14,'Capacidad Financiera'!$B$13:$AB$57081,2,0)),"",VLOOKUP(B14,'Capacidad Financiera'!$B$13:$AB$57081,2,0))</f>
        <v>GRUPO INARCO S.A.S</v>
      </c>
      <c r="D14" s="285">
        <v>2576887800</v>
      </c>
    </row>
    <row r="15" spans="2:9" hidden="1" x14ac:dyDescent="0.2">
      <c r="B15" s="72" t="str">
        <f>+'Capacidad Financiera'!B15</f>
        <v/>
      </c>
      <c r="C15" s="74">
        <f>IF(ISERROR(VLOOKUP(B15,'Capacidad Financiera'!$B$13:$AB$57081,2,0)),"",VLOOKUP(B15,'Capacidad Financiera'!$B$13:$AB$57081,2,0))</f>
        <v>0</v>
      </c>
      <c r="D15" s="285"/>
    </row>
    <row r="16" spans="2:9" hidden="1" x14ac:dyDescent="0.2">
      <c r="B16" s="72" t="str">
        <f>+'Capacidad Financiera'!B16</f>
        <v/>
      </c>
      <c r="C16" s="74">
        <f>IF(ISERROR(VLOOKUP(B16,'Capacidad Financiera'!$B$13:$AB$57081,2,0)),"",VLOOKUP(B16,'Capacidad Financiera'!$B$13:$AB$57081,2,0))</f>
        <v>0</v>
      </c>
      <c r="D16" s="119"/>
    </row>
    <row r="17" spans="2:4" hidden="1" x14ac:dyDescent="0.2">
      <c r="B17" s="72" t="str">
        <f>+'Capacidad Financiera'!B17</f>
        <v/>
      </c>
      <c r="C17" s="74">
        <f>IF(ISERROR(VLOOKUP(B17,'Capacidad Financiera'!$B$13:$AB$57081,2,0)),"",VLOOKUP(B17,'Capacidad Financiera'!$B$13:$AB$57081,2,0))</f>
        <v>0</v>
      </c>
      <c r="D17" s="119"/>
    </row>
    <row r="18" spans="2:4" hidden="1" x14ac:dyDescent="0.2">
      <c r="B18" s="72" t="str">
        <f>+'Capacidad Financiera'!B18</f>
        <v/>
      </c>
      <c r="C18" s="74">
        <f>IF(ISERROR(VLOOKUP(B18,'Capacidad Financiera'!$B$13:$AB$57081,2,0)),"",VLOOKUP(B18,'Capacidad Financiera'!$B$13:$AB$57081,2,0))</f>
        <v>0</v>
      </c>
      <c r="D18" s="119"/>
    </row>
    <row r="19" spans="2:4" hidden="1" x14ac:dyDescent="0.2">
      <c r="B19" s="72" t="str">
        <f>+'Capacidad Financiera'!B19</f>
        <v/>
      </c>
      <c r="C19" s="74">
        <f>IF(ISERROR(VLOOKUP(B19,'Capacidad Financiera'!$B$13:$AB$57081,2,0)),"",VLOOKUP(B19,'Capacidad Financiera'!$B$13:$AB$57081,2,0))</f>
        <v>0</v>
      </c>
      <c r="D19" s="119"/>
    </row>
    <row r="20" spans="2:4" hidden="1" x14ac:dyDescent="0.2">
      <c r="B20" s="72" t="str">
        <f>+'Capacidad Financiera'!B20</f>
        <v/>
      </c>
      <c r="C20" s="74">
        <f>IF(ISERROR(VLOOKUP(B20,'Capacidad Financiera'!$B$13:$AB$57081,2,0)),"",VLOOKUP(B20,'Capacidad Financiera'!$B$13:$AB$57081,2,0))</f>
        <v>0</v>
      </c>
      <c r="D20" s="119"/>
    </row>
    <row r="21" spans="2:4" hidden="1" x14ac:dyDescent="0.2">
      <c r="B21" s="72" t="str">
        <f>+'Capacidad Financiera'!B21</f>
        <v/>
      </c>
      <c r="C21" s="74">
        <f>IF(ISERROR(VLOOKUP(B21,'Capacidad Financiera'!$B$13:$AB$57081,2,0)),"",VLOOKUP(B21,'Capacidad Financiera'!$B$13:$AB$57081,2,0))</f>
        <v>0</v>
      </c>
      <c r="D21" s="119"/>
    </row>
    <row r="22" spans="2:4" ht="13.5" hidden="1" thickBot="1" x14ac:dyDescent="0.25">
      <c r="B22" s="153" t="str">
        <f>+'Capacidad Financiera'!B22</f>
        <v/>
      </c>
      <c r="C22" s="154">
        <f>IF(ISERROR(VLOOKUP(B22,'Capacidad Financiera'!$B$13:$AB$57081,2,0)),"",VLOOKUP(B22,'Capacidad Financiera'!$B$13:$AB$57081,2,0))</f>
        <v>0</v>
      </c>
      <c r="D22" s="159"/>
    </row>
    <row r="23" spans="2:4" ht="13.5" thickBot="1" x14ac:dyDescent="0.25">
      <c r="B23" s="161"/>
      <c r="C23" s="483"/>
      <c r="D23" s="484"/>
    </row>
    <row r="24" spans="2:4" x14ac:dyDescent="0.2">
      <c r="B24" s="67">
        <v>2</v>
      </c>
      <c r="C24" s="68" t="str">
        <f>IF(ISERROR(VLOOKUP(B24,'Capacidad Financiera'!$B$13:$AB$57081,2,0)),"",VLOOKUP(B24,'Capacidad Financiera'!$B$13:$AB$57081,2,0))</f>
        <v>PM &amp; A CONSTRUCCIONES S.A.S</v>
      </c>
      <c r="D24" s="111"/>
    </row>
    <row r="25" spans="2:4" ht="13.5" thickBot="1" x14ac:dyDescent="0.25">
      <c r="B25" s="72">
        <f>+'Capacidad Financiera'!B26</f>
        <v>2.1</v>
      </c>
      <c r="C25" s="74" t="str">
        <f>IF(ISERROR(VLOOKUP(B25,'Capacidad Financiera'!$B$13:$AB$57081,2,0)),"",VLOOKUP(B25,'Capacidad Financiera'!$B$13:$AB$57081,2,0))</f>
        <v>PM &amp; A CONSTRUCCIONES S.A.S</v>
      </c>
      <c r="D25" s="285">
        <v>359462185893</v>
      </c>
    </row>
    <row r="26" spans="2:4" hidden="1" x14ac:dyDescent="0.2">
      <c r="B26" s="72" t="str">
        <f>+'Capacidad Financiera'!B27</f>
        <v/>
      </c>
      <c r="C26" s="74">
        <f>IF(ISERROR(VLOOKUP(B26,'Capacidad Financiera'!$B$13:$AB$57081,2,0)),"",VLOOKUP(B26,'Capacidad Financiera'!$B$13:$AB$57081,2,0))</f>
        <v>0</v>
      </c>
      <c r="D26" s="285"/>
    </row>
    <row r="27" spans="2:4" hidden="1" x14ac:dyDescent="0.2">
      <c r="B27" s="72" t="str">
        <f>+'Capacidad Financiera'!B28</f>
        <v/>
      </c>
      <c r="C27" s="74">
        <f>IF(ISERROR(VLOOKUP(B27,'Capacidad Financiera'!$B$13:$AB$57081,2,0)),"",VLOOKUP(B27,'Capacidad Financiera'!$B$13:$AB$57081,2,0))</f>
        <v>0</v>
      </c>
      <c r="D27" s="119"/>
    </row>
    <row r="28" spans="2:4" hidden="1" x14ac:dyDescent="0.2">
      <c r="B28" s="72" t="str">
        <f>+'Capacidad Financiera'!B29</f>
        <v/>
      </c>
      <c r="C28" s="74">
        <f>IF(ISERROR(VLOOKUP(B28,'Capacidad Financiera'!$B$13:$AB$57081,2,0)),"",VLOOKUP(B28,'Capacidad Financiera'!$B$13:$AB$57081,2,0))</f>
        <v>0</v>
      </c>
      <c r="D28" s="119"/>
    </row>
    <row r="29" spans="2:4" hidden="1" x14ac:dyDescent="0.2">
      <c r="B29" s="72" t="str">
        <f>+'Capacidad Financiera'!B30</f>
        <v/>
      </c>
      <c r="C29" s="74">
        <f>IF(ISERROR(VLOOKUP(B29,'Capacidad Financiera'!$B$13:$AB$57081,2,0)),"",VLOOKUP(B29,'Capacidad Financiera'!$B$13:$AB$57081,2,0))</f>
        <v>0</v>
      </c>
      <c r="D29" s="119"/>
    </row>
    <row r="30" spans="2:4" hidden="1" x14ac:dyDescent="0.2">
      <c r="B30" s="72" t="str">
        <f>+'Capacidad Financiera'!B31</f>
        <v/>
      </c>
      <c r="C30" s="74">
        <f>IF(ISERROR(VLOOKUP(B30,'Capacidad Financiera'!$B$13:$AB$57081,2,0)),"",VLOOKUP(B30,'Capacidad Financiera'!$B$13:$AB$57081,2,0))</f>
        <v>0</v>
      </c>
      <c r="D30" s="119"/>
    </row>
    <row r="31" spans="2:4" hidden="1" x14ac:dyDescent="0.2">
      <c r="B31" s="72" t="str">
        <f>+'Capacidad Financiera'!B32</f>
        <v/>
      </c>
      <c r="C31" s="74">
        <f>IF(ISERROR(VLOOKUP(B31,'Capacidad Financiera'!$B$13:$AB$57081,2,0)),"",VLOOKUP(B31,'Capacidad Financiera'!$B$13:$AB$57081,2,0))</f>
        <v>0</v>
      </c>
      <c r="D31" s="119"/>
    </row>
    <row r="32" spans="2:4" hidden="1" x14ac:dyDescent="0.2">
      <c r="B32" s="72" t="str">
        <f>+'Capacidad Financiera'!B33</f>
        <v/>
      </c>
      <c r="C32" s="74">
        <f>IF(ISERROR(VLOOKUP(B32,'Capacidad Financiera'!$B$13:$AB$57081,2,0)),"",VLOOKUP(B32,'Capacidad Financiera'!$B$13:$AB$57081,2,0))</f>
        <v>0</v>
      </c>
      <c r="D32" s="119"/>
    </row>
    <row r="33" spans="2:4" ht="13.5" hidden="1" thickBot="1" x14ac:dyDescent="0.25">
      <c r="B33" s="153" t="str">
        <f>+'Capacidad Financiera'!B34</f>
        <v/>
      </c>
      <c r="C33" s="154">
        <f>IF(ISERROR(VLOOKUP(B33,'Capacidad Financiera'!$B$13:$AB$57081,2,0)),"",VLOOKUP(B33,'Capacidad Financiera'!$B$13:$AB$57081,2,0))</f>
        <v>0</v>
      </c>
      <c r="D33" s="159"/>
    </row>
    <row r="34" spans="2:4" ht="13.5" thickBot="1" x14ac:dyDescent="0.25">
      <c r="B34" s="161"/>
      <c r="C34" s="483"/>
      <c r="D34" s="484"/>
    </row>
    <row r="35" spans="2:4" x14ac:dyDescent="0.2">
      <c r="B35" s="67">
        <v>3</v>
      </c>
      <c r="C35" s="68" t="str">
        <f>IF(ISERROR(VLOOKUP(B35,'Capacidad Financiera'!$B$13:$AB$57081,2,0)),"",VLOOKUP(B35,'Capacidad Financiera'!$B$13:$AB$57081,2,0))</f>
        <v>CONSORCIO MANTENIMIENTO OC-2025</v>
      </c>
      <c r="D35" s="111"/>
    </row>
    <row r="36" spans="2:4" x14ac:dyDescent="0.2">
      <c r="B36" s="72">
        <f>+'Capacidad Financiera'!B38</f>
        <v>3.1</v>
      </c>
      <c r="C36" s="74" t="str">
        <f>IF(ISERROR(VLOOKUP(B36,'Capacidad Financiera'!$B$13:$AB$57081,2,0)),"",VLOOKUP(B36,'Capacidad Financiera'!$B$13:$AB$57081,2,0))</f>
        <v>OPAYOME ACEVEDO INGRID PAOLA</v>
      </c>
      <c r="D36" s="285">
        <v>680709330</v>
      </c>
    </row>
    <row r="37" spans="2:4" ht="13.5" thickBot="1" x14ac:dyDescent="0.25">
      <c r="B37" s="72">
        <f>+'Capacidad Financiera'!B39</f>
        <v>3.2</v>
      </c>
      <c r="C37" s="74" t="str">
        <f>IF(ISERROR(VLOOKUP(B37,'Capacidad Financiera'!$B$13:$AB$57081,2,0)),"",VLOOKUP(B37,'Capacidad Financiera'!$B$13:$AB$57081,2,0))</f>
        <v>COCK BAUTISTA ESTIVEN</v>
      </c>
      <c r="D37" s="285">
        <v>643626500</v>
      </c>
    </row>
    <row r="38" spans="2:4" hidden="1" x14ac:dyDescent="0.2">
      <c r="B38" s="72" t="str">
        <f>+'Capacidad Financiera'!B40</f>
        <v/>
      </c>
      <c r="C38" s="74">
        <f>IF(ISERROR(VLOOKUP(B38,'Capacidad Financiera'!$B$13:$AB$57081,2,0)),"",VLOOKUP(B38,'Capacidad Financiera'!$B$13:$AB$57081,2,0))</f>
        <v>0</v>
      </c>
      <c r="D38" s="119"/>
    </row>
    <row r="39" spans="2:4" hidden="1" x14ac:dyDescent="0.2">
      <c r="B39" s="72" t="str">
        <f>+'Capacidad Financiera'!B41</f>
        <v/>
      </c>
      <c r="C39" s="74">
        <f>IF(ISERROR(VLOOKUP(B39,'Capacidad Financiera'!$B$13:$AB$57081,2,0)),"",VLOOKUP(B39,'Capacidad Financiera'!$B$13:$AB$57081,2,0))</f>
        <v>0</v>
      </c>
      <c r="D39" s="119"/>
    </row>
    <row r="40" spans="2:4" hidden="1" x14ac:dyDescent="0.2">
      <c r="B40" s="72" t="str">
        <f>+'Capacidad Financiera'!B42</f>
        <v/>
      </c>
      <c r="C40" s="74">
        <f>IF(ISERROR(VLOOKUP(B40,'Capacidad Financiera'!$B$13:$AB$57081,2,0)),"",VLOOKUP(B40,'Capacidad Financiera'!$B$13:$AB$57081,2,0))</f>
        <v>0</v>
      </c>
      <c r="D40" s="119"/>
    </row>
    <row r="41" spans="2:4" hidden="1" x14ac:dyDescent="0.2">
      <c r="B41" s="72" t="str">
        <f>+'Capacidad Financiera'!B43</f>
        <v/>
      </c>
      <c r="C41" s="74">
        <f>IF(ISERROR(VLOOKUP(B41,'Capacidad Financiera'!$B$13:$AB$57081,2,0)),"",VLOOKUP(B41,'Capacidad Financiera'!$B$13:$AB$57081,2,0))</f>
        <v>0</v>
      </c>
      <c r="D41" s="119"/>
    </row>
    <row r="42" spans="2:4" hidden="1" x14ac:dyDescent="0.2">
      <c r="B42" s="72" t="str">
        <f>+'Capacidad Financiera'!B44</f>
        <v/>
      </c>
      <c r="C42" s="74">
        <f>IF(ISERROR(VLOOKUP(B42,'Capacidad Financiera'!$B$13:$AB$57081,2,0)),"",VLOOKUP(B42,'Capacidad Financiera'!$B$13:$AB$57081,2,0))</f>
        <v>0</v>
      </c>
      <c r="D42" s="119"/>
    </row>
    <row r="43" spans="2:4" hidden="1" x14ac:dyDescent="0.2">
      <c r="B43" s="72" t="str">
        <f>+'Capacidad Financiera'!B45</f>
        <v/>
      </c>
      <c r="C43" s="74">
        <f>IF(ISERROR(VLOOKUP(B43,'Capacidad Financiera'!$B$13:$AB$57081,2,0)),"",VLOOKUP(B43,'Capacidad Financiera'!$B$13:$AB$57081,2,0))</f>
        <v>0</v>
      </c>
      <c r="D43" s="119"/>
    </row>
    <row r="44" spans="2:4" ht="13.5" hidden="1" thickBot="1" x14ac:dyDescent="0.25">
      <c r="B44" s="153" t="str">
        <f>+'Capacidad Financiera'!B46</f>
        <v/>
      </c>
      <c r="C44" s="154">
        <f>IF(ISERROR(VLOOKUP(B44,'Capacidad Financiera'!$B$13:$AB$57081,2,0)),"",VLOOKUP(B44,'Capacidad Financiera'!$B$13:$AB$57081,2,0))</f>
        <v>0</v>
      </c>
      <c r="D44" s="159"/>
    </row>
    <row r="45" spans="2:4" ht="13.5" thickBot="1" x14ac:dyDescent="0.25">
      <c r="B45" s="161"/>
      <c r="C45" s="483"/>
      <c r="D45" s="484"/>
    </row>
    <row r="46" spans="2:4" x14ac:dyDescent="0.2">
      <c r="B46" s="67">
        <v>4</v>
      </c>
      <c r="C46" s="68" t="str">
        <f>IF(ISERROR(VLOOKUP(B46,'Capacidad Financiera'!$B$13:$AB$57081,2,0)),"",VLOOKUP(B46,'Capacidad Financiera'!$B$13:$AB$57081,2,0))</f>
        <v>GAYRA CONSTRUCCIONES SAS</v>
      </c>
      <c r="D46" s="111"/>
    </row>
    <row r="47" spans="2:4" ht="13.5" thickBot="1" x14ac:dyDescent="0.25">
      <c r="B47" s="72">
        <f>+'Capacidad Financiera'!B49</f>
        <v>4.0999999999999996</v>
      </c>
      <c r="C47" s="74" t="str">
        <f>IF(ISERROR(VLOOKUP(B47,'Capacidad Financiera'!$B$13:$AB$57081,2,0)),"",VLOOKUP(B47,'Capacidad Financiera'!$B$13:$AB$57081,2,0))</f>
        <v>GAYRA CONSTRUCCIONES SAS</v>
      </c>
      <c r="D47" s="285">
        <v>668986039</v>
      </c>
    </row>
    <row r="48" spans="2:4" hidden="1" x14ac:dyDescent="0.2">
      <c r="B48" s="72" t="str">
        <f>+'Capacidad Financiera'!B50</f>
        <v/>
      </c>
      <c r="C48" s="74">
        <f>IF(ISERROR(VLOOKUP(B48,'Capacidad Financiera'!$B$13:$AB$57081,2,0)),"",VLOOKUP(B48,'Capacidad Financiera'!$B$13:$AB$57081,2,0))</f>
        <v>0</v>
      </c>
      <c r="D48" s="285"/>
    </row>
    <row r="49" spans="2:4" hidden="1" x14ac:dyDescent="0.2">
      <c r="B49" s="72" t="str">
        <f>+'Capacidad Financiera'!B51</f>
        <v/>
      </c>
      <c r="C49" s="74">
        <f>IF(ISERROR(VLOOKUP(B49,'Capacidad Financiera'!$B$13:$AB$57081,2,0)),"",VLOOKUP(B49,'Capacidad Financiera'!$B$13:$AB$57081,2,0))</f>
        <v>0</v>
      </c>
      <c r="D49" s="119"/>
    </row>
    <row r="50" spans="2:4" hidden="1" x14ac:dyDescent="0.2">
      <c r="B50" s="72" t="str">
        <f>+'Capacidad Financiera'!B52</f>
        <v/>
      </c>
      <c r="C50" s="74">
        <f>IF(ISERROR(VLOOKUP(B50,'Capacidad Financiera'!$B$13:$AB$57081,2,0)),"",VLOOKUP(B50,'Capacidad Financiera'!$B$13:$AB$57081,2,0))</f>
        <v>0</v>
      </c>
      <c r="D50" s="119"/>
    </row>
    <row r="51" spans="2:4" hidden="1" x14ac:dyDescent="0.2">
      <c r="B51" s="72" t="str">
        <f>+'Capacidad Financiera'!B53</f>
        <v/>
      </c>
      <c r="C51" s="74">
        <f>IF(ISERROR(VLOOKUP(B51,'Capacidad Financiera'!$B$13:$AB$57081,2,0)),"",VLOOKUP(B51,'Capacidad Financiera'!$B$13:$AB$57081,2,0))</f>
        <v>0</v>
      </c>
      <c r="D51" s="119"/>
    </row>
    <row r="52" spans="2:4" hidden="1" x14ac:dyDescent="0.2">
      <c r="B52" s="72" t="str">
        <f>+'Capacidad Financiera'!B54</f>
        <v/>
      </c>
      <c r="C52" s="74">
        <f>IF(ISERROR(VLOOKUP(B52,'Capacidad Financiera'!$B$13:$AB$57081,2,0)),"",VLOOKUP(B52,'Capacidad Financiera'!$B$13:$AB$57081,2,0))</f>
        <v>0</v>
      </c>
      <c r="D52" s="119"/>
    </row>
    <row r="53" spans="2:4" hidden="1" x14ac:dyDescent="0.2">
      <c r="B53" s="72" t="str">
        <f>+'Capacidad Financiera'!B55</f>
        <v/>
      </c>
      <c r="C53" s="74">
        <f>IF(ISERROR(VLOOKUP(B53,'Capacidad Financiera'!$B$13:$AB$57081,2,0)),"",VLOOKUP(B53,'Capacidad Financiera'!$B$13:$AB$57081,2,0))</f>
        <v>0</v>
      </c>
      <c r="D53" s="119"/>
    </row>
    <row r="54" spans="2:4" hidden="1" x14ac:dyDescent="0.2">
      <c r="B54" s="72" t="str">
        <f>+'Capacidad Financiera'!B56</f>
        <v/>
      </c>
      <c r="C54" s="74">
        <f>IF(ISERROR(VLOOKUP(B54,'Capacidad Financiera'!$B$13:$AB$57081,2,0)),"",VLOOKUP(B54,'Capacidad Financiera'!$B$13:$AB$57081,2,0))</f>
        <v>0</v>
      </c>
      <c r="D54" s="119"/>
    </row>
    <row r="55" spans="2:4" ht="13.5" hidden="1" thickBot="1" x14ac:dyDescent="0.25">
      <c r="B55" s="153" t="str">
        <f>+'Capacidad Financiera'!B57</f>
        <v/>
      </c>
      <c r="C55" s="154">
        <f>IF(ISERROR(VLOOKUP(B55,'Capacidad Financiera'!$B$13:$AB$57081,2,0)),"",VLOOKUP(B55,'Capacidad Financiera'!$B$13:$AB$57081,2,0))</f>
        <v>0</v>
      </c>
      <c r="D55" s="159"/>
    </row>
    <row r="56" spans="2:4" ht="13.5" thickBot="1" x14ac:dyDescent="0.25">
      <c r="B56" s="161"/>
      <c r="C56" s="483"/>
      <c r="D56" s="484"/>
    </row>
    <row r="57" spans="2:4" ht="25.5" x14ac:dyDescent="0.2">
      <c r="B57" s="67">
        <v>5</v>
      </c>
      <c r="C57" s="68" t="str">
        <f>IF(ISERROR(VLOOKUP(B57,'Capacidad Financiera'!$B$13:$AB$57081,2,0)),"",VLOOKUP(B57,'Capacidad Financiera'!$B$13:$AB$57081,2,0))</f>
        <v>INGENIEROS CONSTRUCTORES AMBIENTALES Y SANITARIOS - INGECOAS S.A.S.</v>
      </c>
      <c r="D57" s="111"/>
    </row>
    <row r="58" spans="2:4" ht="26.25" thickBot="1" x14ac:dyDescent="0.25">
      <c r="B58" s="72">
        <f>+'Capacidad Financiera'!B60</f>
        <v>5.0999999999999996</v>
      </c>
      <c r="C58" s="74" t="str">
        <f>IF(ISERROR(VLOOKUP(B58,'Capacidad Financiera'!$B$13:$AB$57081,2,0)),"",VLOOKUP(B58,'Capacidad Financiera'!$B$13:$AB$57081,2,0))</f>
        <v>INGENIEROS CONSTRUCTORES AMBIENTALES Y SANITARIOS - INGECOAS S.A.S.</v>
      </c>
      <c r="D58" s="285"/>
    </row>
    <row r="59" spans="2:4" hidden="1" x14ac:dyDescent="0.2">
      <c r="B59" s="72" t="str">
        <f>+'Capacidad Financiera'!B61</f>
        <v/>
      </c>
      <c r="C59" s="74">
        <f>IF(ISERROR(VLOOKUP(B59,'Capacidad Financiera'!$B$13:$AB$57081,2,0)),"",VLOOKUP(B59,'Capacidad Financiera'!$B$13:$AB$57081,2,0))</f>
        <v>0</v>
      </c>
      <c r="D59" s="285"/>
    </row>
    <row r="60" spans="2:4" hidden="1" x14ac:dyDescent="0.2">
      <c r="B60" s="72" t="str">
        <f>+'Capacidad Financiera'!B62</f>
        <v/>
      </c>
      <c r="C60" s="74">
        <f>IF(ISERROR(VLOOKUP(B60,'Capacidad Financiera'!$B$13:$AB$57081,2,0)),"",VLOOKUP(B60,'Capacidad Financiera'!$B$13:$AB$57081,2,0))</f>
        <v>0</v>
      </c>
      <c r="D60" s="119"/>
    </row>
    <row r="61" spans="2:4" hidden="1" x14ac:dyDescent="0.2">
      <c r="B61" s="72" t="str">
        <f>+'Capacidad Financiera'!B63</f>
        <v/>
      </c>
      <c r="C61" s="74">
        <f>IF(ISERROR(VLOOKUP(B61,'Capacidad Financiera'!$B$13:$AB$57081,2,0)),"",VLOOKUP(B61,'Capacidad Financiera'!$B$13:$AB$57081,2,0))</f>
        <v>0</v>
      </c>
      <c r="D61" s="119"/>
    </row>
    <row r="62" spans="2:4" hidden="1" x14ac:dyDescent="0.2">
      <c r="B62" s="72" t="str">
        <f>+'Capacidad Financiera'!B64</f>
        <v/>
      </c>
      <c r="C62" s="74">
        <f>IF(ISERROR(VLOOKUP(B62,'Capacidad Financiera'!$B$13:$AB$57081,2,0)),"",VLOOKUP(B62,'Capacidad Financiera'!$B$13:$AB$57081,2,0))</f>
        <v>0</v>
      </c>
      <c r="D62" s="119"/>
    </row>
    <row r="63" spans="2:4" hidden="1" x14ac:dyDescent="0.2">
      <c r="B63" s="72" t="str">
        <f>+'Capacidad Financiera'!B65</f>
        <v/>
      </c>
      <c r="C63" s="74">
        <f>IF(ISERROR(VLOOKUP(B63,'Capacidad Financiera'!$B$13:$AB$57081,2,0)),"",VLOOKUP(B63,'Capacidad Financiera'!$B$13:$AB$57081,2,0))</f>
        <v>0</v>
      </c>
      <c r="D63" s="119"/>
    </row>
    <row r="64" spans="2:4" hidden="1" x14ac:dyDescent="0.2">
      <c r="B64" s="72" t="str">
        <f>+'Capacidad Financiera'!B66</f>
        <v/>
      </c>
      <c r="C64" s="74">
        <f>IF(ISERROR(VLOOKUP(B64,'Capacidad Financiera'!$B$13:$AB$57081,2,0)),"",VLOOKUP(B64,'Capacidad Financiera'!$B$13:$AB$57081,2,0))</f>
        <v>0</v>
      </c>
      <c r="D64" s="119"/>
    </row>
    <row r="65" spans="2:4" hidden="1" x14ac:dyDescent="0.2">
      <c r="B65" s="72" t="str">
        <f>+'Capacidad Financiera'!B67</f>
        <v/>
      </c>
      <c r="C65" s="74">
        <f>IF(ISERROR(VLOOKUP(B65,'Capacidad Financiera'!$B$13:$AB$57081,2,0)),"",VLOOKUP(B65,'Capacidad Financiera'!$B$13:$AB$57081,2,0))</f>
        <v>0</v>
      </c>
      <c r="D65" s="119"/>
    </row>
    <row r="66" spans="2:4" ht="13.5" hidden="1" thickBot="1" x14ac:dyDescent="0.25">
      <c r="B66" s="153" t="str">
        <f>+'Capacidad Financiera'!B68</f>
        <v/>
      </c>
      <c r="C66" s="154">
        <f>IF(ISERROR(VLOOKUP(B66,'Capacidad Financiera'!$B$13:$AB$57081,2,0)),"",VLOOKUP(B66,'Capacidad Financiera'!$B$13:$AB$57081,2,0))</f>
        <v>0</v>
      </c>
      <c r="D66" s="159"/>
    </row>
    <row r="67" spans="2:4" ht="13.5" thickBot="1" x14ac:dyDescent="0.25">
      <c r="B67" s="161"/>
      <c r="C67" s="483"/>
      <c r="D67" s="484"/>
    </row>
    <row r="68" spans="2:4" x14ac:dyDescent="0.2">
      <c r="B68" s="67">
        <v>6</v>
      </c>
      <c r="C68" s="68" t="str">
        <f>IF(ISERROR(VLOOKUP(B68,'Capacidad Financiera'!$B$13:$AB$57081,2,0)),"",VLOOKUP(B68,'Capacidad Financiera'!$B$13:$AB$57081,2,0))</f>
        <v>CONSTRUCCIONES ARES S.A.S.</v>
      </c>
      <c r="D68" s="111"/>
    </row>
    <row r="69" spans="2:4" ht="13.5" thickBot="1" x14ac:dyDescent="0.25">
      <c r="B69" s="72">
        <f>+'Capacidad Financiera'!B71</f>
        <v>6.1</v>
      </c>
      <c r="C69" s="74" t="str">
        <f>IF(ISERROR(VLOOKUP(B69,'Capacidad Financiera'!$B$13:$AB$57081,2,0)),"",VLOOKUP(B69,'Capacidad Financiera'!$B$13:$AB$57081,2,0))</f>
        <v>CONSTRUCCIONES ARES S.A.S.</v>
      </c>
      <c r="D69" s="285">
        <v>4648367403</v>
      </c>
    </row>
    <row r="70" spans="2:4" hidden="1" x14ac:dyDescent="0.2">
      <c r="B70" s="72" t="str">
        <f>+'Capacidad Financiera'!B72</f>
        <v/>
      </c>
      <c r="C70" s="74">
        <f>IF(ISERROR(VLOOKUP(B70,'Capacidad Financiera'!$B$13:$AB$57081,2,0)),"",VLOOKUP(B70,'Capacidad Financiera'!$B$13:$AB$57081,2,0))</f>
        <v>0</v>
      </c>
      <c r="D70" s="285"/>
    </row>
    <row r="71" spans="2:4" hidden="1" x14ac:dyDescent="0.2">
      <c r="B71" s="72" t="str">
        <f>+'Capacidad Financiera'!B73</f>
        <v/>
      </c>
      <c r="C71" s="74">
        <f>IF(ISERROR(VLOOKUP(B71,'Capacidad Financiera'!$B$13:$AB$57081,2,0)),"",VLOOKUP(B71,'Capacidad Financiera'!$B$13:$AB$57081,2,0))</f>
        <v>0</v>
      </c>
      <c r="D71" s="119"/>
    </row>
    <row r="72" spans="2:4" hidden="1" x14ac:dyDescent="0.2">
      <c r="B72" s="72" t="str">
        <f>+'Capacidad Financiera'!B74</f>
        <v/>
      </c>
      <c r="C72" s="74">
        <f>IF(ISERROR(VLOOKUP(B72,'Capacidad Financiera'!$B$13:$AB$57081,2,0)),"",VLOOKUP(B72,'Capacidad Financiera'!$B$13:$AB$57081,2,0))</f>
        <v>0</v>
      </c>
      <c r="D72" s="119"/>
    </row>
    <row r="73" spans="2:4" hidden="1" x14ac:dyDescent="0.2">
      <c r="B73" s="72" t="str">
        <f>+'Capacidad Financiera'!B75</f>
        <v/>
      </c>
      <c r="C73" s="74">
        <f>IF(ISERROR(VLOOKUP(B73,'Capacidad Financiera'!$B$13:$AB$57081,2,0)),"",VLOOKUP(B73,'Capacidad Financiera'!$B$13:$AB$57081,2,0))</f>
        <v>0</v>
      </c>
      <c r="D73" s="119"/>
    </row>
    <row r="74" spans="2:4" hidden="1" x14ac:dyDescent="0.2">
      <c r="B74" s="72" t="str">
        <f>+'Capacidad Financiera'!B76</f>
        <v/>
      </c>
      <c r="C74" s="74">
        <f>IF(ISERROR(VLOOKUP(B74,'Capacidad Financiera'!$B$13:$AB$57081,2,0)),"",VLOOKUP(B74,'Capacidad Financiera'!$B$13:$AB$57081,2,0))</f>
        <v>0</v>
      </c>
      <c r="D74" s="119"/>
    </row>
    <row r="75" spans="2:4" hidden="1" x14ac:dyDescent="0.2">
      <c r="B75" s="72" t="str">
        <f>+'Capacidad Financiera'!B77</f>
        <v/>
      </c>
      <c r="C75" s="74">
        <f>IF(ISERROR(VLOOKUP(B75,'Capacidad Financiera'!$B$13:$AB$57081,2,0)),"",VLOOKUP(B75,'Capacidad Financiera'!$B$13:$AB$57081,2,0))</f>
        <v>0</v>
      </c>
      <c r="D75" s="119"/>
    </row>
    <row r="76" spans="2:4" hidden="1" x14ac:dyDescent="0.2">
      <c r="B76" s="72" t="str">
        <f>+'Capacidad Financiera'!B78</f>
        <v/>
      </c>
      <c r="C76" s="74">
        <f>IF(ISERROR(VLOOKUP(B76,'Capacidad Financiera'!$B$13:$AB$57081,2,0)),"",VLOOKUP(B76,'Capacidad Financiera'!$B$13:$AB$57081,2,0))</f>
        <v>0</v>
      </c>
      <c r="D76" s="119"/>
    </row>
    <row r="77" spans="2:4" ht="13.5" hidden="1" thickBot="1" x14ac:dyDescent="0.25">
      <c r="B77" s="153" t="str">
        <f>+'Capacidad Financiera'!B79</f>
        <v/>
      </c>
      <c r="C77" s="154">
        <f>IF(ISERROR(VLOOKUP(B77,'Capacidad Financiera'!$B$13:$AB$57081,2,0)),"",VLOOKUP(B77,'Capacidad Financiera'!$B$13:$AB$57081,2,0))</f>
        <v>0</v>
      </c>
      <c r="D77" s="159"/>
    </row>
    <row r="78" spans="2:4" ht="13.5" thickBot="1" x14ac:dyDescent="0.25">
      <c r="B78" s="161"/>
      <c r="C78" s="483"/>
      <c r="D78" s="484"/>
    </row>
    <row r="79" spans="2:4" x14ac:dyDescent="0.2">
      <c r="B79" s="67">
        <v>7</v>
      </c>
      <c r="C79" s="68" t="str">
        <f>IF(ISERROR(VLOOKUP(B79,'Capacidad Financiera'!$B$13:$AB$57081,2,0)),"",VLOOKUP(B79,'Capacidad Financiera'!$B$13:$AB$57081,2,0))</f>
        <v>CONSORCIO OEYA</v>
      </c>
      <c r="D79" s="111"/>
    </row>
    <row r="80" spans="2:4" x14ac:dyDescent="0.2">
      <c r="B80" s="72">
        <f>+'Capacidad Financiera'!B82</f>
        <v>7.1</v>
      </c>
      <c r="C80" s="74" t="str">
        <f>IF(ISERROR(VLOOKUP(B80,'Capacidad Financiera'!$B$13:$AB$57081,2,0)),"",VLOOKUP(B80,'Capacidad Financiera'!$B$13:$AB$57081,2,0))</f>
        <v>MUÑOZ OROZCO YURI ANDREA</v>
      </c>
      <c r="D80" s="285">
        <v>532338092</v>
      </c>
    </row>
    <row r="81" spans="2:4" ht="13.5" thickBot="1" x14ac:dyDescent="0.25">
      <c r="B81" s="72">
        <f>+'Capacidad Financiera'!B83</f>
        <v>7.1999999999999993</v>
      </c>
      <c r="C81" s="74" t="str">
        <f>IF(ISERROR(VLOOKUP(B81,'Capacidad Financiera'!$B$13:$AB$57081,2,0)),"",VLOOKUP(B81,'Capacidad Financiera'!$B$13:$AB$57081,2,0))</f>
        <v>RUIZ VIDAL OSCAR EDUARDO</v>
      </c>
      <c r="D81" s="285">
        <v>1472154000</v>
      </c>
    </row>
    <row r="82" spans="2:4" hidden="1" x14ac:dyDescent="0.2">
      <c r="B82" s="72" t="str">
        <f>+'Capacidad Financiera'!B84</f>
        <v/>
      </c>
      <c r="C82" s="74">
        <f>IF(ISERROR(VLOOKUP(B82,'Capacidad Financiera'!$B$13:$AB$57081,2,0)),"",VLOOKUP(B82,'Capacidad Financiera'!$B$13:$AB$57081,2,0))</f>
        <v>0</v>
      </c>
      <c r="D82" s="119"/>
    </row>
    <row r="83" spans="2:4" hidden="1" x14ac:dyDescent="0.2">
      <c r="B83" s="72" t="str">
        <f>+'Capacidad Financiera'!B85</f>
        <v/>
      </c>
      <c r="C83" s="74">
        <f>IF(ISERROR(VLOOKUP(B83,'Capacidad Financiera'!$B$13:$AB$57081,2,0)),"",VLOOKUP(B83,'Capacidad Financiera'!$B$13:$AB$57081,2,0))</f>
        <v>0</v>
      </c>
      <c r="D83" s="119"/>
    </row>
    <row r="84" spans="2:4" hidden="1" x14ac:dyDescent="0.2">
      <c r="B84" s="72" t="str">
        <f>+'Capacidad Financiera'!B86</f>
        <v/>
      </c>
      <c r="C84" s="74">
        <f>IF(ISERROR(VLOOKUP(B84,'Capacidad Financiera'!$B$13:$AB$57081,2,0)),"",VLOOKUP(B84,'Capacidad Financiera'!$B$13:$AB$57081,2,0))</f>
        <v>0</v>
      </c>
      <c r="D84" s="119"/>
    </row>
    <row r="85" spans="2:4" hidden="1" x14ac:dyDescent="0.2">
      <c r="B85" s="72" t="str">
        <f>+'Capacidad Financiera'!B87</f>
        <v/>
      </c>
      <c r="C85" s="74">
        <f>IF(ISERROR(VLOOKUP(B85,'Capacidad Financiera'!$B$13:$AB$57081,2,0)),"",VLOOKUP(B85,'Capacidad Financiera'!$B$13:$AB$57081,2,0))</f>
        <v>0</v>
      </c>
      <c r="D85" s="119"/>
    </row>
    <row r="86" spans="2:4" hidden="1" x14ac:dyDescent="0.2">
      <c r="B86" s="72" t="str">
        <f>+'Capacidad Financiera'!B88</f>
        <v/>
      </c>
      <c r="C86" s="74">
        <f>IF(ISERROR(VLOOKUP(B86,'Capacidad Financiera'!$B$13:$AB$57081,2,0)),"",VLOOKUP(B86,'Capacidad Financiera'!$B$13:$AB$57081,2,0))</f>
        <v>0</v>
      </c>
      <c r="D86" s="119"/>
    </row>
    <row r="87" spans="2:4" hidden="1" x14ac:dyDescent="0.2">
      <c r="B87" s="72" t="str">
        <f>+'Capacidad Financiera'!B89</f>
        <v/>
      </c>
      <c r="C87" s="74">
        <f>IF(ISERROR(VLOOKUP(B87,'Capacidad Financiera'!$B$13:$AB$57081,2,0)),"",VLOOKUP(B87,'Capacidad Financiera'!$B$13:$AB$57081,2,0))</f>
        <v>0</v>
      </c>
      <c r="D87" s="119"/>
    </row>
    <row r="88" spans="2:4" ht="13.5" hidden="1" thickBot="1" x14ac:dyDescent="0.25">
      <c r="B88" s="153" t="str">
        <f>+'Capacidad Financiera'!B90</f>
        <v/>
      </c>
      <c r="C88" s="154">
        <f>IF(ISERROR(VLOOKUP(B88,'Capacidad Financiera'!$B$13:$AB$57081,2,0)),"",VLOOKUP(B88,'Capacidad Financiera'!$B$13:$AB$57081,2,0))</f>
        <v>0</v>
      </c>
      <c r="D88" s="159"/>
    </row>
    <row r="89" spans="2:4" ht="13.5" thickBot="1" x14ac:dyDescent="0.25">
      <c r="B89" s="161"/>
      <c r="C89" s="483"/>
      <c r="D89" s="484"/>
    </row>
    <row r="90" spans="2:4" ht="25.5" x14ac:dyDescent="0.2">
      <c r="B90" s="67">
        <v>8</v>
      </c>
      <c r="C90" s="68" t="str">
        <f>IF(ISERROR(VLOOKUP(B90,'Capacidad Financiera'!$B$13:$AB$57081,2,0)),"",VLOOKUP(B90,'Capacidad Financiera'!$B$13:$AB$57081,2,0))</f>
        <v xml:space="preserve"> CONSTRUCCIONES DEL ESTADO INGENIERIA S.A.S. </v>
      </c>
      <c r="D90" s="111"/>
    </row>
    <row r="91" spans="2:4" ht="13.5" thickBot="1" x14ac:dyDescent="0.25">
      <c r="B91" s="72">
        <f>+'Capacidad Financiera'!B93</f>
        <v>8.1</v>
      </c>
      <c r="C91" s="74" t="str">
        <f>IF(ISERROR(VLOOKUP(B91,'Capacidad Financiera'!$B$13:$AB$57081,2,0)),"",VLOOKUP(B91,'Capacidad Financiera'!$B$13:$AB$57081,2,0))</f>
        <v xml:space="preserve"> CONSTRUCCIONES DEL ESTADO INGENIERIA S.A.S. </v>
      </c>
      <c r="D91" s="285">
        <v>1194126500</v>
      </c>
    </row>
    <row r="92" spans="2:4" hidden="1" x14ac:dyDescent="0.2">
      <c r="B92" s="72" t="str">
        <f>+'Capacidad Financiera'!B94</f>
        <v/>
      </c>
      <c r="C92" s="74">
        <f>IF(ISERROR(VLOOKUP(B92,'Capacidad Financiera'!$B$13:$AB$57081,2,0)),"",VLOOKUP(B92,'Capacidad Financiera'!$B$13:$AB$57081,2,0))</f>
        <v>0</v>
      </c>
      <c r="D92" s="285"/>
    </row>
    <row r="93" spans="2:4" hidden="1" x14ac:dyDescent="0.2">
      <c r="B93" s="72" t="str">
        <f>+'Capacidad Financiera'!B95</f>
        <v/>
      </c>
      <c r="C93" s="74">
        <f>IF(ISERROR(VLOOKUP(B93,'Capacidad Financiera'!$B$13:$AB$57081,2,0)),"",VLOOKUP(B93,'Capacidad Financiera'!$B$13:$AB$57081,2,0))</f>
        <v>0</v>
      </c>
      <c r="D93" s="119"/>
    </row>
    <row r="94" spans="2:4" hidden="1" x14ac:dyDescent="0.2">
      <c r="B94" s="72" t="str">
        <f>+'Capacidad Financiera'!B96</f>
        <v/>
      </c>
      <c r="C94" s="74">
        <f>IF(ISERROR(VLOOKUP(B94,'Capacidad Financiera'!$B$13:$AB$57081,2,0)),"",VLOOKUP(B94,'Capacidad Financiera'!$B$13:$AB$57081,2,0))</f>
        <v>0</v>
      </c>
      <c r="D94" s="119"/>
    </row>
    <row r="95" spans="2:4" hidden="1" x14ac:dyDescent="0.2">
      <c r="B95" s="72" t="str">
        <f>+'Capacidad Financiera'!B97</f>
        <v/>
      </c>
      <c r="C95" s="74">
        <f>IF(ISERROR(VLOOKUP(B95,'Capacidad Financiera'!$B$13:$AB$57081,2,0)),"",VLOOKUP(B95,'Capacidad Financiera'!$B$13:$AB$57081,2,0))</f>
        <v>0</v>
      </c>
      <c r="D95" s="119"/>
    </row>
    <row r="96" spans="2:4" hidden="1" x14ac:dyDescent="0.2">
      <c r="B96" s="72" t="str">
        <f>+'Capacidad Financiera'!B98</f>
        <v/>
      </c>
      <c r="C96" s="74">
        <f>IF(ISERROR(VLOOKUP(B96,'Capacidad Financiera'!$B$13:$AB$57081,2,0)),"",VLOOKUP(B96,'Capacidad Financiera'!$B$13:$AB$57081,2,0))</f>
        <v>0</v>
      </c>
      <c r="D96" s="119"/>
    </row>
    <row r="97" spans="2:4" hidden="1" x14ac:dyDescent="0.2">
      <c r="B97" s="72" t="str">
        <f>+'Capacidad Financiera'!B99</f>
        <v/>
      </c>
      <c r="C97" s="74">
        <f>IF(ISERROR(VLOOKUP(B97,'Capacidad Financiera'!$B$13:$AB$57081,2,0)),"",VLOOKUP(B97,'Capacidad Financiera'!$B$13:$AB$57081,2,0))</f>
        <v>0</v>
      </c>
      <c r="D97" s="119"/>
    </row>
    <row r="98" spans="2:4" hidden="1" x14ac:dyDescent="0.2">
      <c r="B98" s="72" t="str">
        <f>+'Capacidad Financiera'!B100</f>
        <v/>
      </c>
      <c r="C98" s="74">
        <f>IF(ISERROR(VLOOKUP(B98,'Capacidad Financiera'!$B$13:$AB$57081,2,0)),"",VLOOKUP(B98,'Capacidad Financiera'!$B$13:$AB$57081,2,0))</f>
        <v>0</v>
      </c>
      <c r="D98" s="119"/>
    </row>
    <row r="99" spans="2:4" ht="13.5" hidden="1" thickBot="1" x14ac:dyDescent="0.25">
      <c r="B99" s="153" t="str">
        <f>+'Capacidad Financiera'!B101</f>
        <v/>
      </c>
      <c r="C99" s="154">
        <f>IF(ISERROR(VLOOKUP(B99,'Capacidad Financiera'!$B$13:$AB$57081,2,0)),"",VLOOKUP(B99,'Capacidad Financiera'!$B$13:$AB$57081,2,0))</f>
        <v>0</v>
      </c>
      <c r="D99" s="159"/>
    </row>
    <row r="100" spans="2:4" ht="13.5" thickBot="1" x14ac:dyDescent="0.25">
      <c r="B100" s="161"/>
      <c r="C100" s="483"/>
      <c r="D100" s="484"/>
    </row>
    <row r="101" spans="2:4" x14ac:dyDescent="0.2">
      <c r="B101" s="67">
        <v>9</v>
      </c>
      <c r="C101" s="68" t="str">
        <f>IF(ISERROR(VLOOKUP(B101,'Capacidad Financiera'!$B$13:$AB$57081,2,0)),"",VLOOKUP(B101,'Capacidad Financiera'!$B$13:$AB$57081,2,0))</f>
        <v>SOLTEC PROYECTOS DE INGENIERIA S A S</v>
      </c>
      <c r="D101" s="111"/>
    </row>
    <row r="102" spans="2:4" ht="13.5" thickBot="1" x14ac:dyDescent="0.25">
      <c r="B102" s="72">
        <f>+'Capacidad Financiera'!B104</f>
        <v>9.1</v>
      </c>
      <c r="C102" s="74" t="str">
        <f>IF(ISERROR(VLOOKUP(B102,'Capacidad Financiera'!$B$13:$AB$57081,2,0)),"",VLOOKUP(B102,'Capacidad Financiera'!$B$13:$AB$57081,2,0))</f>
        <v>SOLTEC PROYECTOS DE INGENIERIA S A S</v>
      </c>
      <c r="D102" s="285">
        <v>3667348749.3800001</v>
      </c>
    </row>
    <row r="103" spans="2:4" hidden="1" x14ac:dyDescent="0.2">
      <c r="B103" s="72" t="str">
        <f>+'Capacidad Financiera'!B105</f>
        <v/>
      </c>
      <c r="C103" s="74">
        <f>IF(ISERROR(VLOOKUP(B103,'Capacidad Financiera'!$B$13:$AB$57081,2,0)),"",VLOOKUP(B103,'Capacidad Financiera'!$B$13:$AB$57081,2,0))</f>
        <v>0</v>
      </c>
      <c r="D103" s="285"/>
    </row>
    <row r="104" spans="2:4" hidden="1" x14ac:dyDescent="0.2">
      <c r="B104" s="72" t="str">
        <f>+'Capacidad Financiera'!B106</f>
        <v/>
      </c>
      <c r="C104" s="74">
        <f>IF(ISERROR(VLOOKUP(B104,'Capacidad Financiera'!$B$13:$AB$57081,2,0)),"",VLOOKUP(B104,'Capacidad Financiera'!$B$13:$AB$57081,2,0))</f>
        <v>0</v>
      </c>
      <c r="D104" s="119"/>
    </row>
    <row r="105" spans="2:4" hidden="1" x14ac:dyDescent="0.2">
      <c r="B105" s="72" t="str">
        <f>+'Capacidad Financiera'!B107</f>
        <v/>
      </c>
      <c r="C105" s="74">
        <f>IF(ISERROR(VLOOKUP(B105,'Capacidad Financiera'!$B$13:$AB$57081,2,0)),"",VLOOKUP(B105,'Capacidad Financiera'!$B$13:$AB$57081,2,0))</f>
        <v>0</v>
      </c>
      <c r="D105" s="119"/>
    </row>
    <row r="106" spans="2:4" hidden="1" x14ac:dyDescent="0.2">
      <c r="B106" s="72" t="str">
        <f>+'Capacidad Financiera'!B108</f>
        <v/>
      </c>
      <c r="C106" s="74">
        <f>IF(ISERROR(VLOOKUP(B106,'Capacidad Financiera'!$B$13:$AB$57081,2,0)),"",VLOOKUP(B106,'Capacidad Financiera'!$B$13:$AB$57081,2,0))</f>
        <v>0</v>
      </c>
      <c r="D106" s="119"/>
    </row>
    <row r="107" spans="2:4" hidden="1" x14ac:dyDescent="0.2">
      <c r="B107" s="72" t="str">
        <f>+'Capacidad Financiera'!B109</f>
        <v/>
      </c>
      <c r="C107" s="74">
        <f>IF(ISERROR(VLOOKUP(B107,'Capacidad Financiera'!$B$13:$AB$57081,2,0)),"",VLOOKUP(B107,'Capacidad Financiera'!$B$13:$AB$57081,2,0))</f>
        <v>0</v>
      </c>
      <c r="D107" s="119"/>
    </row>
    <row r="108" spans="2:4" hidden="1" x14ac:dyDescent="0.2">
      <c r="B108" s="72" t="str">
        <f>+'Capacidad Financiera'!B110</f>
        <v/>
      </c>
      <c r="C108" s="74">
        <f>IF(ISERROR(VLOOKUP(B108,'Capacidad Financiera'!$B$13:$AB$57081,2,0)),"",VLOOKUP(B108,'Capacidad Financiera'!$B$13:$AB$57081,2,0))</f>
        <v>0</v>
      </c>
      <c r="D108" s="119"/>
    </row>
    <row r="109" spans="2:4" hidden="1" x14ac:dyDescent="0.2">
      <c r="B109" s="72" t="str">
        <f>+'Capacidad Financiera'!B111</f>
        <v/>
      </c>
      <c r="C109" s="74">
        <f>IF(ISERROR(VLOOKUP(B109,'Capacidad Financiera'!$B$13:$AB$57081,2,0)),"",VLOOKUP(B109,'Capacidad Financiera'!$B$13:$AB$57081,2,0))</f>
        <v>0</v>
      </c>
      <c r="D109" s="119"/>
    </row>
    <row r="110" spans="2:4" ht="13.5" hidden="1" thickBot="1" x14ac:dyDescent="0.25">
      <c r="B110" s="153" t="str">
        <f>+'Capacidad Financiera'!B112</f>
        <v/>
      </c>
      <c r="C110" s="154">
        <f>IF(ISERROR(VLOOKUP(B110,'Capacidad Financiera'!$B$13:$AB$57081,2,0)),"",VLOOKUP(B110,'Capacidad Financiera'!$B$13:$AB$57081,2,0))</f>
        <v>0</v>
      </c>
      <c r="D110" s="159"/>
    </row>
    <row r="111" spans="2:4" ht="13.5" thickBot="1" x14ac:dyDescent="0.25">
      <c r="B111" s="161"/>
      <c r="C111" s="483"/>
      <c r="D111" s="484"/>
    </row>
    <row r="112" spans="2:4" ht="63.75" x14ac:dyDescent="0.2">
      <c r="B112" s="67">
        <v>10</v>
      </c>
      <c r="C112" s="68" t="str">
        <f>IF(ISERROR(VLOOKUP(B112,'Capacidad Financiera'!$B$13:$AB$57081,2,0)),"",VLOOKUP(B112,'Capacidad Financiera'!$B$13:$AB$57081,2,0))</f>
        <v>FUNDACION  ESPELETIA  CENTRO  DE  DESARROLLO TECNOLOGICO PARA LA
 AGROFORESTERIA   Y  PUEDE  TAMBIEN  ACTUAR  BAJO  LA  SIGLA  FUNDACION
 ESPELETIA</v>
      </c>
      <c r="D112" s="111"/>
    </row>
    <row r="113" spans="2:4" ht="64.5" thickBot="1" x14ac:dyDescent="0.25">
      <c r="B113" s="72">
        <f>+'Capacidad Financiera'!B115</f>
        <v>10.1</v>
      </c>
      <c r="C113" s="74" t="str">
        <f>IF(ISERROR(VLOOKUP(B113,'Capacidad Financiera'!$B$13:$AB$57081,2,0)),"",VLOOKUP(B113,'Capacidad Financiera'!$B$13:$AB$57081,2,0))</f>
        <v>FUNDACION  ESPELETIA  CENTRO  DE  DESARROLLO TECNOLOGICO PARA LA
 AGROFORESTERIA   Y  PUEDE  TAMBIEN  ACTUAR  BAJO  LA  SIGLA  FUNDACION
 ESPELETIA</v>
      </c>
      <c r="D113" s="285">
        <v>47331286688</v>
      </c>
    </row>
    <row r="114" spans="2:4" hidden="1" x14ac:dyDescent="0.2">
      <c r="B114" s="72" t="str">
        <f>+'Capacidad Financiera'!B116</f>
        <v/>
      </c>
      <c r="C114" s="74">
        <f>IF(ISERROR(VLOOKUP(B114,'Capacidad Financiera'!$B$13:$AB$57081,2,0)),"",VLOOKUP(B114,'Capacidad Financiera'!$B$13:$AB$57081,2,0))</f>
        <v>0</v>
      </c>
      <c r="D114" s="285"/>
    </row>
    <row r="115" spans="2:4" hidden="1" x14ac:dyDescent="0.2">
      <c r="B115" s="72" t="str">
        <f>+'Capacidad Financiera'!B117</f>
        <v/>
      </c>
      <c r="C115" s="74">
        <f>IF(ISERROR(VLOOKUP(B115,'Capacidad Financiera'!$B$13:$AB$57081,2,0)),"",VLOOKUP(B115,'Capacidad Financiera'!$B$13:$AB$57081,2,0))</f>
        <v>0</v>
      </c>
      <c r="D115" s="119"/>
    </row>
    <row r="116" spans="2:4" hidden="1" x14ac:dyDescent="0.2">
      <c r="B116" s="72" t="str">
        <f>+'Capacidad Financiera'!B118</f>
        <v/>
      </c>
      <c r="C116" s="74">
        <f>IF(ISERROR(VLOOKUP(B116,'Capacidad Financiera'!$B$13:$AB$57081,2,0)),"",VLOOKUP(B116,'Capacidad Financiera'!$B$13:$AB$57081,2,0))</f>
        <v>0</v>
      </c>
      <c r="D116" s="119"/>
    </row>
    <row r="117" spans="2:4" hidden="1" x14ac:dyDescent="0.2">
      <c r="B117" s="72" t="str">
        <f>+'Capacidad Financiera'!B119</f>
        <v/>
      </c>
      <c r="C117" s="74">
        <f>IF(ISERROR(VLOOKUP(B117,'Capacidad Financiera'!$B$13:$AB$57081,2,0)),"",VLOOKUP(B117,'Capacidad Financiera'!$B$13:$AB$57081,2,0))</f>
        <v>0</v>
      </c>
      <c r="D117" s="119"/>
    </row>
    <row r="118" spans="2:4" hidden="1" x14ac:dyDescent="0.2">
      <c r="B118" s="72" t="str">
        <f>+'Capacidad Financiera'!B120</f>
        <v/>
      </c>
      <c r="C118" s="74">
        <f>IF(ISERROR(VLOOKUP(B118,'Capacidad Financiera'!$B$13:$AB$57081,2,0)),"",VLOOKUP(B118,'Capacidad Financiera'!$B$13:$AB$57081,2,0))</f>
        <v>0</v>
      </c>
      <c r="D118" s="119"/>
    </row>
    <row r="119" spans="2:4" hidden="1" x14ac:dyDescent="0.2">
      <c r="B119" s="72" t="str">
        <f>+'Capacidad Financiera'!B121</f>
        <v/>
      </c>
      <c r="C119" s="74">
        <f>IF(ISERROR(VLOOKUP(B119,'Capacidad Financiera'!$B$13:$AB$57081,2,0)),"",VLOOKUP(B119,'Capacidad Financiera'!$B$13:$AB$57081,2,0))</f>
        <v>0</v>
      </c>
      <c r="D119" s="119"/>
    </row>
    <row r="120" spans="2:4" hidden="1" x14ac:dyDescent="0.2">
      <c r="B120" s="72" t="str">
        <f>+'Capacidad Financiera'!B122</f>
        <v/>
      </c>
      <c r="C120" s="74">
        <f>IF(ISERROR(VLOOKUP(B120,'Capacidad Financiera'!$B$13:$AB$57081,2,0)),"",VLOOKUP(B120,'Capacidad Financiera'!$B$13:$AB$57081,2,0))</f>
        <v>0</v>
      </c>
      <c r="D120" s="119"/>
    </row>
    <row r="121" spans="2:4" ht="13.5" hidden="1" thickBot="1" x14ac:dyDescent="0.25">
      <c r="B121" s="153" t="str">
        <f>+'Capacidad Financiera'!B123</f>
        <v/>
      </c>
      <c r="C121" s="154">
        <f>IF(ISERROR(VLOOKUP(B121,'Capacidad Financiera'!$B$13:$AB$57081,2,0)),"",VLOOKUP(B121,'Capacidad Financiera'!$B$13:$AB$57081,2,0))</f>
        <v>0</v>
      </c>
      <c r="D121" s="159"/>
    </row>
    <row r="122" spans="2:4" ht="13.5" thickBot="1" x14ac:dyDescent="0.25">
      <c r="B122" s="161"/>
      <c r="C122" s="483"/>
      <c r="D122" s="484"/>
    </row>
    <row r="123" spans="2:4" x14ac:dyDescent="0.2">
      <c r="B123" s="67">
        <v>11</v>
      </c>
      <c r="C123" s="68" t="str">
        <f>IF(ISERROR(VLOOKUP(B123,'Capacidad Financiera'!$B$13:$AB$57081,2,0)),"",VLOOKUP(B123,'Capacidad Financiera'!$B$13:$AB$57081,2,0))</f>
        <v>VEGA INGENIERIA Y CONSTRUCCION SAS</v>
      </c>
      <c r="D123" s="111"/>
    </row>
    <row r="124" spans="2:4" ht="13.5" thickBot="1" x14ac:dyDescent="0.25">
      <c r="B124" s="72">
        <f>+'Capacidad Financiera'!B126</f>
        <v>11.1</v>
      </c>
      <c r="C124" s="74" t="str">
        <f>IF(ISERROR(VLOOKUP(B124,'Capacidad Financiera'!$B$13:$AB$57081,2,0)),"",VLOOKUP(B124,'Capacidad Financiera'!$B$13:$AB$57081,2,0))</f>
        <v>VEGA INGENIERIA Y CONSTRUCCION SAS</v>
      </c>
      <c r="D124" s="285">
        <v>833269000</v>
      </c>
    </row>
    <row r="125" spans="2:4" hidden="1" x14ac:dyDescent="0.2">
      <c r="B125" s="72" t="str">
        <f>+'Capacidad Financiera'!B127</f>
        <v/>
      </c>
      <c r="C125" s="74">
        <f>IF(ISERROR(VLOOKUP(B125,'Capacidad Financiera'!$B$13:$AB$57081,2,0)),"",VLOOKUP(B125,'Capacidad Financiera'!$B$13:$AB$57081,2,0))</f>
        <v>0</v>
      </c>
      <c r="D125" s="285"/>
    </row>
    <row r="126" spans="2:4" hidden="1" x14ac:dyDescent="0.2">
      <c r="B126" s="72" t="str">
        <f>+'Capacidad Financiera'!B128</f>
        <v/>
      </c>
      <c r="C126" s="74">
        <f>IF(ISERROR(VLOOKUP(B126,'Capacidad Financiera'!$B$13:$AB$57081,2,0)),"",VLOOKUP(B126,'Capacidad Financiera'!$B$13:$AB$57081,2,0))</f>
        <v>0</v>
      </c>
      <c r="D126" s="119"/>
    </row>
    <row r="127" spans="2:4" hidden="1" x14ac:dyDescent="0.2">
      <c r="B127" s="72" t="str">
        <f>+'Capacidad Financiera'!B129</f>
        <v/>
      </c>
      <c r="C127" s="74">
        <f>IF(ISERROR(VLOOKUP(B127,'Capacidad Financiera'!$B$13:$AB$57081,2,0)),"",VLOOKUP(B127,'Capacidad Financiera'!$B$13:$AB$57081,2,0))</f>
        <v>0</v>
      </c>
      <c r="D127" s="119"/>
    </row>
    <row r="128" spans="2:4" hidden="1" x14ac:dyDescent="0.2">
      <c r="B128" s="72" t="str">
        <f>+'Capacidad Financiera'!B130</f>
        <v/>
      </c>
      <c r="C128" s="74">
        <f>IF(ISERROR(VLOOKUP(B128,'Capacidad Financiera'!$B$13:$AB$57081,2,0)),"",VLOOKUP(B128,'Capacidad Financiera'!$B$13:$AB$57081,2,0))</f>
        <v>0</v>
      </c>
      <c r="D128" s="119"/>
    </row>
    <row r="129" spans="2:4" hidden="1" x14ac:dyDescent="0.2">
      <c r="B129" s="72" t="str">
        <f>+'Capacidad Financiera'!B131</f>
        <v/>
      </c>
      <c r="C129" s="74">
        <f>IF(ISERROR(VLOOKUP(B129,'Capacidad Financiera'!$B$13:$AB$57081,2,0)),"",VLOOKUP(B129,'Capacidad Financiera'!$B$13:$AB$57081,2,0))</f>
        <v>0</v>
      </c>
      <c r="D129" s="119"/>
    </row>
    <row r="130" spans="2:4" hidden="1" x14ac:dyDescent="0.2">
      <c r="B130" s="72" t="str">
        <f>+'Capacidad Financiera'!B132</f>
        <v/>
      </c>
      <c r="C130" s="74">
        <f>IF(ISERROR(VLOOKUP(B130,'Capacidad Financiera'!$B$13:$AB$57081,2,0)),"",VLOOKUP(B130,'Capacidad Financiera'!$B$13:$AB$57081,2,0))</f>
        <v>0</v>
      </c>
      <c r="D130" s="119"/>
    </row>
    <row r="131" spans="2:4" hidden="1" x14ac:dyDescent="0.2">
      <c r="B131" s="72" t="str">
        <f>+'Capacidad Financiera'!B133</f>
        <v/>
      </c>
      <c r="C131" s="74">
        <f>IF(ISERROR(VLOOKUP(B131,'Capacidad Financiera'!$B$13:$AB$57081,2,0)),"",VLOOKUP(B131,'Capacidad Financiera'!$B$13:$AB$57081,2,0))</f>
        <v>0</v>
      </c>
      <c r="D131" s="119"/>
    </row>
    <row r="132" spans="2:4" ht="13.5" hidden="1" thickBot="1" x14ac:dyDescent="0.25">
      <c r="B132" s="153" t="str">
        <f>+'Capacidad Financiera'!B134</f>
        <v/>
      </c>
      <c r="C132" s="154">
        <f>IF(ISERROR(VLOOKUP(B132,'Capacidad Financiera'!$B$13:$AB$57081,2,0)),"",VLOOKUP(B132,'Capacidad Financiera'!$B$13:$AB$57081,2,0))</f>
        <v>0</v>
      </c>
      <c r="D132" s="159"/>
    </row>
    <row r="133" spans="2:4" ht="13.5" thickBot="1" x14ac:dyDescent="0.25">
      <c r="B133" s="161"/>
      <c r="C133" s="483"/>
      <c r="D133" s="484"/>
    </row>
    <row r="134" spans="2:4" x14ac:dyDescent="0.2">
      <c r="B134" s="67">
        <v>12</v>
      </c>
      <c r="C134" s="68" t="str">
        <f>IF(ISERROR(VLOOKUP(B134,'Capacidad Financiera'!$B$13:$AB$57081,2,0)),"",VLOOKUP(B134,'Capacidad Financiera'!$B$13:$AB$57081,2,0))</f>
        <v>MATMAR CONSTRUCCIONES S.A.S.</v>
      </c>
      <c r="D134" s="111"/>
    </row>
    <row r="135" spans="2:4" ht="13.5" thickBot="1" x14ac:dyDescent="0.25">
      <c r="B135" s="72">
        <f>+'Capacidad Financiera'!B137</f>
        <v>12.1</v>
      </c>
      <c r="C135" s="74" t="str">
        <f>IF(ISERROR(VLOOKUP(B135,'Capacidad Financiera'!$B$13:$AB$57081,2,0)),"",VLOOKUP(B135,'Capacidad Financiera'!$B$13:$AB$57081,2,0))</f>
        <v>MATMAR CONSTRUCCIONES S.A.S.</v>
      </c>
      <c r="D135" s="285">
        <v>2255863330</v>
      </c>
    </row>
    <row r="136" spans="2:4" hidden="1" x14ac:dyDescent="0.2">
      <c r="B136" s="72" t="str">
        <f>+'Capacidad Financiera'!B138</f>
        <v/>
      </c>
      <c r="C136" s="74">
        <f>IF(ISERROR(VLOOKUP(B136,'Capacidad Financiera'!$B$13:$AB$57081,2,0)),"",VLOOKUP(B136,'Capacidad Financiera'!$B$13:$AB$57081,2,0))</f>
        <v>0</v>
      </c>
      <c r="D136" s="285"/>
    </row>
    <row r="137" spans="2:4" hidden="1" x14ac:dyDescent="0.2">
      <c r="B137" s="72" t="str">
        <f>+'Capacidad Financiera'!B139</f>
        <v/>
      </c>
      <c r="C137" s="74">
        <f>IF(ISERROR(VLOOKUP(B137,'Capacidad Financiera'!$B$13:$AB$57081,2,0)),"",VLOOKUP(B137,'Capacidad Financiera'!$B$13:$AB$57081,2,0))</f>
        <v>0</v>
      </c>
      <c r="D137" s="119"/>
    </row>
    <row r="138" spans="2:4" hidden="1" x14ac:dyDescent="0.2">
      <c r="B138" s="72" t="str">
        <f>+'Capacidad Financiera'!B140</f>
        <v/>
      </c>
      <c r="C138" s="74">
        <f>IF(ISERROR(VLOOKUP(B138,'Capacidad Financiera'!$B$13:$AB$57081,2,0)),"",VLOOKUP(B138,'Capacidad Financiera'!$B$13:$AB$57081,2,0))</f>
        <v>0</v>
      </c>
      <c r="D138" s="119"/>
    </row>
    <row r="139" spans="2:4" hidden="1" x14ac:dyDescent="0.2">
      <c r="B139" s="72" t="str">
        <f>+'Capacidad Financiera'!B141</f>
        <v/>
      </c>
      <c r="C139" s="74">
        <f>IF(ISERROR(VLOOKUP(B139,'Capacidad Financiera'!$B$13:$AB$57081,2,0)),"",VLOOKUP(B139,'Capacidad Financiera'!$B$13:$AB$57081,2,0))</f>
        <v>0</v>
      </c>
      <c r="D139" s="119"/>
    </row>
    <row r="140" spans="2:4" hidden="1" x14ac:dyDescent="0.2">
      <c r="B140" s="72" t="str">
        <f>+'Capacidad Financiera'!B142</f>
        <v/>
      </c>
      <c r="C140" s="74">
        <f>IF(ISERROR(VLOOKUP(B140,'Capacidad Financiera'!$B$13:$AB$57081,2,0)),"",VLOOKUP(B140,'Capacidad Financiera'!$B$13:$AB$57081,2,0))</f>
        <v>0</v>
      </c>
      <c r="D140" s="119"/>
    </row>
    <row r="141" spans="2:4" hidden="1" x14ac:dyDescent="0.2">
      <c r="B141" s="72" t="str">
        <f>+'Capacidad Financiera'!B143</f>
        <v/>
      </c>
      <c r="C141" s="74">
        <f>IF(ISERROR(VLOOKUP(B141,'Capacidad Financiera'!$B$13:$AB$57081,2,0)),"",VLOOKUP(B141,'Capacidad Financiera'!$B$13:$AB$57081,2,0))</f>
        <v>0</v>
      </c>
      <c r="D141" s="119"/>
    </row>
    <row r="142" spans="2:4" hidden="1" x14ac:dyDescent="0.2">
      <c r="B142" s="72" t="str">
        <f>+'Capacidad Financiera'!B144</f>
        <v/>
      </c>
      <c r="C142" s="74">
        <f>IF(ISERROR(VLOOKUP(B142,'Capacidad Financiera'!$B$13:$AB$57081,2,0)),"",VLOOKUP(B142,'Capacidad Financiera'!$B$13:$AB$57081,2,0))</f>
        <v>0</v>
      </c>
      <c r="D142" s="119"/>
    </row>
    <row r="143" spans="2:4" ht="13.5" hidden="1" thickBot="1" x14ac:dyDescent="0.25">
      <c r="B143" s="153" t="str">
        <f>+'Capacidad Financiera'!B145</f>
        <v/>
      </c>
      <c r="C143" s="154">
        <f>IF(ISERROR(VLOOKUP(B143,'Capacidad Financiera'!$B$13:$AB$57081,2,0)),"",VLOOKUP(B143,'Capacidad Financiera'!$B$13:$AB$57081,2,0))</f>
        <v>0</v>
      </c>
      <c r="D143" s="159"/>
    </row>
    <row r="144" spans="2:4" ht="13.5" thickBot="1" x14ac:dyDescent="0.25">
      <c r="B144" s="161"/>
      <c r="C144" s="483"/>
      <c r="D144" s="484"/>
    </row>
    <row r="145" spans="2:4" x14ac:dyDescent="0.2">
      <c r="B145" s="67">
        <v>13</v>
      </c>
      <c r="C145" s="68" t="str">
        <f>IF(ISERROR(VLOOKUP(B145,'Capacidad Financiera'!$B$13:$AB$57081,2,0)),"",VLOOKUP(B145,'Capacidad Financiera'!$B$13:$AB$57081,2,0))</f>
        <v>VISUAR S A S</v>
      </c>
      <c r="D145" s="111"/>
    </row>
    <row r="146" spans="2:4" ht="13.5" thickBot="1" x14ac:dyDescent="0.25">
      <c r="B146" s="72">
        <f>+'Capacidad Financiera'!B148</f>
        <v>13.1</v>
      </c>
      <c r="C146" s="74" t="str">
        <f>IF(ISERROR(VLOOKUP(B146,'Capacidad Financiera'!$B$13:$AB$57081,2,0)),"",VLOOKUP(B146,'Capacidad Financiera'!$B$13:$AB$57081,2,0))</f>
        <v>VISUAR S A S</v>
      </c>
      <c r="D146" s="285">
        <v>5536940284.3599997</v>
      </c>
    </row>
    <row r="147" spans="2:4" hidden="1" x14ac:dyDescent="0.2">
      <c r="B147" s="72" t="str">
        <f>+'Capacidad Financiera'!B149</f>
        <v/>
      </c>
      <c r="C147" s="74">
        <f>IF(ISERROR(VLOOKUP(B147,'Capacidad Financiera'!$B$13:$AB$57081,2,0)),"",VLOOKUP(B147,'Capacidad Financiera'!$B$13:$AB$57081,2,0))</f>
        <v>0</v>
      </c>
      <c r="D147" s="285"/>
    </row>
    <row r="148" spans="2:4" hidden="1" x14ac:dyDescent="0.2">
      <c r="B148" s="72" t="str">
        <f>+'Capacidad Financiera'!B150</f>
        <v/>
      </c>
      <c r="C148" s="74">
        <f>IF(ISERROR(VLOOKUP(B148,'Capacidad Financiera'!$B$13:$AB$57081,2,0)),"",VLOOKUP(B148,'Capacidad Financiera'!$B$13:$AB$57081,2,0))</f>
        <v>0</v>
      </c>
      <c r="D148" s="119"/>
    </row>
    <row r="149" spans="2:4" hidden="1" x14ac:dyDescent="0.2">
      <c r="B149" s="72" t="str">
        <f>+'Capacidad Financiera'!B151</f>
        <v/>
      </c>
      <c r="C149" s="74">
        <f>IF(ISERROR(VLOOKUP(B149,'Capacidad Financiera'!$B$13:$AB$57081,2,0)),"",VLOOKUP(B149,'Capacidad Financiera'!$B$13:$AB$57081,2,0))</f>
        <v>0</v>
      </c>
      <c r="D149" s="119"/>
    </row>
    <row r="150" spans="2:4" hidden="1" x14ac:dyDescent="0.2">
      <c r="B150" s="72" t="str">
        <f>+'Capacidad Financiera'!B152</f>
        <v/>
      </c>
      <c r="C150" s="74">
        <f>IF(ISERROR(VLOOKUP(B150,'Capacidad Financiera'!$B$13:$AB$57081,2,0)),"",VLOOKUP(B150,'Capacidad Financiera'!$B$13:$AB$57081,2,0))</f>
        <v>0</v>
      </c>
      <c r="D150" s="119"/>
    </row>
    <row r="151" spans="2:4" hidden="1" x14ac:dyDescent="0.2">
      <c r="B151" s="72" t="str">
        <f>+'Capacidad Financiera'!B153</f>
        <v/>
      </c>
      <c r="C151" s="74">
        <f>IF(ISERROR(VLOOKUP(B151,'Capacidad Financiera'!$B$13:$AB$57081,2,0)),"",VLOOKUP(B151,'Capacidad Financiera'!$B$13:$AB$57081,2,0))</f>
        <v>0</v>
      </c>
      <c r="D151" s="119"/>
    </row>
    <row r="152" spans="2:4" hidden="1" x14ac:dyDescent="0.2">
      <c r="B152" s="72" t="str">
        <f>+'Capacidad Financiera'!B154</f>
        <v/>
      </c>
      <c r="C152" s="74">
        <f>IF(ISERROR(VLOOKUP(B152,'Capacidad Financiera'!$B$13:$AB$57081,2,0)),"",VLOOKUP(B152,'Capacidad Financiera'!$B$13:$AB$57081,2,0))</f>
        <v>0</v>
      </c>
      <c r="D152" s="119"/>
    </row>
    <row r="153" spans="2:4" hidden="1" x14ac:dyDescent="0.2">
      <c r="B153" s="72" t="str">
        <f>+'Capacidad Financiera'!B155</f>
        <v/>
      </c>
      <c r="C153" s="74">
        <f>IF(ISERROR(VLOOKUP(B153,'Capacidad Financiera'!$B$13:$AB$57081,2,0)),"",VLOOKUP(B153,'Capacidad Financiera'!$B$13:$AB$57081,2,0))</f>
        <v>0</v>
      </c>
      <c r="D153" s="119"/>
    </row>
    <row r="154" spans="2:4" ht="13.5" hidden="1" thickBot="1" x14ac:dyDescent="0.25">
      <c r="B154" s="153" t="str">
        <f>+'Capacidad Financiera'!B156</f>
        <v/>
      </c>
      <c r="C154" s="154">
        <f>IF(ISERROR(VLOOKUP(B154,'Capacidad Financiera'!$B$13:$AB$57081,2,0)),"",VLOOKUP(B154,'Capacidad Financiera'!$B$13:$AB$57081,2,0))</f>
        <v>0</v>
      </c>
      <c r="D154" s="159"/>
    </row>
    <row r="155" spans="2:4" ht="13.5" thickBot="1" x14ac:dyDescent="0.25">
      <c r="B155" s="161"/>
      <c r="C155" s="483"/>
      <c r="D155" s="484"/>
    </row>
    <row r="156" spans="2:4" x14ac:dyDescent="0.2">
      <c r="B156" s="67">
        <v>14</v>
      </c>
      <c r="C156" s="68" t="str">
        <f>IF(ISERROR(VLOOKUP(B156,'Capacidad Financiera'!$B$13:$AB$57081,2,0)),"",VLOOKUP(B156,'Capacidad Financiera'!$B$13:$AB$57081,2,0))</f>
        <v xml:space="preserve"> CONSORCIO OSIN24</v>
      </c>
      <c r="D156" s="111"/>
    </row>
    <row r="157" spans="2:4" x14ac:dyDescent="0.2">
      <c r="B157" s="72">
        <f>+'Capacidad Financiera'!B159</f>
        <v>14.1</v>
      </c>
      <c r="C157" s="74" t="str">
        <f>IF(ISERROR(VLOOKUP(B157,'Capacidad Financiera'!$B$13:$AB$57081,2,0)),"",VLOOKUP(B157,'Capacidad Financiera'!$B$13:$AB$57081,2,0))</f>
        <v>INGENIEROS Y PROYECTOS SAS INPRO SAS</v>
      </c>
      <c r="D157" s="285">
        <v>1083218985</v>
      </c>
    </row>
    <row r="158" spans="2:4" ht="13.5" thickBot="1" x14ac:dyDescent="0.25">
      <c r="B158" s="72">
        <f>+'Capacidad Financiera'!B160</f>
        <v>14.2</v>
      </c>
      <c r="C158" s="74" t="str">
        <f>IF(ISERROR(VLOOKUP(B158,'Capacidad Financiera'!$B$13:$AB$57081,2,0)),"",VLOOKUP(B158,'Capacidad Financiera'!$B$13:$AB$57081,2,0))</f>
        <v>FIGUEROA URRIAGO OSCAR</v>
      </c>
      <c r="D158" s="285">
        <v>532338092</v>
      </c>
    </row>
    <row r="159" spans="2:4" hidden="1" x14ac:dyDescent="0.2">
      <c r="B159" s="72" t="str">
        <f>+'Capacidad Financiera'!B161</f>
        <v/>
      </c>
      <c r="C159" s="74">
        <f>IF(ISERROR(VLOOKUP(B159,'Capacidad Financiera'!$B$13:$AB$57081,2,0)),"",VLOOKUP(B159,'Capacidad Financiera'!$B$13:$AB$57081,2,0))</f>
        <v>0</v>
      </c>
      <c r="D159" s="119"/>
    </row>
    <row r="160" spans="2:4" hidden="1" x14ac:dyDescent="0.2">
      <c r="B160" s="72" t="str">
        <f>+'Capacidad Financiera'!B162</f>
        <v/>
      </c>
      <c r="C160" s="74">
        <f>IF(ISERROR(VLOOKUP(B160,'Capacidad Financiera'!$B$13:$AB$57081,2,0)),"",VLOOKUP(B160,'Capacidad Financiera'!$B$13:$AB$57081,2,0))</f>
        <v>0</v>
      </c>
      <c r="D160" s="119"/>
    </row>
    <row r="161" spans="2:4" hidden="1" x14ac:dyDescent="0.2">
      <c r="B161" s="72" t="str">
        <f>+'Capacidad Financiera'!B163</f>
        <v/>
      </c>
      <c r="C161" s="74">
        <f>IF(ISERROR(VLOOKUP(B161,'Capacidad Financiera'!$B$13:$AB$57081,2,0)),"",VLOOKUP(B161,'Capacidad Financiera'!$B$13:$AB$57081,2,0))</f>
        <v>0</v>
      </c>
      <c r="D161" s="119"/>
    </row>
    <row r="162" spans="2:4" hidden="1" x14ac:dyDescent="0.2">
      <c r="B162" s="72" t="str">
        <f>+'Capacidad Financiera'!B164</f>
        <v/>
      </c>
      <c r="C162" s="74">
        <f>IF(ISERROR(VLOOKUP(B162,'Capacidad Financiera'!$B$13:$AB$57081,2,0)),"",VLOOKUP(B162,'Capacidad Financiera'!$B$13:$AB$57081,2,0))</f>
        <v>0</v>
      </c>
      <c r="D162" s="119"/>
    </row>
    <row r="163" spans="2:4" hidden="1" x14ac:dyDescent="0.2">
      <c r="B163" s="72" t="str">
        <f>+'Capacidad Financiera'!B165</f>
        <v/>
      </c>
      <c r="C163" s="74">
        <f>IF(ISERROR(VLOOKUP(B163,'Capacidad Financiera'!$B$13:$AB$57081,2,0)),"",VLOOKUP(B163,'Capacidad Financiera'!$B$13:$AB$57081,2,0))</f>
        <v>0</v>
      </c>
      <c r="D163" s="119"/>
    </row>
    <row r="164" spans="2:4" hidden="1" x14ac:dyDescent="0.2">
      <c r="B164" s="72" t="str">
        <f>+'Capacidad Financiera'!B166</f>
        <v/>
      </c>
      <c r="C164" s="74">
        <f>IF(ISERROR(VLOOKUP(B164,'Capacidad Financiera'!$B$13:$AB$57081,2,0)),"",VLOOKUP(B164,'Capacidad Financiera'!$B$13:$AB$57081,2,0))</f>
        <v>0</v>
      </c>
      <c r="D164" s="119"/>
    </row>
    <row r="165" spans="2:4" ht="13.5" hidden="1" thickBot="1" x14ac:dyDescent="0.25">
      <c r="B165" s="153" t="str">
        <f>+'Capacidad Financiera'!B167</f>
        <v/>
      </c>
      <c r="C165" s="154">
        <f>IF(ISERROR(VLOOKUP(B165,'Capacidad Financiera'!$B$13:$AB$57081,2,0)),"",VLOOKUP(B165,'Capacidad Financiera'!$B$13:$AB$57081,2,0))</f>
        <v>0</v>
      </c>
      <c r="D165" s="159"/>
    </row>
    <row r="166" spans="2:4" ht="13.5" thickBot="1" x14ac:dyDescent="0.25">
      <c r="B166" s="161"/>
      <c r="C166" s="483"/>
      <c r="D166" s="484"/>
    </row>
    <row r="167" spans="2:4" ht="25.5" x14ac:dyDescent="0.2">
      <c r="B167" s="67">
        <v>15</v>
      </c>
      <c r="C167" s="68" t="str">
        <f>IF(ISERROR(VLOOKUP(B167,'Capacidad Financiera'!$B$13:$AB$57081,2,0)),"",VLOOKUP(B167,'Capacidad Financiera'!$B$13:$AB$57081,2,0))</f>
        <v>EUROAMERICAN INGENIERIA Y CONSTRUCCIONES SAS</v>
      </c>
      <c r="D167" s="111"/>
    </row>
    <row r="168" spans="2:4" ht="26.25" thickBot="1" x14ac:dyDescent="0.25">
      <c r="B168" s="72">
        <f>+'Capacidad Financiera'!B170</f>
        <v>15.1</v>
      </c>
      <c r="C168" s="74" t="str">
        <f>IF(ISERROR(VLOOKUP(B168,'Capacidad Financiera'!$B$13:$AB$57081,2,0)),"",VLOOKUP(B168,'Capacidad Financiera'!$B$13:$AB$57081,2,0))</f>
        <v>EUROAMERICAN INGENIERIA Y CONSTRUCCIONES SAS</v>
      </c>
      <c r="D168" s="285">
        <v>532338092</v>
      </c>
    </row>
    <row r="169" spans="2:4" hidden="1" x14ac:dyDescent="0.2">
      <c r="B169" s="72" t="str">
        <f>+'Capacidad Financiera'!B171</f>
        <v/>
      </c>
      <c r="C169" s="74">
        <f>IF(ISERROR(VLOOKUP(B169,'Capacidad Financiera'!$B$13:$AB$57081,2,0)),"",VLOOKUP(B169,'Capacidad Financiera'!$B$13:$AB$57081,2,0))</f>
        <v>0</v>
      </c>
      <c r="D169" s="285"/>
    </row>
    <row r="170" spans="2:4" hidden="1" x14ac:dyDescent="0.2">
      <c r="B170" s="72" t="str">
        <f>+'Capacidad Financiera'!B172</f>
        <v/>
      </c>
      <c r="C170" s="74">
        <f>IF(ISERROR(VLOOKUP(B170,'Capacidad Financiera'!$B$13:$AB$57081,2,0)),"",VLOOKUP(B170,'Capacidad Financiera'!$B$13:$AB$57081,2,0))</f>
        <v>0</v>
      </c>
      <c r="D170" s="119"/>
    </row>
    <row r="171" spans="2:4" hidden="1" x14ac:dyDescent="0.2">
      <c r="B171" s="72" t="str">
        <f>+'Capacidad Financiera'!B173</f>
        <v/>
      </c>
      <c r="C171" s="74">
        <f>IF(ISERROR(VLOOKUP(B171,'Capacidad Financiera'!$B$13:$AB$57081,2,0)),"",VLOOKUP(B171,'Capacidad Financiera'!$B$13:$AB$57081,2,0))</f>
        <v>0</v>
      </c>
      <c r="D171" s="119"/>
    </row>
    <row r="172" spans="2:4" hidden="1" x14ac:dyDescent="0.2">
      <c r="B172" s="72" t="str">
        <f>+'Capacidad Financiera'!B174</f>
        <v/>
      </c>
      <c r="C172" s="74">
        <f>IF(ISERROR(VLOOKUP(B172,'Capacidad Financiera'!$B$13:$AB$57081,2,0)),"",VLOOKUP(B172,'Capacidad Financiera'!$B$13:$AB$57081,2,0))</f>
        <v>0</v>
      </c>
      <c r="D172" s="119"/>
    </row>
    <row r="173" spans="2:4" hidden="1" x14ac:dyDescent="0.2">
      <c r="B173" s="72" t="str">
        <f>+'Capacidad Financiera'!B175</f>
        <v/>
      </c>
      <c r="C173" s="74">
        <f>IF(ISERROR(VLOOKUP(B173,'Capacidad Financiera'!$B$13:$AB$57081,2,0)),"",VLOOKUP(B173,'Capacidad Financiera'!$B$13:$AB$57081,2,0))</f>
        <v>0</v>
      </c>
      <c r="D173" s="119"/>
    </row>
    <row r="174" spans="2:4" hidden="1" x14ac:dyDescent="0.2">
      <c r="B174" s="72" t="str">
        <f>+'Capacidad Financiera'!B176</f>
        <v/>
      </c>
      <c r="C174" s="74">
        <f>IF(ISERROR(VLOOKUP(B174,'Capacidad Financiera'!$B$13:$AB$57081,2,0)),"",VLOOKUP(B174,'Capacidad Financiera'!$B$13:$AB$57081,2,0))</f>
        <v>0</v>
      </c>
      <c r="D174" s="119"/>
    </row>
    <row r="175" spans="2:4" hidden="1" x14ac:dyDescent="0.2">
      <c r="B175" s="72" t="str">
        <f>+'Capacidad Financiera'!B177</f>
        <v/>
      </c>
      <c r="C175" s="74">
        <f>IF(ISERROR(VLOOKUP(B175,'Capacidad Financiera'!$B$13:$AB$57081,2,0)),"",VLOOKUP(B175,'Capacidad Financiera'!$B$13:$AB$57081,2,0))</f>
        <v>0</v>
      </c>
      <c r="D175" s="119"/>
    </row>
    <row r="176" spans="2:4" ht="13.5" hidden="1" thickBot="1" x14ac:dyDescent="0.25">
      <c r="B176" s="153" t="str">
        <f>+'Capacidad Financiera'!B178</f>
        <v/>
      </c>
      <c r="C176" s="154">
        <f>IF(ISERROR(VLOOKUP(B176,'Capacidad Financiera'!$B$13:$AB$57081,2,0)),"",VLOOKUP(B176,'Capacidad Financiera'!$B$13:$AB$57081,2,0))</f>
        <v>0</v>
      </c>
      <c r="D176" s="159"/>
    </row>
    <row r="177" spans="2:4" ht="13.5" thickBot="1" x14ac:dyDescent="0.25">
      <c r="B177" s="161"/>
      <c r="C177" s="483"/>
      <c r="D177" s="484"/>
    </row>
    <row r="178" spans="2:4" x14ac:dyDescent="0.2">
      <c r="B178" s="67">
        <v>16</v>
      </c>
      <c r="C178" s="68" t="str">
        <f>IF(ISERROR(VLOOKUP(B178,'Capacidad Financiera'!$B$13:$AB$57081,2,0)),"",VLOOKUP(B178,'Capacidad Financiera'!$B$13:$AB$57081,2,0))</f>
        <v>INGENIERIA Y OBRAS CIVILES FR SAS</v>
      </c>
      <c r="D178" s="111"/>
    </row>
    <row r="179" spans="2:4" ht="13.5" thickBot="1" x14ac:dyDescent="0.25">
      <c r="B179" s="72">
        <f>+'Capacidad Financiera'!B181</f>
        <v>16.100000000000001</v>
      </c>
      <c r="C179" s="74" t="str">
        <f>IF(ISERROR(VLOOKUP(B179,'Capacidad Financiera'!$B$13:$AB$57081,2,0)),"",VLOOKUP(B179,'Capacidad Financiera'!$B$13:$AB$57081,2,0))</f>
        <v>INGENIERIA Y OBRAS CIVILES FR SAS</v>
      </c>
      <c r="D179" s="285">
        <v>2972731792.2399998</v>
      </c>
    </row>
    <row r="180" spans="2:4" hidden="1" x14ac:dyDescent="0.2">
      <c r="B180" s="72" t="str">
        <f>+'Capacidad Financiera'!B182</f>
        <v/>
      </c>
      <c r="C180" s="74">
        <f>IF(ISERROR(VLOOKUP(B180,'Capacidad Financiera'!$B$13:$AB$57081,2,0)),"",VLOOKUP(B180,'Capacidad Financiera'!$B$13:$AB$57081,2,0))</f>
        <v>0</v>
      </c>
      <c r="D180" s="285"/>
    </row>
    <row r="181" spans="2:4" hidden="1" x14ac:dyDescent="0.2">
      <c r="B181" s="72" t="str">
        <f>+'Capacidad Financiera'!B183</f>
        <v/>
      </c>
      <c r="C181" s="74">
        <f>IF(ISERROR(VLOOKUP(B181,'Capacidad Financiera'!$B$13:$AB$57081,2,0)),"",VLOOKUP(B181,'Capacidad Financiera'!$B$13:$AB$57081,2,0))</f>
        <v>0</v>
      </c>
      <c r="D181" s="119"/>
    </row>
    <row r="182" spans="2:4" hidden="1" x14ac:dyDescent="0.2">
      <c r="B182" s="72" t="str">
        <f>+'Capacidad Financiera'!B184</f>
        <v/>
      </c>
      <c r="C182" s="74">
        <f>IF(ISERROR(VLOOKUP(B182,'Capacidad Financiera'!$B$13:$AB$57081,2,0)),"",VLOOKUP(B182,'Capacidad Financiera'!$B$13:$AB$57081,2,0))</f>
        <v>0</v>
      </c>
      <c r="D182" s="119"/>
    </row>
    <row r="183" spans="2:4" hidden="1" x14ac:dyDescent="0.2">
      <c r="B183" s="72" t="str">
        <f>+'Capacidad Financiera'!B185</f>
        <v/>
      </c>
      <c r="C183" s="74">
        <f>IF(ISERROR(VLOOKUP(B183,'Capacidad Financiera'!$B$13:$AB$57081,2,0)),"",VLOOKUP(B183,'Capacidad Financiera'!$B$13:$AB$57081,2,0))</f>
        <v>0</v>
      </c>
      <c r="D183" s="119"/>
    </row>
    <row r="184" spans="2:4" hidden="1" x14ac:dyDescent="0.2">
      <c r="B184" s="72" t="str">
        <f>+'Capacidad Financiera'!B186</f>
        <v/>
      </c>
      <c r="C184" s="74">
        <f>IF(ISERROR(VLOOKUP(B184,'Capacidad Financiera'!$B$13:$AB$57081,2,0)),"",VLOOKUP(B184,'Capacidad Financiera'!$B$13:$AB$57081,2,0))</f>
        <v>0</v>
      </c>
      <c r="D184" s="119"/>
    </row>
    <row r="185" spans="2:4" hidden="1" x14ac:dyDescent="0.2">
      <c r="B185" s="72" t="str">
        <f>+'Capacidad Financiera'!B187</f>
        <v/>
      </c>
      <c r="C185" s="74">
        <f>IF(ISERROR(VLOOKUP(B185,'Capacidad Financiera'!$B$13:$AB$57081,2,0)),"",VLOOKUP(B185,'Capacidad Financiera'!$B$13:$AB$57081,2,0))</f>
        <v>0</v>
      </c>
      <c r="D185" s="119"/>
    </row>
    <row r="186" spans="2:4" hidden="1" x14ac:dyDescent="0.2">
      <c r="B186" s="72" t="str">
        <f>+'Capacidad Financiera'!B188</f>
        <v/>
      </c>
      <c r="C186" s="74">
        <f>IF(ISERROR(VLOOKUP(B186,'Capacidad Financiera'!$B$13:$AB$57081,2,0)),"",VLOOKUP(B186,'Capacidad Financiera'!$B$13:$AB$57081,2,0))</f>
        <v>0</v>
      </c>
      <c r="D186" s="119"/>
    </row>
    <row r="187" spans="2:4" ht="13.5" hidden="1" thickBot="1" x14ac:dyDescent="0.25">
      <c r="B187" s="153" t="str">
        <f>+'Capacidad Financiera'!B189</f>
        <v/>
      </c>
      <c r="C187" s="154">
        <f>IF(ISERROR(VLOOKUP(B187,'Capacidad Financiera'!$B$13:$AB$57081,2,0)),"",VLOOKUP(B187,'Capacidad Financiera'!$B$13:$AB$57081,2,0))</f>
        <v>0</v>
      </c>
      <c r="D187" s="159"/>
    </row>
    <row r="188" spans="2:4" ht="13.5" thickBot="1" x14ac:dyDescent="0.25">
      <c r="B188" s="161"/>
      <c r="C188" s="483"/>
      <c r="D188" s="484"/>
    </row>
    <row r="189" spans="2:4" ht="25.5" x14ac:dyDescent="0.2">
      <c r="B189" s="67">
        <v>17</v>
      </c>
      <c r="C189" s="68" t="str">
        <f>IF(ISERROR(VLOOKUP(B189,'Capacidad Financiera'!$B$13:$AB$57081,2,0)),"",VLOOKUP(B189,'Capacidad Financiera'!$B$13:$AB$57081,2,0))</f>
        <v>CONSTRUCCIONES Y VALORES CONSTRUVALORES SAS</v>
      </c>
      <c r="D189" s="111"/>
    </row>
    <row r="190" spans="2:4" ht="26.25" thickBot="1" x14ac:dyDescent="0.25">
      <c r="B190" s="72">
        <f>+'Capacidad Financiera'!B192</f>
        <v>17.100000000000001</v>
      </c>
      <c r="C190" s="74" t="str">
        <f>IF(ISERROR(VLOOKUP(B190,'Capacidad Financiera'!$B$13:$AB$57081,2,0)),"",VLOOKUP(B190,'Capacidad Financiera'!$B$13:$AB$57081,2,0))</f>
        <v>CONSTRUCCIONES Y VALORES CONSTRUVALORES SAS</v>
      </c>
      <c r="D190" s="285">
        <v>1780628000</v>
      </c>
    </row>
    <row r="191" spans="2:4" hidden="1" x14ac:dyDescent="0.2">
      <c r="B191" s="72" t="str">
        <f>+'Capacidad Financiera'!B193</f>
        <v/>
      </c>
      <c r="C191" s="74">
        <f>IF(ISERROR(VLOOKUP(B191,'Capacidad Financiera'!$B$13:$AB$57081,2,0)),"",VLOOKUP(B191,'Capacidad Financiera'!$B$13:$AB$57081,2,0))</f>
        <v>0</v>
      </c>
      <c r="D191" s="285"/>
    </row>
    <row r="192" spans="2:4" hidden="1" x14ac:dyDescent="0.2">
      <c r="B192" s="72" t="str">
        <f>+'Capacidad Financiera'!B194</f>
        <v/>
      </c>
      <c r="C192" s="74">
        <f>IF(ISERROR(VLOOKUP(B192,'Capacidad Financiera'!$B$13:$AB$57081,2,0)),"",VLOOKUP(B192,'Capacidad Financiera'!$B$13:$AB$57081,2,0))</f>
        <v>0</v>
      </c>
      <c r="D192" s="119"/>
    </row>
    <row r="193" spans="2:4" hidden="1" x14ac:dyDescent="0.2">
      <c r="B193" s="72" t="str">
        <f>+'Capacidad Financiera'!B195</f>
        <v/>
      </c>
      <c r="C193" s="74">
        <f>IF(ISERROR(VLOOKUP(B193,'Capacidad Financiera'!$B$13:$AB$57081,2,0)),"",VLOOKUP(B193,'Capacidad Financiera'!$B$13:$AB$57081,2,0))</f>
        <v>0</v>
      </c>
      <c r="D193" s="119"/>
    </row>
    <row r="194" spans="2:4" hidden="1" x14ac:dyDescent="0.2">
      <c r="B194" s="72" t="str">
        <f>+'Capacidad Financiera'!B196</f>
        <v/>
      </c>
      <c r="C194" s="74">
        <f>IF(ISERROR(VLOOKUP(B194,'Capacidad Financiera'!$B$13:$AB$57081,2,0)),"",VLOOKUP(B194,'Capacidad Financiera'!$B$13:$AB$57081,2,0))</f>
        <v>0</v>
      </c>
      <c r="D194" s="119"/>
    </row>
    <row r="195" spans="2:4" hidden="1" x14ac:dyDescent="0.2">
      <c r="B195" s="72" t="str">
        <f>+'Capacidad Financiera'!B197</f>
        <v/>
      </c>
      <c r="C195" s="74">
        <f>IF(ISERROR(VLOOKUP(B195,'Capacidad Financiera'!$B$13:$AB$57081,2,0)),"",VLOOKUP(B195,'Capacidad Financiera'!$B$13:$AB$57081,2,0))</f>
        <v>0</v>
      </c>
      <c r="D195" s="119"/>
    </row>
    <row r="196" spans="2:4" hidden="1" x14ac:dyDescent="0.2">
      <c r="B196" s="72" t="str">
        <f>+'Capacidad Financiera'!B198</f>
        <v/>
      </c>
      <c r="C196" s="74">
        <f>IF(ISERROR(VLOOKUP(B196,'Capacidad Financiera'!$B$13:$AB$57081,2,0)),"",VLOOKUP(B196,'Capacidad Financiera'!$B$13:$AB$57081,2,0))</f>
        <v>0</v>
      </c>
      <c r="D196" s="119"/>
    </row>
    <row r="197" spans="2:4" hidden="1" x14ac:dyDescent="0.2">
      <c r="B197" s="72" t="str">
        <f>+'Capacidad Financiera'!B199</f>
        <v/>
      </c>
      <c r="C197" s="74">
        <f>IF(ISERROR(VLOOKUP(B197,'Capacidad Financiera'!$B$13:$AB$57081,2,0)),"",VLOOKUP(B197,'Capacidad Financiera'!$B$13:$AB$57081,2,0))</f>
        <v>0</v>
      </c>
      <c r="D197" s="119"/>
    </row>
    <row r="198" spans="2:4" ht="13.5" hidden="1" thickBot="1" x14ac:dyDescent="0.25">
      <c r="B198" s="153" t="str">
        <f>+'Capacidad Financiera'!B200</f>
        <v/>
      </c>
      <c r="C198" s="154">
        <f>IF(ISERROR(VLOOKUP(B198,'Capacidad Financiera'!$B$13:$AB$57081,2,0)),"",VLOOKUP(B198,'Capacidad Financiera'!$B$13:$AB$57081,2,0))</f>
        <v>0</v>
      </c>
      <c r="D198" s="159"/>
    </row>
    <row r="199" spans="2:4" ht="13.5" thickBot="1" x14ac:dyDescent="0.25">
      <c r="B199" s="161"/>
      <c r="C199" s="483"/>
      <c r="D199" s="484"/>
    </row>
    <row r="200" spans="2:4" ht="25.5" x14ac:dyDescent="0.2">
      <c r="B200" s="67">
        <v>18</v>
      </c>
      <c r="C200" s="68" t="str">
        <f>IF(ISERROR(VLOOKUP(B200,'Capacidad Financiera'!$B$13:$AB$57081,2,0)),"",VLOOKUP(B200,'Capacidad Financiera'!$B$13:$AB$57081,2,0))</f>
        <v xml:space="preserve"> SERVICIOS INTEGRALES DE ARQUITECTURA Y CONSTRUCCION SERARCO SAS</v>
      </c>
      <c r="D200" s="111"/>
    </row>
    <row r="201" spans="2:4" ht="26.25" thickBot="1" x14ac:dyDescent="0.25">
      <c r="B201" s="72">
        <f>+'Capacidad Financiera'!B203</f>
        <v>18.100000000000001</v>
      </c>
      <c r="C201" s="74" t="str">
        <f>IF(ISERROR(VLOOKUP(B201,'Capacidad Financiera'!$B$13:$AB$57081,2,0)),"",VLOOKUP(B201,'Capacidad Financiera'!$B$13:$AB$57081,2,0))</f>
        <v xml:space="preserve"> SERVICIOS INTEGRALES DE ARQUITECTURA Y CONSTRUCCION SERARCO SAS</v>
      </c>
      <c r="D201" s="285">
        <v>720291001</v>
      </c>
    </row>
    <row r="202" spans="2:4" hidden="1" x14ac:dyDescent="0.2">
      <c r="B202" s="72" t="str">
        <f>+'Capacidad Financiera'!B204</f>
        <v/>
      </c>
      <c r="C202" s="74">
        <f>IF(ISERROR(VLOOKUP(B202,'Capacidad Financiera'!$B$13:$AB$57081,2,0)),"",VLOOKUP(B202,'Capacidad Financiera'!$B$13:$AB$57081,2,0))</f>
        <v>0</v>
      </c>
      <c r="D202" s="285"/>
    </row>
    <row r="203" spans="2:4" hidden="1" x14ac:dyDescent="0.2">
      <c r="B203" s="72" t="str">
        <f>+'Capacidad Financiera'!B205</f>
        <v/>
      </c>
      <c r="C203" s="74">
        <f>IF(ISERROR(VLOOKUP(B203,'Capacidad Financiera'!$B$13:$AB$57081,2,0)),"",VLOOKUP(B203,'Capacidad Financiera'!$B$13:$AB$57081,2,0))</f>
        <v>0</v>
      </c>
      <c r="D203" s="119"/>
    </row>
    <row r="204" spans="2:4" hidden="1" x14ac:dyDescent="0.2">
      <c r="B204" s="72" t="str">
        <f>+'Capacidad Financiera'!B206</f>
        <v/>
      </c>
      <c r="C204" s="74">
        <f>IF(ISERROR(VLOOKUP(B204,'Capacidad Financiera'!$B$13:$AB$57081,2,0)),"",VLOOKUP(B204,'Capacidad Financiera'!$B$13:$AB$57081,2,0))</f>
        <v>0</v>
      </c>
      <c r="D204" s="119"/>
    </row>
    <row r="205" spans="2:4" hidden="1" x14ac:dyDescent="0.2">
      <c r="B205" s="72" t="str">
        <f>+'Capacidad Financiera'!B207</f>
        <v/>
      </c>
      <c r="C205" s="74">
        <f>IF(ISERROR(VLOOKUP(B205,'Capacidad Financiera'!$B$13:$AB$57081,2,0)),"",VLOOKUP(B205,'Capacidad Financiera'!$B$13:$AB$57081,2,0))</f>
        <v>0</v>
      </c>
      <c r="D205" s="119"/>
    </row>
    <row r="206" spans="2:4" hidden="1" x14ac:dyDescent="0.2">
      <c r="B206" s="72" t="str">
        <f>+'Capacidad Financiera'!B208</f>
        <v/>
      </c>
      <c r="C206" s="74">
        <f>IF(ISERROR(VLOOKUP(B206,'Capacidad Financiera'!$B$13:$AB$57081,2,0)),"",VLOOKUP(B206,'Capacidad Financiera'!$B$13:$AB$57081,2,0))</f>
        <v>0</v>
      </c>
      <c r="D206" s="119"/>
    </row>
    <row r="207" spans="2:4" hidden="1" x14ac:dyDescent="0.2">
      <c r="B207" s="72" t="str">
        <f>+'Capacidad Financiera'!B209</f>
        <v/>
      </c>
      <c r="C207" s="74">
        <f>IF(ISERROR(VLOOKUP(B207,'Capacidad Financiera'!$B$13:$AB$57081,2,0)),"",VLOOKUP(B207,'Capacidad Financiera'!$B$13:$AB$57081,2,0))</f>
        <v>0</v>
      </c>
      <c r="D207" s="119"/>
    </row>
    <row r="208" spans="2:4" hidden="1" x14ac:dyDescent="0.2">
      <c r="B208" s="72" t="str">
        <f>+'Capacidad Financiera'!B210</f>
        <v/>
      </c>
      <c r="C208" s="74">
        <f>IF(ISERROR(VLOOKUP(B208,'Capacidad Financiera'!$B$13:$AB$57081,2,0)),"",VLOOKUP(B208,'Capacidad Financiera'!$B$13:$AB$57081,2,0))</f>
        <v>0</v>
      </c>
      <c r="D208" s="119"/>
    </row>
    <row r="209" spans="2:4" ht="13.5" hidden="1" thickBot="1" x14ac:dyDescent="0.25">
      <c r="B209" s="153" t="str">
        <f>+'Capacidad Financiera'!B211</f>
        <v/>
      </c>
      <c r="C209" s="154">
        <f>IF(ISERROR(VLOOKUP(B209,'Capacidad Financiera'!$B$13:$AB$57081,2,0)),"",VLOOKUP(B209,'Capacidad Financiera'!$B$13:$AB$57081,2,0))</f>
        <v>0</v>
      </c>
      <c r="D209" s="159"/>
    </row>
    <row r="210" spans="2:4" ht="13.5" thickBot="1" x14ac:dyDescent="0.25">
      <c r="B210" s="161"/>
      <c r="C210" s="483"/>
      <c r="D210" s="484"/>
    </row>
    <row r="211" spans="2:4" x14ac:dyDescent="0.2">
      <c r="B211" s="67">
        <v>19</v>
      </c>
      <c r="C211" s="68" t="str">
        <f>IF(ISERROR(VLOOKUP(B211,'Capacidad Financiera'!$B$13:$AB$57081,2,0)),"",VLOOKUP(B211,'Capacidad Financiera'!$B$13:$AB$57081,2,0))</f>
        <v>GHS INGENIERIA SAS</v>
      </c>
      <c r="D211" s="111"/>
    </row>
    <row r="212" spans="2:4" ht="13.5" thickBot="1" x14ac:dyDescent="0.25">
      <c r="B212" s="72">
        <f>+'Capacidad Financiera'!B214</f>
        <v>19.100000000000001</v>
      </c>
      <c r="C212" s="74" t="str">
        <f>IF(ISERROR(VLOOKUP(B212,'Capacidad Financiera'!$B$13:$AB$57081,2,0)),"",VLOOKUP(B212,'Capacidad Financiera'!$B$13:$AB$57081,2,0))</f>
        <v>GHS INGENIERIA SAS</v>
      </c>
      <c r="D212" s="285">
        <v>568018089</v>
      </c>
    </row>
    <row r="213" spans="2:4" hidden="1" x14ac:dyDescent="0.2">
      <c r="B213" s="72" t="str">
        <f>+'Capacidad Financiera'!B215</f>
        <v/>
      </c>
      <c r="C213" s="74">
        <f>IF(ISERROR(VLOOKUP(B213,'Capacidad Financiera'!$B$13:$AB$57081,2,0)),"",VLOOKUP(B213,'Capacidad Financiera'!$B$13:$AB$57081,2,0))</f>
        <v>0</v>
      </c>
      <c r="D213" s="285"/>
    </row>
    <row r="214" spans="2:4" hidden="1" x14ac:dyDescent="0.2">
      <c r="B214" s="72" t="str">
        <f>+'Capacidad Financiera'!B216</f>
        <v/>
      </c>
      <c r="C214" s="74">
        <f>IF(ISERROR(VLOOKUP(B214,'Capacidad Financiera'!$B$13:$AB$57081,2,0)),"",VLOOKUP(B214,'Capacidad Financiera'!$B$13:$AB$57081,2,0))</f>
        <v>0</v>
      </c>
      <c r="D214" s="119"/>
    </row>
    <row r="215" spans="2:4" hidden="1" x14ac:dyDescent="0.2">
      <c r="B215" s="72" t="str">
        <f>+'Capacidad Financiera'!B217</f>
        <v/>
      </c>
      <c r="C215" s="74">
        <f>IF(ISERROR(VLOOKUP(B215,'Capacidad Financiera'!$B$13:$AB$57081,2,0)),"",VLOOKUP(B215,'Capacidad Financiera'!$B$13:$AB$57081,2,0))</f>
        <v>0</v>
      </c>
      <c r="D215" s="119"/>
    </row>
    <row r="216" spans="2:4" hidden="1" x14ac:dyDescent="0.2">
      <c r="B216" s="72" t="str">
        <f>+'Capacidad Financiera'!B218</f>
        <v/>
      </c>
      <c r="C216" s="74">
        <f>IF(ISERROR(VLOOKUP(B216,'Capacidad Financiera'!$B$13:$AB$57081,2,0)),"",VLOOKUP(B216,'Capacidad Financiera'!$B$13:$AB$57081,2,0))</f>
        <v>0</v>
      </c>
      <c r="D216" s="119"/>
    </row>
    <row r="217" spans="2:4" hidden="1" x14ac:dyDescent="0.2">
      <c r="B217" s="72" t="str">
        <f>+'Capacidad Financiera'!B219</f>
        <v/>
      </c>
      <c r="C217" s="74">
        <f>IF(ISERROR(VLOOKUP(B217,'Capacidad Financiera'!$B$13:$AB$57081,2,0)),"",VLOOKUP(B217,'Capacidad Financiera'!$B$13:$AB$57081,2,0))</f>
        <v>0</v>
      </c>
      <c r="D217" s="119"/>
    </row>
    <row r="218" spans="2:4" hidden="1" x14ac:dyDescent="0.2">
      <c r="B218" s="72" t="str">
        <f>+'Capacidad Financiera'!B220</f>
        <v/>
      </c>
      <c r="C218" s="74">
        <f>IF(ISERROR(VLOOKUP(B218,'Capacidad Financiera'!$B$13:$AB$57081,2,0)),"",VLOOKUP(B218,'Capacidad Financiera'!$B$13:$AB$57081,2,0))</f>
        <v>0</v>
      </c>
      <c r="D218" s="119"/>
    </row>
    <row r="219" spans="2:4" hidden="1" x14ac:dyDescent="0.2">
      <c r="B219" s="72" t="str">
        <f>+'Capacidad Financiera'!B221</f>
        <v/>
      </c>
      <c r="C219" s="74">
        <f>IF(ISERROR(VLOOKUP(B219,'Capacidad Financiera'!$B$13:$AB$57081,2,0)),"",VLOOKUP(B219,'Capacidad Financiera'!$B$13:$AB$57081,2,0))</f>
        <v>0</v>
      </c>
      <c r="D219" s="119"/>
    </row>
    <row r="220" spans="2:4" ht="13.5" hidden="1" thickBot="1" x14ac:dyDescent="0.25">
      <c r="B220" s="153" t="str">
        <f>+'Capacidad Financiera'!B222</f>
        <v/>
      </c>
      <c r="C220" s="154">
        <f>IF(ISERROR(VLOOKUP(B220,'Capacidad Financiera'!$B$13:$AB$57081,2,0)),"",VLOOKUP(B220,'Capacidad Financiera'!$B$13:$AB$57081,2,0))</f>
        <v>0</v>
      </c>
      <c r="D220" s="159"/>
    </row>
    <row r="221" spans="2:4" ht="13.5" thickBot="1" x14ac:dyDescent="0.25">
      <c r="B221" s="161"/>
      <c r="C221" s="483"/>
      <c r="D221" s="484"/>
    </row>
    <row r="222" spans="2:4" x14ac:dyDescent="0.2">
      <c r="B222" s="67">
        <v>20</v>
      </c>
      <c r="C222" s="68" t="str">
        <f>IF(ISERROR(VLOOKUP(B222,'Capacidad Financiera'!$B$13:$AB$57081,2,0)),"",VLOOKUP(B222,'Capacidad Financiera'!$B$13:$AB$57081,2,0))</f>
        <v xml:space="preserve"> LOGIA 3 ASOCIADOS S.A.S - BIC</v>
      </c>
      <c r="D222" s="111"/>
    </row>
    <row r="223" spans="2:4" ht="13.5" thickBot="1" x14ac:dyDescent="0.25">
      <c r="B223" s="72">
        <f>+'Capacidad Financiera'!B225</f>
        <v>20.100000000000001</v>
      </c>
      <c r="C223" s="74" t="str">
        <f>IF(ISERROR(VLOOKUP(B223,'Capacidad Financiera'!$B$13:$AB$57081,2,0)),"",VLOOKUP(B223,'Capacidad Financiera'!$B$13:$AB$57081,2,0))</f>
        <v xml:space="preserve"> LOGIA 3 ASOCIADOS S.A.S - BIC</v>
      </c>
      <c r="D223" s="285">
        <v>3068376356</v>
      </c>
    </row>
    <row r="224" spans="2:4" hidden="1" x14ac:dyDescent="0.2">
      <c r="B224" s="72" t="str">
        <f>+'Capacidad Financiera'!B226</f>
        <v/>
      </c>
      <c r="C224" s="74">
        <f>IF(ISERROR(VLOOKUP(B224,'Capacidad Financiera'!$B$13:$AB$57081,2,0)),"",VLOOKUP(B224,'Capacidad Financiera'!$B$13:$AB$57081,2,0))</f>
        <v>0</v>
      </c>
      <c r="D224" s="285"/>
    </row>
    <row r="225" spans="2:4" hidden="1" x14ac:dyDescent="0.2">
      <c r="B225" s="72" t="str">
        <f>+'Capacidad Financiera'!B227</f>
        <v/>
      </c>
      <c r="C225" s="74">
        <f>IF(ISERROR(VLOOKUP(B225,'Capacidad Financiera'!$B$13:$AB$57081,2,0)),"",VLOOKUP(B225,'Capacidad Financiera'!$B$13:$AB$57081,2,0))</f>
        <v>0</v>
      </c>
      <c r="D225" s="119"/>
    </row>
    <row r="226" spans="2:4" hidden="1" x14ac:dyDescent="0.2">
      <c r="B226" s="72" t="str">
        <f>+'Capacidad Financiera'!B228</f>
        <v/>
      </c>
      <c r="C226" s="74">
        <f>IF(ISERROR(VLOOKUP(B226,'Capacidad Financiera'!$B$13:$AB$57081,2,0)),"",VLOOKUP(B226,'Capacidad Financiera'!$B$13:$AB$57081,2,0))</f>
        <v>0</v>
      </c>
      <c r="D226" s="119"/>
    </row>
    <row r="227" spans="2:4" hidden="1" x14ac:dyDescent="0.2">
      <c r="B227" s="72" t="str">
        <f>+'Capacidad Financiera'!B229</f>
        <v/>
      </c>
      <c r="C227" s="74">
        <f>IF(ISERROR(VLOOKUP(B227,'Capacidad Financiera'!$B$13:$AB$57081,2,0)),"",VLOOKUP(B227,'Capacidad Financiera'!$B$13:$AB$57081,2,0))</f>
        <v>0</v>
      </c>
      <c r="D227" s="119"/>
    </row>
    <row r="228" spans="2:4" hidden="1" x14ac:dyDescent="0.2">
      <c r="B228" s="72" t="str">
        <f>+'Capacidad Financiera'!B230</f>
        <v/>
      </c>
      <c r="C228" s="74">
        <f>IF(ISERROR(VLOOKUP(B228,'Capacidad Financiera'!$B$13:$AB$57081,2,0)),"",VLOOKUP(B228,'Capacidad Financiera'!$B$13:$AB$57081,2,0))</f>
        <v>0</v>
      </c>
      <c r="D228" s="119"/>
    </row>
    <row r="229" spans="2:4" hidden="1" x14ac:dyDescent="0.2">
      <c r="B229" s="72" t="str">
        <f>+'Capacidad Financiera'!B231</f>
        <v/>
      </c>
      <c r="C229" s="74">
        <f>IF(ISERROR(VLOOKUP(B229,'Capacidad Financiera'!$B$13:$AB$57081,2,0)),"",VLOOKUP(B229,'Capacidad Financiera'!$B$13:$AB$57081,2,0))</f>
        <v>0</v>
      </c>
      <c r="D229" s="119"/>
    </row>
    <row r="230" spans="2:4" hidden="1" x14ac:dyDescent="0.2">
      <c r="B230" s="72" t="str">
        <f>+'Capacidad Financiera'!B232</f>
        <v/>
      </c>
      <c r="C230" s="74">
        <f>IF(ISERROR(VLOOKUP(B230,'Capacidad Financiera'!$B$13:$AB$57081,2,0)),"",VLOOKUP(B230,'Capacidad Financiera'!$B$13:$AB$57081,2,0))</f>
        <v>0</v>
      </c>
      <c r="D230" s="119"/>
    </row>
    <row r="231" spans="2:4" ht="13.5" hidden="1" thickBot="1" x14ac:dyDescent="0.25">
      <c r="B231" s="153" t="str">
        <f>+'Capacidad Financiera'!B233</f>
        <v/>
      </c>
      <c r="C231" s="154">
        <f>IF(ISERROR(VLOOKUP(B231,'Capacidad Financiera'!$B$13:$AB$57081,2,0)),"",VLOOKUP(B231,'Capacidad Financiera'!$B$13:$AB$57081,2,0))</f>
        <v>0</v>
      </c>
      <c r="D231" s="159"/>
    </row>
    <row r="232" spans="2:4" ht="13.5" thickBot="1" x14ac:dyDescent="0.25">
      <c r="B232" s="161"/>
      <c r="C232" s="483"/>
      <c r="D232" s="484"/>
    </row>
    <row r="233" spans="2:4" x14ac:dyDescent="0.2">
      <c r="B233" s="67">
        <v>21</v>
      </c>
      <c r="C233" s="68" t="str">
        <f>IF(ISERROR(VLOOKUP(B233,'Capacidad Financiera'!$B$13:$AB$57081,2,0)),"",VLOOKUP(B233,'Capacidad Financiera'!$B$13:$AB$57081,2,0))</f>
        <v>UNION TEMPORAL MANTENIMIENTO</v>
      </c>
      <c r="D233" s="111"/>
    </row>
    <row r="234" spans="2:4" x14ac:dyDescent="0.2">
      <c r="B234" s="72">
        <f>+'Capacidad Financiera'!B236</f>
        <v>21.1</v>
      </c>
      <c r="C234" s="74" t="str">
        <f>IF(ISERROR(VLOOKUP(B234,'Capacidad Financiera'!$B$13:$AB$57081,2,0)),"",VLOOKUP(B234,'Capacidad Financiera'!$B$13:$AB$57081,2,0))</f>
        <v xml:space="preserve"> EQUIPOS Y CONSTRUCCIONES VAREGO S A S</v>
      </c>
      <c r="D234" s="285">
        <v>1742165266</v>
      </c>
    </row>
    <row r="235" spans="2:4" ht="26.25" thickBot="1" x14ac:dyDescent="0.25">
      <c r="B235" s="72">
        <f>+'Capacidad Financiera'!B237</f>
        <v>21.200000000000003</v>
      </c>
      <c r="C235" s="74" t="str">
        <f>IF(ISERROR(VLOOKUP(B235,'Capacidad Financiera'!$B$13:$AB$57081,2,0)),"",VLOOKUP(B235,'Capacidad Financiera'!$B$13:$AB$57081,2,0))</f>
        <v>VAREGO SOCIEDAD POR ACCIONES SIMPLIFICADA O VAREGO S A S</v>
      </c>
      <c r="D235" s="285">
        <v>1338771782</v>
      </c>
    </row>
    <row r="236" spans="2:4" hidden="1" x14ac:dyDescent="0.2">
      <c r="B236" s="72" t="str">
        <f>+'Capacidad Financiera'!B238</f>
        <v/>
      </c>
      <c r="C236" s="74">
        <f>IF(ISERROR(VLOOKUP(B236,'Capacidad Financiera'!$B$13:$AB$57081,2,0)),"",VLOOKUP(B236,'Capacidad Financiera'!$B$13:$AB$57081,2,0))</f>
        <v>0</v>
      </c>
      <c r="D236" s="119"/>
    </row>
    <row r="237" spans="2:4" hidden="1" x14ac:dyDescent="0.2">
      <c r="B237" s="72" t="str">
        <f>+'Capacidad Financiera'!B239</f>
        <v/>
      </c>
      <c r="C237" s="74">
        <f>IF(ISERROR(VLOOKUP(B237,'Capacidad Financiera'!$B$13:$AB$57081,2,0)),"",VLOOKUP(B237,'Capacidad Financiera'!$B$13:$AB$57081,2,0))</f>
        <v>0</v>
      </c>
      <c r="D237" s="119"/>
    </row>
    <row r="238" spans="2:4" hidden="1" x14ac:dyDescent="0.2">
      <c r="B238" s="72" t="str">
        <f>+'Capacidad Financiera'!B240</f>
        <v/>
      </c>
      <c r="C238" s="74">
        <f>IF(ISERROR(VLOOKUP(B238,'Capacidad Financiera'!$B$13:$AB$57081,2,0)),"",VLOOKUP(B238,'Capacidad Financiera'!$B$13:$AB$57081,2,0))</f>
        <v>0</v>
      </c>
      <c r="D238" s="119"/>
    </row>
    <row r="239" spans="2:4" hidden="1" x14ac:dyDescent="0.2">
      <c r="B239" s="72" t="str">
        <f>+'Capacidad Financiera'!B241</f>
        <v/>
      </c>
      <c r="C239" s="74">
        <f>IF(ISERROR(VLOOKUP(B239,'Capacidad Financiera'!$B$13:$AB$57081,2,0)),"",VLOOKUP(B239,'Capacidad Financiera'!$B$13:$AB$57081,2,0))</f>
        <v>0</v>
      </c>
      <c r="D239" s="119"/>
    </row>
    <row r="240" spans="2:4" hidden="1" x14ac:dyDescent="0.2">
      <c r="B240" s="72" t="str">
        <f>+'Capacidad Financiera'!B242</f>
        <v/>
      </c>
      <c r="C240" s="74">
        <f>IF(ISERROR(VLOOKUP(B240,'Capacidad Financiera'!$B$13:$AB$57081,2,0)),"",VLOOKUP(B240,'Capacidad Financiera'!$B$13:$AB$57081,2,0))</f>
        <v>0</v>
      </c>
      <c r="D240" s="119"/>
    </row>
    <row r="241" spans="2:4" hidden="1" x14ac:dyDescent="0.2">
      <c r="B241" s="72" t="str">
        <f>+'Capacidad Financiera'!B243</f>
        <v/>
      </c>
      <c r="C241" s="74">
        <f>IF(ISERROR(VLOOKUP(B241,'Capacidad Financiera'!$B$13:$AB$57081,2,0)),"",VLOOKUP(B241,'Capacidad Financiera'!$B$13:$AB$57081,2,0))</f>
        <v>0</v>
      </c>
      <c r="D241" s="119"/>
    </row>
    <row r="242" spans="2:4" ht="13.5" hidden="1" thickBot="1" x14ac:dyDescent="0.25">
      <c r="B242" s="153" t="str">
        <f>+'Capacidad Financiera'!B244</f>
        <v/>
      </c>
      <c r="C242" s="154">
        <f>IF(ISERROR(VLOOKUP(B242,'Capacidad Financiera'!$B$13:$AB$57081,2,0)),"",VLOOKUP(B242,'Capacidad Financiera'!$B$13:$AB$57081,2,0))</f>
        <v>0</v>
      </c>
      <c r="D242" s="159"/>
    </row>
    <row r="243" spans="2:4" ht="13.5" thickBot="1" x14ac:dyDescent="0.25">
      <c r="B243" s="161"/>
      <c r="C243" s="483"/>
      <c r="D243" s="484"/>
    </row>
    <row r="244" spans="2:4" x14ac:dyDescent="0.2">
      <c r="B244" s="67">
        <v>22</v>
      </c>
      <c r="C244" s="68" t="str">
        <f>IF(ISERROR(VLOOKUP(B244,'Capacidad Financiera'!$B$13:$AB$57081,2,0)),"",VLOOKUP(B244,'Capacidad Financiera'!$B$13:$AB$57081,2,0))</f>
        <v xml:space="preserve"> CONSORCIO MANTENIMIENTO M&amp;X </v>
      </c>
      <c r="D244" s="111"/>
    </row>
    <row r="245" spans="2:4" x14ac:dyDescent="0.2">
      <c r="B245" s="72">
        <f>+'Capacidad Financiera'!B247</f>
        <v>22.1</v>
      </c>
      <c r="C245" s="74" t="str">
        <f>IF(ISERROR(VLOOKUP(B245,'Capacidad Financiera'!$B$13:$AB$57081,2,0)),"",VLOOKUP(B245,'Capacidad Financiera'!$B$13:$AB$57081,2,0))</f>
        <v xml:space="preserve"> M&amp;G INGENIERÍA Y CONSTRUCCIONES S.A.S</v>
      </c>
      <c r="D245" s="285">
        <v>2350654000</v>
      </c>
    </row>
    <row r="246" spans="2:4" ht="13.5" thickBot="1" x14ac:dyDescent="0.25">
      <c r="B246" s="72">
        <f>+'Capacidad Financiera'!B248</f>
        <v>22.200000000000003</v>
      </c>
      <c r="C246" s="74" t="str">
        <f>IF(ISERROR(VLOOKUP(B246,'Capacidad Financiera'!$B$13:$AB$57081,2,0)),"",VLOOKUP(B246,'Capacidad Financiera'!$B$13:$AB$57081,2,0))</f>
        <v xml:space="preserve"> ANX INGENIERIA Y SOLUCIONES SAS</v>
      </c>
      <c r="D246" s="285">
        <v>1208488654</v>
      </c>
    </row>
    <row r="247" spans="2:4" hidden="1" x14ac:dyDescent="0.2">
      <c r="B247" s="72" t="str">
        <f>+'Capacidad Financiera'!B249</f>
        <v/>
      </c>
      <c r="C247" s="74">
        <f>IF(ISERROR(VLOOKUP(B247,'Capacidad Financiera'!$B$13:$AB$57081,2,0)),"",VLOOKUP(B247,'Capacidad Financiera'!$B$13:$AB$57081,2,0))</f>
        <v>0</v>
      </c>
      <c r="D247" s="119"/>
    </row>
    <row r="248" spans="2:4" hidden="1" x14ac:dyDescent="0.2">
      <c r="B248" s="72" t="str">
        <f>+'Capacidad Financiera'!B250</f>
        <v/>
      </c>
      <c r="C248" s="74">
        <f>IF(ISERROR(VLOOKUP(B248,'Capacidad Financiera'!$B$13:$AB$57081,2,0)),"",VLOOKUP(B248,'Capacidad Financiera'!$B$13:$AB$57081,2,0))</f>
        <v>0</v>
      </c>
      <c r="D248" s="119"/>
    </row>
    <row r="249" spans="2:4" hidden="1" x14ac:dyDescent="0.2">
      <c r="B249" s="72" t="str">
        <f>+'Capacidad Financiera'!B251</f>
        <v/>
      </c>
      <c r="C249" s="74">
        <f>IF(ISERROR(VLOOKUP(B249,'Capacidad Financiera'!$B$13:$AB$57081,2,0)),"",VLOOKUP(B249,'Capacidad Financiera'!$B$13:$AB$57081,2,0))</f>
        <v>0</v>
      </c>
      <c r="D249" s="119"/>
    </row>
    <row r="250" spans="2:4" hidden="1" x14ac:dyDescent="0.2">
      <c r="B250" s="72" t="str">
        <f>+'Capacidad Financiera'!B252</f>
        <v/>
      </c>
      <c r="C250" s="74">
        <f>IF(ISERROR(VLOOKUP(B250,'Capacidad Financiera'!$B$13:$AB$57081,2,0)),"",VLOOKUP(B250,'Capacidad Financiera'!$B$13:$AB$57081,2,0))</f>
        <v>0</v>
      </c>
      <c r="D250" s="119"/>
    </row>
    <row r="251" spans="2:4" hidden="1" x14ac:dyDescent="0.2">
      <c r="B251" s="72" t="str">
        <f>+'Capacidad Financiera'!B253</f>
        <v/>
      </c>
      <c r="C251" s="74">
        <f>IF(ISERROR(VLOOKUP(B251,'Capacidad Financiera'!$B$13:$AB$57081,2,0)),"",VLOOKUP(B251,'Capacidad Financiera'!$B$13:$AB$57081,2,0))</f>
        <v>0</v>
      </c>
      <c r="D251" s="119"/>
    </row>
    <row r="252" spans="2:4" hidden="1" x14ac:dyDescent="0.2">
      <c r="B252" s="72" t="str">
        <f>+'Capacidad Financiera'!B254</f>
        <v/>
      </c>
      <c r="C252" s="74">
        <f>IF(ISERROR(VLOOKUP(B252,'Capacidad Financiera'!$B$13:$AB$57081,2,0)),"",VLOOKUP(B252,'Capacidad Financiera'!$B$13:$AB$57081,2,0))</f>
        <v>0</v>
      </c>
      <c r="D252" s="119"/>
    </row>
    <row r="253" spans="2:4" ht="13.5" hidden="1" thickBot="1" x14ac:dyDescent="0.25">
      <c r="B253" s="153" t="str">
        <f>+'Capacidad Financiera'!B255</f>
        <v/>
      </c>
      <c r="C253" s="154">
        <f>IF(ISERROR(VLOOKUP(B253,'Capacidad Financiera'!$B$13:$AB$57081,2,0)),"",VLOOKUP(B253,'Capacidad Financiera'!$B$13:$AB$57081,2,0))</f>
        <v>0</v>
      </c>
      <c r="D253" s="159"/>
    </row>
    <row r="254" spans="2:4" ht="13.5" thickBot="1" x14ac:dyDescent="0.25">
      <c r="B254" s="161"/>
      <c r="C254" s="483"/>
      <c r="D254" s="484"/>
    </row>
    <row r="255" spans="2:4" x14ac:dyDescent="0.2">
      <c r="B255" s="67">
        <v>23</v>
      </c>
      <c r="C255" s="68" t="str">
        <f>IF(ISERROR(VLOOKUP(B255,'Capacidad Financiera'!$B$13:$AB$57081,2,0)),"",VLOOKUP(B255,'Capacidad Financiera'!$B$13:$AB$57081,2,0))</f>
        <v>CONSORCIO KARSOL</v>
      </c>
      <c r="D255" s="111"/>
    </row>
    <row r="256" spans="2:4" x14ac:dyDescent="0.2">
      <c r="B256" s="72">
        <f>+'Capacidad Financiera'!B258</f>
        <v>23.1</v>
      </c>
      <c r="C256" s="74" t="str">
        <f>IF(ISERROR(VLOOKUP(B256,'Capacidad Financiera'!$B$13:$AB$57081,2,0)),"",VLOOKUP(B256,'Capacidad Financiera'!$B$13:$AB$57081,2,0))</f>
        <v>HERBERT JOSEFF KARPF RIVERA</v>
      </c>
      <c r="D256" s="285">
        <v>2213224384</v>
      </c>
    </row>
    <row r="257" spans="2:4" ht="13.5" thickBot="1" x14ac:dyDescent="0.25">
      <c r="B257" s="72" t="str">
        <f>+'Capacidad Financiera'!B259</f>
        <v/>
      </c>
      <c r="C257" s="74">
        <f>IF(ISERROR(VLOOKUP(B257,'Capacidad Financiera'!$B$13:$AB$57081,2,0)),"",VLOOKUP(B257,'Capacidad Financiera'!$B$13:$AB$57081,2,0))</f>
        <v>0</v>
      </c>
      <c r="D257" s="285"/>
    </row>
    <row r="258" spans="2:4" hidden="1" x14ac:dyDescent="0.2">
      <c r="B258" s="72" t="str">
        <f>+'Capacidad Financiera'!B260</f>
        <v/>
      </c>
      <c r="C258" s="74">
        <f>IF(ISERROR(VLOOKUP(B258,'Capacidad Financiera'!$B$13:$AB$57081,2,0)),"",VLOOKUP(B258,'Capacidad Financiera'!$B$13:$AB$57081,2,0))</f>
        <v>0</v>
      </c>
      <c r="D258" s="119"/>
    </row>
    <row r="259" spans="2:4" hidden="1" x14ac:dyDescent="0.2">
      <c r="B259" s="72" t="str">
        <f>+'Capacidad Financiera'!B261</f>
        <v/>
      </c>
      <c r="C259" s="74">
        <f>IF(ISERROR(VLOOKUP(B259,'Capacidad Financiera'!$B$13:$AB$57081,2,0)),"",VLOOKUP(B259,'Capacidad Financiera'!$B$13:$AB$57081,2,0))</f>
        <v>0</v>
      </c>
      <c r="D259" s="119"/>
    </row>
    <row r="260" spans="2:4" hidden="1" x14ac:dyDescent="0.2">
      <c r="B260" s="72" t="str">
        <f>+'Capacidad Financiera'!B262</f>
        <v/>
      </c>
      <c r="C260" s="74">
        <f>IF(ISERROR(VLOOKUP(B260,'Capacidad Financiera'!$B$13:$AB$57081,2,0)),"",VLOOKUP(B260,'Capacidad Financiera'!$B$13:$AB$57081,2,0))</f>
        <v>0</v>
      </c>
      <c r="D260" s="119"/>
    </row>
    <row r="261" spans="2:4" hidden="1" x14ac:dyDescent="0.2">
      <c r="B261" s="72" t="str">
        <f>+'Capacidad Financiera'!B263</f>
        <v/>
      </c>
      <c r="C261" s="74">
        <f>IF(ISERROR(VLOOKUP(B261,'Capacidad Financiera'!$B$13:$AB$57081,2,0)),"",VLOOKUP(B261,'Capacidad Financiera'!$B$13:$AB$57081,2,0))</f>
        <v>0</v>
      </c>
      <c r="D261" s="119"/>
    </row>
    <row r="262" spans="2:4" hidden="1" x14ac:dyDescent="0.2">
      <c r="B262" s="72" t="str">
        <f>+'Capacidad Financiera'!B264</f>
        <v/>
      </c>
      <c r="C262" s="74">
        <f>IF(ISERROR(VLOOKUP(B262,'Capacidad Financiera'!$B$13:$AB$57081,2,0)),"",VLOOKUP(B262,'Capacidad Financiera'!$B$13:$AB$57081,2,0))</f>
        <v>0</v>
      </c>
      <c r="D262" s="119"/>
    </row>
    <row r="263" spans="2:4" hidden="1" x14ac:dyDescent="0.2">
      <c r="B263" s="72" t="str">
        <f>+'Capacidad Financiera'!B265</f>
        <v/>
      </c>
      <c r="C263" s="74">
        <f>IF(ISERROR(VLOOKUP(B263,'Capacidad Financiera'!$B$13:$AB$57081,2,0)),"",VLOOKUP(B263,'Capacidad Financiera'!$B$13:$AB$57081,2,0))</f>
        <v>0</v>
      </c>
      <c r="D263" s="119"/>
    </row>
    <row r="264" spans="2:4" ht="13.5" hidden="1" thickBot="1" x14ac:dyDescent="0.25">
      <c r="B264" s="153" t="str">
        <f>+'Capacidad Financiera'!B266</f>
        <v/>
      </c>
      <c r="C264" s="154">
        <f>IF(ISERROR(VLOOKUP(B264,'Capacidad Financiera'!$B$13:$AB$57081,2,0)),"",VLOOKUP(B264,'Capacidad Financiera'!$B$13:$AB$57081,2,0))</f>
        <v>0</v>
      </c>
      <c r="D264" s="159"/>
    </row>
    <row r="265" spans="2:4" ht="13.5" thickBot="1" x14ac:dyDescent="0.25">
      <c r="B265" s="161"/>
      <c r="C265" s="483"/>
      <c r="D265" s="484"/>
    </row>
    <row r="266" spans="2:4" x14ac:dyDescent="0.2">
      <c r="B266" s="67">
        <v>24</v>
      </c>
      <c r="C266" s="68" t="str">
        <f>IF(ISERROR(VLOOKUP(B266,'Capacidad Financiera'!$B$13:$AB$57081,2,0)),"",VLOOKUP(B266,'Capacidad Financiera'!$B$13:$AB$57081,2,0))</f>
        <v>GIJON SAS</v>
      </c>
      <c r="D266" s="111"/>
    </row>
    <row r="267" spans="2:4" ht="13.5" thickBot="1" x14ac:dyDescent="0.25">
      <c r="B267" s="72">
        <f>+'Capacidad Financiera'!B269</f>
        <v>24.1</v>
      </c>
      <c r="C267" s="74" t="str">
        <f>IF(ISERROR(VLOOKUP(B267,'Capacidad Financiera'!$B$13:$AB$57081,2,0)),"",VLOOKUP(B267,'Capacidad Financiera'!$B$13:$AB$57081,2,0))</f>
        <v>GIJON SAS</v>
      </c>
      <c r="D267" s="285">
        <v>548474672</v>
      </c>
    </row>
    <row r="268" spans="2:4" hidden="1" x14ac:dyDescent="0.2">
      <c r="B268" s="72" t="str">
        <f>+'Capacidad Financiera'!B270</f>
        <v/>
      </c>
      <c r="C268" s="74">
        <f>IF(ISERROR(VLOOKUP(B268,'Capacidad Financiera'!$B$13:$AB$57081,2,0)),"",VLOOKUP(B268,'Capacidad Financiera'!$B$13:$AB$57081,2,0))</f>
        <v>0</v>
      </c>
      <c r="D268" s="285"/>
    </row>
    <row r="269" spans="2:4" hidden="1" x14ac:dyDescent="0.2">
      <c r="B269" s="72" t="str">
        <f>+'Capacidad Financiera'!B271</f>
        <v/>
      </c>
      <c r="C269" s="74">
        <f>IF(ISERROR(VLOOKUP(B269,'Capacidad Financiera'!$B$13:$AB$57081,2,0)),"",VLOOKUP(B269,'Capacidad Financiera'!$B$13:$AB$57081,2,0))</f>
        <v>0</v>
      </c>
      <c r="D269" s="119"/>
    </row>
    <row r="270" spans="2:4" hidden="1" x14ac:dyDescent="0.2">
      <c r="B270" s="72" t="str">
        <f>+'Capacidad Financiera'!B272</f>
        <v/>
      </c>
      <c r="C270" s="74">
        <f>IF(ISERROR(VLOOKUP(B270,'Capacidad Financiera'!$B$13:$AB$57081,2,0)),"",VLOOKUP(B270,'Capacidad Financiera'!$B$13:$AB$57081,2,0))</f>
        <v>0</v>
      </c>
      <c r="D270" s="119"/>
    </row>
    <row r="271" spans="2:4" hidden="1" x14ac:dyDescent="0.2">
      <c r="B271" s="72" t="str">
        <f>+'Capacidad Financiera'!B273</f>
        <v/>
      </c>
      <c r="C271" s="74">
        <f>IF(ISERROR(VLOOKUP(B271,'Capacidad Financiera'!$B$13:$AB$57081,2,0)),"",VLOOKUP(B271,'Capacidad Financiera'!$B$13:$AB$57081,2,0))</f>
        <v>0</v>
      </c>
      <c r="D271" s="119"/>
    </row>
    <row r="272" spans="2:4" hidden="1" x14ac:dyDescent="0.2">
      <c r="B272" s="72" t="str">
        <f>+'Capacidad Financiera'!B274</f>
        <v/>
      </c>
      <c r="C272" s="74">
        <f>IF(ISERROR(VLOOKUP(B272,'Capacidad Financiera'!$B$13:$AB$57081,2,0)),"",VLOOKUP(B272,'Capacidad Financiera'!$B$13:$AB$57081,2,0))</f>
        <v>0</v>
      </c>
      <c r="D272" s="119"/>
    </row>
    <row r="273" spans="2:4" hidden="1" x14ac:dyDescent="0.2">
      <c r="B273" s="72" t="str">
        <f>+'Capacidad Financiera'!B275</f>
        <v/>
      </c>
      <c r="C273" s="74">
        <f>IF(ISERROR(VLOOKUP(B273,'Capacidad Financiera'!$B$13:$AB$57081,2,0)),"",VLOOKUP(B273,'Capacidad Financiera'!$B$13:$AB$57081,2,0))</f>
        <v>0</v>
      </c>
      <c r="D273" s="119"/>
    </row>
    <row r="274" spans="2:4" hidden="1" x14ac:dyDescent="0.2">
      <c r="B274" s="72" t="str">
        <f>+'Capacidad Financiera'!B276</f>
        <v/>
      </c>
      <c r="C274" s="74">
        <f>IF(ISERROR(VLOOKUP(B274,'Capacidad Financiera'!$B$13:$AB$57081,2,0)),"",VLOOKUP(B274,'Capacidad Financiera'!$B$13:$AB$57081,2,0))</f>
        <v>0</v>
      </c>
      <c r="D274" s="119"/>
    </row>
    <row r="275" spans="2:4" ht="13.5" hidden="1" thickBot="1" x14ac:dyDescent="0.25">
      <c r="B275" s="153" t="str">
        <f>+'Capacidad Financiera'!B277</f>
        <v/>
      </c>
      <c r="C275" s="154">
        <f>IF(ISERROR(VLOOKUP(B275,'Capacidad Financiera'!$B$13:$AB$57081,2,0)),"",VLOOKUP(B275,'Capacidad Financiera'!$B$13:$AB$57081,2,0))</f>
        <v>0</v>
      </c>
      <c r="D275" s="159"/>
    </row>
    <row r="276" spans="2:4" ht="13.5" thickBot="1" x14ac:dyDescent="0.25">
      <c r="B276" s="161"/>
      <c r="C276" s="483"/>
      <c r="D276" s="484"/>
    </row>
    <row r="277" spans="2:4" x14ac:dyDescent="0.2">
      <c r="B277" s="67">
        <v>25</v>
      </c>
      <c r="C277" s="68" t="str">
        <f>IF(ISERROR(VLOOKUP(B277,'Capacidad Financiera'!$B$13:$AB$57081,2,0)),"",VLOOKUP(B277,'Capacidad Financiera'!$B$13:$AB$57081,2,0))</f>
        <v xml:space="preserve"> CONSORCIO RAI-CO 2024</v>
      </c>
      <c r="D277" s="111"/>
    </row>
    <row r="278" spans="2:4" x14ac:dyDescent="0.2">
      <c r="B278" s="72">
        <f>+'Capacidad Financiera'!B280</f>
        <v>25.1</v>
      </c>
      <c r="C278" s="74" t="str">
        <f>IF(ISERROR(VLOOKUP(B278,'Capacidad Financiera'!$B$13:$AB$57081,2,0)),"",VLOOKUP(B278,'Capacidad Financiera'!$B$13:$AB$57081,2,0))</f>
        <v>AGUIRRE ZAPATA RAIMUR</v>
      </c>
      <c r="D278" s="285">
        <v>532338092</v>
      </c>
    </row>
    <row r="279" spans="2:4" ht="13.5" thickBot="1" x14ac:dyDescent="0.25">
      <c r="B279" s="72">
        <f>+'Capacidad Financiera'!B281</f>
        <v>25.200000000000003</v>
      </c>
      <c r="C279" s="74" t="str">
        <f>IF(ISERROR(VLOOKUP(B279,'Capacidad Financiera'!$B$13:$AB$57081,2,0)),"",VLOOKUP(B279,'Capacidad Financiera'!$B$13:$AB$57081,2,0))</f>
        <v>COASH S.A.S</v>
      </c>
      <c r="D279" s="285">
        <v>749124692</v>
      </c>
    </row>
    <row r="280" spans="2:4" hidden="1" x14ac:dyDescent="0.2">
      <c r="B280" s="72" t="str">
        <f>+'Capacidad Financiera'!B282</f>
        <v/>
      </c>
      <c r="C280" s="74">
        <f>IF(ISERROR(VLOOKUP(B280,'Capacidad Financiera'!$B$13:$AB$57081,2,0)),"",VLOOKUP(B280,'Capacidad Financiera'!$B$13:$AB$57081,2,0))</f>
        <v>0</v>
      </c>
      <c r="D280" s="119"/>
    </row>
    <row r="281" spans="2:4" hidden="1" x14ac:dyDescent="0.2">
      <c r="B281" s="72" t="str">
        <f>+'Capacidad Financiera'!B283</f>
        <v/>
      </c>
      <c r="C281" s="74">
        <f>IF(ISERROR(VLOOKUP(B281,'Capacidad Financiera'!$B$13:$AB$57081,2,0)),"",VLOOKUP(B281,'Capacidad Financiera'!$B$13:$AB$57081,2,0))</f>
        <v>0</v>
      </c>
      <c r="D281" s="119"/>
    </row>
    <row r="282" spans="2:4" hidden="1" x14ac:dyDescent="0.2">
      <c r="B282" s="72" t="str">
        <f>+'Capacidad Financiera'!B284</f>
        <v/>
      </c>
      <c r="C282" s="74">
        <f>IF(ISERROR(VLOOKUP(B282,'Capacidad Financiera'!$B$13:$AB$57081,2,0)),"",VLOOKUP(B282,'Capacidad Financiera'!$B$13:$AB$57081,2,0))</f>
        <v>0</v>
      </c>
      <c r="D282" s="119"/>
    </row>
    <row r="283" spans="2:4" hidden="1" x14ac:dyDescent="0.2">
      <c r="B283" s="72" t="str">
        <f>+'Capacidad Financiera'!B285</f>
        <v/>
      </c>
      <c r="C283" s="74">
        <f>IF(ISERROR(VLOOKUP(B283,'Capacidad Financiera'!$B$13:$AB$57081,2,0)),"",VLOOKUP(B283,'Capacidad Financiera'!$B$13:$AB$57081,2,0))</f>
        <v>0</v>
      </c>
      <c r="D283" s="119"/>
    </row>
    <row r="284" spans="2:4" hidden="1" x14ac:dyDescent="0.2">
      <c r="B284" s="72" t="str">
        <f>+'Capacidad Financiera'!B286</f>
        <v/>
      </c>
      <c r="C284" s="74">
        <f>IF(ISERROR(VLOOKUP(B284,'Capacidad Financiera'!$B$13:$AB$57081,2,0)),"",VLOOKUP(B284,'Capacidad Financiera'!$B$13:$AB$57081,2,0))</f>
        <v>0</v>
      </c>
      <c r="D284" s="119"/>
    </row>
    <row r="285" spans="2:4" hidden="1" x14ac:dyDescent="0.2">
      <c r="B285" s="72" t="str">
        <f>+'Capacidad Financiera'!B287</f>
        <v/>
      </c>
      <c r="C285" s="74">
        <f>IF(ISERROR(VLOOKUP(B285,'Capacidad Financiera'!$B$13:$AB$57081,2,0)),"",VLOOKUP(B285,'Capacidad Financiera'!$B$13:$AB$57081,2,0))</f>
        <v>0</v>
      </c>
      <c r="D285" s="119"/>
    </row>
    <row r="286" spans="2:4" ht="13.5" hidden="1" thickBot="1" x14ac:dyDescent="0.25">
      <c r="B286" s="153" t="str">
        <f>+'Capacidad Financiera'!B288</f>
        <v/>
      </c>
      <c r="C286" s="154">
        <f>IF(ISERROR(VLOOKUP(B286,'Capacidad Financiera'!$B$13:$AB$57081,2,0)),"",VLOOKUP(B286,'Capacidad Financiera'!$B$13:$AB$57081,2,0))</f>
        <v>0</v>
      </c>
      <c r="D286" s="159"/>
    </row>
    <row r="287" spans="2:4" ht="13.5" thickBot="1" x14ac:dyDescent="0.25">
      <c r="B287" s="161"/>
      <c r="C287" s="483"/>
      <c r="D287" s="484"/>
    </row>
    <row r="288" spans="2:4" x14ac:dyDescent="0.2">
      <c r="B288" s="67">
        <v>26</v>
      </c>
      <c r="C288" s="68" t="str">
        <f>IF(ISERROR(VLOOKUP(B288,'Capacidad Financiera'!$B$13:$AB$57081,2,0)),"",VLOOKUP(B288,'Capacidad Financiera'!$B$13:$AB$57081,2,0))</f>
        <v>UNION TEMPORAL INCA 2024</v>
      </c>
      <c r="D288" s="111"/>
    </row>
    <row r="289" spans="2:4" x14ac:dyDescent="0.2">
      <c r="B289" s="72">
        <f>+'Capacidad Financiera'!B291</f>
        <v>26.1</v>
      </c>
      <c r="C289" s="74" t="str">
        <f>IF(ISERROR(VLOOKUP(B289,'Capacidad Financiera'!$B$13:$AB$57081,2,0)),"",VLOOKUP(B289,'Capacidad Financiera'!$B$13:$AB$57081,2,0))</f>
        <v>JAIRO ORLANDO CASTILLO CARDOZO</v>
      </c>
      <c r="D289" s="285">
        <v>1578108031</v>
      </c>
    </row>
    <row r="290" spans="2:4" ht="13.5" thickBot="1" x14ac:dyDescent="0.25">
      <c r="B290" s="72">
        <f>+'Capacidad Financiera'!B292</f>
        <v>26.200000000000003</v>
      </c>
      <c r="C290" s="74" t="str">
        <f>IF(ISERROR(VLOOKUP(B290,'Capacidad Financiera'!$B$13:$AB$57081,2,0)),"",VLOOKUP(B290,'Capacidad Financiera'!$B$13:$AB$57081,2,0))</f>
        <v>INPAME SAS</v>
      </c>
      <c r="D290" s="285">
        <v>1471557874</v>
      </c>
    </row>
    <row r="291" spans="2:4" hidden="1" x14ac:dyDescent="0.2">
      <c r="B291" s="72" t="str">
        <f>+'Capacidad Financiera'!B293</f>
        <v/>
      </c>
      <c r="C291" s="74">
        <f>IF(ISERROR(VLOOKUP(B291,'Capacidad Financiera'!$B$13:$AB$57081,2,0)),"",VLOOKUP(B291,'Capacidad Financiera'!$B$13:$AB$57081,2,0))</f>
        <v>0</v>
      </c>
      <c r="D291" s="119"/>
    </row>
    <row r="292" spans="2:4" hidden="1" x14ac:dyDescent="0.2">
      <c r="B292" s="72" t="str">
        <f>+'Capacidad Financiera'!B294</f>
        <v/>
      </c>
      <c r="C292" s="74">
        <f>IF(ISERROR(VLOOKUP(B292,'Capacidad Financiera'!$B$13:$AB$57081,2,0)),"",VLOOKUP(B292,'Capacidad Financiera'!$B$13:$AB$57081,2,0))</f>
        <v>0</v>
      </c>
      <c r="D292" s="119"/>
    </row>
    <row r="293" spans="2:4" hidden="1" x14ac:dyDescent="0.2">
      <c r="B293" s="72" t="str">
        <f>+'Capacidad Financiera'!B295</f>
        <v/>
      </c>
      <c r="C293" s="74">
        <f>IF(ISERROR(VLOOKUP(B293,'Capacidad Financiera'!$B$13:$AB$57081,2,0)),"",VLOOKUP(B293,'Capacidad Financiera'!$B$13:$AB$57081,2,0))</f>
        <v>0</v>
      </c>
      <c r="D293" s="119"/>
    </row>
    <row r="294" spans="2:4" hidden="1" x14ac:dyDescent="0.2">
      <c r="B294" s="72" t="str">
        <f>+'Capacidad Financiera'!B296</f>
        <v/>
      </c>
      <c r="C294" s="74">
        <f>IF(ISERROR(VLOOKUP(B294,'Capacidad Financiera'!$B$13:$AB$57081,2,0)),"",VLOOKUP(B294,'Capacidad Financiera'!$B$13:$AB$57081,2,0))</f>
        <v>0</v>
      </c>
      <c r="D294" s="119"/>
    </row>
    <row r="295" spans="2:4" hidden="1" x14ac:dyDescent="0.2">
      <c r="B295" s="72" t="str">
        <f>+'Capacidad Financiera'!B297</f>
        <v/>
      </c>
      <c r="C295" s="74">
        <f>IF(ISERROR(VLOOKUP(B295,'Capacidad Financiera'!$B$13:$AB$57081,2,0)),"",VLOOKUP(B295,'Capacidad Financiera'!$B$13:$AB$57081,2,0))</f>
        <v>0</v>
      </c>
      <c r="D295" s="119"/>
    </row>
    <row r="296" spans="2:4" hidden="1" x14ac:dyDescent="0.2">
      <c r="B296" s="72" t="str">
        <f>+'Capacidad Financiera'!B298</f>
        <v/>
      </c>
      <c r="C296" s="74">
        <f>IF(ISERROR(VLOOKUP(B296,'Capacidad Financiera'!$B$13:$AB$57081,2,0)),"",VLOOKUP(B296,'Capacidad Financiera'!$B$13:$AB$57081,2,0))</f>
        <v>0</v>
      </c>
      <c r="D296" s="119"/>
    </row>
    <row r="297" spans="2:4" ht="13.5" hidden="1" thickBot="1" x14ac:dyDescent="0.25">
      <c r="B297" s="153" t="str">
        <f>+'Capacidad Financiera'!B299</f>
        <v/>
      </c>
      <c r="C297" s="154">
        <f>IF(ISERROR(VLOOKUP(B297,'Capacidad Financiera'!$B$13:$AB$57081,2,0)),"",VLOOKUP(B297,'Capacidad Financiera'!$B$13:$AB$57081,2,0))</f>
        <v>0</v>
      </c>
      <c r="D297" s="159"/>
    </row>
    <row r="298" spans="2:4" ht="13.5" thickBot="1" x14ac:dyDescent="0.25">
      <c r="B298" s="161"/>
      <c r="C298" s="483"/>
      <c r="D298" s="484"/>
    </row>
  </sheetData>
  <sheetProtection formatCells="0" formatColumns="0" formatRows="0" insertColumns="0" insertRows="0" insertHyperlinks="0" deleteColumns="0" deleteRows="0" sort="0" autoFilter="0" pivotTables="0"/>
  <mergeCells count="32">
    <mergeCell ref="C23:D23"/>
    <mergeCell ref="B2:D2"/>
    <mergeCell ref="B6:D6"/>
    <mergeCell ref="B7:D7"/>
    <mergeCell ref="B8:D8"/>
    <mergeCell ref="B11:B12"/>
    <mergeCell ref="C11:C12"/>
    <mergeCell ref="C34:D34"/>
    <mergeCell ref="C45:D45"/>
    <mergeCell ref="C56:D56"/>
    <mergeCell ref="C67:D67"/>
    <mergeCell ref="C78:D78"/>
    <mergeCell ref="C89:D89"/>
    <mergeCell ref="C100:D100"/>
    <mergeCell ref="C111:D111"/>
    <mergeCell ref="C122:D122"/>
    <mergeCell ref="C133:D133"/>
    <mergeCell ref="C144:D144"/>
    <mergeCell ref="C155:D155"/>
    <mergeCell ref="C166:D166"/>
    <mergeCell ref="C177:D177"/>
    <mergeCell ref="C188:D188"/>
    <mergeCell ref="C199:D199"/>
    <mergeCell ref="C210:D210"/>
    <mergeCell ref="C221:D221"/>
    <mergeCell ref="C232:D232"/>
    <mergeCell ref="C243:D243"/>
    <mergeCell ref="C254:D254"/>
    <mergeCell ref="C265:D265"/>
    <mergeCell ref="C276:D276"/>
    <mergeCell ref="C287:D287"/>
    <mergeCell ref="C298:D298"/>
  </mergeCells>
  <conditionalFormatting sqref="C13:C22 C10:D10">
    <cfRule type="cellIs" dxfId="799" priority="1189" stopIfTrue="1" operator="equal">
      <formula>"NO ADMISIBLE"</formula>
    </cfRule>
  </conditionalFormatting>
  <conditionalFormatting sqref="D14">
    <cfRule type="expression" dxfId="798" priority="1183" stopIfTrue="1">
      <formula>IF(#REF!-INT(#REF!)&gt;0,TRUE,FALSE)</formula>
    </cfRule>
  </conditionalFormatting>
  <conditionalFormatting sqref="D13">
    <cfRule type="expression" dxfId="797" priority="1190" stopIfTrue="1">
      <formula>IF(#REF!-INT(#REF!)&gt;0,TRUE,FALSE)</formula>
    </cfRule>
  </conditionalFormatting>
  <conditionalFormatting sqref="D15:D22">
    <cfRule type="expression" dxfId="796" priority="1173" stopIfTrue="1">
      <formula>IF(#REF!-INT(#REF!)&gt;0,TRUE,FALSE)</formula>
    </cfRule>
  </conditionalFormatting>
  <conditionalFormatting sqref="B14:D22">
    <cfRule type="expression" dxfId="795" priority="791">
      <formula>MOD(ROW(),2)=0</formula>
    </cfRule>
  </conditionalFormatting>
  <conditionalFormatting sqref="C24:C33">
    <cfRule type="cellIs" dxfId="794" priority="124" stopIfTrue="1" operator="equal">
      <formula>"NO ADMISIBLE"</formula>
    </cfRule>
  </conditionalFormatting>
  <conditionalFormatting sqref="D25">
    <cfRule type="expression" dxfId="793" priority="123" stopIfTrue="1">
      <formula>IF(#REF!-INT(#REF!)&gt;0,TRUE,FALSE)</formula>
    </cfRule>
  </conditionalFormatting>
  <conditionalFormatting sqref="D24">
    <cfRule type="expression" dxfId="792" priority="125" stopIfTrue="1">
      <formula>IF(#REF!-INT(#REF!)&gt;0,TRUE,FALSE)</formula>
    </cfRule>
  </conditionalFormatting>
  <conditionalFormatting sqref="D26:D33">
    <cfRule type="expression" dxfId="791" priority="122" stopIfTrue="1">
      <formula>IF(#REF!-INT(#REF!)&gt;0,TRUE,FALSE)</formula>
    </cfRule>
  </conditionalFormatting>
  <conditionalFormatting sqref="B25:D33">
    <cfRule type="expression" dxfId="790" priority="121">
      <formula>MOD(ROW(),2)=0</formula>
    </cfRule>
  </conditionalFormatting>
  <conditionalFormatting sqref="C35:C44">
    <cfRule type="cellIs" dxfId="789" priority="119" stopIfTrue="1" operator="equal">
      <formula>"NO ADMISIBLE"</formula>
    </cfRule>
  </conditionalFormatting>
  <conditionalFormatting sqref="D36">
    <cfRule type="expression" dxfId="788" priority="118" stopIfTrue="1">
      <formula>IF(#REF!-INT(#REF!)&gt;0,TRUE,FALSE)</formula>
    </cfRule>
  </conditionalFormatting>
  <conditionalFormatting sqref="D35">
    <cfRule type="expression" dxfId="787" priority="120" stopIfTrue="1">
      <formula>IF(#REF!-INT(#REF!)&gt;0,TRUE,FALSE)</formula>
    </cfRule>
  </conditionalFormatting>
  <conditionalFormatting sqref="D37:D44">
    <cfRule type="expression" dxfId="786" priority="117" stopIfTrue="1">
      <formula>IF(#REF!-INT(#REF!)&gt;0,TRUE,FALSE)</formula>
    </cfRule>
  </conditionalFormatting>
  <conditionalFormatting sqref="B36:D44">
    <cfRule type="expression" dxfId="785" priority="116">
      <formula>MOD(ROW(),2)=0</formula>
    </cfRule>
  </conditionalFormatting>
  <conditionalFormatting sqref="C46:C55">
    <cfRule type="cellIs" dxfId="784" priority="114" stopIfTrue="1" operator="equal">
      <formula>"NO ADMISIBLE"</formula>
    </cfRule>
  </conditionalFormatting>
  <conditionalFormatting sqref="D47">
    <cfRule type="expression" dxfId="783" priority="113" stopIfTrue="1">
      <formula>IF(#REF!-INT(#REF!)&gt;0,TRUE,FALSE)</formula>
    </cfRule>
  </conditionalFormatting>
  <conditionalFormatting sqref="D46">
    <cfRule type="expression" dxfId="782" priority="115" stopIfTrue="1">
      <formula>IF(#REF!-INT(#REF!)&gt;0,TRUE,FALSE)</formula>
    </cfRule>
  </conditionalFormatting>
  <conditionalFormatting sqref="D48:D55">
    <cfRule type="expression" dxfId="781" priority="112" stopIfTrue="1">
      <formula>IF(#REF!-INT(#REF!)&gt;0,TRUE,FALSE)</formula>
    </cfRule>
  </conditionalFormatting>
  <conditionalFormatting sqref="B47:D55">
    <cfRule type="expression" dxfId="780" priority="111">
      <formula>MOD(ROW(),2)=0</formula>
    </cfRule>
  </conditionalFormatting>
  <conditionalFormatting sqref="C57:C66">
    <cfRule type="cellIs" dxfId="779" priority="109" stopIfTrue="1" operator="equal">
      <formula>"NO ADMISIBLE"</formula>
    </cfRule>
  </conditionalFormatting>
  <conditionalFormatting sqref="D58">
    <cfRule type="expression" dxfId="778" priority="108" stopIfTrue="1">
      <formula>IF(#REF!-INT(#REF!)&gt;0,TRUE,FALSE)</formula>
    </cfRule>
  </conditionalFormatting>
  <conditionalFormatting sqref="D57">
    <cfRule type="expression" dxfId="777" priority="110" stopIfTrue="1">
      <formula>IF(#REF!-INT(#REF!)&gt;0,TRUE,FALSE)</formula>
    </cfRule>
  </conditionalFormatting>
  <conditionalFormatting sqref="D59:D66">
    <cfRule type="expression" dxfId="776" priority="107" stopIfTrue="1">
      <formula>IF(#REF!-INT(#REF!)&gt;0,TRUE,FALSE)</formula>
    </cfRule>
  </conditionalFormatting>
  <conditionalFormatting sqref="B58:D66">
    <cfRule type="expression" dxfId="775" priority="106">
      <formula>MOD(ROW(),2)=0</formula>
    </cfRule>
  </conditionalFormatting>
  <conditionalFormatting sqref="C68:C77">
    <cfRule type="cellIs" dxfId="774" priority="104" stopIfTrue="1" operator="equal">
      <formula>"NO ADMISIBLE"</formula>
    </cfRule>
  </conditionalFormatting>
  <conditionalFormatting sqref="D69">
    <cfRule type="expression" dxfId="773" priority="103" stopIfTrue="1">
      <formula>IF(#REF!-INT(#REF!)&gt;0,TRUE,FALSE)</formula>
    </cfRule>
  </conditionalFormatting>
  <conditionalFormatting sqref="D68">
    <cfRule type="expression" dxfId="772" priority="105" stopIfTrue="1">
      <formula>IF(#REF!-INT(#REF!)&gt;0,TRUE,FALSE)</formula>
    </cfRule>
  </conditionalFormatting>
  <conditionalFormatting sqref="D70:D77">
    <cfRule type="expression" dxfId="771" priority="102" stopIfTrue="1">
      <formula>IF(#REF!-INT(#REF!)&gt;0,TRUE,FALSE)</formula>
    </cfRule>
  </conditionalFormatting>
  <conditionalFormatting sqref="B69:D77">
    <cfRule type="expression" dxfId="770" priority="101">
      <formula>MOD(ROW(),2)=0</formula>
    </cfRule>
  </conditionalFormatting>
  <conditionalFormatting sqref="C79:C88">
    <cfRule type="cellIs" dxfId="769" priority="99" stopIfTrue="1" operator="equal">
      <formula>"NO ADMISIBLE"</formula>
    </cfRule>
  </conditionalFormatting>
  <conditionalFormatting sqref="D80">
    <cfRule type="expression" dxfId="768" priority="98" stopIfTrue="1">
      <formula>IF(#REF!-INT(#REF!)&gt;0,TRUE,FALSE)</formula>
    </cfRule>
  </conditionalFormatting>
  <conditionalFormatting sqref="D79">
    <cfRule type="expression" dxfId="767" priority="100" stopIfTrue="1">
      <formula>IF(#REF!-INT(#REF!)&gt;0,TRUE,FALSE)</formula>
    </cfRule>
  </conditionalFormatting>
  <conditionalFormatting sqref="D81:D88">
    <cfRule type="expression" dxfId="766" priority="97" stopIfTrue="1">
      <formula>IF(#REF!-INT(#REF!)&gt;0,TRUE,FALSE)</formula>
    </cfRule>
  </conditionalFormatting>
  <conditionalFormatting sqref="B80:D88">
    <cfRule type="expression" dxfId="765" priority="96">
      <formula>MOD(ROW(),2)=0</formula>
    </cfRule>
  </conditionalFormatting>
  <conditionalFormatting sqref="C90:C99">
    <cfRule type="cellIs" dxfId="764" priority="94" stopIfTrue="1" operator="equal">
      <formula>"NO ADMISIBLE"</formula>
    </cfRule>
  </conditionalFormatting>
  <conditionalFormatting sqref="D91">
    <cfRule type="expression" dxfId="763" priority="93" stopIfTrue="1">
      <formula>IF(#REF!-INT(#REF!)&gt;0,TRUE,FALSE)</formula>
    </cfRule>
  </conditionalFormatting>
  <conditionalFormatting sqref="D90">
    <cfRule type="expression" dxfId="762" priority="95" stopIfTrue="1">
      <formula>IF(#REF!-INT(#REF!)&gt;0,TRUE,FALSE)</formula>
    </cfRule>
  </conditionalFormatting>
  <conditionalFormatting sqref="D92:D99">
    <cfRule type="expression" dxfId="761" priority="92" stopIfTrue="1">
      <formula>IF(#REF!-INT(#REF!)&gt;0,TRUE,FALSE)</formula>
    </cfRule>
  </conditionalFormatting>
  <conditionalFormatting sqref="B91:D99">
    <cfRule type="expression" dxfId="760" priority="91">
      <formula>MOD(ROW(),2)=0</formula>
    </cfRule>
  </conditionalFormatting>
  <conditionalFormatting sqref="C101:C110">
    <cfRule type="cellIs" dxfId="759" priority="89" stopIfTrue="1" operator="equal">
      <formula>"NO ADMISIBLE"</formula>
    </cfRule>
  </conditionalFormatting>
  <conditionalFormatting sqref="D102">
    <cfRule type="expression" dxfId="758" priority="88" stopIfTrue="1">
      <formula>IF(#REF!-INT(#REF!)&gt;0,TRUE,FALSE)</formula>
    </cfRule>
  </conditionalFormatting>
  <conditionalFormatting sqref="D101">
    <cfRule type="expression" dxfId="757" priority="90" stopIfTrue="1">
      <formula>IF(#REF!-INT(#REF!)&gt;0,TRUE,FALSE)</formula>
    </cfRule>
  </conditionalFormatting>
  <conditionalFormatting sqref="D103:D110">
    <cfRule type="expression" dxfId="756" priority="87" stopIfTrue="1">
      <formula>IF(#REF!-INT(#REF!)&gt;0,TRUE,FALSE)</formula>
    </cfRule>
  </conditionalFormatting>
  <conditionalFormatting sqref="B102:D110">
    <cfRule type="expression" dxfId="755" priority="86">
      <formula>MOD(ROW(),2)=0</formula>
    </cfRule>
  </conditionalFormatting>
  <conditionalFormatting sqref="C112:C121">
    <cfRule type="cellIs" dxfId="754" priority="84" stopIfTrue="1" operator="equal">
      <formula>"NO ADMISIBLE"</formula>
    </cfRule>
  </conditionalFormatting>
  <conditionalFormatting sqref="D113">
    <cfRule type="expression" dxfId="753" priority="83" stopIfTrue="1">
      <formula>IF(#REF!-INT(#REF!)&gt;0,TRUE,FALSE)</formula>
    </cfRule>
  </conditionalFormatting>
  <conditionalFormatting sqref="D112">
    <cfRule type="expression" dxfId="752" priority="85" stopIfTrue="1">
      <formula>IF(#REF!-INT(#REF!)&gt;0,TRUE,FALSE)</formula>
    </cfRule>
  </conditionalFormatting>
  <conditionalFormatting sqref="D114:D121">
    <cfRule type="expression" dxfId="751" priority="82" stopIfTrue="1">
      <formula>IF(#REF!-INT(#REF!)&gt;0,TRUE,FALSE)</formula>
    </cfRule>
  </conditionalFormatting>
  <conditionalFormatting sqref="B113:D121">
    <cfRule type="expression" dxfId="750" priority="81">
      <formula>MOD(ROW(),2)=0</formula>
    </cfRule>
  </conditionalFormatting>
  <conditionalFormatting sqref="C123:C132">
    <cfRule type="cellIs" dxfId="749" priority="79" stopIfTrue="1" operator="equal">
      <formula>"NO ADMISIBLE"</formula>
    </cfRule>
  </conditionalFormatting>
  <conditionalFormatting sqref="D124">
    <cfRule type="expression" dxfId="748" priority="78" stopIfTrue="1">
      <formula>IF(#REF!-INT(#REF!)&gt;0,TRUE,FALSE)</formula>
    </cfRule>
  </conditionalFormatting>
  <conditionalFormatting sqref="D123">
    <cfRule type="expression" dxfId="747" priority="80" stopIfTrue="1">
      <formula>IF(#REF!-INT(#REF!)&gt;0,TRUE,FALSE)</formula>
    </cfRule>
  </conditionalFormatting>
  <conditionalFormatting sqref="D125:D132">
    <cfRule type="expression" dxfId="746" priority="77" stopIfTrue="1">
      <formula>IF(#REF!-INT(#REF!)&gt;0,TRUE,FALSE)</formula>
    </cfRule>
  </conditionalFormatting>
  <conditionalFormatting sqref="B124:D132">
    <cfRule type="expression" dxfId="745" priority="76">
      <formula>MOD(ROW(),2)=0</formula>
    </cfRule>
  </conditionalFormatting>
  <conditionalFormatting sqref="C134:C143">
    <cfRule type="cellIs" dxfId="744" priority="74" stopIfTrue="1" operator="equal">
      <formula>"NO ADMISIBLE"</formula>
    </cfRule>
  </conditionalFormatting>
  <conditionalFormatting sqref="D135">
    <cfRule type="expression" dxfId="743" priority="73" stopIfTrue="1">
      <formula>IF(#REF!-INT(#REF!)&gt;0,TRUE,FALSE)</formula>
    </cfRule>
  </conditionalFormatting>
  <conditionalFormatting sqref="D134">
    <cfRule type="expression" dxfId="742" priority="75" stopIfTrue="1">
      <formula>IF(#REF!-INT(#REF!)&gt;0,TRUE,FALSE)</formula>
    </cfRule>
  </conditionalFormatting>
  <conditionalFormatting sqref="D136:D143">
    <cfRule type="expression" dxfId="741" priority="72" stopIfTrue="1">
      <formula>IF(#REF!-INT(#REF!)&gt;0,TRUE,FALSE)</formula>
    </cfRule>
  </conditionalFormatting>
  <conditionalFormatting sqref="B135:D143">
    <cfRule type="expression" dxfId="740" priority="71">
      <formula>MOD(ROW(),2)=0</formula>
    </cfRule>
  </conditionalFormatting>
  <conditionalFormatting sqref="C145:C154">
    <cfRule type="cellIs" dxfId="739" priority="69" stopIfTrue="1" operator="equal">
      <formula>"NO ADMISIBLE"</formula>
    </cfRule>
  </conditionalFormatting>
  <conditionalFormatting sqref="D146">
    <cfRule type="expression" dxfId="738" priority="68" stopIfTrue="1">
      <formula>IF(#REF!-INT(#REF!)&gt;0,TRUE,FALSE)</formula>
    </cfRule>
  </conditionalFormatting>
  <conditionalFormatting sqref="D145">
    <cfRule type="expression" dxfId="737" priority="70" stopIfTrue="1">
      <formula>IF(#REF!-INT(#REF!)&gt;0,TRUE,FALSE)</formula>
    </cfRule>
  </conditionalFormatting>
  <conditionalFormatting sqref="D147:D154">
    <cfRule type="expression" dxfId="736" priority="67" stopIfTrue="1">
      <formula>IF(#REF!-INT(#REF!)&gt;0,TRUE,FALSE)</formula>
    </cfRule>
  </conditionalFormatting>
  <conditionalFormatting sqref="B146:D154">
    <cfRule type="expression" dxfId="735" priority="66">
      <formula>MOD(ROW(),2)=0</formula>
    </cfRule>
  </conditionalFormatting>
  <conditionalFormatting sqref="C156:C165">
    <cfRule type="cellIs" dxfId="734" priority="64" stopIfTrue="1" operator="equal">
      <formula>"NO ADMISIBLE"</formula>
    </cfRule>
  </conditionalFormatting>
  <conditionalFormatting sqref="D157">
    <cfRule type="expression" dxfId="733" priority="63" stopIfTrue="1">
      <formula>IF(#REF!-INT(#REF!)&gt;0,TRUE,FALSE)</formula>
    </cfRule>
  </conditionalFormatting>
  <conditionalFormatting sqref="D156">
    <cfRule type="expression" dxfId="732" priority="65" stopIfTrue="1">
      <formula>IF(#REF!-INT(#REF!)&gt;0,TRUE,FALSE)</formula>
    </cfRule>
  </conditionalFormatting>
  <conditionalFormatting sqref="D158:D165">
    <cfRule type="expression" dxfId="731" priority="62" stopIfTrue="1">
      <formula>IF(#REF!-INT(#REF!)&gt;0,TRUE,FALSE)</formula>
    </cfRule>
  </conditionalFormatting>
  <conditionalFormatting sqref="B157:D165">
    <cfRule type="expression" dxfId="730" priority="61">
      <formula>MOD(ROW(),2)=0</formula>
    </cfRule>
  </conditionalFormatting>
  <conditionalFormatting sqref="C167:C176">
    <cfRule type="cellIs" dxfId="729" priority="59" stopIfTrue="1" operator="equal">
      <formula>"NO ADMISIBLE"</formula>
    </cfRule>
  </conditionalFormatting>
  <conditionalFormatting sqref="D168">
    <cfRule type="expression" dxfId="728" priority="58" stopIfTrue="1">
      <formula>IF(#REF!-INT(#REF!)&gt;0,TRUE,FALSE)</formula>
    </cfRule>
  </conditionalFormatting>
  <conditionalFormatting sqref="D167">
    <cfRule type="expression" dxfId="727" priority="60" stopIfTrue="1">
      <formula>IF(#REF!-INT(#REF!)&gt;0,TRUE,FALSE)</formula>
    </cfRule>
  </conditionalFormatting>
  <conditionalFormatting sqref="D169:D176">
    <cfRule type="expression" dxfId="726" priority="57" stopIfTrue="1">
      <formula>IF(#REF!-INT(#REF!)&gt;0,TRUE,FALSE)</formula>
    </cfRule>
  </conditionalFormatting>
  <conditionalFormatting sqref="B168:D176">
    <cfRule type="expression" dxfId="725" priority="56">
      <formula>MOD(ROW(),2)=0</formula>
    </cfRule>
  </conditionalFormatting>
  <conditionalFormatting sqref="C178:C187">
    <cfRule type="cellIs" dxfId="724" priority="54" stopIfTrue="1" operator="equal">
      <formula>"NO ADMISIBLE"</formula>
    </cfRule>
  </conditionalFormatting>
  <conditionalFormatting sqref="D179">
    <cfRule type="expression" dxfId="723" priority="53" stopIfTrue="1">
      <formula>IF(#REF!-INT(#REF!)&gt;0,TRUE,FALSE)</formula>
    </cfRule>
  </conditionalFormatting>
  <conditionalFormatting sqref="D178">
    <cfRule type="expression" dxfId="722" priority="55" stopIfTrue="1">
      <formula>IF(#REF!-INT(#REF!)&gt;0,TRUE,FALSE)</formula>
    </cfRule>
  </conditionalFormatting>
  <conditionalFormatting sqref="D180:D187">
    <cfRule type="expression" dxfId="721" priority="52" stopIfTrue="1">
      <formula>IF(#REF!-INT(#REF!)&gt;0,TRUE,FALSE)</formula>
    </cfRule>
  </conditionalFormatting>
  <conditionalFormatting sqref="B179:D187">
    <cfRule type="expression" dxfId="720" priority="51">
      <formula>MOD(ROW(),2)=0</formula>
    </cfRule>
  </conditionalFormatting>
  <conditionalFormatting sqref="C189:C198">
    <cfRule type="cellIs" dxfId="719" priority="49" stopIfTrue="1" operator="equal">
      <formula>"NO ADMISIBLE"</formula>
    </cfRule>
  </conditionalFormatting>
  <conditionalFormatting sqref="D190">
    <cfRule type="expression" dxfId="718" priority="48" stopIfTrue="1">
      <formula>IF(#REF!-INT(#REF!)&gt;0,TRUE,FALSE)</formula>
    </cfRule>
  </conditionalFormatting>
  <conditionalFormatting sqref="D189">
    <cfRule type="expression" dxfId="717" priority="50" stopIfTrue="1">
      <formula>IF(#REF!-INT(#REF!)&gt;0,TRUE,FALSE)</formula>
    </cfRule>
  </conditionalFormatting>
  <conditionalFormatting sqref="D191:D198">
    <cfRule type="expression" dxfId="716" priority="47" stopIfTrue="1">
      <formula>IF(#REF!-INT(#REF!)&gt;0,TRUE,FALSE)</formula>
    </cfRule>
  </conditionalFormatting>
  <conditionalFormatting sqref="B190:D198">
    <cfRule type="expression" dxfId="715" priority="46">
      <formula>MOD(ROW(),2)=0</formula>
    </cfRule>
  </conditionalFormatting>
  <conditionalFormatting sqref="C200:C209">
    <cfRule type="cellIs" dxfId="714" priority="44" stopIfTrue="1" operator="equal">
      <formula>"NO ADMISIBLE"</formula>
    </cfRule>
  </conditionalFormatting>
  <conditionalFormatting sqref="D201">
    <cfRule type="expression" dxfId="713" priority="43" stopIfTrue="1">
      <formula>IF(#REF!-INT(#REF!)&gt;0,TRUE,FALSE)</formula>
    </cfRule>
  </conditionalFormatting>
  <conditionalFormatting sqref="D200">
    <cfRule type="expression" dxfId="712" priority="45" stopIfTrue="1">
      <formula>IF(#REF!-INT(#REF!)&gt;0,TRUE,FALSE)</formula>
    </cfRule>
  </conditionalFormatting>
  <conditionalFormatting sqref="D202:D209">
    <cfRule type="expression" dxfId="711" priority="42" stopIfTrue="1">
      <formula>IF(#REF!-INT(#REF!)&gt;0,TRUE,FALSE)</formula>
    </cfRule>
  </conditionalFormatting>
  <conditionalFormatting sqref="B201:D209">
    <cfRule type="expression" dxfId="710" priority="41">
      <formula>MOD(ROW(),2)=0</formula>
    </cfRule>
  </conditionalFormatting>
  <conditionalFormatting sqref="C211:C220">
    <cfRule type="cellIs" dxfId="709" priority="39" stopIfTrue="1" operator="equal">
      <formula>"NO ADMISIBLE"</formula>
    </cfRule>
  </conditionalFormatting>
  <conditionalFormatting sqref="D212">
    <cfRule type="expression" dxfId="708" priority="38" stopIfTrue="1">
      <formula>IF(#REF!-INT(#REF!)&gt;0,TRUE,FALSE)</formula>
    </cfRule>
  </conditionalFormatting>
  <conditionalFormatting sqref="D211">
    <cfRule type="expression" dxfId="707" priority="40" stopIfTrue="1">
      <formula>IF(#REF!-INT(#REF!)&gt;0,TRUE,FALSE)</formula>
    </cfRule>
  </conditionalFormatting>
  <conditionalFormatting sqref="D213:D220">
    <cfRule type="expression" dxfId="706" priority="37" stopIfTrue="1">
      <formula>IF(#REF!-INT(#REF!)&gt;0,TRUE,FALSE)</formula>
    </cfRule>
  </conditionalFormatting>
  <conditionalFormatting sqref="B212:D220">
    <cfRule type="expression" dxfId="705" priority="36">
      <formula>MOD(ROW(),2)=0</formula>
    </cfRule>
  </conditionalFormatting>
  <conditionalFormatting sqref="C222:C231">
    <cfRule type="cellIs" dxfId="704" priority="34" stopIfTrue="1" operator="equal">
      <formula>"NO ADMISIBLE"</formula>
    </cfRule>
  </conditionalFormatting>
  <conditionalFormatting sqref="D223">
    <cfRule type="expression" dxfId="703" priority="33" stopIfTrue="1">
      <formula>IF(#REF!-INT(#REF!)&gt;0,TRUE,FALSE)</formula>
    </cfRule>
  </conditionalFormatting>
  <conditionalFormatting sqref="D222">
    <cfRule type="expression" dxfId="702" priority="35" stopIfTrue="1">
      <formula>IF(#REF!-INT(#REF!)&gt;0,TRUE,FALSE)</formula>
    </cfRule>
  </conditionalFormatting>
  <conditionalFormatting sqref="D224:D231">
    <cfRule type="expression" dxfId="701" priority="32" stopIfTrue="1">
      <formula>IF(#REF!-INT(#REF!)&gt;0,TRUE,FALSE)</formula>
    </cfRule>
  </conditionalFormatting>
  <conditionalFormatting sqref="B223:D231">
    <cfRule type="expression" dxfId="700" priority="31">
      <formula>MOD(ROW(),2)=0</formula>
    </cfRule>
  </conditionalFormatting>
  <conditionalFormatting sqref="C233:C242">
    <cfRule type="cellIs" dxfId="699" priority="29" stopIfTrue="1" operator="equal">
      <formula>"NO ADMISIBLE"</formula>
    </cfRule>
  </conditionalFormatting>
  <conditionalFormatting sqref="D234">
    <cfRule type="expression" dxfId="698" priority="28" stopIfTrue="1">
      <formula>IF(#REF!-INT(#REF!)&gt;0,TRUE,FALSE)</formula>
    </cfRule>
  </conditionalFormatting>
  <conditionalFormatting sqref="D233">
    <cfRule type="expression" dxfId="697" priority="30" stopIfTrue="1">
      <formula>IF(#REF!-INT(#REF!)&gt;0,TRUE,FALSE)</formula>
    </cfRule>
  </conditionalFormatting>
  <conditionalFormatting sqref="D235:D242">
    <cfRule type="expression" dxfId="696" priority="27" stopIfTrue="1">
      <formula>IF(#REF!-INT(#REF!)&gt;0,TRUE,FALSE)</formula>
    </cfRule>
  </conditionalFormatting>
  <conditionalFormatting sqref="B234:D242">
    <cfRule type="expression" dxfId="695" priority="26">
      <formula>MOD(ROW(),2)=0</formula>
    </cfRule>
  </conditionalFormatting>
  <conditionalFormatting sqref="C244:C253">
    <cfRule type="cellIs" dxfId="694" priority="24" stopIfTrue="1" operator="equal">
      <formula>"NO ADMISIBLE"</formula>
    </cfRule>
  </conditionalFormatting>
  <conditionalFormatting sqref="D245">
    <cfRule type="expression" dxfId="693" priority="23" stopIfTrue="1">
      <formula>IF(#REF!-INT(#REF!)&gt;0,TRUE,FALSE)</formula>
    </cfRule>
  </conditionalFormatting>
  <conditionalFormatting sqref="D244">
    <cfRule type="expression" dxfId="692" priority="25" stopIfTrue="1">
      <formula>IF(#REF!-INT(#REF!)&gt;0,TRUE,FALSE)</formula>
    </cfRule>
  </conditionalFormatting>
  <conditionalFormatting sqref="D246:D253">
    <cfRule type="expression" dxfId="691" priority="22" stopIfTrue="1">
      <formula>IF(#REF!-INT(#REF!)&gt;0,TRUE,FALSE)</formula>
    </cfRule>
  </conditionalFormatting>
  <conditionalFormatting sqref="B245:D253">
    <cfRule type="expression" dxfId="690" priority="21">
      <formula>MOD(ROW(),2)=0</formula>
    </cfRule>
  </conditionalFormatting>
  <conditionalFormatting sqref="C255:C264">
    <cfRule type="cellIs" dxfId="689" priority="19" stopIfTrue="1" operator="equal">
      <formula>"NO ADMISIBLE"</formula>
    </cfRule>
  </conditionalFormatting>
  <conditionalFormatting sqref="D256">
    <cfRule type="expression" dxfId="688" priority="18" stopIfTrue="1">
      <formula>IF(#REF!-INT(#REF!)&gt;0,TRUE,FALSE)</formula>
    </cfRule>
  </conditionalFormatting>
  <conditionalFormatting sqref="D255">
    <cfRule type="expression" dxfId="687" priority="20" stopIfTrue="1">
      <formula>IF(#REF!-INT(#REF!)&gt;0,TRUE,FALSE)</formula>
    </cfRule>
  </conditionalFormatting>
  <conditionalFormatting sqref="D257:D264">
    <cfRule type="expression" dxfId="686" priority="17" stopIfTrue="1">
      <formula>IF(#REF!-INT(#REF!)&gt;0,TRUE,FALSE)</formula>
    </cfRule>
  </conditionalFormatting>
  <conditionalFormatting sqref="B256:D264">
    <cfRule type="expression" dxfId="685" priority="16">
      <formula>MOD(ROW(),2)=0</formula>
    </cfRule>
  </conditionalFormatting>
  <conditionalFormatting sqref="C266:C275">
    <cfRule type="cellIs" dxfId="684" priority="14" stopIfTrue="1" operator="equal">
      <formula>"NO ADMISIBLE"</formula>
    </cfRule>
  </conditionalFormatting>
  <conditionalFormatting sqref="D267">
    <cfRule type="expression" dxfId="683" priority="13" stopIfTrue="1">
      <formula>IF(#REF!-INT(#REF!)&gt;0,TRUE,FALSE)</formula>
    </cfRule>
  </conditionalFormatting>
  <conditionalFormatting sqref="D266">
    <cfRule type="expression" dxfId="682" priority="15" stopIfTrue="1">
      <formula>IF(#REF!-INT(#REF!)&gt;0,TRUE,FALSE)</formula>
    </cfRule>
  </conditionalFormatting>
  <conditionalFormatting sqref="D268:D275">
    <cfRule type="expression" dxfId="681" priority="12" stopIfTrue="1">
      <formula>IF(#REF!-INT(#REF!)&gt;0,TRUE,FALSE)</formula>
    </cfRule>
  </conditionalFormatting>
  <conditionalFormatting sqref="B267:D275">
    <cfRule type="expression" dxfId="680" priority="11">
      <formula>MOD(ROW(),2)=0</formula>
    </cfRule>
  </conditionalFormatting>
  <conditionalFormatting sqref="C277:C286">
    <cfRule type="cellIs" dxfId="679" priority="9" stopIfTrue="1" operator="equal">
      <formula>"NO ADMISIBLE"</formula>
    </cfRule>
  </conditionalFormatting>
  <conditionalFormatting sqref="D278">
    <cfRule type="expression" dxfId="678" priority="8" stopIfTrue="1">
      <formula>IF(#REF!-INT(#REF!)&gt;0,TRUE,FALSE)</formula>
    </cfRule>
  </conditionalFormatting>
  <conditionalFormatting sqref="D277">
    <cfRule type="expression" dxfId="677" priority="10" stopIfTrue="1">
      <formula>IF(#REF!-INT(#REF!)&gt;0,TRUE,FALSE)</formula>
    </cfRule>
  </conditionalFormatting>
  <conditionalFormatting sqref="D279:D286">
    <cfRule type="expression" dxfId="676" priority="7" stopIfTrue="1">
      <formula>IF(#REF!-INT(#REF!)&gt;0,TRUE,FALSE)</formula>
    </cfRule>
  </conditionalFormatting>
  <conditionalFormatting sqref="B278:D286">
    <cfRule type="expression" dxfId="675" priority="6">
      <formula>MOD(ROW(),2)=0</formula>
    </cfRule>
  </conditionalFormatting>
  <conditionalFormatting sqref="C288:C297">
    <cfRule type="cellIs" dxfId="674" priority="4" stopIfTrue="1" operator="equal">
      <formula>"NO ADMISIBLE"</formula>
    </cfRule>
  </conditionalFormatting>
  <conditionalFormatting sqref="D289">
    <cfRule type="expression" dxfId="673" priority="3" stopIfTrue="1">
      <formula>IF(#REF!-INT(#REF!)&gt;0,TRUE,FALSE)</formula>
    </cfRule>
  </conditionalFormatting>
  <conditionalFormatting sqref="D288">
    <cfRule type="expression" dxfId="672" priority="5" stopIfTrue="1">
      <formula>IF(#REF!-INT(#REF!)&gt;0,TRUE,FALSE)</formula>
    </cfRule>
  </conditionalFormatting>
  <conditionalFormatting sqref="D290:D297">
    <cfRule type="expression" dxfId="671" priority="2" stopIfTrue="1">
      <formula>IF(#REF!-INT(#REF!)&gt;0,TRUE,FALSE)</formula>
    </cfRule>
  </conditionalFormatting>
  <conditionalFormatting sqref="B289:D297">
    <cfRule type="expression" dxfId="670" priority="1">
      <formula>MOD(ROW(),2)=0</formula>
    </cfRule>
  </conditionalFormatting>
  <dataValidations count="1">
    <dataValidation type="list" allowBlank="1" showInputMessage="1" showErrorMessage="1" sqref="C10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B5:I298"/>
  <sheetViews>
    <sheetView topLeftCell="A288" workbookViewId="0">
      <selection activeCell="E290" sqref="E290"/>
    </sheetView>
  </sheetViews>
  <sheetFormatPr baseColWidth="10" defaultColWidth="11.42578125" defaultRowHeight="12.75" x14ac:dyDescent="0.2"/>
  <cols>
    <col min="1" max="1" width="11.42578125" style="83" customWidth="1"/>
    <col min="2" max="2" width="3.85546875" style="83" customWidth="1"/>
    <col min="3" max="3" width="34.140625" style="83" customWidth="1"/>
    <col min="4" max="4" width="42" style="79" customWidth="1"/>
    <col min="5" max="5" width="11.42578125" style="83"/>
    <col min="6" max="6" width="13.85546875" style="94" customWidth="1"/>
    <col min="7" max="7" width="9.7109375" style="95" customWidth="1"/>
    <col min="8" max="8" width="12.5703125" style="83" customWidth="1"/>
    <col min="9" max="9" width="12.7109375" style="83" customWidth="1"/>
    <col min="10" max="16384" width="11.42578125" style="83"/>
  </cols>
  <sheetData>
    <row r="5" spans="2:9" s="85" customFormat="1" ht="20.25" customHeight="1" x14ac:dyDescent="0.2">
      <c r="B5" s="474" t="s">
        <v>186</v>
      </c>
      <c r="C5" s="474"/>
      <c r="D5" s="474"/>
      <c r="F5" s="86"/>
      <c r="G5" s="87"/>
    </row>
    <row r="6" spans="2:9" s="85" customFormat="1" ht="18" customHeight="1" x14ac:dyDescent="0.2">
      <c r="B6" s="475" t="s">
        <v>200</v>
      </c>
      <c r="C6" s="475"/>
      <c r="D6" s="475"/>
      <c r="F6" s="86"/>
      <c r="G6" s="87"/>
    </row>
    <row r="7" spans="2:9" s="85" customFormat="1" ht="13.5" customHeight="1" x14ac:dyDescent="0.2">
      <c r="B7" s="476" t="str">
        <f>'Capacidad Financiera'!B4</f>
        <v>PROCESO No SA-MC-SG-SA-029-2024</v>
      </c>
      <c r="C7" s="476"/>
      <c r="D7" s="476"/>
      <c r="F7" s="86"/>
      <c r="G7" s="87"/>
    </row>
    <row r="8" spans="2:9" s="85" customFormat="1" ht="13.5" customHeight="1" x14ac:dyDescent="0.2">
      <c r="B8" s="476" t="s">
        <v>212</v>
      </c>
      <c r="C8" s="476"/>
      <c r="D8" s="476"/>
      <c r="F8" s="86"/>
      <c r="G8" s="87"/>
    </row>
    <row r="9" spans="2:9" s="85" customFormat="1" ht="13.5" customHeight="1" x14ac:dyDescent="0.2">
      <c r="B9" s="122"/>
      <c r="C9" s="122"/>
      <c r="D9" s="122"/>
      <c r="F9" s="86"/>
      <c r="G9" s="87"/>
    </row>
    <row r="10" spans="2:9" s="85" customFormat="1" ht="14.25" thickBot="1" x14ac:dyDescent="0.25">
      <c r="B10" s="88"/>
      <c r="C10" s="88"/>
      <c r="D10" s="92"/>
      <c r="F10" s="86"/>
      <c r="G10" s="87"/>
    </row>
    <row r="11" spans="2:9" ht="36" customHeight="1" x14ac:dyDescent="0.2">
      <c r="B11" s="477" t="s">
        <v>157</v>
      </c>
      <c r="C11" s="479" t="s">
        <v>156</v>
      </c>
      <c r="D11" s="487" t="s">
        <v>213</v>
      </c>
    </row>
    <row r="12" spans="2:9" ht="36" customHeight="1" thickBot="1" x14ac:dyDescent="0.25">
      <c r="B12" s="478"/>
      <c r="C12" s="480"/>
      <c r="D12" s="488"/>
    </row>
    <row r="13" spans="2:9" x14ac:dyDescent="0.2">
      <c r="B13" s="67">
        <f>+'Capacidad Financiera'!B13</f>
        <v>1</v>
      </c>
      <c r="C13" s="68" t="str">
        <f>IF(ISERROR(VLOOKUP(B13,'Capacidad Financiera'!$B$13:$AB$57081,2,0)),"",VLOOKUP(B13,'Capacidad Financiera'!$B$13:$AB$57081,2,0))</f>
        <v>GRUPO INARCO S.A.S</v>
      </c>
      <c r="D13" s="111"/>
      <c r="F13" s="96"/>
      <c r="G13" s="97"/>
      <c r="H13" s="84"/>
      <c r="I13" s="84"/>
    </row>
    <row r="14" spans="2:9" ht="13.5" thickBot="1" x14ac:dyDescent="0.25">
      <c r="B14" s="72">
        <f>+'Capacidad Financiera'!B14</f>
        <v>1.1000000000000001</v>
      </c>
      <c r="C14" s="74" t="str">
        <f>IF(ISERROR(VLOOKUP(B14,'Capacidad Financiera'!$B$13:$AB$57081,2,0)),"",VLOOKUP(B14,'Capacidad Financiera'!$B$13:$AB$57081,2,0))</f>
        <v>GRUPO INARCO S.A.S</v>
      </c>
      <c r="D14" s="288">
        <v>505723955.20999998</v>
      </c>
    </row>
    <row r="15" spans="2:9" hidden="1" x14ac:dyDescent="0.2">
      <c r="B15" s="72" t="str">
        <f>+'Capacidad Financiera'!B15</f>
        <v/>
      </c>
      <c r="C15" s="74">
        <f>IF(ISERROR(VLOOKUP(B15,'Capacidad Financiera'!$B$13:$AB$57081,2,0)),"",VLOOKUP(B15,'Capacidad Financiera'!$B$13:$AB$57081,2,0))</f>
        <v>0</v>
      </c>
      <c r="D15" s="288"/>
    </row>
    <row r="16" spans="2:9" hidden="1" x14ac:dyDescent="0.2">
      <c r="B16" s="72" t="str">
        <f>+'Capacidad Financiera'!B16</f>
        <v/>
      </c>
      <c r="C16" s="74">
        <f>IF(ISERROR(VLOOKUP(B16,'Capacidad Financiera'!$B$13:$AB$57081,2,0)),"",VLOOKUP(B16,'Capacidad Financiera'!$B$13:$AB$57081,2,0))</f>
        <v>0</v>
      </c>
      <c r="D16" s="112"/>
    </row>
    <row r="17" spans="2:4" hidden="1" x14ac:dyDescent="0.2">
      <c r="B17" s="72" t="str">
        <f>+'Capacidad Financiera'!B17</f>
        <v/>
      </c>
      <c r="C17" s="74">
        <f>IF(ISERROR(VLOOKUP(B17,'Capacidad Financiera'!$B$13:$AB$57081,2,0)),"",VLOOKUP(B17,'Capacidad Financiera'!$B$13:$AB$57081,2,0))</f>
        <v>0</v>
      </c>
      <c r="D17" s="112"/>
    </row>
    <row r="18" spans="2:4" hidden="1" x14ac:dyDescent="0.2">
      <c r="B18" s="72" t="str">
        <f>+'Capacidad Financiera'!B18</f>
        <v/>
      </c>
      <c r="C18" s="74">
        <f>IF(ISERROR(VLOOKUP(B18,'Capacidad Financiera'!$B$13:$AB$57081,2,0)),"",VLOOKUP(B18,'Capacidad Financiera'!$B$13:$AB$57081,2,0))</f>
        <v>0</v>
      </c>
      <c r="D18" s="112"/>
    </row>
    <row r="19" spans="2:4" hidden="1" x14ac:dyDescent="0.2">
      <c r="B19" s="72" t="str">
        <f>+'Capacidad Financiera'!B19</f>
        <v/>
      </c>
      <c r="C19" s="74">
        <f>IF(ISERROR(VLOOKUP(B19,'Capacidad Financiera'!$B$13:$AB$57081,2,0)),"",VLOOKUP(B19,'Capacidad Financiera'!$B$13:$AB$57081,2,0))</f>
        <v>0</v>
      </c>
      <c r="D19" s="112"/>
    </row>
    <row r="20" spans="2:4" hidden="1" x14ac:dyDescent="0.2">
      <c r="B20" s="72" t="str">
        <f>+'Capacidad Financiera'!B20</f>
        <v/>
      </c>
      <c r="C20" s="74">
        <f>IF(ISERROR(VLOOKUP(B20,'Capacidad Financiera'!$B$13:$AB$57081,2,0)),"",VLOOKUP(B20,'Capacidad Financiera'!$B$13:$AB$57081,2,0))</f>
        <v>0</v>
      </c>
      <c r="D20" s="112"/>
    </row>
    <row r="21" spans="2:4" hidden="1" x14ac:dyDescent="0.2">
      <c r="B21" s="72" t="str">
        <f>+'Capacidad Financiera'!B21</f>
        <v/>
      </c>
      <c r="C21" s="74">
        <f>IF(ISERROR(VLOOKUP(B21,'Capacidad Financiera'!$B$13:$AB$57081,2,0)),"",VLOOKUP(B21,'Capacidad Financiera'!$B$13:$AB$57081,2,0))</f>
        <v>0</v>
      </c>
      <c r="D21" s="112"/>
    </row>
    <row r="22" spans="2:4" ht="13.5" hidden="1" thickBot="1" x14ac:dyDescent="0.25">
      <c r="B22" s="153" t="str">
        <f>+'Capacidad Financiera'!B22</f>
        <v/>
      </c>
      <c r="C22" s="154">
        <f>IF(ISERROR(VLOOKUP(B22,'Capacidad Financiera'!$B$13:$AB$57081,2,0)),"",VLOOKUP(B22,'Capacidad Financiera'!$B$13:$AB$57081,2,0))</f>
        <v>0</v>
      </c>
      <c r="D22" s="158"/>
    </row>
    <row r="23" spans="2:4" ht="13.5" thickBot="1" x14ac:dyDescent="0.25">
      <c r="B23" s="161"/>
      <c r="C23" s="483"/>
      <c r="D23" s="484"/>
    </row>
    <row r="24" spans="2:4" x14ac:dyDescent="0.2">
      <c r="B24" s="67">
        <v>2</v>
      </c>
      <c r="C24" s="68" t="str">
        <f>IF(ISERROR(VLOOKUP(B24,'Capacidad Financiera'!$B$13:$AB$57081,2,0)),"",VLOOKUP(B24,'Capacidad Financiera'!$B$13:$AB$57081,2,0))</f>
        <v>PM &amp; A CONSTRUCCIONES S.A.S</v>
      </c>
      <c r="D24" s="111"/>
    </row>
    <row r="25" spans="2:4" ht="13.5" thickBot="1" x14ac:dyDescent="0.25">
      <c r="B25" s="72">
        <f>+'Capacidad Financiera'!B26</f>
        <v>2.1</v>
      </c>
      <c r="C25" s="74" t="str">
        <f>IF(ISERROR(VLOOKUP(B25,'Capacidad Financiera'!$B$13:$AB$57081,2,0)),"",VLOOKUP(B25,'Capacidad Financiera'!$B$13:$AB$57081,2,0))</f>
        <v>PM &amp; A CONSTRUCCIONES S.A.S</v>
      </c>
      <c r="D25" s="288">
        <v>1229952116.8199999</v>
      </c>
    </row>
    <row r="26" spans="2:4" hidden="1" x14ac:dyDescent="0.2">
      <c r="B26" s="72" t="str">
        <f>+'Capacidad Financiera'!B27</f>
        <v/>
      </c>
      <c r="C26" s="74">
        <f>IF(ISERROR(VLOOKUP(B26,'Capacidad Financiera'!$B$13:$AB$57081,2,0)),"",VLOOKUP(B26,'Capacidad Financiera'!$B$13:$AB$57081,2,0))</f>
        <v>0</v>
      </c>
      <c r="D26" s="288"/>
    </row>
    <row r="27" spans="2:4" hidden="1" x14ac:dyDescent="0.2">
      <c r="B27" s="72" t="str">
        <f>+'Capacidad Financiera'!B28</f>
        <v/>
      </c>
      <c r="C27" s="74">
        <f>IF(ISERROR(VLOOKUP(B27,'Capacidad Financiera'!$B$13:$AB$57081,2,0)),"",VLOOKUP(B27,'Capacidad Financiera'!$B$13:$AB$57081,2,0))</f>
        <v>0</v>
      </c>
      <c r="D27" s="112"/>
    </row>
    <row r="28" spans="2:4" hidden="1" x14ac:dyDescent="0.2">
      <c r="B28" s="72" t="str">
        <f>+'Capacidad Financiera'!B29</f>
        <v/>
      </c>
      <c r="C28" s="74">
        <f>IF(ISERROR(VLOOKUP(B28,'Capacidad Financiera'!$B$13:$AB$57081,2,0)),"",VLOOKUP(B28,'Capacidad Financiera'!$B$13:$AB$57081,2,0))</f>
        <v>0</v>
      </c>
      <c r="D28" s="112"/>
    </row>
    <row r="29" spans="2:4" hidden="1" x14ac:dyDescent="0.2">
      <c r="B29" s="72" t="str">
        <f>+'Capacidad Financiera'!B30</f>
        <v/>
      </c>
      <c r="C29" s="74">
        <f>IF(ISERROR(VLOOKUP(B29,'Capacidad Financiera'!$B$13:$AB$57081,2,0)),"",VLOOKUP(B29,'Capacidad Financiera'!$B$13:$AB$57081,2,0))</f>
        <v>0</v>
      </c>
      <c r="D29" s="112"/>
    </row>
    <row r="30" spans="2:4" hidden="1" x14ac:dyDescent="0.2">
      <c r="B30" s="72" t="str">
        <f>+'Capacidad Financiera'!B31</f>
        <v/>
      </c>
      <c r="C30" s="74">
        <f>IF(ISERROR(VLOOKUP(B30,'Capacidad Financiera'!$B$13:$AB$57081,2,0)),"",VLOOKUP(B30,'Capacidad Financiera'!$B$13:$AB$57081,2,0))</f>
        <v>0</v>
      </c>
      <c r="D30" s="112"/>
    </row>
    <row r="31" spans="2:4" hidden="1" x14ac:dyDescent="0.2">
      <c r="B31" s="72" t="str">
        <f>+'Capacidad Financiera'!B32</f>
        <v/>
      </c>
      <c r="C31" s="74">
        <f>IF(ISERROR(VLOOKUP(B31,'Capacidad Financiera'!$B$13:$AB$57081,2,0)),"",VLOOKUP(B31,'Capacidad Financiera'!$B$13:$AB$57081,2,0))</f>
        <v>0</v>
      </c>
      <c r="D31" s="112"/>
    </row>
    <row r="32" spans="2:4" hidden="1" x14ac:dyDescent="0.2">
      <c r="B32" s="72" t="str">
        <f>+'Capacidad Financiera'!B33</f>
        <v/>
      </c>
      <c r="C32" s="74">
        <f>IF(ISERROR(VLOOKUP(B32,'Capacidad Financiera'!$B$13:$AB$57081,2,0)),"",VLOOKUP(B32,'Capacidad Financiera'!$B$13:$AB$57081,2,0))</f>
        <v>0</v>
      </c>
      <c r="D32" s="112"/>
    </row>
    <row r="33" spans="2:4" ht="13.5" hidden="1" thickBot="1" x14ac:dyDescent="0.25">
      <c r="B33" s="153" t="str">
        <f>+'Capacidad Financiera'!B34</f>
        <v/>
      </c>
      <c r="C33" s="154">
        <f>IF(ISERROR(VLOOKUP(B33,'Capacidad Financiera'!$B$13:$AB$57081,2,0)),"",VLOOKUP(B33,'Capacidad Financiera'!$B$13:$AB$57081,2,0))</f>
        <v>0</v>
      </c>
      <c r="D33" s="158"/>
    </row>
    <row r="34" spans="2:4" ht="13.5" thickBot="1" x14ac:dyDescent="0.25">
      <c r="B34" s="161"/>
      <c r="C34" s="483"/>
      <c r="D34" s="484"/>
    </row>
    <row r="35" spans="2:4" x14ac:dyDescent="0.2">
      <c r="B35" s="67">
        <v>3</v>
      </c>
      <c r="C35" s="68" t="str">
        <f>IF(ISERROR(VLOOKUP(B35,'Capacidad Financiera'!$B$13:$AB$57081,2,0)),"",VLOOKUP(B35,'Capacidad Financiera'!$B$13:$AB$57081,2,0))</f>
        <v>CONSORCIO MANTENIMIENTO OC-2025</v>
      </c>
      <c r="D35" s="111"/>
    </row>
    <row r="36" spans="2:4" x14ac:dyDescent="0.2">
      <c r="B36" s="72">
        <f>+'Capacidad Financiera'!B38</f>
        <v>3.1</v>
      </c>
      <c r="C36" s="74" t="str">
        <f>IF(ISERROR(VLOOKUP(B36,'Capacidad Financiera'!$B$13:$AB$57081,2,0)),"",VLOOKUP(B36,'Capacidad Financiera'!$B$13:$AB$57081,2,0))</f>
        <v>OPAYOME ACEVEDO INGRID PAOLA</v>
      </c>
      <c r="D36" s="288">
        <v>147232416.11000001</v>
      </c>
    </row>
    <row r="37" spans="2:4" ht="13.5" thickBot="1" x14ac:dyDescent="0.25">
      <c r="B37" s="72">
        <f>+'Capacidad Financiera'!B39</f>
        <v>3.2</v>
      </c>
      <c r="C37" s="74" t="str">
        <f>IF(ISERROR(VLOOKUP(B37,'Capacidad Financiera'!$B$13:$AB$57081,2,0)),"",VLOOKUP(B37,'Capacidad Financiera'!$B$13:$AB$57081,2,0))</f>
        <v>COCK BAUTISTA ESTIVEN</v>
      </c>
      <c r="D37" s="288">
        <v>467027556</v>
      </c>
    </row>
    <row r="38" spans="2:4" hidden="1" x14ac:dyDescent="0.2">
      <c r="B38" s="72" t="str">
        <f>+'Capacidad Financiera'!B40</f>
        <v/>
      </c>
      <c r="C38" s="74">
        <f>IF(ISERROR(VLOOKUP(B38,'Capacidad Financiera'!$B$13:$AB$57081,2,0)),"",VLOOKUP(B38,'Capacidad Financiera'!$B$13:$AB$57081,2,0))</f>
        <v>0</v>
      </c>
      <c r="D38" s="112"/>
    </row>
    <row r="39" spans="2:4" hidden="1" x14ac:dyDescent="0.2">
      <c r="B39" s="72" t="str">
        <f>+'Capacidad Financiera'!B41</f>
        <v/>
      </c>
      <c r="C39" s="74">
        <f>IF(ISERROR(VLOOKUP(B39,'Capacidad Financiera'!$B$13:$AB$57081,2,0)),"",VLOOKUP(B39,'Capacidad Financiera'!$B$13:$AB$57081,2,0))</f>
        <v>0</v>
      </c>
      <c r="D39" s="112"/>
    </row>
    <row r="40" spans="2:4" hidden="1" x14ac:dyDescent="0.2">
      <c r="B40" s="72" t="str">
        <f>+'Capacidad Financiera'!B42</f>
        <v/>
      </c>
      <c r="C40" s="74">
        <f>IF(ISERROR(VLOOKUP(B40,'Capacidad Financiera'!$B$13:$AB$57081,2,0)),"",VLOOKUP(B40,'Capacidad Financiera'!$B$13:$AB$57081,2,0))</f>
        <v>0</v>
      </c>
      <c r="D40" s="112"/>
    </row>
    <row r="41" spans="2:4" hidden="1" x14ac:dyDescent="0.2">
      <c r="B41" s="72" t="str">
        <f>+'Capacidad Financiera'!B43</f>
        <v/>
      </c>
      <c r="C41" s="74">
        <f>IF(ISERROR(VLOOKUP(B41,'Capacidad Financiera'!$B$13:$AB$57081,2,0)),"",VLOOKUP(B41,'Capacidad Financiera'!$B$13:$AB$57081,2,0))</f>
        <v>0</v>
      </c>
      <c r="D41" s="112"/>
    </row>
    <row r="42" spans="2:4" hidden="1" x14ac:dyDescent="0.2">
      <c r="B42" s="72" t="str">
        <f>+'Capacidad Financiera'!B44</f>
        <v/>
      </c>
      <c r="C42" s="74">
        <f>IF(ISERROR(VLOOKUP(B42,'Capacidad Financiera'!$B$13:$AB$57081,2,0)),"",VLOOKUP(B42,'Capacidad Financiera'!$B$13:$AB$57081,2,0))</f>
        <v>0</v>
      </c>
      <c r="D42" s="112"/>
    </row>
    <row r="43" spans="2:4" hidden="1" x14ac:dyDescent="0.2">
      <c r="B43" s="72" t="str">
        <f>+'Capacidad Financiera'!B45</f>
        <v/>
      </c>
      <c r="C43" s="74">
        <f>IF(ISERROR(VLOOKUP(B43,'Capacidad Financiera'!$B$13:$AB$57081,2,0)),"",VLOOKUP(B43,'Capacidad Financiera'!$B$13:$AB$57081,2,0))</f>
        <v>0</v>
      </c>
      <c r="D43" s="112"/>
    </row>
    <row r="44" spans="2:4" ht="13.5" hidden="1" thickBot="1" x14ac:dyDescent="0.25">
      <c r="B44" s="153" t="str">
        <f>+'Capacidad Financiera'!B46</f>
        <v/>
      </c>
      <c r="C44" s="154">
        <f>IF(ISERROR(VLOOKUP(B44,'Capacidad Financiera'!$B$13:$AB$57081,2,0)),"",VLOOKUP(B44,'Capacidad Financiera'!$B$13:$AB$57081,2,0))</f>
        <v>0</v>
      </c>
      <c r="D44" s="158"/>
    </row>
    <row r="45" spans="2:4" ht="13.5" thickBot="1" x14ac:dyDescent="0.25">
      <c r="B45" s="161"/>
      <c r="C45" s="483"/>
      <c r="D45" s="484"/>
    </row>
    <row r="46" spans="2:4" x14ac:dyDescent="0.2">
      <c r="B46" s="67">
        <v>4</v>
      </c>
      <c r="C46" s="68" t="str">
        <f>IF(ISERROR(VLOOKUP(B46,'Capacidad Financiera'!$B$13:$AB$57081,2,0)),"",VLOOKUP(B46,'Capacidad Financiera'!$B$13:$AB$57081,2,0))</f>
        <v>GAYRA CONSTRUCCIONES SAS</v>
      </c>
      <c r="D46" s="111"/>
    </row>
    <row r="47" spans="2:4" ht="13.5" thickBot="1" x14ac:dyDescent="0.25">
      <c r="B47" s="72">
        <f>+'Capacidad Financiera'!B49</f>
        <v>4.0999999999999996</v>
      </c>
      <c r="C47" s="74" t="str">
        <f>IF(ISERROR(VLOOKUP(B47,'Capacidad Financiera'!$B$13:$AB$57081,2,0)),"",VLOOKUP(B47,'Capacidad Financiera'!$B$13:$AB$57081,2,0))</f>
        <v>GAYRA CONSTRUCCIONES SAS</v>
      </c>
      <c r="D47" s="288">
        <v>1E-3</v>
      </c>
    </row>
    <row r="48" spans="2:4" hidden="1" x14ac:dyDescent="0.2">
      <c r="B48" s="72" t="str">
        <f>+'Capacidad Financiera'!B50</f>
        <v/>
      </c>
      <c r="C48" s="74">
        <f>IF(ISERROR(VLOOKUP(B48,'Capacidad Financiera'!$B$13:$AB$57081,2,0)),"",VLOOKUP(B48,'Capacidad Financiera'!$B$13:$AB$57081,2,0))</f>
        <v>0</v>
      </c>
      <c r="D48" s="288"/>
    </row>
    <row r="49" spans="2:4" hidden="1" x14ac:dyDescent="0.2">
      <c r="B49" s="72" t="str">
        <f>+'Capacidad Financiera'!B51</f>
        <v/>
      </c>
      <c r="C49" s="74">
        <f>IF(ISERROR(VLOOKUP(B49,'Capacidad Financiera'!$B$13:$AB$57081,2,0)),"",VLOOKUP(B49,'Capacidad Financiera'!$B$13:$AB$57081,2,0))</f>
        <v>0</v>
      </c>
      <c r="D49" s="112"/>
    </row>
    <row r="50" spans="2:4" hidden="1" x14ac:dyDescent="0.2">
      <c r="B50" s="72" t="str">
        <f>+'Capacidad Financiera'!B52</f>
        <v/>
      </c>
      <c r="C50" s="74">
        <f>IF(ISERROR(VLOOKUP(B50,'Capacidad Financiera'!$B$13:$AB$57081,2,0)),"",VLOOKUP(B50,'Capacidad Financiera'!$B$13:$AB$57081,2,0))</f>
        <v>0</v>
      </c>
      <c r="D50" s="112"/>
    </row>
    <row r="51" spans="2:4" hidden="1" x14ac:dyDescent="0.2">
      <c r="B51" s="72" t="str">
        <f>+'Capacidad Financiera'!B53</f>
        <v/>
      </c>
      <c r="C51" s="74">
        <f>IF(ISERROR(VLOOKUP(B51,'Capacidad Financiera'!$B$13:$AB$57081,2,0)),"",VLOOKUP(B51,'Capacidad Financiera'!$B$13:$AB$57081,2,0))</f>
        <v>0</v>
      </c>
      <c r="D51" s="112"/>
    </row>
    <row r="52" spans="2:4" hidden="1" x14ac:dyDescent="0.2">
      <c r="B52" s="72" t="str">
        <f>+'Capacidad Financiera'!B54</f>
        <v/>
      </c>
      <c r="C52" s="74">
        <f>IF(ISERROR(VLOOKUP(B52,'Capacidad Financiera'!$B$13:$AB$57081,2,0)),"",VLOOKUP(B52,'Capacidad Financiera'!$B$13:$AB$57081,2,0))</f>
        <v>0</v>
      </c>
      <c r="D52" s="112"/>
    </row>
    <row r="53" spans="2:4" hidden="1" x14ac:dyDescent="0.2">
      <c r="B53" s="72" t="str">
        <f>+'Capacidad Financiera'!B55</f>
        <v/>
      </c>
      <c r="C53" s="74">
        <f>IF(ISERROR(VLOOKUP(B53,'Capacidad Financiera'!$B$13:$AB$57081,2,0)),"",VLOOKUP(B53,'Capacidad Financiera'!$B$13:$AB$57081,2,0))</f>
        <v>0</v>
      </c>
      <c r="D53" s="112"/>
    </row>
    <row r="54" spans="2:4" hidden="1" x14ac:dyDescent="0.2">
      <c r="B54" s="72" t="str">
        <f>+'Capacidad Financiera'!B56</f>
        <v/>
      </c>
      <c r="C54" s="74">
        <f>IF(ISERROR(VLOOKUP(B54,'Capacidad Financiera'!$B$13:$AB$57081,2,0)),"",VLOOKUP(B54,'Capacidad Financiera'!$B$13:$AB$57081,2,0))</f>
        <v>0</v>
      </c>
      <c r="D54" s="112"/>
    </row>
    <row r="55" spans="2:4" ht="13.5" hidden="1" thickBot="1" x14ac:dyDescent="0.25">
      <c r="B55" s="153" t="str">
        <f>+'Capacidad Financiera'!B57</f>
        <v/>
      </c>
      <c r="C55" s="154">
        <f>IF(ISERROR(VLOOKUP(B55,'Capacidad Financiera'!$B$13:$AB$57081,2,0)),"",VLOOKUP(B55,'Capacidad Financiera'!$B$13:$AB$57081,2,0))</f>
        <v>0</v>
      </c>
      <c r="D55" s="158"/>
    </row>
    <row r="56" spans="2:4" ht="13.5" thickBot="1" x14ac:dyDescent="0.25">
      <c r="B56" s="161"/>
      <c r="C56" s="483"/>
      <c r="D56" s="484"/>
    </row>
    <row r="57" spans="2:4" ht="38.25" x14ac:dyDescent="0.2">
      <c r="B57" s="67">
        <v>5</v>
      </c>
      <c r="C57" s="68" t="str">
        <f>IF(ISERROR(VLOOKUP(B57,'Capacidad Financiera'!$B$13:$AB$57081,2,0)),"",VLOOKUP(B57,'Capacidad Financiera'!$B$13:$AB$57081,2,0))</f>
        <v>INGENIEROS CONSTRUCTORES AMBIENTALES Y SANITARIOS - INGECOAS S.A.S.</v>
      </c>
      <c r="D57" s="111"/>
    </row>
    <row r="58" spans="2:4" ht="39" thickBot="1" x14ac:dyDescent="0.25">
      <c r="B58" s="72">
        <f>+'Capacidad Financiera'!B60</f>
        <v>5.0999999999999996</v>
      </c>
      <c r="C58" s="74" t="str">
        <f>IF(ISERROR(VLOOKUP(B58,'Capacidad Financiera'!$B$13:$AB$57081,2,0)),"",VLOOKUP(B58,'Capacidad Financiera'!$B$13:$AB$57081,2,0))</f>
        <v>INGENIEROS CONSTRUCTORES AMBIENTALES Y SANITARIOS - INGECOAS S.A.S.</v>
      </c>
      <c r="D58" s="288">
        <v>62495795.829999998</v>
      </c>
    </row>
    <row r="59" spans="2:4" hidden="1" x14ac:dyDescent="0.2">
      <c r="B59" s="72" t="str">
        <f>+'Capacidad Financiera'!B61</f>
        <v/>
      </c>
      <c r="C59" s="74">
        <f>IF(ISERROR(VLOOKUP(B59,'Capacidad Financiera'!$B$13:$AB$57081,2,0)),"",VLOOKUP(B59,'Capacidad Financiera'!$B$13:$AB$57081,2,0))</f>
        <v>0</v>
      </c>
      <c r="D59" s="288"/>
    </row>
    <row r="60" spans="2:4" hidden="1" x14ac:dyDescent="0.2">
      <c r="B60" s="72" t="str">
        <f>+'Capacidad Financiera'!B62</f>
        <v/>
      </c>
      <c r="C60" s="74">
        <f>IF(ISERROR(VLOOKUP(B60,'Capacidad Financiera'!$B$13:$AB$57081,2,0)),"",VLOOKUP(B60,'Capacidad Financiera'!$B$13:$AB$57081,2,0))</f>
        <v>0</v>
      </c>
      <c r="D60" s="112"/>
    </row>
    <row r="61" spans="2:4" hidden="1" x14ac:dyDescent="0.2">
      <c r="B61" s="72" t="str">
        <f>+'Capacidad Financiera'!B63</f>
        <v/>
      </c>
      <c r="C61" s="74">
        <f>IF(ISERROR(VLOOKUP(B61,'Capacidad Financiera'!$B$13:$AB$57081,2,0)),"",VLOOKUP(B61,'Capacidad Financiera'!$B$13:$AB$57081,2,0))</f>
        <v>0</v>
      </c>
      <c r="D61" s="112"/>
    </row>
    <row r="62" spans="2:4" hidden="1" x14ac:dyDescent="0.2">
      <c r="B62" s="72" t="str">
        <f>+'Capacidad Financiera'!B64</f>
        <v/>
      </c>
      <c r="C62" s="74">
        <f>IF(ISERROR(VLOOKUP(B62,'Capacidad Financiera'!$B$13:$AB$57081,2,0)),"",VLOOKUP(B62,'Capacidad Financiera'!$B$13:$AB$57081,2,0))</f>
        <v>0</v>
      </c>
      <c r="D62" s="112"/>
    </row>
    <row r="63" spans="2:4" hidden="1" x14ac:dyDescent="0.2">
      <c r="B63" s="72" t="str">
        <f>+'Capacidad Financiera'!B65</f>
        <v/>
      </c>
      <c r="C63" s="74">
        <f>IF(ISERROR(VLOOKUP(B63,'Capacidad Financiera'!$B$13:$AB$57081,2,0)),"",VLOOKUP(B63,'Capacidad Financiera'!$B$13:$AB$57081,2,0))</f>
        <v>0</v>
      </c>
      <c r="D63" s="112"/>
    </row>
    <row r="64" spans="2:4" hidden="1" x14ac:dyDescent="0.2">
      <c r="B64" s="72" t="str">
        <f>+'Capacidad Financiera'!B66</f>
        <v/>
      </c>
      <c r="C64" s="74">
        <f>IF(ISERROR(VLOOKUP(B64,'Capacidad Financiera'!$B$13:$AB$57081,2,0)),"",VLOOKUP(B64,'Capacidad Financiera'!$B$13:$AB$57081,2,0))</f>
        <v>0</v>
      </c>
      <c r="D64" s="112"/>
    </row>
    <row r="65" spans="2:4" hidden="1" x14ac:dyDescent="0.2">
      <c r="B65" s="72" t="str">
        <f>+'Capacidad Financiera'!B67</f>
        <v/>
      </c>
      <c r="C65" s="74">
        <f>IF(ISERROR(VLOOKUP(B65,'Capacidad Financiera'!$B$13:$AB$57081,2,0)),"",VLOOKUP(B65,'Capacidad Financiera'!$B$13:$AB$57081,2,0))</f>
        <v>0</v>
      </c>
      <c r="D65" s="112"/>
    </row>
    <row r="66" spans="2:4" ht="13.5" hidden="1" thickBot="1" x14ac:dyDescent="0.25">
      <c r="B66" s="153" t="str">
        <f>+'Capacidad Financiera'!B68</f>
        <v/>
      </c>
      <c r="C66" s="154">
        <f>IF(ISERROR(VLOOKUP(B66,'Capacidad Financiera'!$B$13:$AB$57081,2,0)),"",VLOOKUP(B66,'Capacidad Financiera'!$B$13:$AB$57081,2,0))</f>
        <v>0</v>
      </c>
      <c r="D66" s="158"/>
    </row>
    <row r="67" spans="2:4" ht="13.5" thickBot="1" x14ac:dyDescent="0.25">
      <c r="B67" s="161"/>
      <c r="C67" s="483"/>
      <c r="D67" s="484"/>
    </row>
    <row r="68" spans="2:4" x14ac:dyDescent="0.2">
      <c r="B68" s="67">
        <v>6</v>
      </c>
      <c r="C68" s="68" t="str">
        <f>IF(ISERROR(VLOOKUP(B68,'Capacidad Financiera'!$B$13:$AB$57081,2,0)),"",VLOOKUP(B68,'Capacidad Financiera'!$B$13:$AB$57081,2,0))</f>
        <v>CONSTRUCCIONES ARES S.A.S.</v>
      </c>
      <c r="D68" s="111"/>
    </row>
    <row r="69" spans="2:4" ht="13.5" thickBot="1" x14ac:dyDescent="0.25">
      <c r="B69" s="72">
        <f>+'Capacidad Financiera'!B71</f>
        <v>6.1</v>
      </c>
      <c r="C69" s="74" t="str">
        <f>IF(ISERROR(VLOOKUP(B69,'Capacidad Financiera'!$B$13:$AB$57081,2,0)),"",VLOOKUP(B69,'Capacidad Financiera'!$B$13:$AB$57081,2,0))</f>
        <v>CONSTRUCCIONES ARES S.A.S.</v>
      </c>
      <c r="D69" s="288">
        <v>720259331.07000005</v>
      </c>
    </row>
    <row r="70" spans="2:4" hidden="1" x14ac:dyDescent="0.2">
      <c r="B70" s="72" t="str">
        <f>+'Capacidad Financiera'!B72</f>
        <v/>
      </c>
      <c r="C70" s="74">
        <f>IF(ISERROR(VLOOKUP(B70,'Capacidad Financiera'!$B$13:$AB$57081,2,0)),"",VLOOKUP(B70,'Capacidad Financiera'!$B$13:$AB$57081,2,0))</f>
        <v>0</v>
      </c>
      <c r="D70" s="288"/>
    </row>
    <row r="71" spans="2:4" hidden="1" x14ac:dyDescent="0.2">
      <c r="B71" s="72" t="str">
        <f>+'Capacidad Financiera'!B73</f>
        <v/>
      </c>
      <c r="C71" s="74">
        <f>IF(ISERROR(VLOOKUP(B71,'Capacidad Financiera'!$B$13:$AB$57081,2,0)),"",VLOOKUP(B71,'Capacidad Financiera'!$B$13:$AB$57081,2,0))</f>
        <v>0</v>
      </c>
      <c r="D71" s="112"/>
    </row>
    <row r="72" spans="2:4" hidden="1" x14ac:dyDescent="0.2">
      <c r="B72" s="72" t="str">
        <f>+'Capacidad Financiera'!B74</f>
        <v/>
      </c>
      <c r="C72" s="74">
        <f>IF(ISERROR(VLOOKUP(B72,'Capacidad Financiera'!$B$13:$AB$57081,2,0)),"",VLOOKUP(B72,'Capacidad Financiera'!$B$13:$AB$57081,2,0))</f>
        <v>0</v>
      </c>
      <c r="D72" s="112"/>
    </row>
    <row r="73" spans="2:4" hidden="1" x14ac:dyDescent="0.2">
      <c r="B73" s="72" t="str">
        <f>+'Capacidad Financiera'!B75</f>
        <v/>
      </c>
      <c r="C73" s="74">
        <f>IF(ISERROR(VLOOKUP(B73,'Capacidad Financiera'!$B$13:$AB$57081,2,0)),"",VLOOKUP(B73,'Capacidad Financiera'!$B$13:$AB$57081,2,0))</f>
        <v>0</v>
      </c>
      <c r="D73" s="112"/>
    </row>
    <row r="74" spans="2:4" hidden="1" x14ac:dyDescent="0.2">
      <c r="B74" s="72" t="str">
        <f>+'Capacidad Financiera'!B76</f>
        <v/>
      </c>
      <c r="C74" s="74">
        <f>IF(ISERROR(VLOOKUP(B74,'Capacidad Financiera'!$B$13:$AB$57081,2,0)),"",VLOOKUP(B74,'Capacidad Financiera'!$B$13:$AB$57081,2,0))</f>
        <v>0</v>
      </c>
      <c r="D74" s="112"/>
    </row>
    <row r="75" spans="2:4" hidden="1" x14ac:dyDescent="0.2">
      <c r="B75" s="72" t="str">
        <f>+'Capacidad Financiera'!B77</f>
        <v/>
      </c>
      <c r="C75" s="74">
        <f>IF(ISERROR(VLOOKUP(B75,'Capacidad Financiera'!$B$13:$AB$57081,2,0)),"",VLOOKUP(B75,'Capacidad Financiera'!$B$13:$AB$57081,2,0))</f>
        <v>0</v>
      </c>
      <c r="D75" s="112"/>
    </row>
    <row r="76" spans="2:4" hidden="1" x14ac:dyDescent="0.2">
      <c r="B76" s="72" t="str">
        <f>+'Capacidad Financiera'!B78</f>
        <v/>
      </c>
      <c r="C76" s="74">
        <f>IF(ISERROR(VLOOKUP(B76,'Capacidad Financiera'!$B$13:$AB$57081,2,0)),"",VLOOKUP(B76,'Capacidad Financiera'!$B$13:$AB$57081,2,0))</f>
        <v>0</v>
      </c>
      <c r="D76" s="112"/>
    </row>
    <row r="77" spans="2:4" ht="13.5" hidden="1" thickBot="1" x14ac:dyDescent="0.25">
      <c r="B77" s="153" t="str">
        <f>+'Capacidad Financiera'!B79</f>
        <v/>
      </c>
      <c r="C77" s="154">
        <f>IF(ISERROR(VLOOKUP(B77,'Capacidad Financiera'!$B$13:$AB$57081,2,0)),"",VLOOKUP(B77,'Capacidad Financiera'!$B$13:$AB$57081,2,0))</f>
        <v>0</v>
      </c>
      <c r="D77" s="158"/>
    </row>
    <row r="78" spans="2:4" ht="13.5" thickBot="1" x14ac:dyDescent="0.25">
      <c r="B78" s="161"/>
      <c r="C78" s="483"/>
      <c r="D78" s="484"/>
    </row>
    <row r="79" spans="2:4" x14ac:dyDescent="0.2">
      <c r="B79" s="67">
        <v>7</v>
      </c>
      <c r="C79" s="68" t="str">
        <f>IF(ISERROR(VLOOKUP(B79,'Capacidad Financiera'!$B$13:$AB$57081,2,0)),"",VLOOKUP(B79,'Capacidad Financiera'!$B$13:$AB$57081,2,0))</f>
        <v>CONSORCIO OEYA</v>
      </c>
      <c r="D79" s="111"/>
    </row>
    <row r="80" spans="2:4" x14ac:dyDescent="0.2">
      <c r="B80" s="72">
        <f>+'Capacidad Financiera'!B82</f>
        <v>7.1</v>
      </c>
      <c r="C80" s="74" t="str">
        <f>IF(ISERROR(VLOOKUP(B80,'Capacidad Financiera'!$B$13:$AB$57081,2,0)),"",VLOOKUP(B80,'Capacidad Financiera'!$B$13:$AB$57081,2,0))</f>
        <v>MUÑOZ OROZCO YURI ANDREA</v>
      </c>
      <c r="D80" s="288">
        <v>93340035</v>
      </c>
    </row>
    <row r="81" spans="2:4" ht="13.5" thickBot="1" x14ac:dyDescent="0.25">
      <c r="B81" s="72">
        <f>+'Capacidad Financiera'!B83</f>
        <v>7.1999999999999993</v>
      </c>
      <c r="C81" s="74" t="str">
        <f>IF(ISERROR(VLOOKUP(B81,'Capacidad Financiera'!$B$13:$AB$57081,2,0)),"",VLOOKUP(B81,'Capacidad Financiera'!$B$13:$AB$57081,2,0))</f>
        <v>RUIZ VIDAL OSCAR EDUARDO</v>
      </c>
      <c r="D81" s="288">
        <v>853151633</v>
      </c>
    </row>
    <row r="82" spans="2:4" hidden="1" x14ac:dyDescent="0.2">
      <c r="B82" s="72" t="str">
        <f>+'Capacidad Financiera'!B84</f>
        <v/>
      </c>
      <c r="C82" s="74">
        <f>IF(ISERROR(VLOOKUP(B82,'Capacidad Financiera'!$B$13:$AB$57081,2,0)),"",VLOOKUP(B82,'Capacidad Financiera'!$B$13:$AB$57081,2,0))</f>
        <v>0</v>
      </c>
      <c r="D82" s="112"/>
    </row>
    <row r="83" spans="2:4" hidden="1" x14ac:dyDescent="0.2">
      <c r="B83" s="72" t="str">
        <f>+'Capacidad Financiera'!B85</f>
        <v/>
      </c>
      <c r="C83" s="74">
        <f>IF(ISERROR(VLOOKUP(B83,'Capacidad Financiera'!$B$13:$AB$57081,2,0)),"",VLOOKUP(B83,'Capacidad Financiera'!$B$13:$AB$57081,2,0))</f>
        <v>0</v>
      </c>
      <c r="D83" s="112"/>
    </row>
    <row r="84" spans="2:4" hidden="1" x14ac:dyDescent="0.2">
      <c r="B84" s="72" t="str">
        <f>+'Capacidad Financiera'!B86</f>
        <v/>
      </c>
      <c r="C84" s="74">
        <f>IF(ISERROR(VLOOKUP(B84,'Capacidad Financiera'!$B$13:$AB$57081,2,0)),"",VLOOKUP(B84,'Capacidad Financiera'!$B$13:$AB$57081,2,0))</f>
        <v>0</v>
      </c>
      <c r="D84" s="112"/>
    </row>
    <row r="85" spans="2:4" hidden="1" x14ac:dyDescent="0.2">
      <c r="B85" s="72" t="str">
        <f>+'Capacidad Financiera'!B87</f>
        <v/>
      </c>
      <c r="C85" s="74">
        <f>IF(ISERROR(VLOOKUP(B85,'Capacidad Financiera'!$B$13:$AB$57081,2,0)),"",VLOOKUP(B85,'Capacidad Financiera'!$B$13:$AB$57081,2,0))</f>
        <v>0</v>
      </c>
      <c r="D85" s="112"/>
    </row>
    <row r="86" spans="2:4" hidden="1" x14ac:dyDescent="0.2">
      <c r="B86" s="72" t="str">
        <f>+'Capacidad Financiera'!B88</f>
        <v/>
      </c>
      <c r="C86" s="74">
        <f>IF(ISERROR(VLOOKUP(B86,'Capacidad Financiera'!$B$13:$AB$57081,2,0)),"",VLOOKUP(B86,'Capacidad Financiera'!$B$13:$AB$57081,2,0))</f>
        <v>0</v>
      </c>
      <c r="D86" s="112"/>
    </row>
    <row r="87" spans="2:4" hidden="1" x14ac:dyDescent="0.2">
      <c r="B87" s="72" t="str">
        <f>+'Capacidad Financiera'!B89</f>
        <v/>
      </c>
      <c r="C87" s="74">
        <f>IF(ISERROR(VLOOKUP(B87,'Capacidad Financiera'!$B$13:$AB$57081,2,0)),"",VLOOKUP(B87,'Capacidad Financiera'!$B$13:$AB$57081,2,0))</f>
        <v>0</v>
      </c>
      <c r="D87" s="112"/>
    </row>
    <row r="88" spans="2:4" ht="13.5" hidden="1" thickBot="1" x14ac:dyDescent="0.25">
      <c r="B88" s="153" t="str">
        <f>+'Capacidad Financiera'!B90</f>
        <v/>
      </c>
      <c r="C88" s="154">
        <f>IF(ISERROR(VLOOKUP(B88,'Capacidad Financiera'!$B$13:$AB$57081,2,0)),"",VLOOKUP(B88,'Capacidad Financiera'!$B$13:$AB$57081,2,0))</f>
        <v>0</v>
      </c>
      <c r="D88" s="158"/>
    </row>
    <row r="89" spans="2:4" ht="13.5" thickBot="1" x14ac:dyDescent="0.25">
      <c r="B89" s="161"/>
      <c r="C89" s="483"/>
      <c r="D89" s="484"/>
    </row>
    <row r="90" spans="2:4" ht="25.5" x14ac:dyDescent="0.2">
      <c r="B90" s="67">
        <v>8</v>
      </c>
      <c r="C90" s="68" t="str">
        <f>IF(ISERROR(VLOOKUP(B90,'Capacidad Financiera'!$B$13:$AB$57081,2,0)),"",VLOOKUP(B90,'Capacidad Financiera'!$B$13:$AB$57081,2,0))</f>
        <v xml:space="preserve"> CONSTRUCCIONES DEL ESTADO INGENIERIA S.A.S. </v>
      </c>
      <c r="D90" s="111"/>
    </row>
    <row r="91" spans="2:4" ht="26.25" thickBot="1" x14ac:dyDescent="0.25">
      <c r="B91" s="72">
        <f>+'Capacidad Financiera'!B93</f>
        <v>8.1</v>
      </c>
      <c r="C91" s="74" t="str">
        <f>IF(ISERROR(VLOOKUP(B91,'Capacidad Financiera'!$B$13:$AB$57081,2,0)),"",VLOOKUP(B91,'Capacidad Financiera'!$B$13:$AB$57081,2,0))</f>
        <v xml:space="preserve"> CONSTRUCCIONES DEL ESTADO INGENIERIA S.A.S. </v>
      </c>
      <c r="D91" s="288"/>
    </row>
    <row r="92" spans="2:4" hidden="1" x14ac:dyDescent="0.2">
      <c r="B92" s="72" t="str">
        <f>+'Capacidad Financiera'!B94</f>
        <v/>
      </c>
      <c r="C92" s="74">
        <f>IF(ISERROR(VLOOKUP(B92,'Capacidad Financiera'!$B$13:$AB$57081,2,0)),"",VLOOKUP(B92,'Capacidad Financiera'!$B$13:$AB$57081,2,0))</f>
        <v>0</v>
      </c>
      <c r="D92" s="288"/>
    </row>
    <row r="93" spans="2:4" hidden="1" x14ac:dyDescent="0.2">
      <c r="B93" s="72" t="str">
        <f>+'Capacidad Financiera'!B95</f>
        <v/>
      </c>
      <c r="C93" s="74">
        <f>IF(ISERROR(VLOOKUP(B93,'Capacidad Financiera'!$B$13:$AB$57081,2,0)),"",VLOOKUP(B93,'Capacidad Financiera'!$B$13:$AB$57081,2,0))</f>
        <v>0</v>
      </c>
      <c r="D93" s="112"/>
    </row>
    <row r="94" spans="2:4" hidden="1" x14ac:dyDescent="0.2">
      <c r="B94" s="72" t="str">
        <f>+'Capacidad Financiera'!B96</f>
        <v/>
      </c>
      <c r="C94" s="74">
        <f>IF(ISERROR(VLOOKUP(B94,'Capacidad Financiera'!$B$13:$AB$57081,2,0)),"",VLOOKUP(B94,'Capacidad Financiera'!$B$13:$AB$57081,2,0))</f>
        <v>0</v>
      </c>
      <c r="D94" s="112"/>
    </row>
    <row r="95" spans="2:4" hidden="1" x14ac:dyDescent="0.2">
      <c r="B95" s="72" t="str">
        <f>+'Capacidad Financiera'!B97</f>
        <v/>
      </c>
      <c r="C95" s="74">
        <f>IF(ISERROR(VLOOKUP(B95,'Capacidad Financiera'!$B$13:$AB$57081,2,0)),"",VLOOKUP(B95,'Capacidad Financiera'!$B$13:$AB$57081,2,0))</f>
        <v>0</v>
      </c>
      <c r="D95" s="112"/>
    </row>
    <row r="96" spans="2:4" hidden="1" x14ac:dyDescent="0.2">
      <c r="B96" s="72" t="str">
        <f>+'Capacidad Financiera'!B98</f>
        <v/>
      </c>
      <c r="C96" s="74">
        <f>IF(ISERROR(VLOOKUP(B96,'Capacidad Financiera'!$B$13:$AB$57081,2,0)),"",VLOOKUP(B96,'Capacidad Financiera'!$B$13:$AB$57081,2,0))</f>
        <v>0</v>
      </c>
      <c r="D96" s="112"/>
    </row>
    <row r="97" spans="2:4" hidden="1" x14ac:dyDescent="0.2">
      <c r="B97" s="72" t="str">
        <f>+'Capacidad Financiera'!B99</f>
        <v/>
      </c>
      <c r="C97" s="74">
        <f>IF(ISERROR(VLOOKUP(B97,'Capacidad Financiera'!$B$13:$AB$57081,2,0)),"",VLOOKUP(B97,'Capacidad Financiera'!$B$13:$AB$57081,2,0))</f>
        <v>0</v>
      </c>
      <c r="D97" s="112"/>
    </row>
    <row r="98" spans="2:4" hidden="1" x14ac:dyDescent="0.2">
      <c r="B98" s="72" t="str">
        <f>+'Capacidad Financiera'!B100</f>
        <v/>
      </c>
      <c r="C98" s="74">
        <f>IF(ISERROR(VLOOKUP(B98,'Capacidad Financiera'!$B$13:$AB$57081,2,0)),"",VLOOKUP(B98,'Capacidad Financiera'!$B$13:$AB$57081,2,0))</f>
        <v>0</v>
      </c>
      <c r="D98" s="112"/>
    </row>
    <row r="99" spans="2:4" ht="13.5" hidden="1" thickBot="1" x14ac:dyDescent="0.25">
      <c r="B99" s="153" t="str">
        <f>+'Capacidad Financiera'!B101</f>
        <v/>
      </c>
      <c r="C99" s="154">
        <f>IF(ISERROR(VLOOKUP(B99,'Capacidad Financiera'!$B$13:$AB$57081,2,0)),"",VLOOKUP(B99,'Capacidad Financiera'!$B$13:$AB$57081,2,0))</f>
        <v>0</v>
      </c>
      <c r="D99" s="158"/>
    </row>
    <row r="100" spans="2:4" ht="13.5" thickBot="1" x14ac:dyDescent="0.25">
      <c r="B100" s="161"/>
      <c r="C100" s="483"/>
      <c r="D100" s="484"/>
    </row>
    <row r="101" spans="2:4" ht="25.5" x14ac:dyDescent="0.2">
      <c r="B101" s="67">
        <v>9</v>
      </c>
      <c r="C101" s="68" t="str">
        <f>IF(ISERROR(VLOOKUP(B101,'Capacidad Financiera'!$B$13:$AB$57081,2,0)),"",VLOOKUP(B101,'Capacidad Financiera'!$B$13:$AB$57081,2,0))</f>
        <v>SOLTEC PROYECTOS DE INGENIERIA S A S</v>
      </c>
      <c r="D101" s="111"/>
    </row>
    <row r="102" spans="2:4" ht="26.25" thickBot="1" x14ac:dyDescent="0.25">
      <c r="B102" s="72">
        <f>+'Capacidad Financiera'!B104</f>
        <v>9.1</v>
      </c>
      <c r="C102" s="74" t="str">
        <f>IF(ISERROR(VLOOKUP(B102,'Capacidad Financiera'!$B$13:$AB$57081,2,0)),"",VLOOKUP(B102,'Capacidad Financiera'!$B$13:$AB$57081,2,0))</f>
        <v>SOLTEC PROYECTOS DE INGENIERIA S A S</v>
      </c>
      <c r="D102" s="288">
        <v>526729167.08999997</v>
      </c>
    </row>
    <row r="103" spans="2:4" hidden="1" x14ac:dyDescent="0.2">
      <c r="B103" s="72" t="str">
        <f>+'Capacidad Financiera'!B105</f>
        <v/>
      </c>
      <c r="C103" s="74">
        <f>IF(ISERROR(VLOOKUP(B103,'Capacidad Financiera'!$B$13:$AB$57081,2,0)),"",VLOOKUP(B103,'Capacidad Financiera'!$B$13:$AB$57081,2,0))</f>
        <v>0</v>
      </c>
      <c r="D103" s="288"/>
    </row>
    <row r="104" spans="2:4" hidden="1" x14ac:dyDescent="0.2">
      <c r="B104" s="72" t="str">
        <f>+'Capacidad Financiera'!B106</f>
        <v/>
      </c>
      <c r="C104" s="74">
        <f>IF(ISERROR(VLOOKUP(B104,'Capacidad Financiera'!$B$13:$AB$57081,2,0)),"",VLOOKUP(B104,'Capacidad Financiera'!$B$13:$AB$57081,2,0))</f>
        <v>0</v>
      </c>
      <c r="D104" s="112"/>
    </row>
    <row r="105" spans="2:4" hidden="1" x14ac:dyDescent="0.2">
      <c r="B105" s="72" t="str">
        <f>+'Capacidad Financiera'!B107</f>
        <v/>
      </c>
      <c r="C105" s="74">
        <f>IF(ISERROR(VLOOKUP(B105,'Capacidad Financiera'!$B$13:$AB$57081,2,0)),"",VLOOKUP(B105,'Capacidad Financiera'!$B$13:$AB$57081,2,0))</f>
        <v>0</v>
      </c>
      <c r="D105" s="112"/>
    </row>
    <row r="106" spans="2:4" hidden="1" x14ac:dyDescent="0.2">
      <c r="B106" s="72" t="str">
        <f>+'Capacidad Financiera'!B108</f>
        <v/>
      </c>
      <c r="C106" s="74">
        <f>IF(ISERROR(VLOOKUP(B106,'Capacidad Financiera'!$B$13:$AB$57081,2,0)),"",VLOOKUP(B106,'Capacidad Financiera'!$B$13:$AB$57081,2,0))</f>
        <v>0</v>
      </c>
      <c r="D106" s="112"/>
    </row>
    <row r="107" spans="2:4" hidden="1" x14ac:dyDescent="0.2">
      <c r="B107" s="72" t="str">
        <f>+'Capacidad Financiera'!B109</f>
        <v/>
      </c>
      <c r="C107" s="74">
        <f>IF(ISERROR(VLOOKUP(B107,'Capacidad Financiera'!$B$13:$AB$57081,2,0)),"",VLOOKUP(B107,'Capacidad Financiera'!$B$13:$AB$57081,2,0))</f>
        <v>0</v>
      </c>
      <c r="D107" s="112"/>
    </row>
    <row r="108" spans="2:4" hidden="1" x14ac:dyDescent="0.2">
      <c r="B108" s="72" t="str">
        <f>+'Capacidad Financiera'!B110</f>
        <v/>
      </c>
      <c r="C108" s="74">
        <f>IF(ISERROR(VLOOKUP(B108,'Capacidad Financiera'!$B$13:$AB$57081,2,0)),"",VLOOKUP(B108,'Capacidad Financiera'!$B$13:$AB$57081,2,0))</f>
        <v>0</v>
      </c>
      <c r="D108" s="112"/>
    </row>
    <row r="109" spans="2:4" hidden="1" x14ac:dyDescent="0.2">
      <c r="B109" s="72" t="str">
        <f>+'Capacidad Financiera'!B111</f>
        <v/>
      </c>
      <c r="C109" s="74">
        <f>IF(ISERROR(VLOOKUP(B109,'Capacidad Financiera'!$B$13:$AB$57081,2,0)),"",VLOOKUP(B109,'Capacidad Financiera'!$B$13:$AB$57081,2,0))</f>
        <v>0</v>
      </c>
      <c r="D109" s="112"/>
    </row>
    <row r="110" spans="2:4" ht="13.5" hidden="1" thickBot="1" x14ac:dyDescent="0.25">
      <c r="B110" s="153" t="str">
        <f>+'Capacidad Financiera'!B112</f>
        <v/>
      </c>
      <c r="C110" s="154">
        <f>IF(ISERROR(VLOOKUP(B110,'Capacidad Financiera'!$B$13:$AB$57081,2,0)),"",VLOOKUP(B110,'Capacidad Financiera'!$B$13:$AB$57081,2,0))</f>
        <v>0</v>
      </c>
      <c r="D110" s="158"/>
    </row>
    <row r="111" spans="2:4" ht="13.5" thickBot="1" x14ac:dyDescent="0.25">
      <c r="B111" s="161"/>
      <c r="C111" s="483"/>
      <c r="D111" s="484"/>
    </row>
    <row r="112" spans="2:4" ht="63.75" x14ac:dyDescent="0.2">
      <c r="B112" s="67">
        <v>10</v>
      </c>
      <c r="C112" s="68" t="str">
        <f>IF(ISERROR(VLOOKUP(B112,'Capacidad Financiera'!$B$13:$AB$57081,2,0)),"",VLOOKUP(B112,'Capacidad Financiera'!$B$13:$AB$57081,2,0))</f>
        <v>FUNDACION  ESPELETIA  CENTRO  DE  DESARROLLO TECNOLOGICO PARA LA
 AGROFORESTERIA   Y  PUEDE  TAMBIEN  ACTUAR  BAJO  LA  SIGLA  FUNDACION
 ESPELETIA</v>
      </c>
      <c r="D112" s="111"/>
    </row>
    <row r="113" spans="2:4" ht="64.5" thickBot="1" x14ac:dyDescent="0.25">
      <c r="B113" s="72">
        <f>+'Capacidad Financiera'!B115</f>
        <v>10.1</v>
      </c>
      <c r="C113" s="74" t="str">
        <f>IF(ISERROR(VLOOKUP(B113,'Capacidad Financiera'!$B$13:$AB$57081,2,0)),"",VLOOKUP(B113,'Capacidad Financiera'!$B$13:$AB$57081,2,0))</f>
        <v>FUNDACION  ESPELETIA  CENTRO  DE  DESARROLLO TECNOLOGICO PARA LA
 AGROFORESTERIA   Y  PUEDE  TAMBIEN  ACTUAR  BAJO  LA  SIGLA  FUNDACION
 ESPELETIA</v>
      </c>
      <c r="D113" s="288">
        <v>774185880.25999999</v>
      </c>
    </row>
    <row r="114" spans="2:4" hidden="1" x14ac:dyDescent="0.2">
      <c r="B114" s="72" t="str">
        <f>+'Capacidad Financiera'!B116</f>
        <v/>
      </c>
      <c r="C114" s="74">
        <f>IF(ISERROR(VLOOKUP(B114,'Capacidad Financiera'!$B$13:$AB$57081,2,0)),"",VLOOKUP(B114,'Capacidad Financiera'!$B$13:$AB$57081,2,0))</f>
        <v>0</v>
      </c>
      <c r="D114" s="288"/>
    </row>
    <row r="115" spans="2:4" hidden="1" x14ac:dyDescent="0.2">
      <c r="B115" s="72" t="str">
        <f>+'Capacidad Financiera'!B117</f>
        <v/>
      </c>
      <c r="C115" s="74">
        <f>IF(ISERROR(VLOOKUP(B115,'Capacidad Financiera'!$B$13:$AB$57081,2,0)),"",VLOOKUP(B115,'Capacidad Financiera'!$B$13:$AB$57081,2,0))</f>
        <v>0</v>
      </c>
      <c r="D115" s="112"/>
    </row>
    <row r="116" spans="2:4" hidden="1" x14ac:dyDescent="0.2">
      <c r="B116" s="72" t="str">
        <f>+'Capacidad Financiera'!B118</f>
        <v/>
      </c>
      <c r="C116" s="74">
        <f>IF(ISERROR(VLOOKUP(B116,'Capacidad Financiera'!$B$13:$AB$57081,2,0)),"",VLOOKUP(B116,'Capacidad Financiera'!$B$13:$AB$57081,2,0))</f>
        <v>0</v>
      </c>
      <c r="D116" s="112"/>
    </row>
    <row r="117" spans="2:4" hidden="1" x14ac:dyDescent="0.2">
      <c r="B117" s="72" t="str">
        <f>+'Capacidad Financiera'!B119</f>
        <v/>
      </c>
      <c r="C117" s="74">
        <f>IF(ISERROR(VLOOKUP(B117,'Capacidad Financiera'!$B$13:$AB$57081,2,0)),"",VLOOKUP(B117,'Capacidad Financiera'!$B$13:$AB$57081,2,0))</f>
        <v>0</v>
      </c>
      <c r="D117" s="112"/>
    </row>
    <row r="118" spans="2:4" hidden="1" x14ac:dyDescent="0.2">
      <c r="B118" s="72" t="str">
        <f>+'Capacidad Financiera'!B120</f>
        <v/>
      </c>
      <c r="C118" s="74">
        <f>IF(ISERROR(VLOOKUP(B118,'Capacidad Financiera'!$B$13:$AB$57081,2,0)),"",VLOOKUP(B118,'Capacidad Financiera'!$B$13:$AB$57081,2,0))</f>
        <v>0</v>
      </c>
      <c r="D118" s="112"/>
    </row>
    <row r="119" spans="2:4" hidden="1" x14ac:dyDescent="0.2">
      <c r="B119" s="72" t="str">
        <f>+'Capacidad Financiera'!B121</f>
        <v/>
      </c>
      <c r="C119" s="74">
        <f>IF(ISERROR(VLOOKUP(B119,'Capacidad Financiera'!$B$13:$AB$57081,2,0)),"",VLOOKUP(B119,'Capacidad Financiera'!$B$13:$AB$57081,2,0))</f>
        <v>0</v>
      </c>
      <c r="D119" s="112"/>
    </row>
    <row r="120" spans="2:4" hidden="1" x14ac:dyDescent="0.2">
      <c r="B120" s="72" t="str">
        <f>+'Capacidad Financiera'!B122</f>
        <v/>
      </c>
      <c r="C120" s="74">
        <f>IF(ISERROR(VLOOKUP(B120,'Capacidad Financiera'!$B$13:$AB$57081,2,0)),"",VLOOKUP(B120,'Capacidad Financiera'!$B$13:$AB$57081,2,0))</f>
        <v>0</v>
      </c>
      <c r="D120" s="112"/>
    </row>
    <row r="121" spans="2:4" ht="13.5" hidden="1" thickBot="1" x14ac:dyDescent="0.25">
      <c r="B121" s="153" t="str">
        <f>+'Capacidad Financiera'!B123</f>
        <v/>
      </c>
      <c r="C121" s="154">
        <f>IF(ISERROR(VLOOKUP(B121,'Capacidad Financiera'!$B$13:$AB$57081,2,0)),"",VLOOKUP(B121,'Capacidad Financiera'!$B$13:$AB$57081,2,0))</f>
        <v>0</v>
      </c>
      <c r="D121" s="158"/>
    </row>
    <row r="122" spans="2:4" ht="13.5" thickBot="1" x14ac:dyDescent="0.25">
      <c r="B122" s="161"/>
      <c r="C122" s="483"/>
      <c r="D122" s="484"/>
    </row>
    <row r="123" spans="2:4" ht="25.5" x14ac:dyDescent="0.2">
      <c r="B123" s="67">
        <v>11</v>
      </c>
      <c r="C123" s="68" t="str">
        <f>IF(ISERROR(VLOOKUP(B123,'Capacidad Financiera'!$B$13:$AB$57081,2,0)),"",VLOOKUP(B123,'Capacidad Financiera'!$B$13:$AB$57081,2,0))</f>
        <v>VEGA INGENIERIA Y CONSTRUCCION SAS</v>
      </c>
      <c r="D123" s="111"/>
    </row>
    <row r="124" spans="2:4" ht="13.5" thickBot="1" x14ac:dyDescent="0.25">
      <c r="B124" s="72">
        <f>+'Capacidad Financiera'!B126</f>
        <v>11.1</v>
      </c>
      <c r="C124" s="74" t="str">
        <f>IF(ISERROR(VLOOKUP(B124,'Capacidad Financiera'!$B$13:$AB$57081,2,0)),"",VLOOKUP(B124,'Capacidad Financiera'!$B$13:$AB$57081,2,0))</f>
        <v>VEGA INGENIERIA Y CONSTRUCCION SAS</v>
      </c>
      <c r="D124" s="288"/>
    </row>
    <row r="125" spans="2:4" hidden="1" x14ac:dyDescent="0.2">
      <c r="B125" s="72" t="str">
        <f>+'Capacidad Financiera'!B127</f>
        <v/>
      </c>
      <c r="C125" s="74">
        <f>IF(ISERROR(VLOOKUP(B125,'Capacidad Financiera'!$B$13:$AB$57081,2,0)),"",VLOOKUP(B125,'Capacidad Financiera'!$B$13:$AB$57081,2,0))</f>
        <v>0</v>
      </c>
      <c r="D125" s="288"/>
    </row>
    <row r="126" spans="2:4" hidden="1" x14ac:dyDescent="0.2">
      <c r="B126" s="72" t="str">
        <f>+'Capacidad Financiera'!B128</f>
        <v/>
      </c>
      <c r="C126" s="74">
        <f>IF(ISERROR(VLOOKUP(B126,'Capacidad Financiera'!$B$13:$AB$57081,2,0)),"",VLOOKUP(B126,'Capacidad Financiera'!$B$13:$AB$57081,2,0))</f>
        <v>0</v>
      </c>
      <c r="D126" s="112"/>
    </row>
    <row r="127" spans="2:4" hidden="1" x14ac:dyDescent="0.2">
      <c r="B127" s="72" t="str">
        <f>+'Capacidad Financiera'!B129</f>
        <v/>
      </c>
      <c r="C127" s="74">
        <f>IF(ISERROR(VLOOKUP(B127,'Capacidad Financiera'!$B$13:$AB$57081,2,0)),"",VLOOKUP(B127,'Capacidad Financiera'!$B$13:$AB$57081,2,0))</f>
        <v>0</v>
      </c>
      <c r="D127" s="112"/>
    </row>
    <row r="128" spans="2:4" hidden="1" x14ac:dyDescent="0.2">
      <c r="B128" s="72" t="str">
        <f>+'Capacidad Financiera'!B130</f>
        <v/>
      </c>
      <c r="C128" s="74">
        <f>IF(ISERROR(VLOOKUP(B128,'Capacidad Financiera'!$B$13:$AB$57081,2,0)),"",VLOOKUP(B128,'Capacidad Financiera'!$B$13:$AB$57081,2,0))</f>
        <v>0</v>
      </c>
      <c r="D128" s="112"/>
    </row>
    <row r="129" spans="2:4" hidden="1" x14ac:dyDescent="0.2">
      <c r="B129" s="72" t="str">
        <f>+'Capacidad Financiera'!B131</f>
        <v/>
      </c>
      <c r="C129" s="74">
        <f>IF(ISERROR(VLOOKUP(B129,'Capacidad Financiera'!$B$13:$AB$57081,2,0)),"",VLOOKUP(B129,'Capacidad Financiera'!$B$13:$AB$57081,2,0))</f>
        <v>0</v>
      </c>
      <c r="D129" s="112"/>
    </row>
    <row r="130" spans="2:4" hidden="1" x14ac:dyDescent="0.2">
      <c r="B130" s="72" t="str">
        <f>+'Capacidad Financiera'!B132</f>
        <v/>
      </c>
      <c r="C130" s="74">
        <f>IF(ISERROR(VLOOKUP(B130,'Capacidad Financiera'!$B$13:$AB$57081,2,0)),"",VLOOKUP(B130,'Capacidad Financiera'!$B$13:$AB$57081,2,0))</f>
        <v>0</v>
      </c>
      <c r="D130" s="112"/>
    </row>
    <row r="131" spans="2:4" hidden="1" x14ac:dyDescent="0.2">
      <c r="B131" s="72" t="str">
        <f>+'Capacidad Financiera'!B133</f>
        <v/>
      </c>
      <c r="C131" s="74">
        <f>IF(ISERROR(VLOOKUP(B131,'Capacidad Financiera'!$B$13:$AB$57081,2,0)),"",VLOOKUP(B131,'Capacidad Financiera'!$B$13:$AB$57081,2,0))</f>
        <v>0</v>
      </c>
      <c r="D131" s="112"/>
    </row>
    <row r="132" spans="2:4" ht="13.5" hidden="1" thickBot="1" x14ac:dyDescent="0.25">
      <c r="B132" s="153" t="str">
        <f>+'Capacidad Financiera'!B134</f>
        <v/>
      </c>
      <c r="C132" s="154">
        <f>IF(ISERROR(VLOOKUP(B132,'Capacidad Financiera'!$B$13:$AB$57081,2,0)),"",VLOOKUP(B132,'Capacidad Financiera'!$B$13:$AB$57081,2,0))</f>
        <v>0</v>
      </c>
      <c r="D132" s="158"/>
    </row>
    <row r="133" spans="2:4" ht="13.5" thickBot="1" x14ac:dyDescent="0.25">
      <c r="B133" s="161"/>
      <c r="C133" s="483"/>
      <c r="D133" s="484"/>
    </row>
    <row r="134" spans="2:4" x14ac:dyDescent="0.2">
      <c r="B134" s="67">
        <v>12</v>
      </c>
      <c r="C134" s="68" t="str">
        <f>IF(ISERROR(VLOOKUP(B134,'Capacidad Financiera'!$B$13:$AB$57081,2,0)),"",VLOOKUP(B134,'Capacidad Financiera'!$B$13:$AB$57081,2,0))</f>
        <v>MATMAR CONSTRUCCIONES S.A.S.</v>
      </c>
      <c r="D134" s="111"/>
    </row>
    <row r="135" spans="2:4" ht="13.5" thickBot="1" x14ac:dyDescent="0.25">
      <c r="B135" s="72">
        <f>+'Capacidad Financiera'!B137</f>
        <v>12.1</v>
      </c>
      <c r="C135" s="74" t="str">
        <f>IF(ISERROR(VLOOKUP(B135,'Capacidad Financiera'!$B$13:$AB$57081,2,0)),"",VLOOKUP(B135,'Capacidad Financiera'!$B$13:$AB$57081,2,0))</f>
        <v>MATMAR CONSTRUCCIONES S.A.S.</v>
      </c>
      <c r="D135" s="288"/>
    </row>
    <row r="136" spans="2:4" hidden="1" x14ac:dyDescent="0.2">
      <c r="B136" s="72" t="str">
        <f>+'Capacidad Financiera'!B138</f>
        <v/>
      </c>
      <c r="C136" s="74">
        <f>IF(ISERROR(VLOOKUP(B136,'Capacidad Financiera'!$B$13:$AB$57081,2,0)),"",VLOOKUP(B136,'Capacidad Financiera'!$B$13:$AB$57081,2,0))</f>
        <v>0</v>
      </c>
      <c r="D136" s="288"/>
    </row>
    <row r="137" spans="2:4" hidden="1" x14ac:dyDescent="0.2">
      <c r="B137" s="72" t="str">
        <f>+'Capacidad Financiera'!B139</f>
        <v/>
      </c>
      <c r="C137" s="74">
        <f>IF(ISERROR(VLOOKUP(B137,'Capacidad Financiera'!$B$13:$AB$57081,2,0)),"",VLOOKUP(B137,'Capacidad Financiera'!$B$13:$AB$57081,2,0))</f>
        <v>0</v>
      </c>
      <c r="D137" s="112"/>
    </row>
    <row r="138" spans="2:4" hidden="1" x14ac:dyDescent="0.2">
      <c r="B138" s="72" t="str">
        <f>+'Capacidad Financiera'!B140</f>
        <v/>
      </c>
      <c r="C138" s="74">
        <f>IF(ISERROR(VLOOKUP(B138,'Capacidad Financiera'!$B$13:$AB$57081,2,0)),"",VLOOKUP(B138,'Capacidad Financiera'!$B$13:$AB$57081,2,0))</f>
        <v>0</v>
      </c>
      <c r="D138" s="112"/>
    </row>
    <row r="139" spans="2:4" hidden="1" x14ac:dyDescent="0.2">
      <c r="B139" s="72" t="str">
        <f>+'Capacidad Financiera'!B141</f>
        <v/>
      </c>
      <c r="C139" s="74">
        <f>IF(ISERROR(VLOOKUP(B139,'Capacidad Financiera'!$B$13:$AB$57081,2,0)),"",VLOOKUP(B139,'Capacidad Financiera'!$B$13:$AB$57081,2,0))</f>
        <v>0</v>
      </c>
      <c r="D139" s="112"/>
    </row>
    <row r="140" spans="2:4" hidden="1" x14ac:dyDescent="0.2">
      <c r="B140" s="72" t="str">
        <f>+'Capacidad Financiera'!B142</f>
        <v/>
      </c>
      <c r="C140" s="74">
        <f>IF(ISERROR(VLOOKUP(B140,'Capacidad Financiera'!$B$13:$AB$57081,2,0)),"",VLOOKUP(B140,'Capacidad Financiera'!$B$13:$AB$57081,2,0))</f>
        <v>0</v>
      </c>
      <c r="D140" s="112"/>
    </row>
    <row r="141" spans="2:4" hidden="1" x14ac:dyDescent="0.2">
      <c r="B141" s="72" t="str">
        <f>+'Capacidad Financiera'!B143</f>
        <v/>
      </c>
      <c r="C141" s="74">
        <f>IF(ISERROR(VLOOKUP(B141,'Capacidad Financiera'!$B$13:$AB$57081,2,0)),"",VLOOKUP(B141,'Capacidad Financiera'!$B$13:$AB$57081,2,0))</f>
        <v>0</v>
      </c>
      <c r="D141" s="112"/>
    </row>
    <row r="142" spans="2:4" hidden="1" x14ac:dyDescent="0.2">
      <c r="B142" s="72" t="str">
        <f>+'Capacidad Financiera'!B144</f>
        <v/>
      </c>
      <c r="C142" s="74">
        <f>IF(ISERROR(VLOOKUP(B142,'Capacidad Financiera'!$B$13:$AB$57081,2,0)),"",VLOOKUP(B142,'Capacidad Financiera'!$B$13:$AB$57081,2,0))</f>
        <v>0</v>
      </c>
      <c r="D142" s="112"/>
    </row>
    <row r="143" spans="2:4" ht="13.5" hidden="1" thickBot="1" x14ac:dyDescent="0.25">
      <c r="B143" s="153" t="str">
        <f>+'Capacidad Financiera'!B145</f>
        <v/>
      </c>
      <c r="C143" s="154">
        <f>IF(ISERROR(VLOOKUP(B143,'Capacidad Financiera'!$B$13:$AB$57081,2,0)),"",VLOOKUP(B143,'Capacidad Financiera'!$B$13:$AB$57081,2,0))</f>
        <v>0</v>
      </c>
      <c r="D143" s="158"/>
    </row>
    <row r="144" spans="2:4" ht="13.5" thickBot="1" x14ac:dyDescent="0.25">
      <c r="B144" s="161"/>
      <c r="C144" s="483"/>
      <c r="D144" s="484"/>
    </row>
    <row r="145" spans="2:4" x14ac:dyDescent="0.2">
      <c r="B145" s="67">
        <v>13</v>
      </c>
      <c r="C145" s="68" t="str">
        <f>IF(ISERROR(VLOOKUP(B145,'Capacidad Financiera'!$B$13:$AB$57081,2,0)),"",VLOOKUP(B145,'Capacidad Financiera'!$B$13:$AB$57081,2,0))</f>
        <v>VISUAR S A S</v>
      </c>
      <c r="D145" s="111"/>
    </row>
    <row r="146" spans="2:4" ht="13.5" thickBot="1" x14ac:dyDescent="0.25">
      <c r="B146" s="72">
        <f>+'Capacidad Financiera'!B148</f>
        <v>13.1</v>
      </c>
      <c r="C146" s="74" t="str">
        <f>IF(ISERROR(VLOOKUP(B146,'Capacidad Financiera'!$B$13:$AB$57081,2,0)),"",VLOOKUP(B146,'Capacidad Financiera'!$B$13:$AB$57081,2,0))</f>
        <v>VISUAR S A S</v>
      </c>
      <c r="D146" s="288"/>
    </row>
    <row r="147" spans="2:4" hidden="1" x14ac:dyDescent="0.2">
      <c r="B147" s="72" t="str">
        <f>+'Capacidad Financiera'!B149</f>
        <v/>
      </c>
      <c r="C147" s="74">
        <f>IF(ISERROR(VLOOKUP(B147,'Capacidad Financiera'!$B$13:$AB$57081,2,0)),"",VLOOKUP(B147,'Capacidad Financiera'!$B$13:$AB$57081,2,0))</f>
        <v>0</v>
      </c>
      <c r="D147" s="288"/>
    </row>
    <row r="148" spans="2:4" hidden="1" x14ac:dyDescent="0.2">
      <c r="B148" s="72" t="str">
        <f>+'Capacidad Financiera'!B150</f>
        <v/>
      </c>
      <c r="C148" s="74">
        <f>IF(ISERROR(VLOOKUP(B148,'Capacidad Financiera'!$B$13:$AB$57081,2,0)),"",VLOOKUP(B148,'Capacidad Financiera'!$B$13:$AB$57081,2,0))</f>
        <v>0</v>
      </c>
      <c r="D148" s="112"/>
    </row>
    <row r="149" spans="2:4" hidden="1" x14ac:dyDescent="0.2">
      <c r="B149" s="72" t="str">
        <f>+'Capacidad Financiera'!B151</f>
        <v/>
      </c>
      <c r="C149" s="74">
        <f>IF(ISERROR(VLOOKUP(B149,'Capacidad Financiera'!$B$13:$AB$57081,2,0)),"",VLOOKUP(B149,'Capacidad Financiera'!$B$13:$AB$57081,2,0))</f>
        <v>0</v>
      </c>
      <c r="D149" s="112"/>
    </row>
    <row r="150" spans="2:4" hidden="1" x14ac:dyDescent="0.2">
      <c r="B150" s="72" t="str">
        <f>+'Capacidad Financiera'!B152</f>
        <v/>
      </c>
      <c r="C150" s="74">
        <f>IF(ISERROR(VLOOKUP(B150,'Capacidad Financiera'!$B$13:$AB$57081,2,0)),"",VLOOKUP(B150,'Capacidad Financiera'!$B$13:$AB$57081,2,0))</f>
        <v>0</v>
      </c>
      <c r="D150" s="112"/>
    </row>
    <row r="151" spans="2:4" hidden="1" x14ac:dyDescent="0.2">
      <c r="B151" s="72" t="str">
        <f>+'Capacidad Financiera'!B153</f>
        <v/>
      </c>
      <c r="C151" s="74">
        <f>IF(ISERROR(VLOOKUP(B151,'Capacidad Financiera'!$B$13:$AB$57081,2,0)),"",VLOOKUP(B151,'Capacidad Financiera'!$B$13:$AB$57081,2,0))</f>
        <v>0</v>
      </c>
      <c r="D151" s="112"/>
    </row>
    <row r="152" spans="2:4" hidden="1" x14ac:dyDescent="0.2">
      <c r="B152" s="72" t="str">
        <f>+'Capacidad Financiera'!B154</f>
        <v/>
      </c>
      <c r="C152" s="74">
        <f>IF(ISERROR(VLOOKUP(B152,'Capacidad Financiera'!$B$13:$AB$57081,2,0)),"",VLOOKUP(B152,'Capacidad Financiera'!$B$13:$AB$57081,2,0))</f>
        <v>0</v>
      </c>
      <c r="D152" s="112"/>
    </row>
    <row r="153" spans="2:4" hidden="1" x14ac:dyDescent="0.2">
      <c r="B153" s="72" t="str">
        <f>+'Capacidad Financiera'!B155</f>
        <v/>
      </c>
      <c r="C153" s="74">
        <f>IF(ISERROR(VLOOKUP(B153,'Capacidad Financiera'!$B$13:$AB$57081,2,0)),"",VLOOKUP(B153,'Capacidad Financiera'!$B$13:$AB$57081,2,0))</f>
        <v>0</v>
      </c>
      <c r="D153" s="112"/>
    </row>
    <row r="154" spans="2:4" ht="13.5" hidden="1" thickBot="1" x14ac:dyDescent="0.25">
      <c r="B154" s="153" t="str">
        <f>+'Capacidad Financiera'!B156</f>
        <v/>
      </c>
      <c r="C154" s="154">
        <f>IF(ISERROR(VLOOKUP(B154,'Capacidad Financiera'!$B$13:$AB$57081,2,0)),"",VLOOKUP(B154,'Capacidad Financiera'!$B$13:$AB$57081,2,0))</f>
        <v>0</v>
      </c>
      <c r="D154" s="158"/>
    </row>
    <row r="155" spans="2:4" ht="13.5" thickBot="1" x14ac:dyDescent="0.25">
      <c r="B155" s="161"/>
      <c r="C155" s="483"/>
      <c r="D155" s="484"/>
    </row>
    <row r="156" spans="2:4" x14ac:dyDescent="0.2">
      <c r="B156" s="67">
        <v>14</v>
      </c>
      <c r="C156" s="68" t="str">
        <f>IF(ISERROR(VLOOKUP(B156,'Capacidad Financiera'!$B$13:$AB$57081,2,0)),"",VLOOKUP(B156,'Capacidad Financiera'!$B$13:$AB$57081,2,0))</f>
        <v xml:space="preserve"> CONSORCIO OSIN24</v>
      </c>
      <c r="D156" s="111"/>
    </row>
    <row r="157" spans="2:4" ht="25.5" x14ac:dyDescent="0.2">
      <c r="B157" s="72">
        <f>+'Capacidad Financiera'!B159</f>
        <v>14.1</v>
      </c>
      <c r="C157" s="74" t="str">
        <f>IF(ISERROR(VLOOKUP(B157,'Capacidad Financiera'!$B$13:$AB$57081,2,0)),"",VLOOKUP(B157,'Capacidad Financiera'!$B$13:$AB$57081,2,0))</f>
        <v>INGENIEROS Y PROYECTOS SAS INPRO SAS</v>
      </c>
      <c r="D157" s="288"/>
    </row>
    <row r="158" spans="2:4" ht="13.5" thickBot="1" x14ac:dyDescent="0.25">
      <c r="B158" s="72">
        <f>+'Capacidad Financiera'!B160</f>
        <v>14.2</v>
      </c>
      <c r="C158" s="74" t="str">
        <f>IF(ISERROR(VLOOKUP(B158,'Capacidad Financiera'!$B$13:$AB$57081,2,0)),"",VLOOKUP(B158,'Capacidad Financiera'!$B$13:$AB$57081,2,0))</f>
        <v>FIGUEROA URRIAGO OSCAR</v>
      </c>
      <c r="D158" s="288"/>
    </row>
    <row r="159" spans="2:4" hidden="1" x14ac:dyDescent="0.2">
      <c r="B159" s="72" t="str">
        <f>+'Capacidad Financiera'!B161</f>
        <v/>
      </c>
      <c r="C159" s="74">
        <f>IF(ISERROR(VLOOKUP(B159,'Capacidad Financiera'!$B$13:$AB$57081,2,0)),"",VLOOKUP(B159,'Capacidad Financiera'!$B$13:$AB$57081,2,0))</f>
        <v>0</v>
      </c>
      <c r="D159" s="112"/>
    </row>
    <row r="160" spans="2:4" hidden="1" x14ac:dyDescent="0.2">
      <c r="B160" s="72" t="str">
        <f>+'Capacidad Financiera'!B162</f>
        <v/>
      </c>
      <c r="C160" s="74">
        <f>IF(ISERROR(VLOOKUP(B160,'Capacidad Financiera'!$B$13:$AB$57081,2,0)),"",VLOOKUP(B160,'Capacidad Financiera'!$B$13:$AB$57081,2,0))</f>
        <v>0</v>
      </c>
      <c r="D160" s="112"/>
    </row>
    <row r="161" spans="2:4" hidden="1" x14ac:dyDescent="0.2">
      <c r="B161" s="72" t="str">
        <f>+'Capacidad Financiera'!B163</f>
        <v/>
      </c>
      <c r="C161" s="74">
        <f>IF(ISERROR(VLOOKUP(B161,'Capacidad Financiera'!$B$13:$AB$57081,2,0)),"",VLOOKUP(B161,'Capacidad Financiera'!$B$13:$AB$57081,2,0))</f>
        <v>0</v>
      </c>
      <c r="D161" s="112"/>
    </row>
    <row r="162" spans="2:4" hidden="1" x14ac:dyDescent="0.2">
      <c r="B162" s="72" t="str">
        <f>+'Capacidad Financiera'!B164</f>
        <v/>
      </c>
      <c r="C162" s="74">
        <f>IF(ISERROR(VLOOKUP(B162,'Capacidad Financiera'!$B$13:$AB$57081,2,0)),"",VLOOKUP(B162,'Capacidad Financiera'!$B$13:$AB$57081,2,0))</f>
        <v>0</v>
      </c>
      <c r="D162" s="112"/>
    </row>
    <row r="163" spans="2:4" hidden="1" x14ac:dyDescent="0.2">
      <c r="B163" s="72" t="str">
        <f>+'Capacidad Financiera'!B165</f>
        <v/>
      </c>
      <c r="C163" s="74">
        <f>IF(ISERROR(VLOOKUP(B163,'Capacidad Financiera'!$B$13:$AB$57081,2,0)),"",VLOOKUP(B163,'Capacidad Financiera'!$B$13:$AB$57081,2,0))</f>
        <v>0</v>
      </c>
      <c r="D163" s="112"/>
    </row>
    <row r="164" spans="2:4" hidden="1" x14ac:dyDescent="0.2">
      <c r="B164" s="72" t="str">
        <f>+'Capacidad Financiera'!B166</f>
        <v/>
      </c>
      <c r="C164" s="74">
        <f>IF(ISERROR(VLOOKUP(B164,'Capacidad Financiera'!$B$13:$AB$57081,2,0)),"",VLOOKUP(B164,'Capacidad Financiera'!$B$13:$AB$57081,2,0))</f>
        <v>0</v>
      </c>
      <c r="D164" s="112"/>
    </row>
    <row r="165" spans="2:4" ht="13.5" hidden="1" thickBot="1" x14ac:dyDescent="0.25">
      <c r="B165" s="153" t="str">
        <f>+'Capacidad Financiera'!B167</f>
        <v/>
      </c>
      <c r="C165" s="154">
        <f>IF(ISERROR(VLOOKUP(B165,'Capacidad Financiera'!$B$13:$AB$57081,2,0)),"",VLOOKUP(B165,'Capacidad Financiera'!$B$13:$AB$57081,2,0))</f>
        <v>0</v>
      </c>
      <c r="D165" s="158"/>
    </row>
    <row r="166" spans="2:4" ht="13.5" thickBot="1" x14ac:dyDescent="0.25">
      <c r="B166" s="161"/>
      <c r="C166" s="483"/>
      <c r="D166" s="484"/>
    </row>
    <row r="167" spans="2:4" ht="25.5" x14ac:dyDescent="0.2">
      <c r="B167" s="67">
        <v>15</v>
      </c>
      <c r="C167" s="68" t="str">
        <f>IF(ISERROR(VLOOKUP(B167,'Capacidad Financiera'!$B$13:$AB$57081,2,0)),"",VLOOKUP(B167,'Capacidad Financiera'!$B$13:$AB$57081,2,0))</f>
        <v>EUROAMERICAN INGENIERIA Y CONSTRUCCIONES SAS</v>
      </c>
      <c r="D167" s="111"/>
    </row>
    <row r="168" spans="2:4" ht="26.25" thickBot="1" x14ac:dyDescent="0.25">
      <c r="B168" s="72">
        <f>+'Capacidad Financiera'!B170</f>
        <v>15.1</v>
      </c>
      <c r="C168" s="74" t="str">
        <f>IF(ISERROR(VLOOKUP(B168,'Capacidad Financiera'!$B$13:$AB$57081,2,0)),"",VLOOKUP(B168,'Capacidad Financiera'!$B$13:$AB$57081,2,0))</f>
        <v>EUROAMERICAN INGENIERIA Y CONSTRUCCIONES SAS</v>
      </c>
      <c r="D168" s="288">
        <v>1E-3</v>
      </c>
    </row>
    <row r="169" spans="2:4" hidden="1" x14ac:dyDescent="0.2">
      <c r="B169" s="72" t="str">
        <f>+'Capacidad Financiera'!B171</f>
        <v/>
      </c>
      <c r="C169" s="74">
        <f>IF(ISERROR(VLOOKUP(B169,'Capacidad Financiera'!$B$13:$AB$57081,2,0)),"",VLOOKUP(B169,'Capacidad Financiera'!$B$13:$AB$57081,2,0))</f>
        <v>0</v>
      </c>
      <c r="D169" s="288"/>
    </row>
    <row r="170" spans="2:4" hidden="1" x14ac:dyDescent="0.2">
      <c r="B170" s="72" t="str">
        <f>+'Capacidad Financiera'!B172</f>
        <v/>
      </c>
      <c r="C170" s="74">
        <f>IF(ISERROR(VLOOKUP(B170,'Capacidad Financiera'!$B$13:$AB$57081,2,0)),"",VLOOKUP(B170,'Capacidad Financiera'!$B$13:$AB$57081,2,0))</f>
        <v>0</v>
      </c>
      <c r="D170" s="112"/>
    </row>
    <row r="171" spans="2:4" hidden="1" x14ac:dyDescent="0.2">
      <c r="B171" s="72" t="str">
        <f>+'Capacidad Financiera'!B173</f>
        <v/>
      </c>
      <c r="C171" s="74">
        <f>IF(ISERROR(VLOOKUP(B171,'Capacidad Financiera'!$B$13:$AB$57081,2,0)),"",VLOOKUP(B171,'Capacidad Financiera'!$B$13:$AB$57081,2,0))</f>
        <v>0</v>
      </c>
      <c r="D171" s="112"/>
    </row>
    <row r="172" spans="2:4" hidden="1" x14ac:dyDescent="0.2">
      <c r="B172" s="72" t="str">
        <f>+'Capacidad Financiera'!B174</f>
        <v/>
      </c>
      <c r="C172" s="74">
        <f>IF(ISERROR(VLOOKUP(B172,'Capacidad Financiera'!$B$13:$AB$57081,2,0)),"",VLOOKUP(B172,'Capacidad Financiera'!$B$13:$AB$57081,2,0))</f>
        <v>0</v>
      </c>
      <c r="D172" s="112"/>
    </row>
    <row r="173" spans="2:4" hidden="1" x14ac:dyDescent="0.2">
      <c r="B173" s="72" t="str">
        <f>+'Capacidad Financiera'!B175</f>
        <v/>
      </c>
      <c r="C173" s="74">
        <f>IF(ISERROR(VLOOKUP(B173,'Capacidad Financiera'!$B$13:$AB$57081,2,0)),"",VLOOKUP(B173,'Capacidad Financiera'!$B$13:$AB$57081,2,0))</f>
        <v>0</v>
      </c>
      <c r="D173" s="112"/>
    </row>
    <row r="174" spans="2:4" hidden="1" x14ac:dyDescent="0.2">
      <c r="B174" s="72" t="str">
        <f>+'Capacidad Financiera'!B176</f>
        <v/>
      </c>
      <c r="C174" s="74">
        <f>IF(ISERROR(VLOOKUP(B174,'Capacidad Financiera'!$B$13:$AB$57081,2,0)),"",VLOOKUP(B174,'Capacidad Financiera'!$B$13:$AB$57081,2,0))</f>
        <v>0</v>
      </c>
      <c r="D174" s="112"/>
    </row>
    <row r="175" spans="2:4" hidden="1" x14ac:dyDescent="0.2">
      <c r="B175" s="72" t="str">
        <f>+'Capacidad Financiera'!B177</f>
        <v/>
      </c>
      <c r="C175" s="74">
        <f>IF(ISERROR(VLOOKUP(B175,'Capacidad Financiera'!$B$13:$AB$57081,2,0)),"",VLOOKUP(B175,'Capacidad Financiera'!$B$13:$AB$57081,2,0))</f>
        <v>0</v>
      </c>
      <c r="D175" s="112"/>
    </row>
    <row r="176" spans="2:4" ht="13.5" hidden="1" thickBot="1" x14ac:dyDescent="0.25">
      <c r="B176" s="153" t="str">
        <f>+'Capacidad Financiera'!B178</f>
        <v/>
      </c>
      <c r="C176" s="154">
        <f>IF(ISERROR(VLOOKUP(B176,'Capacidad Financiera'!$B$13:$AB$57081,2,0)),"",VLOOKUP(B176,'Capacidad Financiera'!$B$13:$AB$57081,2,0))</f>
        <v>0</v>
      </c>
      <c r="D176" s="158"/>
    </row>
    <row r="177" spans="2:4" ht="13.5" thickBot="1" x14ac:dyDescent="0.25">
      <c r="B177" s="161"/>
      <c r="C177" s="483"/>
      <c r="D177" s="484"/>
    </row>
    <row r="178" spans="2:4" x14ac:dyDescent="0.2">
      <c r="B178" s="67">
        <v>16</v>
      </c>
      <c r="C178" s="68" t="str">
        <f>IF(ISERROR(VLOOKUP(B178,'Capacidad Financiera'!$B$13:$AB$57081,2,0)),"",VLOOKUP(B178,'Capacidad Financiera'!$B$13:$AB$57081,2,0))</f>
        <v>INGENIERIA Y OBRAS CIVILES FR SAS</v>
      </c>
      <c r="D178" s="111"/>
    </row>
    <row r="179" spans="2:4" ht="13.5" thickBot="1" x14ac:dyDescent="0.25">
      <c r="B179" s="72">
        <f>+'Capacidad Financiera'!B181</f>
        <v>16.100000000000001</v>
      </c>
      <c r="C179" s="74" t="str">
        <f>IF(ISERROR(VLOOKUP(B179,'Capacidad Financiera'!$B$13:$AB$57081,2,0)),"",VLOOKUP(B179,'Capacidad Financiera'!$B$13:$AB$57081,2,0))</f>
        <v>INGENIERIA Y OBRAS CIVILES FR SAS</v>
      </c>
      <c r="D179" s="288"/>
    </row>
    <row r="180" spans="2:4" hidden="1" x14ac:dyDescent="0.2">
      <c r="B180" s="72" t="str">
        <f>+'Capacidad Financiera'!B182</f>
        <v/>
      </c>
      <c r="C180" s="74">
        <f>IF(ISERROR(VLOOKUP(B180,'Capacidad Financiera'!$B$13:$AB$57081,2,0)),"",VLOOKUP(B180,'Capacidad Financiera'!$B$13:$AB$57081,2,0))</f>
        <v>0</v>
      </c>
      <c r="D180" s="288"/>
    </row>
    <row r="181" spans="2:4" hidden="1" x14ac:dyDescent="0.2">
      <c r="B181" s="72" t="str">
        <f>+'Capacidad Financiera'!B183</f>
        <v/>
      </c>
      <c r="C181" s="74">
        <f>IF(ISERROR(VLOOKUP(B181,'Capacidad Financiera'!$B$13:$AB$57081,2,0)),"",VLOOKUP(B181,'Capacidad Financiera'!$B$13:$AB$57081,2,0))</f>
        <v>0</v>
      </c>
      <c r="D181" s="112"/>
    </row>
    <row r="182" spans="2:4" hidden="1" x14ac:dyDescent="0.2">
      <c r="B182" s="72" t="str">
        <f>+'Capacidad Financiera'!B184</f>
        <v/>
      </c>
      <c r="C182" s="74">
        <f>IF(ISERROR(VLOOKUP(B182,'Capacidad Financiera'!$B$13:$AB$57081,2,0)),"",VLOOKUP(B182,'Capacidad Financiera'!$B$13:$AB$57081,2,0))</f>
        <v>0</v>
      </c>
      <c r="D182" s="112"/>
    </row>
    <row r="183" spans="2:4" hidden="1" x14ac:dyDescent="0.2">
      <c r="B183" s="72" t="str">
        <f>+'Capacidad Financiera'!B185</f>
        <v/>
      </c>
      <c r="C183" s="74">
        <f>IF(ISERROR(VLOOKUP(B183,'Capacidad Financiera'!$B$13:$AB$57081,2,0)),"",VLOOKUP(B183,'Capacidad Financiera'!$B$13:$AB$57081,2,0))</f>
        <v>0</v>
      </c>
      <c r="D183" s="112"/>
    </row>
    <row r="184" spans="2:4" hidden="1" x14ac:dyDescent="0.2">
      <c r="B184" s="72" t="str">
        <f>+'Capacidad Financiera'!B186</f>
        <v/>
      </c>
      <c r="C184" s="74">
        <f>IF(ISERROR(VLOOKUP(B184,'Capacidad Financiera'!$B$13:$AB$57081,2,0)),"",VLOOKUP(B184,'Capacidad Financiera'!$B$13:$AB$57081,2,0))</f>
        <v>0</v>
      </c>
      <c r="D184" s="112"/>
    </row>
    <row r="185" spans="2:4" hidden="1" x14ac:dyDescent="0.2">
      <c r="B185" s="72" t="str">
        <f>+'Capacidad Financiera'!B187</f>
        <v/>
      </c>
      <c r="C185" s="74">
        <f>IF(ISERROR(VLOOKUP(B185,'Capacidad Financiera'!$B$13:$AB$57081,2,0)),"",VLOOKUP(B185,'Capacidad Financiera'!$B$13:$AB$57081,2,0))</f>
        <v>0</v>
      </c>
      <c r="D185" s="112"/>
    </row>
    <row r="186" spans="2:4" hidden="1" x14ac:dyDescent="0.2">
      <c r="B186" s="72" t="str">
        <f>+'Capacidad Financiera'!B188</f>
        <v/>
      </c>
      <c r="C186" s="74">
        <f>IF(ISERROR(VLOOKUP(B186,'Capacidad Financiera'!$B$13:$AB$57081,2,0)),"",VLOOKUP(B186,'Capacidad Financiera'!$B$13:$AB$57081,2,0))</f>
        <v>0</v>
      </c>
      <c r="D186" s="112"/>
    </row>
    <row r="187" spans="2:4" ht="13.5" hidden="1" thickBot="1" x14ac:dyDescent="0.25">
      <c r="B187" s="153" t="str">
        <f>+'Capacidad Financiera'!B189</f>
        <v/>
      </c>
      <c r="C187" s="154">
        <f>IF(ISERROR(VLOOKUP(B187,'Capacidad Financiera'!$B$13:$AB$57081,2,0)),"",VLOOKUP(B187,'Capacidad Financiera'!$B$13:$AB$57081,2,0))</f>
        <v>0</v>
      </c>
      <c r="D187" s="158"/>
    </row>
    <row r="188" spans="2:4" ht="13.5" thickBot="1" x14ac:dyDescent="0.25">
      <c r="B188" s="161"/>
      <c r="C188" s="483"/>
      <c r="D188" s="484"/>
    </row>
    <row r="189" spans="2:4" ht="25.5" x14ac:dyDescent="0.2">
      <c r="B189" s="67">
        <v>17</v>
      </c>
      <c r="C189" s="68" t="str">
        <f>IF(ISERROR(VLOOKUP(B189,'Capacidad Financiera'!$B$13:$AB$57081,2,0)),"",VLOOKUP(B189,'Capacidad Financiera'!$B$13:$AB$57081,2,0))</f>
        <v>CONSTRUCCIONES Y VALORES CONSTRUVALORES SAS</v>
      </c>
      <c r="D189" s="111"/>
    </row>
    <row r="190" spans="2:4" ht="26.25" thickBot="1" x14ac:dyDescent="0.25">
      <c r="B190" s="72">
        <f>+'Capacidad Financiera'!B192</f>
        <v>17.100000000000001</v>
      </c>
      <c r="C190" s="74" t="str">
        <f>IF(ISERROR(VLOOKUP(B190,'Capacidad Financiera'!$B$13:$AB$57081,2,0)),"",VLOOKUP(B190,'Capacidad Financiera'!$B$13:$AB$57081,2,0))</f>
        <v>CONSTRUCCIONES Y VALORES CONSTRUVALORES SAS</v>
      </c>
      <c r="D190" s="288">
        <v>398854831.31999999</v>
      </c>
    </row>
    <row r="191" spans="2:4" hidden="1" x14ac:dyDescent="0.2">
      <c r="B191" s="72" t="str">
        <f>+'Capacidad Financiera'!B193</f>
        <v/>
      </c>
      <c r="C191" s="74">
        <f>IF(ISERROR(VLOOKUP(B191,'Capacidad Financiera'!$B$13:$AB$57081,2,0)),"",VLOOKUP(B191,'Capacidad Financiera'!$B$13:$AB$57081,2,0))</f>
        <v>0</v>
      </c>
      <c r="D191" s="288"/>
    </row>
    <row r="192" spans="2:4" hidden="1" x14ac:dyDescent="0.2">
      <c r="B192" s="72" t="str">
        <f>+'Capacidad Financiera'!B194</f>
        <v/>
      </c>
      <c r="C192" s="74">
        <f>IF(ISERROR(VLOOKUP(B192,'Capacidad Financiera'!$B$13:$AB$57081,2,0)),"",VLOOKUP(B192,'Capacidad Financiera'!$B$13:$AB$57081,2,0))</f>
        <v>0</v>
      </c>
      <c r="D192" s="112"/>
    </row>
    <row r="193" spans="2:4" hidden="1" x14ac:dyDescent="0.2">
      <c r="B193" s="72" t="str">
        <f>+'Capacidad Financiera'!B195</f>
        <v/>
      </c>
      <c r="C193" s="74">
        <f>IF(ISERROR(VLOOKUP(B193,'Capacidad Financiera'!$B$13:$AB$57081,2,0)),"",VLOOKUP(B193,'Capacidad Financiera'!$B$13:$AB$57081,2,0))</f>
        <v>0</v>
      </c>
      <c r="D193" s="112"/>
    </row>
    <row r="194" spans="2:4" hidden="1" x14ac:dyDescent="0.2">
      <c r="B194" s="72" t="str">
        <f>+'Capacidad Financiera'!B196</f>
        <v/>
      </c>
      <c r="C194" s="74">
        <f>IF(ISERROR(VLOOKUP(B194,'Capacidad Financiera'!$B$13:$AB$57081,2,0)),"",VLOOKUP(B194,'Capacidad Financiera'!$B$13:$AB$57081,2,0))</f>
        <v>0</v>
      </c>
      <c r="D194" s="112"/>
    </row>
    <row r="195" spans="2:4" hidden="1" x14ac:dyDescent="0.2">
      <c r="B195" s="72" t="str">
        <f>+'Capacidad Financiera'!B197</f>
        <v/>
      </c>
      <c r="C195" s="74">
        <f>IF(ISERROR(VLOOKUP(B195,'Capacidad Financiera'!$B$13:$AB$57081,2,0)),"",VLOOKUP(B195,'Capacidad Financiera'!$B$13:$AB$57081,2,0))</f>
        <v>0</v>
      </c>
      <c r="D195" s="112"/>
    </row>
    <row r="196" spans="2:4" hidden="1" x14ac:dyDescent="0.2">
      <c r="B196" s="72" t="str">
        <f>+'Capacidad Financiera'!B198</f>
        <v/>
      </c>
      <c r="C196" s="74">
        <f>IF(ISERROR(VLOOKUP(B196,'Capacidad Financiera'!$B$13:$AB$57081,2,0)),"",VLOOKUP(B196,'Capacidad Financiera'!$B$13:$AB$57081,2,0))</f>
        <v>0</v>
      </c>
      <c r="D196" s="112"/>
    </row>
    <row r="197" spans="2:4" hidden="1" x14ac:dyDescent="0.2">
      <c r="B197" s="72" t="str">
        <f>+'Capacidad Financiera'!B199</f>
        <v/>
      </c>
      <c r="C197" s="74">
        <f>IF(ISERROR(VLOOKUP(B197,'Capacidad Financiera'!$B$13:$AB$57081,2,0)),"",VLOOKUP(B197,'Capacidad Financiera'!$B$13:$AB$57081,2,0))</f>
        <v>0</v>
      </c>
      <c r="D197" s="112"/>
    </row>
    <row r="198" spans="2:4" ht="13.5" hidden="1" thickBot="1" x14ac:dyDescent="0.25">
      <c r="B198" s="153" t="str">
        <f>+'Capacidad Financiera'!B200</f>
        <v/>
      </c>
      <c r="C198" s="154">
        <f>IF(ISERROR(VLOOKUP(B198,'Capacidad Financiera'!$B$13:$AB$57081,2,0)),"",VLOOKUP(B198,'Capacidad Financiera'!$B$13:$AB$57081,2,0))</f>
        <v>0</v>
      </c>
      <c r="D198" s="158"/>
    </row>
    <row r="199" spans="2:4" ht="13.5" thickBot="1" x14ac:dyDescent="0.25">
      <c r="B199" s="161"/>
      <c r="C199" s="483"/>
      <c r="D199" s="484"/>
    </row>
    <row r="200" spans="2:4" ht="38.25" x14ac:dyDescent="0.2">
      <c r="B200" s="67">
        <v>18</v>
      </c>
      <c r="C200" s="68" t="str">
        <f>IF(ISERROR(VLOOKUP(B200,'Capacidad Financiera'!$B$13:$AB$57081,2,0)),"",VLOOKUP(B200,'Capacidad Financiera'!$B$13:$AB$57081,2,0))</f>
        <v xml:space="preserve"> SERVICIOS INTEGRALES DE ARQUITECTURA Y CONSTRUCCION SERARCO SAS</v>
      </c>
      <c r="D200" s="111"/>
    </row>
    <row r="201" spans="2:4" ht="39" thickBot="1" x14ac:dyDescent="0.25">
      <c r="B201" s="72">
        <f>+'Capacidad Financiera'!B203</f>
        <v>18.100000000000001</v>
      </c>
      <c r="C201" s="74" t="str">
        <f>IF(ISERROR(VLOOKUP(B201,'Capacidad Financiera'!$B$13:$AB$57081,2,0)),"",VLOOKUP(B201,'Capacidad Financiera'!$B$13:$AB$57081,2,0))</f>
        <v xml:space="preserve"> SERVICIOS INTEGRALES DE ARQUITECTURA Y CONSTRUCCION SERARCO SAS</v>
      </c>
      <c r="D201" s="288"/>
    </row>
    <row r="202" spans="2:4" hidden="1" x14ac:dyDescent="0.2">
      <c r="B202" s="72" t="str">
        <f>+'Capacidad Financiera'!B204</f>
        <v/>
      </c>
      <c r="C202" s="74">
        <f>IF(ISERROR(VLOOKUP(B202,'Capacidad Financiera'!$B$13:$AB$57081,2,0)),"",VLOOKUP(B202,'Capacidad Financiera'!$B$13:$AB$57081,2,0))</f>
        <v>0</v>
      </c>
      <c r="D202" s="288"/>
    </row>
    <row r="203" spans="2:4" hidden="1" x14ac:dyDescent="0.2">
      <c r="B203" s="72" t="str">
        <f>+'Capacidad Financiera'!B205</f>
        <v/>
      </c>
      <c r="C203" s="74">
        <f>IF(ISERROR(VLOOKUP(B203,'Capacidad Financiera'!$B$13:$AB$57081,2,0)),"",VLOOKUP(B203,'Capacidad Financiera'!$B$13:$AB$57081,2,0))</f>
        <v>0</v>
      </c>
      <c r="D203" s="112"/>
    </row>
    <row r="204" spans="2:4" hidden="1" x14ac:dyDescent="0.2">
      <c r="B204" s="72" t="str">
        <f>+'Capacidad Financiera'!B206</f>
        <v/>
      </c>
      <c r="C204" s="74">
        <f>IF(ISERROR(VLOOKUP(B204,'Capacidad Financiera'!$B$13:$AB$57081,2,0)),"",VLOOKUP(B204,'Capacidad Financiera'!$B$13:$AB$57081,2,0))</f>
        <v>0</v>
      </c>
      <c r="D204" s="112"/>
    </row>
    <row r="205" spans="2:4" hidden="1" x14ac:dyDescent="0.2">
      <c r="B205" s="72" t="str">
        <f>+'Capacidad Financiera'!B207</f>
        <v/>
      </c>
      <c r="C205" s="74">
        <f>IF(ISERROR(VLOOKUP(B205,'Capacidad Financiera'!$B$13:$AB$57081,2,0)),"",VLOOKUP(B205,'Capacidad Financiera'!$B$13:$AB$57081,2,0))</f>
        <v>0</v>
      </c>
      <c r="D205" s="112"/>
    </row>
    <row r="206" spans="2:4" hidden="1" x14ac:dyDescent="0.2">
      <c r="B206" s="72" t="str">
        <f>+'Capacidad Financiera'!B208</f>
        <v/>
      </c>
      <c r="C206" s="74">
        <f>IF(ISERROR(VLOOKUP(B206,'Capacidad Financiera'!$B$13:$AB$57081,2,0)),"",VLOOKUP(B206,'Capacidad Financiera'!$B$13:$AB$57081,2,0))</f>
        <v>0</v>
      </c>
      <c r="D206" s="112"/>
    </row>
    <row r="207" spans="2:4" hidden="1" x14ac:dyDescent="0.2">
      <c r="B207" s="72" t="str">
        <f>+'Capacidad Financiera'!B209</f>
        <v/>
      </c>
      <c r="C207" s="74">
        <f>IF(ISERROR(VLOOKUP(B207,'Capacidad Financiera'!$B$13:$AB$57081,2,0)),"",VLOOKUP(B207,'Capacidad Financiera'!$B$13:$AB$57081,2,0))</f>
        <v>0</v>
      </c>
      <c r="D207" s="112"/>
    </row>
    <row r="208" spans="2:4" hidden="1" x14ac:dyDescent="0.2">
      <c r="B208" s="72" t="str">
        <f>+'Capacidad Financiera'!B210</f>
        <v/>
      </c>
      <c r="C208" s="74">
        <f>IF(ISERROR(VLOOKUP(B208,'Capacidad Financiera'!$B$13:$AB$57081,2,0)),"",VLOOKUP(B208,'Capacidad Financiera'!$B$13:$AB$57081,2,0))</f>
        <v>0</v>
      </c>
      <c r="D208" s="112"/>
    </row>
    <row r="209" spans="2:4" ht="13.5" hidden="1" thickBot="1" x14ac:dyDescent="0.25">
      <c r="B209" s="153" t="str">
        <f>+'Capacidad Financiera'!B211</f>
        <v/>
      </c>
      <c r="C209" s="154">
        <f>IF(ISERROR(VLOOKUP(B209,'Capacidad Financiera'!$B$13:$AB$57081,2,0)),"",VLOOKUP(B209,'Capacidad Financiera'!$B$13:$AB$57081,2,0))</f>
        <v>0</v>
      </c>
      <c r="D209" s="158"/>
    </row>
    <row r="210" spans="2:4" ht="13.5" thickBot="1" x14ac:dyDescent="0.25">
      <c r="B210" s="161"/>
      <c r="C210" s="483"/>
      <c r="D210" s="484"/>
    </row>
    <row r="211" spans="2:4" x14ac:dyDescent="0.2">
      <c r="B211" s="67">
        <v>19</v>
      </c>
      <c r="C211" s="68" t="str">
        <f>IF(ISERROR(VLOOKUP(B211,'Capacidad Financiera'!$B$13:$AB$57081,2,0)),"",VLOOKUP(B211,'Capacidad Financiera'!$B$13:$AB$57081,2,0))</f>
        <v>GHS INGENIERIA SAS</v>
      </c>
      <c r="D211" s="111"/>
    </row>
    <row r="212" spans="2:4" ht="13.5" thickBot="1" x14ac:dyDescent="0.25">
      <c r="B212" s="72">
        <f>+'Capacidad Financiera'!B214</f>
        <v>19.100000000000001</v>
      </c>
      <c r="C212" s="74" t="str">
        <f>IF(ISERROR(VLOOKUP(B212,'Capacidad Financiera'!$B$13:$AB$57081,2,0)),"",VLOOKUP(B212,'Capacidad Financiera'!$B$13:$AB$57081,2,0))</f>
        <v>GHS INGENIERIA SAS</v>
      </c>
      <c r="D212" s="288">
        <v>37333333.329999998</v>
      </c>
    </row>
    <row r="213" spans="2:4" hidden="1" x14ac:dyDescent="0.2">
      <c r="B213" s="72" t="str">
        <f>+'Capacidad Financiera'!B215</f>
        <v/>
      </c>
      <c r="C213" s="74">
        <f>IF(ISERROR(VLOOKUP(B213,'Capacidad Financiera'!$B$13:$AB$57081,2,0)),"",VLOOKUP(B213,'Capacidad Financiera'!$B$13:$AB$57081,2,0))</f>
        <v>0</v>
      </c>
      <c r="D213" s="288"/>
    </row>
    <row r="214" spans="2:4" hidden="1" x14ac:dyDescent="0.2">
      <c r="B214" s="72" t="str">
        <f>+'Capacidad Financiera'!B216</f>
        <v/>
      </c>
      <c r="C214" s="74">
        <f>IF(ISERROR(VLOOKUP(B214,'Capacidad Financiera'!$B$13:$AB$57081,2,0)),"",VLOOKUP(B214,'Capacidad Financiera'!$B$13:$AB$57081,2,0))</f>
        <v>0</v>
      </c>
      <c r="D214" s="112"/>
    </row>
    <row r="215" spans="2:4" hidden="1" x14ac:dyDescent="0.2">
      <c r="B215" s="72" t="str">
        <f>+'Capacidad Financiera'!B217</f>
        <v/>
      </c>
      <c r="C215" s="74">
        <f>IF(ISERROR(VLOOKUP(B215,'Capacidad Financiera'!$B$13:$AB$57081,2,0)),"",VLOOKUP(B215,'Capacidad Financiera'!$B$13:$AB$57081,2,0))</f>
        <v>0</v>
      </c>
      <c r="D215" s="112"/>
    </row>
    <row r="216" spans="2:4" hidden="1" x14ac:dyDescent="0.2">
      <c r="B216" s="72" t="str">
        <f>+'Capacidad Financiera'!B218</f>
        <v/>
      </c>
      <c r="C216" s="74">
        <f>IF(ISERROR(VLOOKUP(B216,'Capacidad Financiera'!$B$13:$AB$57081,2,0)),"",VLOOKUP(B216,'Capacidad Financiera'!$B$13:$AB$57081,2,0))</f>
        <v>0</v>
      </c>
      <c r="D216" s="112"/>
    </row>
    <row r="217" spans="2:4" hidden="1" x14ac:dyDescent="0.2">
      <c r="B217" s="72" t="str">
        <f>+'Capacidad Financiera'!B219</f>
        <v/>
      </c>
      <c r="C217" s="74">
        <f>IF(ISERROR(VLOOKUP(B217,'Capacidad Financiera'!$B$13:$AB$57081,2,0)),"",VLOOKUP(B217,'Capacidad Financiera'!$B$13:$AB$57081,2,0))</f>
        <v>0</v>
      </c>
      <c r="D217" s="112"/>
    </row>
    <row r="218" spans="2:4" hidden="1" x14ac:dyDescent="0.2">
      <c r="B218" s="72" t="str">
        <f>+'Capacidad Financiera'!B220</f>
        <v/>
      </c>
      <c r="C218" s="74">
        <f>IF(ISERROR(VLOOKUP(B218,'Capacidad Financiera'!$B$13:$AB$57081,2,0)),"",VLOOKUP(B218,'Capacidad Financiera'!$B$13:$AB$57081,2,0))</f>
        <v>0</v>
      </c>
      <c r="D218" s="112"/>
    </row>
    <row r="219" spans="2:4" hidden="1" x14ac:dyDescent="0.2">
      <c r="B219" s="72" t="str">
        <f>+'Capacidad Financiera'!B221</f>
        <v/>
      </c>
      <c r="C219" s="74">
        <f>IF(ISERROR(VLOOKUP(B219,'Capacidad Financiera'!$B$13:$AB$57081,2,0)),"",VLOOKUP(B219,'Capacidad Financiera'!$B$13:$AB$57081,2,0))</f>
        <v>0</v>
      </c>
      <c r="D219" s="112"/>
    </row>
    <row r="220" spans="2:4" ht="13.5" hidden="1" thickBot="1" x14ac:dyDescent="0.25">
      <c r="B220" s="153" t="str">
        <f>+'Capacidad Financiera'!B222</f>
        <v/>
      </c>
      <c r="C220" s="154">
        <f>IF(ISERROR(VLOOKUP(B220,'Capacidad Financiera'!$B$13:$AB$57081,2,0)),"",VLOOKUP(B220,'Capacidad Financiera'!$B$13:$AB$57081,2,0))</f>
        <v>0</v>
      </c>
      <c r="D220" s="158"/>
    </row>
    <row r="221" spans="2:4" ht="13.5" thickBot="1" x14ac:dyDescent="0.25">
      <c r="B221" s="161"/>
      <c r="C221" s="483"/>
      <c r="D221" s="484"/>
    </row>
    <row r="222" spans="2:4" x14ac:dyDescent="0.2">
      <c r="B222" s="67">
        <v>20</v>
      </c>
      <c r="C222" s="68" t="str">
        <f>IF(ISERROR(VLOOKUP(B222,'Capacidad Financiera'!$B$13:$AB$57081,2,0)),"",VLOOKUP(B222,'Capacidad Financiera'!$B$13:$AB$57081,2,0))</f>
        <v xml:space="preserve"> LOGIA 3 ASOCIADOS S.A.S - BIC</v>
      </c>
      <c r="D222" s="111"/>
    </row>
    <row r="223" spans="2:4" ht="13.5" thickBot="1" x14ac:dyDescent="0.25">
      <c r="B223" s="72">
        <f>+'Capacidad Financiera'!B225</f>
        <v>20.100000000000001</v>
      </c>
      <c r="C223" s="74" t="str">
        <f>IF(ISERROR(VLOOKUP(B223,'Capacidad Financiera'!$B$13:$AB$57081,2,0)),"",VLOOKUP(B223,'Capacidad Financiera'!$B$13:$AB$57081,2,0))</f>
        <v xml:space="preserve"> LOGIA 3 ASOCIADOS S.A.S - BIC</v>
      </c>
      <c r="D223" s="288">
        <v>1E-3</v>
      </c>
    </row>
    <row r="224" spans="2:4" hidden="1" x14ac:dyDescent="0.2">
      <c r="B224" s="72" t="str">
        <f>+'Capacidad Financiera'!B226</f>
        <v/>
      </c>
      <c r="C224" s="74">
        <f>IF(ISERROR(VLOOKUP(B224,'Capacidad Financiera'!$B$13:$AB$57081,2,0)),"",VLOOKUP(B224,'Capacidad Financiera'!$B$13:$AB$57081,2,0))</f>
        <v>0</v>
      </c>
      <c r="D224" s="288"/>
    </row>
    <row r="225" spans="2:4" hidden="1" x14ac:dyDescent="0.2">
      <c r="B225" s="72" t="str">
        <f>+'Capacidad Financiera'!B227</f>
        <v/>
      </c>
      <c r="C225" s="74">
        <f>IF(ISERROR(VLOOKUP(B225,'Capacidad Financiera'!$B$13:$AB$57081,2,0)),"",VLOOKUP(B225,'Capacidad Financiera'!$B$13:$AB$57081,2,0))</f>
        <v>0</v>
      </c>
      <c r="D225" s="112"/>
    </row>
    <row r="226" spans="2:4" hidden="1" x14ac:dyDescent="0.2">
      <c r="B226" s="72" t="str">
        <f>+'Capacidad Financiera'!B228</f>
        <v/>
      </c>
      <c r="C226" s="74">
        <f>IF(ISERROR(VLOOKUP(B226,'Capacidad Financiera'!$B$13:$AB$57081,2,0)),"",VLOOKUP(B226,'Capacidad Financiera'!$B$13:$AB$57081,2,0))</f>
        <v>0</v>
      </c>
      <c r="D226" s="112"/>
    </row>
    <row r="227" spans="2:4" hidden="1" x14ac:dyDescent="0.2">
      <c r="B227" s="72" t="str">
        <f>+'Capacidad Financiera'!B229</f>
        <v/>
      </c>
      <c r="C227" s="74">
        <f>IF(ISERROR(VLOOKUP(B227,'Capacidad Financiera'!$B$13:$AB$57081,2,0)),"",VLOOKUP(B227,'Capacidad Financiera'!$B$13:$AB$57081,2,0))</f>
        <v>0</v>
      </c>
      <c r="D227" s="112"/>
    </row>
    <row r="228" spans="2:4" hidden="1" x14ac:dyDescent="0.2">
      <c r="B228" s="72" t="str">
        <f>+'Capacidad Financiera'!B230</f>
        <v/>
      </c>
      <c r="C228" s="74">
        <f>IF(ISERROR(VLOOKUP(B228,'Capacidad Financiera'!$B$13:$AB$57081,2,0)),"",VLOOKUP(B228,'Capacidad Financiera'!$B$13:$AB$57081,2,0))</f>
        <v>0</v>
      </c>
      <c r="D228" s="112"/>
    </row>
    <row r="229" spans="2:4" hidden="1" x14ac:dyDescent="0.2">
      <c r="B229" s="72" t="str">
        <f>+'Capacidad Financiera'!B231</f>
        <v/>
      </c>
      <c r="C229" s="74">
        <f>IF(ISERROR(VLOOKUP(B229,'Capacidad Financiera'!$B$13:$AB$57081,2,0)),"",VLOOKUP(B229,'Capacidad Financiera'!$B$13:$AB$57081,2,0))</f>
        <v>0</v>
      </c>
      <c r="D229" s="112"/>
    </row>
    <row r="230" spans="2:4" hidden="1" x14ac:dyDescent="0.2">
      <c r="B230" s="72" t="str">
        <f>+'Capacidad Financiera'!B232</f>
        <v/>
      </c>
      <c r="C230" s="74">
        <f>IF(ISERROR(VLOOKUP(B230,'Capacidad Financiera'!$B$13:$AB$57081,2,0)),"",VLOOKUP(B230,'Capacidad Financiera'!$B$13:$AB$57081,2,0))</f>
        <v>0</v>
      </c>
      <c r="D230" s="112"/>
    </row>
    <row r="231" spans="2:4" ht="13.5" hidden="1" thickBot="1" x14ac:dyDescent="0.25">
      <c r="B231" s="153" t="str">
        <f>+'Capacidad Financiera'!B233</f>
        <v/>
      </c>
      <c r="C231" s="154">
        <f>IF(ISERROR(VLOOKUP(B231,'Capacidad Financiera'!$B$13:$AB$57081,2,0)),"",VLOOKUP(B231,'Capacidad Financiera'!$B$13:$AB$57081,2,0))</f>
        <v>0</v>
      </c>
      <c r="D231" s="158"/>
    </row>
    <row r="232" spans="2:4" ht="13.5" thickBot="1" x14ac:dyDescent="0.25">
      <c r="B232" s="161"/>
      <c r="C232" s="483"/>
      <c r="D232" s="484"/>
    </row>
    <row r="233" spans="2:4" x14ac:dyDescent="0.2">
      <c r="B233" s="67">
        <v>21</v>
      </c>
      <c r="C233" s="68" t="str">
        <f>IF(ISERROR(VLOOKUP(B233,'Capacidad Financiera'!$B$13:$AB$57081,2,0)),"",VLOOKUP(B233,'Capacidad Financiera'!$B$13:$AB$57081,2,0))</f>
        <v>UNION TEMPORAL MANTENIMIENTO</v>
      </c>
      <c r="D233" s="111"/>
    </row>
    <row r="234" spans="2:4" ht="25.5" x14ac:dyDescent="0.2">
      <c r="B234" s="72">
        <f>+'Capacidad Financiera'!B236</f>
        <v>21.1</v>
      </c>
      <c r="C234" s="74" t="str">
        <f>IF(ISERROR(VLOOKUP(B234,'Capacidad Financiera'!$B$13:$AB$57081,2,0)),"",VLOOKUP(B234,'Capacidad Financiera'!$B$13:$AB$57081,2,0))</f>
        <v xml:space="preserve"> EQUIPOS Y CONSTRUCCIONES VAREGO S A S</v>
      </c>
      <c r="D234" s="288">
        <v>134168656.88</v>
      </c>
    </row>
    <row r="235" spans="2:4" ht="26.25" thickBot="1" x14ac:dyDescent="0.25">
      <c r="B235" s="72">
        <f>+'Capacidad Financiera'!B237</f>
        <v>21.200000000000003</v>
      </c>
      <c r="C235" s="74" t="str">
        <f>IF(ISERROR(VLOOKUP(B235,'Capacidad Financiera'!$B$13:$AB$57081,2,0)),"",VLOOKUP(B235,'Capacidad Financiera'!$B$13:$AB$57081,2,0))</f>
        <v>VAREGO SOCIEDAD POR ACCIONES SIMPLIFICADA O VAREGO S A S</v>
      </c>
      <c r="D235" s="288">
        <v>134168656.88</v>
      </c>
    </row>
    <row r="236" spans="2:4" hidden="1" x14ac:dyDescent="0.2">
      <c r="B236" s="72" t="str">
        <f>+'Capacidad Financiera'!B238</f>
        <v/>
      </c>
      <c r="C236" s="74">
        <f>IF(ISERROR(VLOOKUP(B236,'Capacidad Financiera'!$B$13:$AB$57081,2,0)),"",VLOOKUP(B236,'Capacidad Financiera'!$B$13:$AB$57081,2,0))</f>
        <v>0</v>
      </c>
      <c r="D236" s="112"/>
    </row>
    <row r="237" spans="2:4" hidden="1" x14ac:dyDescent="0.2">
      <c r="B237" s="72" t="str">
        <f>+'Capacidad Financiera'!B239</f>
        <v/>
      </c>
      <c r="C237" s="74">
        <f>IF(ISERROR(VLOOKUP(B237,'Capacidad Financiera'!$B$13:$AB$57081,2,0)),"",VLOOKUP(B237,'Capacidad Financiera'!$B$13:$AB$57081,2,0))</f>
        <v>0</v>
      </c>
      <c r="D237" s="112"/>
    </row>
    <row r="238" spans="2:4" hidden="1" x14ac:dyDescent="0.2">
      <c r="B238" s="72" t="str">
        <f>+'Capacidad Financiera'!B240</f>
        <v/>
      </c>
      <c r="C238" s="74">
        <f>IF(ISERROR(VLOOKUP(B238,'Capacidad Financiera'!$B$13:$AB$57081,2,0)),"",VLOOKUP(B238,'Capacidad Financiera'!$B$13:$AB$57081,2,0))</f>
        <v>0</v>
      </c>
      <c r="D238" s="112"/>
    </row>
    <row r="239" spans="2:4" hidden="1" x14ac:dyDescent="0.2">
      <c r="B239" s="72" t="str">
        <f>+'Capacidad Financiera'!B241</f>
        <v/>
      </c>
      <c r="C239" s="74">
        <f>IF(ISERROR(VLOOKUP(B239,'Capacidad Financiera'!$B$13:$AB$57081,2,0)),"",VLOOKUP(B239,'Capacidad Financiera'!$B$13:$AB$57081,2,0))</f>
        <v>0</v>
      </c>
      <c r="D239" s="112"/>
    </row>
    <row r="240" spans="2:4" hidden="1" x14ac:dyDescent="0.2">
      <c r="B240" s="72" t="str">
        <f>+'Capacidad Financiera'!B242</f>
        <v/>
      </c>
      <c r="C240" s="74">
        <f>IF(ISERROR(VLOOKUP(B240,'Capacidad Financiera'!$B$13:$AB$57081,2,0)),"",VLOOKUP(B240,'Capacidad Financiera'!$B$13:$AB$57081,2,0))</f>
        <v>0</v>
      </c>
      <c r="D240" s="112"/>
    </row>
    <row r="241" spans="2:4" hidden="1" x14ac:dyDescent="0.2">
      <c r="B241" s="72" t="str">
        <f>+'Capacidad Financiera'!B243</f>
        <v/>
      </c>
      <c r="C241" s="74">
        <f>IF(ISERROR(VLOOKUP(B241,'Capacidad Financiera'!$B$13:$AB$57081,2,0)),"",VLOOKUP(B241,'Capacidad Financiera'!$B$13:$AB$57081,2,0))</f>
        <v>0</v>
      </c>
      <c r="D241" s="112"/>
    </row>
    <row r="242" spans="2:4" ht="13.5" hidden="1" thickBot="1" x14ac:dyDescent="0.25">
      <c r="B242" s="153" t="str">
        <f>+'Capacidad Financiera'!B244</f>
        <v/>
      </c>
      <c r="C242" s="154">
        <f>IF(ISERROR(VLOOKUP(B242,'Capacidad Financiera'!$B$13:$AB$57081,2,0)),"",VLOOKUP(B242,'Capacidad Financiera'!$B$13:$AB$57081,2,0))</f>
        <v>0</v>
      </c>
      <c r="D242" s="158"/>
    </row>
    <row r="243" spans="2:4" ht="13.5" thickBot="1" x14ac:dyDescent="0.25">
      <c r="B243" s="161"/>
      <c r="C243" s="483"/>
      <c r="D243" s="484"/>
    </row>
    <row r="244" spans="2:4" x14ac:dyDescent="0.2">
      <c r="B244" s="67">
        <v>22</v>
      </c>
      <c r="C244" s="68" t="str">
        <f>IF(ISERROR(VLOOKUP(B244,'Capacidad Financiera'!$B$13:$AB$57081,2,0)),"",VLOOKUP(B244,'Capacidad Financiera'!$B$13:$AB$57081,2,0))</f>
        <v xml:space="preserve"> CONSORCIO MANTENIMIENTO M&amp;X </v>
      </c>
      <c r="D244" s="111"/>
    </row>
    <row r="245" spans="2:4" ht="25.5" x14ac:dyDescent="0.2">
      <c r="B245" s="72">
        <f>+'Capacidad Financiera'!B247</f>
        <v>22.1</v>
      </c>
      <c r="C245" s="74" t="str">
        <f>IF(ISERROR(VLOOKUP(B245,'Capacidad Financiera'!$B$13:$AB$57081,2,0)),"",VLOOKUP(B245,'Capacidad Financiera'!$B$13:$AB$57081,2,0))</f>
        <v xml:space="preserve"> M&amp;G INGENIERÍA Y CONSTRUCCIONES S.A.S</v>
      </c>
      <c r="D245" s="288">
        <v>387974631.56999999</v>
      </c>
    </row>
    <row r="246" spans="2:4" ht="13.5" thickBot="1" x14ac:dyDescent="0.25">
      <c r="B246" s="72">
        <f>+'Capacidad Financiera'!B248</f>
        <v>22.200000000000003</v>
      </c>
      <c r="C246" s="74" t="str">
        <f>IF(ISERROR(VLOOKUP(B246,'Capacidad Financiera'!$B$13:$AB$57081,2,0)),"",VLOOKUP(B246,'Capacidad Financiera'!$B$13:$AB$57081,2,0))</f>
        <v xml:space="preserve"> ANX INGENIERIA Y SOLUCIONES SAS</v>
      </c>
      <c r="D246" s="288">
        <v>1E-3</v>
      </c>
    </row>
    <row r="247" spans="2:4" hidden="1" x14ac:dyDescent="0.2">
      <c r="B247" s="72" t="str">
        <f>+'Capacidad Financiera'!B249</f>
        <v/>
      </c>
      <c r="C247" s="74">
        <f>IF(ISERROR(VLOOKUP(B247,'Capacidad Financiera'!$B$13:$AB$57081,2,0)),"",VLOOKUP(B247,'Capacidad Financiera'!$B$13:$AB$57081,2,0))</f>
        <v>0</v>
      </c>
      <c r="D247" s="112"/>
    </row>
    <row r="248" spans="2:4" hidden="1" x14ac:dyDescent="0.2">
      <c r="B248" s="72" t="str">
        <f>+'Capacidad Financiera'!B250</f>
        <v/>
      </c>
      <c r="C248" s="74">
        <f>IF(ISERROR(VLOOKUP(B248,'Capacidad Financiera'!$B$13:$AB$57081,2,0)),"",VLOOKUP(B248,'Capacidad Financiera'!$B$13:$AB$57081,2,0))</f>
        <v>0</v>
      </c>
      <c r="D248" s="112"/>
    </row>
    <row r="249" spans="2:4" hidden="1" x14ac:dyDescent="0.2">
      <c r="B249" s="72" t="str">
        <f>+'Capacidad Financiera'!B251</f>
        <v/>
      </c>
      <c r="C249" s="74">
        <f>IF(ISERROR(VLOOKUP(B249,'Capacidad Financiera'!$B$13:$AB$57081,2,0)),"",VLOOKUP(B249,'Capacidad Financiera'!$B$13:$AB$57081,2,0))</f>
        <v>0</v>
      </c>
      <c r="D249" s="112"/>
    </row>
    <row r="250" spans="2:4" hidden="1" x14ac:dyDescent="0.2">
      <c r="B250" s="72" t="str">
        <f>+'Capacidad Financiera'!B252</f>
        <v/>
      </c>
      <c r="C250" s="74">
        <f>IF(ISERROR(VLOOKUP(B250,'Capacidad Financiera'!$B$13:$AB$57081,2,0)),"",VLOOKUP(B250,'Capacidad Financiera'!$B$13:$AB$57081,2,0))</f>
        <v>0</v>
      </c>
      <c r="D250" s="112"/>
    </row>
    <row r="251" spans="2:4" hidden="1" x14ac:dyDescent="0.2">
      <c r="B251" s="72" t="str">
        <f>+'Capacidad Financiera'!B253</f>
        <v/>
      </c>
      <c r="C251" s="74">
        <f>IF(ISERROR(VLOOKUP(B251,'Capacidad Financiera'!$B$13:$AB$57081,2,0)),"",VLOOKUP(B251,'Capacidad Financiera'!$B$13:$AB$57081,2,0))</f>
        <v>0</v>
      </c>
      <c r="D251" s="112"/>
    </row>
    <row r="252" spans="2:4" hidden="1" x14ac:dyDescent="0.2">
      <c r="B252" s="72" t="str">
        <f>+'Capacidad Financiera'!B254</f>
        <v/>
      </c>
      <c r="C252" s="74">
        <f>IF(ISERROR(VLOOKUP(B252,'Capacidad Financiera'!$B$13:$AB$57081,2,0)),"",VLOOKUP(B252,'Capacidad Financiera'!$B$13:$AB$57081,2,0))</f>
        <v>0</v>
      </c>
      <c r="D252" s="112"/>
    </row>
    <row r="253" spans="2:4" ht="13.5" hidden="1" thickBot="1" x14ac:dyDescent="0.25">
      <c r="B253" s="153" t="str">
        <f>+'Capacidad Financiera'!B255</f>
        <v/>
      </c>
      <c r="C253" s="154">
        <f>IF(ISERROR(VLOOKUP(B253,'Capacidad Financiera'!$B$13:$AB$57081,2,0)),"",VLOOKUP(B253,'Capacidad Financiera'!$B$13:$AB$57081,2,0))</f>
        <v>0</v>
      </c>
      <c r="D253" s="158"/>
    </row>
    <row r="254" spans="2:4" ht="13.5" thickBot="1" x14ac:dyDescent="0.25">
      <c r="B254" s="161"/>
      <c r="C254" s="483"/>
      <c r="D254" s="484"/>
    </row>
    <row r="255" spans="2:4" x14ac:dyDescent="0.2">
      <c r="B255" s="67">
        <v>23</v>
      </c>
      <c r="C255" s="68" t="str">
        <f>IF(ISERROR(VLOOKUP(B255,'Capacidad Financiera'!$B$13:$AB$57081,2,0)),"",VLOOKUP(B255,'Capacidad Financiera'!$B$13:$AB$57081,2,0))</f>
        <v>CONSORCIO KARSOL</v>
      </c>
      <c r="D255" s="111"/>
    </row>
    <row r="256" spans="2:4" x14ac:dyDescent="0.2">
      <c r="B256" s="72">
        <f>+'Capacidad Financiera'!B258</f>
        <v>23.1</v>
      </c>
      <c r="C256" s="74" t="str">
        <f>IF(ISERROR(VLOOKUP(B256,'Capacidad Financiera'!$B$13:$AB$57081,2,0)),"",VLOOKUP(B256,'Capacidad Financiera'!$B$13:$AB$57081,2,0))</f>
        <v>HERBERT JOSEFF KARPF RIVERA</v>
      </c>
      <c r="D256" s="288">
        <v>885063391</v>
      </c>
    </row>
    <row r="257" spans="2:4" ht="13.5" thickBot="1" x14ac:dyDescent="0.25">
      <c r="B257" s="72" t="str">
        <f>+'Capacidad Financiera'!B259</f>
        <v/>
      </c>
      <c r="C257" s="74">
        <f>IF(ISERROR(VLOOKUP(B257,'Capacidad Financiera'!$B$13:$AB$57081,2,0)),"",VLOOKUP(B257,'Capacidad Financiera'!$B$13:$AB$57081,2,0))</f>
        <v>0</v>
      </c>
      <c r="D257" s="288"/>
    </row>
    <row r="258" spans="2:4" hidden="1" x14ac:dyDescent="0.2">
      <c r="B258" s="72" t="str">
        <f>+'Capacidad Financiera'!B260</f>
        <v/>
      </c>
      <c r="C258" s="74">
        <f>IF(ISERROR(VLOOKUP(B258,'Capacidad Financiera'!$B$13:$AB$57081,2,0)),"",VLOOKUP(B258,'Capacidad Financiera'!$B$13:$AB$57081,2,0))</f>
        <v>0</v>
      </c>
      <c r="D258" s="112"/>
    </row>
    <row r="259" spans="2:4" hidden="1" x14ac:dyDescent="0.2">
      <c r="B259" s="72" t="str">
        <f>+'Capacidad Financiera'!B261</f>
        <v/>
      </c>
      <c r="C259" s="74">
        <f>IF(ISERROR(VLOOKUP(B259,'Capacidad Financiera'!$B$13:$AB$57081,2,0)),"",VLOOKUP(B259,'Capacidad Financiera'!$B$13:$AB$57081,2,0))</f>
        <v>0</v>
      </c>
      <c r="D259" s="112"/>
    </row>
    <row r="260" spans="2:4" hidden="1" x14ac:dyDescent="0.2">
      <c r="B260" s="72" t="str">
        <f>+'Capacidad Financiera'!B262</f>
        <v/>
      </c>
      <c r="C260" s="74">
        <f>IF(ISERROR(VLOOKUP(B260,'Capacidad Financiera'!$B$13:$AB$57081,2,0)),"",VLOOKUP(B260,'Capacidad Financiera'!$B$13:$AB$57081,2,0))</f>
        <v>0</v>
      </c>
      <c r="D260" s="112"/>
    </row>
    <row r="261" spans="2:4" hidden="1" x14ac:dyDescent="0.2">
      <c r="B261" s="72" t="str">
        <f>+'Capacidad Financiera'!B263</f>
        <v/>
      </c>
      <c r="C261" s="74">
        <f>IF(ISERROR(VLOOKUP(B261,'Capacidad Financiera'!$B$13:$AB$57081,2,0)),"",VLOOKUP(B261,'Capacidad Financiera'!$B$13:$AB$57081,2,0))</f>
        <v>0</v>
      </c>
      <c r="D261" s="112"/>
    </row>
    <row r="262" spans="2:4" hidden="1" x14ac:dyDescent="0.2">
      <c r="B262" s="72" t="str">
        <f>+'Capacidad Financiera'!B264</f>
        <v/>
      </c>
      <c r="C262" s="74">
        <f>IF(ISERROR(VLOOKUP(B262,'Capacidad Financiera'!$B$13:$AB$57081,2,0)),"",VLOOKUP(B262,'Capacidad Financiera'!$B$13:$AB$57081,2,0))</f>
        <v>0</v>
      </c>
      <c r="D262" s="112"/>
    </row>
    <row r="263" spans="2:4" hidden="1" x14ac:dyDescent="0.2">
      <c r="B263" s="72" t="str">
        <f>+'Capacidad Financiera'!B265</f>
        <v/>
      </c>
      <c r="C263" s="74">
        <f>IF(ISERROR(VLOOKUP(B263,'Capacidad Financiera'!$B$13:$AB$57081,2,0)),"",VLOOKUP(B263,'Capacidad Financiera'!$B$13:$AB$57081,2,0))</f>
        <v>0</v>
      </c>
      <c r="D263" s="112"/>
    </row>
    <row r="264" spans="2:4" ht="13.5" hidden="1" thickBot="1" x14ac:dyDescent="0.25">
      <c r="B264" s="153" t="str">
        <f>+'Capacidad Financiera'!B266</f>
        <v/>
      </c>
      <c r="C264" s="154">
        <f>IF(ISERROR(VLOOKUP(B264,'Capacidad Financiera'!$B$13:$AB$57081,2,0)),"",VLOOKUP(B264,'Capacidad Financiera'!$B$13:$AB$57081,2,0))</f>
        <v>0</v>
      </c>
      <c r="D264" s="158"/>
    </row>
    <row r="265" spans="2:4" ht="13.5" thickBot="1" x14ac:dyDescent="0.25">
      <c r="B265" s="161"/>
      <c r="C265" s="483"/>
      <c r="D265" s="484"/>
    </row>
    <row r="266" spans="2:4" x14ac:dyDescent="0.2">
      <c r="B266" s="67">
        <v>24</v>
      </c>
      <c r="C266" s="68" t="str">
        <f>IF(ISERROR(VLOOKUP(B266,'Capacidad Financiera'!$B$13:$AB$57081,2,0)),"",VLOOKUP(B266,'Capacidad Financiera'!$B$13:$AB$57081,2,0))</f>
        <v>GIJON SAS</v>
      </c>
      <c r="D266" s="111"/>
    </row>
    <row r="267" spans="2:4" ht="13.5" thickBot="1" x14ac:dyDescent="0.25">
      <c r="B267" s="72">
        <f>+'Capacidad Financiera'!B269</f>
        <v>24.1</v>
      </c>
      <c r="C267" s="74" t="str">
        <f>IF(ISERROR(VLOOKUP(B267,'Capacidad Financiera'!$B$13:$AB$57081,2,0)),"",VLOOKUP(B267,'Capacidad Financiera'!$B$13:$AB$57081,2,0))</f>
        <v>GIJON SAS</v>
      </c>
      <c r="D267" s="288">
        <v>1E-3</v>
      </c>
    </row>
    <row r="268" spans="2:4" hidden="1" x14ac:dyDescent="0.2">
      <c r="B268" s="72" t="str">
        <f>+'Capacidad Financiera'!B270</f>
        <v/>
      </c>
      <c r="C268" s="74">
        <f>IF(ISERROR(VLOOKUP(B268,'Capacidad Financiera'!$B$13:$AB$57081,2,0)),"",VLOOKUP(B268,'Capacidad Financiera'!$B$13:$AB$57081,2,0))</f>
        <v>0</v>
      </c>
      <c r="D268" s="288"/>
    </row>
    <row r="269" spans="2:4" hidden="1" x14ac:dyDescent="0.2">
      <c r="B269" s="72" t="str">
        <f>+'Capacidad Financiera'!B271</f>
        <v/>
      </c>
      <c r="C269" s="74">
        <f>IF(ISERROR(VLOOKUP(B269,'Capacidad Financiera'!$B$13:$AB$57081,2,0)),"",VLOOKUP(B269,'Capacidad Financiera'!$B$13:$AB$57081,2,0))</f>
        <v>0</v>
      </c>
      <c r="D269" s="112"/>
    </row>
    <row r="270" spans="2:4" hidden="1" x14ac:dyDescent="0.2">
      <c r="B270" s="72" t="str">
        <f>+'Capacidad Financiera'!B272</f>
        <v/>
      </c>
      <c r="C270" s="74">
        <f>IF(ISERROR(VLOOKUP(B270,'Capacidad Financiera'!$B$13:$AB$57081,2,0)),"",VLOOKUP(B270,'Capacidad Financiera'!$B$13:$AB$57081,2,0))</f>
        <v>0</v>
      </c>
      <c r="D270" s="112"/>
    </row>
    <row r="271" spans="2:4" hidden="1" x14ac:dyDescent="0.2">
      <c r="B271" s="72" t="str">
        <f>+'Capacidad Financiera'!B273</f>
        <v/>
      </c>
      <c r="C271" s="74">
        <f>IF(ISERROR(VLOOKUP(B271,'Capacidad Financiera'!$B$13:$AB$57081,2,0)),"",VLOOKUP(B271,'Capacidad Financiera'!$B$13:$AB$57081,2,0))</f>
        <v>0</v>
      </c>
      <c r="D271" s="112"/>
    </row>
    <row r="272" spans="2:4" hidden="1" x14ac:dyDescent="0.2">
      <c r="B272" s="72" t="str">
        <f>+'Capacidad Financiera'!B274</f>
        <v/>
      </c>
      <c r="C272" s="74">
        <f>IF(ISERROR(VLOOKUP(B272,'Capacidad Financiera'!$B$13:$AB$57081,2,0)),"",VLOOKUP(B272,'Capacidad Financiera'!$B$13:$AB$57081,2,0))</f>
        <v>0</v>
      </c>
      <c r="D272" s="112"/>
    </row>
    <row r="273" spans="2:4" hidden="1" x14ac:dyDescent="0.2">
      <c r="B273" s="72" t="str">
        <f>+'Capacidad Financiera'!B275</f>
        <v/>
      </c>
      <c r="C273" s="74">
        <f>IF(ISERROR(VLOOKUP(B273,'Capacidad Financiera'!$B$13:$AB$57081,2,0)),"",VLOOKUP(B273,'Capacidad Financiera'!$B$13:$AB$57081,2,0))</f>
        <v>0</v>
      </c>
      <c r="D273" s="112"/>
    </row>
    <row r="274" spans="2:4" hidden="1" x14ac:dyDescent="0.2">
      <c r="B274" s="72" t="str">
        <f>+'Capacidad Financiera'!B276</f>
        <v/>
      </c>
      <c r="C274" s="74">
        <f>IF(ISERROR(VLOOKUP(B274,'Capacidad Financiera'!$B$13:$AB$57081,2,0)),"",VLOOKUP(B274,'Capacidad Financiera'!$B$13:$AB$57081,2,0))</f>
        <v>0</v>
      </c>
      <c r="D274" s="112"/>
    </row>
    <row r="275" spans="2:4" ht="13.5" hidden="1" thickBot="1" x14ac:dyDescent="0.25">
      <c r="B275" s="153" t="str">
        <f>+'Capacidad Financiera'!B277</f>
        <v/>
      </c>
      <c r="C275" s="154">
        <f>IF(ISERROR(VLOOKUP(B275,'Capacidad Financiera'!$B$13:$AB$57081,2,0)),"",VLOOKUP(B275,'Capacidad Financiera'!$B$13:$AB$57081,2,0))</f>
        <v>0</v>
      </c>
      <c r="D275" s="158"/>
    </row>
    <row r="276" spans="2:4" ht="13.5" thickBot="1" x14ac:dyDescent="0.25">
      <c r="B276" s="161"/>
      <c r="C276" s="483"/>
      <c r="D276" s="484"/>
    </row>
    <row r="277" spans="2:4" x14ac:dyDescent="0.2">
      <c r="B277" s="67">
        <v>25</v>
      </c>
      <c r="C277" s="68" t="str">
        <f>IF(ISERROR(VLOOKUP(B277,'Capacidad Financiera'!$B$13:$AB$57081,2,0)),"",VLOOKUP(B277,'Capacidad Financiera'!$B$13:$AB$57081,2,0))</f>
        <v xml:space="preserve"> CONSORCIO RAI-CO 2024</v>
      </c>
      <c r="D277" s="111"/>
    </row>
    <row r="278" spans="2:4" x14ac:dyDescent="0.2">
      <c r="B278" s="72">
        <f>+'Capacidad Financiera'!B280</f>
        <v>25.1</v>
      </c>
      <c r="C278" s="74" t="str">
        <f>IF(ISERROR(VLOOKUP(B278,'Capacidad Financiera'!$B$13:$AB$57081,2,0)),"",VLOOKUP(B278,'Capacidad Financiera'!$B$13:$AB$57081,2,0))</f>
        <v>AGUIRRE ZAPATA RAIMUR</v>
      </c>
      <c r="D278" s="288">
        <v>1E-3</v>
      </c>
    </row>
    <row r="279" spans="2:4" ht="13.5" thickBot="1" x14ac:dyDescent="0.25">
      <c r="B279" s="72">
        <f>+'Capacidad Financiera'!B281</f>
        <v>25.200000000000003</v>
      </c>
      <c r="C279" s="74" t="str">
        <f>IF(ISERROR(VLOOKUP(B279,'Capacidad Financiera'!$B$13:$AB$57081,2,0)),"",VLOOKUP(B279,'Capacidad Financiera'!$B$13:$AB$57081,2,0))</f>
        <v>COASH S.A.S</v>
      </c>
      <c r="D279" s="288">
        <v>44498950.479999997</v>
      </c>
    </row>
    <row r="280" spans="2:4" hidden="1" x14ac:dyDescent="0.2">
      <c r="B280" s="72" t="str">
        <f>+'Capacidad Financiera'!B282</f>
        <v/>
      </c>
      <c r="C280" s="74">
        <f>IF(ISERROR(VLOOKUP(B280,'Capacidad Financiera'!$B$13:$AB$57081,2,0)),"",VLOOKUP(B280,'Capacidad Financiera'!$B$13:$AB$57081,2,0))</f>
        <v>0</v>
      </c>
      <c r="D280" s="112"/>
    </row>
    <row r="281" spans="2:4" hidden="1" x14ac:dyDescent="0.2">
      <c r="B281" s="72" t="str">
        <f>+'Capacidad Financiera'!B283</f>
        <v/>
      </c>
      <c r="C281" s="74">
        <f>IF(ISERROR(VLOOKUP(B281,'Capacidad Financiera'!$B$13:$AB$57081,2,0)),"",VLOOKUP(B281,'Capacidad Financiera'!$B$13:$AB$57081,2,0))</f>
        <v>0</v>
      </c>
      <c r="D281" s="112"/>
    </row>
    <row r="282" spans="2:4" hidden="1" x14ac:dyDescent="0.2">
      <c r="B282" s="72" t="str">
        <f>+'Capacidad Financiera'!B284</f>
        <v/>
      </c>
      <c r="C282" s="74">
        <f>IF(ISERROR(VLOOKUP(B282,'Capacidad Financiera'!$B$13:$AB$57081,2,0)),"",VLOOKUP(B282,'Capacidad Financiera'!$B$13:$AB$57081,2,0))</f>
        <v>0</v>
      </c>
      <c r="D282" s="112"/>
    </row>
    <row r="283" spans="2:4" hidden="1" x14ac:dyDescent="0.2">
      <c r="B283" s="72" t="str">
        <f>+'Capacidad Financiera'!B285</f>
        <v/>
      </c>
      <c r="C283" s="74">
        <f>IF(ISERROR(VLOOKUP(B283,'Capacidad Financiera'!$B$13:$AB$57081,2,0)),"",VLOOKUP(B283,'Capacidad Financiera'!$B$13:$AB$57081,2,0))</f>
        <v>0</v>
      </c>
      <c r="D283" s="112"/>
    </row>
    <row r="284" spans="2:4" hidden="1" x14ac:dyDescent="0.2">
      <c r="B284" s="72" t="str">
        <f>+'Capacidad Financiera'!B286</f>
        <v/>
      </c>
      <c r="C284" s="74">
        <f>IF(ISERROR(VLOOKUP(B284,'Capacidad Financiera'!$B$13:$AB$57081,2,0)),"",VLOOKUP(B284,'Capacidad Financiera'!$B$13:$AB$57081,2,0))</f>
        <v>0</v>
      </c>
      <c r="D284" s="112"/>
    </row>
    <row r="285" spans="2:4" hidden="1" x14ac:dyDescent="0.2">
      <c r="B285" s="72" t="str">
        <f>+'Capacidad Financiera'!B287</f>
        <v/>
      </c>
      <c r="C285" s="74">
        <f>IF(ISERROR(VLOOKUP(B285,'Capacidad Financiera'!$B$13:$AB$57081,2,0)),"",VLOOKUP(B285,'Capacidad Financiera'!$B$13:$AB$57081,2,0))</f>
        <v>0</v>
      </c>
      <c r="D285" s="112"/>
    </row>
    <row r="286" spans="2:4" ht="13.5" hidden="1" thickBot="1" x14ac:dyDescent="0.25">
      <c r="B286" s="153" t="str">
        <f>+'Capacidad Financiera'!B288</f>
        <v/>
      </c>
      <c r="C286" s="154">
        <f>IF(ISERROR(VLOOKUP(B286,'Capacidad Financiera'!$B$13:$AB$57081,2,0)),"",VLOOKUP(B286,'Capacidad Financiera'!$B$13:$AB$57081,2,0))</f>
        <v>0</v>
      </c>
      <c r="D286" s="158"/>
    </row>
    <row r="287" spans="2:4" ht="13.5" thickBot="1" x14ac:dyDescent="0.25">
      <c r="B287" s="161"/>
      <c r="C287" s="483"/>
      <c r="D287" s="484"/>
    </row>
    <row r="288" spans="2:4" x14ac:dyDescent="0.2">
      <c r="B288" s="67">
        <v>26</v>
      </c>
      <c r="C288" s="68" t="str">
        <f>IF(ISERROR(VLOOKUP(B288,'Capacidad Financiera'!$B$13:$AB$57081,2,0)),"",VLOOKUP(B288,'Capacidad Financiera'!$B$13:$AB$57081,2,0))</f>
        <v>UNION TEMPORAL INCA 2024</v>
      </c>
      <c r="D288" s="111"/>
    </row>
    <row r="289" spans="2:4" x14ac:dyDescent="0.2">
      <c r="B289" s="72">
        <f>+'Capacidad Financiera'!B291</f>
        <v>26.1</v>
      </c>
      <c r="C289" s="74" t="str">
        <f>IF(ISERROR(VLOOKUP(B289,'Capacidad Financiera'!$B$13:$AB$57081,2,0)),"",VLOOKUP(B289,'Capacidad Financiera'!$B$13:$AB$57081,2,0))</f>
        <v>JAIRO ORLANDO CASTILLO CARDOZO</v>
      </c>
      <c r="D289" s="288">
        <v>1E-3</v>
      </c>
    </row>
    <row r="290" spans="2:4" ht="13.5" thickBot="1" x14ac:dyDescent="0.25">
      <c r="B290" s="72">
        <f>+'Capacidad Financiera'!B292</f>
        <v>26.200000000000003</v>
      </c>
      <c r="C290" s="74" t="str">
        <f>IF(ISERROR(VLOOKUP(B290,'Capacidad Financiera'!$B$13:$AB$57081,2,0)),"",VLOOKUP(B290,'Capacidad Financiera'!$B$13:$AB$57081,2,0))</f>
        <v>INPAME SAS</v>
      </c>
      <c r="D290" s="288">
        <v>1E-3</v>
      </c>
    </row>
    <row r="291" spans="2:4" hidden="1" x14ac:dyDescent="0.2">
      <c r="B291" s="72" t="str">
        <f>+'Capacidad Financiera'!B293</f>
        <v/>
      </c>
      <c r="C291" s="74">
        <f>IF(ISERROR(VLOOKUP(B291,'Capacidad Financiera'!$B$13:$AB$57081,2,0)),"",VLOOKUP(B291,'Capacidad Financiera'!$B$13:$AB$57081,2,0))</f>
        <v>0</v>
      </c>
      <c r="D291" s="112"/>
    </row>
    <row r="292" spans="2:4" hidden="1" x14ac:dyDescent="0.2">
      <c r="B292" s="72" t="str">
        <f>+'Capacidad Financiera'!B294</f>
        <v/>
      </c>
      <c r="C292" s="74">
        <f>IF(ISERROR(VLOOKUP(B292,'Capacidad Financiera'!$B$13:$AB$57081,2,0)),"",VLOOKUP(B292,'Capacidad Financiera'!$B$13:$AB$57081,2,0))</f>
        <v>0</v>
      </c>
      <c r="D292" s="112"/>
    </row>
    <row r="293" spans="2:4" hidden="1" x14ac:dyDescent="0.2">
      <c r="B293" s="72" t="str">
        <f>+'Capacidad Financiera'!B295</f>
        <v/>
      </c>
      <c r="C293" s="74">
        <f>IF(ISERROR(VLOOKUP(B293,'Capacidad Financiera'!$B$13:$AB$57081,2,0)),"",VLOOKUP(B293,'Capacidad Financiera'!$B$13:$AB$57081,2,0))</f>
        <v>0</v>
      </c>
      <c r="D293" s="112"/>
    </row>
    <row r="294" spans="2:4" hidden="1" x14ac:dyDescent="0.2">
      <c r="B294" s="72" t="str">
        <f>+'Capacidad Financiera'!B296</f>
        <v/>
      </c>
      <c r="C294" s="74">
        <f>IF(ISERROR(VLOOKUP(B294,'Capacidad Financiera'!$B$13:$AB$57081,2,0)),"",VLOOKUP(B294,'Capacidad Financiera'!$B$13:$AB$57081,2,0))</f>
        <v>0</v>
      </c>
      <c r="D294" s="112"/>
    </row>
    <row r="295" spans="2:4" hidden="1" x14ac:dyDescent="0.2">
      <c r="B295" s="72" t="str">
        <f>+'Capacidad Financiera'!B297</f>
        <v/>
      </c>
      <c r="C295" s="74">
        <f>IF(ISERROR(VLOOKUP(B295,'Capacidad Financiera'!$B$13:$AB$57081,2,0)),"",VLOOKUP(B295,'Capacidad Financiera'!$B$13:$AB$57081,2,0))</f>
        <v>0</v>
      </c>
      <c r="D295" s="112"/>
    </row>
    <row r="296" spans="2:4" hidden="1" x14ac:dyDescent="0.2">
      <c r="B296" s="72" t="str">
        <f>+'Capacidad Financiera'!B298</f>
        <v/>
      </c>
      <c r="C296" s="74">
        <f>IF(ISERROR(VLOOKUP(B296,'Capacidad Financiera'!$B$13:$AB$57081,2,0)),"",VLOOKUP(B296,'Capacidad Financiera'!$B$13:$AB$57081,2,0))</f>
        <v>0</v>
      </c>
      <c r="D296" s="112"/>
    </row>
    <row r="297" spans="2:4" ht="13.5" hidden="1" thickBot="1" x14ac:dyDescent="0.25">
      <c r="B297" s="153" t="str">
        <f>+'Capacidad Financiera'!B299</f>
        <v/>
      </c>
      <c r="C297" s="154">
        <f>IF(ISERROR(VLOOKUP(B297,'Capacidad Financiera'!$B$13:$AB$57081,2,0)),"",VLOOKUP(B297,'Capacidad Financiera'!$B$13:$AB$57081,2,0))</f>
        <v>0</v>
      </c>
      <c r="D297" s="158"/>
    </row>
    <row r="298" spans="2:4" ht="13.5" thickBot="1" x14ac:dyDescent="0.25">
      <c r="B298" s="161"/>
      <c r="C298" s="483"/>
      <c r="D298" s="484"/>
    </row>
  </sheetData>
  <sheetProtection formatCells="0" formatColumns="0" formatRows="0" insertColumns="0" insertRows="0" insertHyperlinks="0" deleteColumns="0" deleteRows="0" sort="0" autoFilter="0" pivotTables="0"/>
  <mergeCells count="33">
    <mergeCell ref="C23:D23"/>
    <mergeCell ref="D11:D12"/>
    <mergeCell ref="B5:D5"/>
    <mergeCell ref="B6:D6"/>
    <mergeCell ref="B7:D7"/>
    <mergeCell ref="B8:D8"/>
    <mergeCell ref="B11:B12"/>
    <mergeCell ref="C11:C12"/>
    <mergeCell ref="C34:D34"/>
    <mergeCell ref="C45:D45"/>
    <mergeCell ref="C56:D56"/>
    <mergeCell ref="C67:D67"/>
    <mergeCell ref="C78:D78"/>
    <mergeCell ref="C89:D89"/>
    <mergeCell ref="C100:D100"/>
    <mergeCell ref="C111:D111"/>
    <mergeCell ref="C122:D122"/>
    <mergeCell ref="C133:D133"/>
    <mergeCell ref="C144:D144"/>
    <mergeCell ref="C155:D155"/>
    <mergeCell ref="C166:D166"/>
    <mergeCell ref="C177:D177"/>
    <mergeCell ref="C188:D188"/>
    <mergeCell ref="C199:D199"/>
    <mergeCell ref="C210:D210"/>
    <mergeCell ref="C221:D221"/>
    <mergeCell ref="C232:D232"/>
    <mergeCell ref="C243:D243"/>
    <mergeCell ref="C254:D254"/>
    <mergeCell ref="C265:D265"/>
    <mergeCell ref="C276:D276"/>
    <mergeCell ref="C287:D287"/>
    <mergeCell ref="C298:D298"/>
  </mergeCells>
  <conditionalFormatting sqref="C13:C22 C10:D10">
    <cfRule type="cellIs" dxfId="669" priority="1683" stopIfTrue="1" operator="equal">
      <formula>"NO ADMISIBLE"</formula>
    </cfRule>
  </conditionalFormatting>
  <conditionalFormatting sqref="D19:D22">
    <cfRule type="expression" dxfId="668" priority="1681" stopIfTrue="1">
      <formula>IF(#REF!-INT(#REF!)&gt;0,TRUE,FALSE)</formula>
    </cfRule>
  </conditionalFormatting>
  <conditionalFormatting sqref="D14">
    <cfRule type="expression" dxfId="667" priority="1677" stopIfTrue="1">
      <formula>IF(#REF!-INT(#REF!)&gt;0,TRUE,FALSE)</formula>
    </cfRule>
  </conditionalFormatting>
  <conditionalFormatting sqref="D13">
    <cfRule type="expression" dxfId="666" priority="1684" stopIfTrue="1">
      <formula>IF(#REF!-INT(#REF!)&gt;0,TRUE,FALSE)</formula>
    </cfRule>
  </conditionalFormatting>
  <conditionalFormatting sqref="D15:D17">
    <cfRule type="expression" dxfId="665" priority="4192" stopIfTrue="1">
      <formula>IF(#REF!-INT(#REF!)&gt;0,TRUE,FALSE)</formula>
    </cfRule>
  </conditionalFormatting>
  <conditionalFormatting sqref="D18">
    <cfRule type="expression" dxfId="664" priority="4194" stopIfTrue="1">
      <formula>IF(#REF!-INT(#REF!)&gt;0,TRUE,FALSE)</formula>
    </cfRule>
  </conditionalFormatting>
  <conditionalFormatting sqref="B14:D22 B234:C234 B235:D242">
    <cfRule type="expression" dxfId="663" priority="1105">
      <formula>MOD(ROW(),2)=0</formula>
    </cfRule>
  </conditionalFormatting>
  <conditionalFormatting sqref="C24:C33">
    <cfRule type="cellIs" dxfId="662" priority="174" stopIfTrue="1" operator="equal">
      <formula>"NO ADMISIBLE"</formula>
    </cfRule>
  </conditionalFormatting>
  <conditionalFormatting sqref="D30:D33">
    <cfRule type="expression" dxfId="661" priority="173" stopIfTrue="1">
      <formula>IF(#REF!-INT(#REF!)&gt;0,TRUE,FALSE)</formula>
    </cfRule>
  </conditionalFormatting>
  <conditionalFormatting sqref="D25">
    <cfRule type="expression" dxfId="660" priority="172" stopIfTrue="1">
      <formula>IF(#REF!-INT(#REF!)&gt;0,TRUE,FALSE)</formula>
    </cfRule>
  </conditionalFormatting>
  <conditionalFormatting sqref="D24">
    <cfRule type="expression" dxfId="659" priority="175" stopIfTrue="1">
      <formula>IF(#REF!-INT(#REF!)&gt;0,TRUE,FALSE)</formula>
    </cfRule>
  </conditionalFormatting>
  <conditionalFormatting sqref="D26:D28">
    <cfRule type="expression" dxfId="658" priority="176" stopIfTrue="1">
      <formula>IF(#REF!-INT(#REF!)&gt;0,TRUE,FALSE)</formula>
    </cfRule>
  </conditionalFormatting>
  <conditionalFormatting sqref="D29">
    <cfRule type="expression" dxfId="657" priority="177" stopIfTrue="1">
      <formula>IF(#REF!-INT(#REF!)&gt;0,TRUE,FALSE)</formula>
    </cfRule>
  </conditionalFormatting>
  <conditionalFormatting sqref="B25:D33">
    <cfRule type="expression" dxfId="656" priority="171">
      <formula>MOD(ROW(),2)=0</formula>
    </cfRule>
  </conditionalFormatting>
  <conditionalFormatting sqref="C35:C44">
    <cfRule type="cellIs" dxfId="655" priority="167" stopIfTrue="1" operator="equal">
      <formula>"NO ADMISIBLE"</formula>
    </cfRule>
  </conditionalFormatting>
  <conditionalFormatting sqref="D41:D44">
    <cfRule type="expression" dxfId="654" priority="166" stopIfTrue="1">
      <formula>IF(#REF!-INT(#REF!)&gt;0,TRUE,FALSE)</formula>
    </cfRule>
  </conditionalFormatting>
  <conditionalFormatting sqref="D36">
    <cfRule type="expression" dxfId="653" priority="165" stopIfTrue="1">
      <formula>IF(#REF!-INT(#REF!)&gt;0,TRUE,FALSE)</formula>
    </cfRule>
  </conditionalFormatting>
  <conditionalFormatting sqref="D35">
    <cfRule type="expression" dxfId="652" priority="168" stopIfTrue="1">
      <formula>IF(#REF!-INT(#REF!)&gt;0,TRUE,FALSE)</formula>
    </cfRule>
  </conditionalFormatting>
  <conditionalFormatting sqref="D37:D39">
    <cfRule type="expression" dxfId="651" priority="169" stopIfTrue="1">
      <formula>IF(#REF!-INT(#REF!)&gt;0,TRUE,FALSE)</formula>
    </cfRule>
  </conditionalFormatting>
  <conditionalFormatting sqref="D40">
    <cfRule type="expression" dxfId="650" priority="170" stopIfTrue="1">
      <formula>IF(#REF!-INT(#REF!)&gt;0,TRUE,FALSE)</formula>
    </cfRule>
  </conditionalFormatting>
  <conditionalFormatting sqref="B36:D44">
    <cfRule type="expression" dxfId="649" priority="164">
      <formula>MOD(ROW(),2)=0</formula>
    </cfRule>
  </conditionalFormatting>
  <conditionalFormatting sqref="C46:C55">
    <cfRule type="cellIs" dxfId="648" priority="160" stopIfTrue="1" operator="equal">
      <formula>"NO ADMISIBLE"</formula>
    </cfRule>
  </conditionalFormatting>
  <conditionalFormatting sqref="D52:D55">
    <cfRule type="expression" dxfId="647" priority="159" stopIfTrue="1">
      <formula>IF(#REF!-INT(#REF!)&gt;0,TRUE,FALSE)</formula>
    </cfRule>
  </conditionalFormatting>
  <conditionalFormatting sqref="D47">
    <cfRule type="expression" dxfId="646" priority="158" stopIfTrue="1">
      <formula>IF(#REF!-INT(#REF!)&gt;0,TRUE,FALSE)</formula>
    </cfRule>
  </conditionalFormatting>
  <conditionalFormatting sqref="D46">
    <cfRule type="expression" dxfId="645" priority="161" stopIfTrue="1">
      <formula>IF(#REF!-INT(#REF!)&gt;0,TRUE,FALSE)</formula>
    </cfRule>
  </conditionalFormatting>
  <conditionalFormatting sqref="D48:D50">
    <cfRule type="expression" dxfId="644" priority="162" stopIfTrue="1">
      <formula>IF(#REF!-INT(#REF!)&gt;0,TRUE,FALSE)</formula>
    </cfRule>
  </conditionalFormatting>
  <conditionalFormatting sqref="D51">
    <cfRule type="expression" dxfId="643" priority="163" stopIfTrue="1">
      <formula>IF(#REF!-INT(#REF!)&gt;0,TRUE,FALSE)</formula>
    </cfRule>
  </conditionalFormatting>
  <conditionalFormatting sqref="B47:D55">
    <cfRule type="expression" dxfId="642" priority="157">
      <formula>MOD(ROW(),2)=0</formula>
    </cfRule>
  </conditionalFormatting>
  <conditionalFormatting sqref="C57:C66">
    <cfRule type="cellIs" dxfId="641" priority="153" stopIfTrue="1" operator="equal">
      <formula>"NO ADMISIBLE"</formula>
    </cfRule>
  </conditionalFormatting>
  <conditionalFormatting sqref="D63:D66">
    <cfRule type="expression" dxfId="640" priority="152" stopIfTrue="1">
      <formula>IF(#REF!-INT(#REF!)&gt;0,TRUE,FALSE)</formula>
    </cfRule>
  </conditionalFormatting>
  <conditionalFormatting sqref="D58">
    <cfRule type="expression" dxfId="639" priority="151" stopIfTrue="1">
      <formula>IF(#REF!-INT(#REF!)&gt;0,TRUE,FALSE)</formula>
    </cfRule>
  </conditionalFormatting>
  <conditionalFormatting sqref="D57">
    <cfRule type="expression" dxfId="638" priority="154" stopIfTrue="1">
      <formula>IF(#REF!-INT(#REF!)&gt;0,TRUE,FALSE)</formula>
    </cfRule>
  </conditionalFormatting>
  <conditionalFormatting sqref="D59:D61">
    <cfRule type="expression" dxfId="637" priority="155" stopIfTrue="1">
      <formula>IF(#REF!-INT(#REF!)&gt;0,TRUE,FALSE)</formula>
    </cfRule>
  </conditionalFormatting>
  <conditionalFormatting sqref="D62">
    <cfRule type="expression" dxfId="636" priority="156" stopIfTrue="1">
      <formula>IF(#REF!-INT(#REF!)&gt;0,TRUE,FALSE)</formula>
    </cfRule>
  </conditionalFormatting>
  <conditionalFormatting sqref="B58:D66">
    <cfRule type="expression" dxfId="635" priority="150">
      <formula>MOD(ROW(),2)=0</formula>
    </cfRule>
  </conditionalFormatting>
  <conditionalFormatting sqref="C68:C77">
    <cfRule type="cellIs" dxfId="634" priority="146" stopIfTrue="1" operator="equal">
      <formula>"NO ADMISIBLE"</formula>
    </cfRule>
  </conditionalFormatting>
  <conditionalFormatting sqref="D74:D77">
    <cfRule type="expression" dxfId="633" priority="145" stopIfTrue="1">
      <formula>IF(#REF!-INT(#REF!)&gt;0,TRUE,FALSE)</formula>
    </cfRule>
  </conditionalFormatting>
  <conditionalFormatting sqref="D69">
    <cfRule type="expression" dxfId="632" priority="144" stopIfTrue="1">
      <formula>IF(#REF!-INT(#REF!)&gt;0,TRUE,FALSE)</formula>
    </cfRule>
  </conditionalFormatting>
  <conditionalFormatting sqref="D68">
    <cfRule type="expression" dxfId="631" priority="147" stopIfTrue="1">
      <formula>IF(#REF!-INT(#REF!)&gt;0,TRUE,FALSE)</formula>
    </cfRule>
  </conditionalFormatting>
  <conditionalFormatting sqref="D70:D72">
    <cfRule type="expression" dxfId="630" priority="148" stopIfTrue="1">
      <formula>IF(#REF!-INT(#REF!)&gt;0,TRUE,FALSE)</formula>
    </cfRule>
  </conditionalFormatting>
  <conditionalFormatting sqref="D73">
    <cfRule type="expression" dxfId="629" priority="149" stopIfTrue="1">
      <formula>IF(#REF!-INT(#REF!)&gt;0,TRUE,FALSE)</formula>
    </cfRule>
  </conditionalFormatting>
  <conditionalFormatting sqref="B69:D77">
    <cfRule type="expression" dxfId="628" priority="143">
      <formula>MOD(ROW(),2)=0</formula>
    </cfRule>
  </conditionalFormatting>
  <conditionalFormatting sqref="C79:C88">
    <cfRule type="cellIs" dxfId="627" priority="139" stopIfTrue="1" operator="equal">
      <formula>"NO ADMISIBLE"</formula>
    </cfRule>
  </conditionalFormatting>
  <conditionalFormatting sqref="D85:D88">
    <cfRule type="expression" dxfId="626" priority="138" stopIfTrue="1">
      <formula>IF(#REF!-INT(#REF!)&gt;0,TRUE,FALSE)</formula>
    </cfRule>
  </conditionalFormatting>
  <conditionalFormatting sqref="D80">
    <cfRule type="expression" dxfId="625" priority="137" stopIfTrue="1">
      <formula>IF(#REF!-INT(#REF!)&gt;0,TRUE,FALSE)</formula>
    </cfRule>
  </conditionalFormatting>
  <conditionalFormatting sqref="D79">
    <cfRule type="expression" dxfId="624" priority="140" stopIfTrue="1">
      <formula>IF(#REF!-INT(#REF!)&gt;0,TRUE,FALSE)</formula>
    </cfRule>
  </conditionalFormatting>
  <conditionalFormatting sqref="D81:D83">
    <cfRule type="expression" dxfId="623" priority="141" stopIfTrue="1">
      <formula>IF(#REF!-INT(#REF!)&gt;0,TRUE,FALSE)</formula>
    </cfRule>
  </conditionalFormatting>
  <conditionalFormatting sqref="D84">
    <cfRule type="expression" dxfId="622" priority="142" stopIfTrue="1">
      <formula>IF(#REF!-INT(#REF!)&gt;0,TRUE,FALSE)</formula>
    </cfRule>
  </conditionalFormatting>
  <conditionalFormatting sqref="B80:D88">
    <cfRule type="expression" dxfId="621" priority="136">
      <formula>MOD(ROW(),2)=0</formula>
    </cfRule>
  </conditionalFormatting>
  <conditionalFormatting sqref="C90:C99">
    <cfRule type="cellIs" dxfId="620" priority="132" stopIfTrue="1" operator="equal">
      <formula>"NO ADMISIBLE"</formula>
    </cfRule>
  </conditionalFormatting>
  <conditionalFormatting sqref="D96:D99">
    <cfRule type="expression" dxfId="619" priority="131" stopIfTrue="1">
      <formula>IF(#REF!-INT(#REF!)&gt;0,TRUE,FALSE)</formula>
    </cfRule>
  </conditionalFormatting>
  <conditionalFormatting sqref="D91">
    <cfRule type="expression" dxfId="618" priority="130" stopIfTrue="1">
      <formula>IF(#REF!-INT(#REF!)&gt;0,TRUE,FALSE)</formula>
    </cfRule>
  </conditionalFormatting>
  <conditionalFormatting sqref="D90">
    <cfRule type="expression" dxfId="617" priority="133" stopIfTrue="1">
      <formula>IF(#REF!-INT(#REF!)&gt;0,TRUE,FALSE)</formula>
    </cfRule>
  </conditionalFormatting>
  <conditionalFormatting sqref="D92:D94">
    <cfRule type="expression" dxfId="616" priority="134" stopIfTrue="1">
      <formula>IF(#REF!-INT(#REF!)&gt;0,TRUE,FALSE)</formula>
    </cfRule>
  </conditionalFormatting>
  <conditionalFormatting sqref="D95">
    <cfRule type="expression" dxfId="615" priority="135" stopIfTrue="1">
      <formula>IF(#REF!-INT(#REF!)&gt;0,TRUE,FALSE)</formula>
    </cfRule>
  </conditionalFormatting>
  <conditionalFormatting sqref="B91:D99">
    <cfRule type="expression" dxfId="614" priority="129">
      <formula>MOD(ROW(),2)=0</formula>
    </cfRule>
  </conditionalFormatting>
  <conditionalFormatting sqref="C101:C110">
    <cfRule type="cellIs" dxfId="613" priority="125" stopIfTrue="1" operator="equal">
      <formula>"NO ADMISIBLE"</formula>
    </cfRule>
  </conditionalFormatting>
  <conditionalFormatting sqref="D107:D110">
    <cfRule type="expression" dxfId="612" priority="124" stopIfTrue="1">
      <formula>IF(#REF!-INT(#REF!)&gt;0,TRUE,FALSE)</formula>
    </cfRule>
  </conditionalFormatting>
  <conditionalFormatting sqref="D102">
    <cfRule type="expression" dxfId="611" priority="123" stopIfTrue="1">
      <formula>IF(#REF!-INT(#REF!)&gt;0,TRUE,FALSE)</formula>
    </cfRule>
  </conditionalFormatting>
  <conditionalFormatting sqref="D101">
    <cfRule type="expression" dxfId="610" priority="126" stopIfTrue="1">
      <formula>IF(#REF!-INT(#REF!)&gt;0,TRUE,FALSE)</formula>
    </cfRule>
  </conditionalFormatting>
  <conditionalFormatting sqref="D103:D105">
    <cfRule type="expression" dxfId="609" priority="127" stopIfTrue="1">
      <formula>IF(#REF!-INT(#REF!)&gt;0,TRUE,FALSE)</formula>
    </cfRule>
  </conditionalFormatting>
  <conditionalFormatting sqref="D106">
    <cfRule type="expression" dxfId="608" priority="128" stopIfTrue="1">
      <formula>IF(#REF!-INT(#REF!)&gt;0,TRUE,FALSE)</formula>
    </cfRule>
  </conditionalFormatting>
  <conditionalFormatting sqref="B102:D110">
    <cfRule type="expression" dxfId="607" priority="122">
      <formula>MOD(ROW(),2)=0</formula>
    </cfRule>
  </conditionalFormatting>
  <conditionalFormatting sqref="C112:C121">
    <cfRule type="cellIs" dxfId="606" priority="118" stopIfTrue="1" operator="equal">
      <formula>"NO ADMISIBLE"</formula>
    </cfRule>
  </conditionalFormatting>
  <conditionalFormatting sqref="D118:D121">
    <cfRule type="expression" dxfId="605" priority="117" stopIfTrue="1">
      <formula>IF(#REF!-INT(#REF!)&gt;0,TRUE,FALSE)</formula>
    </cfRule>
  </conditionalFormatting>
  <conditionalFormatting sqref="D113">
    <cfRule type="expression" dxfId="604" priority="116" stopIfTrue="1">
      <formula>IF(#REF!-INT(#REF!)&gt;0,TRUE,FALSE)</formula>
    </cfRule>
  </conditionalFormatting>
  <conditionalFormatting sqref="D112">
    <cfRule type="expression" dxfId="603" priority="119" stopIfTrue="1">
      <formula>IF(#REF!-INT(#REF!)&gt;0,TRUE,FALSE)</formula>
    </cfRule>
  </conditionalFormatting>
  <conditionalFormatting sqref="D114:D116">
    <cfRule type="expression" dxfId="602" priority="120" stopIfTrue="1">
      <formula>IF(#REF!-INT(#REF!)&gt;0,TRUE,FALSE)</formula>
    </cfRule>
  </conditionalFormatting>
  <conditionalFormatting sqref="D117">
    <cfRule type="expression" dxfId="601" priority="121" stopIfTrue="1">
      <formula>IF(#REF!-INT(#REF!)&gt;0,TRUE,FALSE)</formula>
    </cfRule>
  </conditionalFormatting>
  <conditionalFormatting sqref="B113:D121">
    <cfRule type="expression" dxfId="600" priority="115">
      <formula>MOD(ROW(),2)=0</formula>
    </cfRule>
  </conditionalFormatting>
  <conditionalFormatting sqref="C123:C132">
    <cfRule type="cellIs" dxfId="599" priority="111" stopIfTrue="1" operator="equal">
      <formula>"NO ADMISIBLE"</formula>
    </cfRule>
  </conditionalFormatting>
  <conditionalFormatting sqref="D129:D132">
    <cfRule type="expression" dxfId="598" priority="110" stopIfTrue="1">
      <formula>IF(#REF!-INT(#REF!)&gt;0,TRUE,FALSE)</formula>
    </cfRule>
  </conditionalFormatting>
  <conditionalFormatting sqref="D124">
    <cfRule type="expression" dxfId="597" priority="109" stopIfTrue="1">
      <formula>IF(#REF!-INT(#REF!)&gt;0,TRUE,FALSE)</formula>
    </cfRule>
  </conditionalFormatting>
  <conditionalFormatting sqref="D123">
    <cfRule type="expression" dxfId="596" priority="112" stopIfTrue="1">
      <formula>IF(#REF!-INT(#REF!)&gt;0,TRUE,FALSE)</formula>
    </cfRule>
  </conditionalFormatting>
  <conditionalFormatting sqref="D125:D127">
    <cfRule type="expression" dxfId="595" priority="113" stopIfTrue="1">
      <formula>IF(#REF!-INT(#REF!)&gt;0,TRUE,FALSE)</formula>
    </cfRule>
  </conditionalFormatting>
  <conditionalFormatting sqref="D128">
    <cfRule type="expression" dxfId="594" priority="114" stopIfTrue="1">
      <formula>IF(#REF!-INT(#REF!)&gt;0,TRUE,FALSE)</formula>
    </cfRule>
  </conditionalFormatting>
  <conditionalFormatting sqref="B124:D132">
    <cfRule type="expression" dxfId="593" priority="108">
      <formula>MOD(ROW(),2)=0</formula>
    </cfRule>
  </conditionalFormatting>
  <conditionalFormatting sqref="C134:C143">
    <cfRule type="cellIs" dxfId="592" priority="104" stopIfTrue="1" operator="equal">
      <formula>"NO ADMISIBLE"</formula>
    </cfRule>
  </conditionalFormatting>
  <conditionalFormatting sqref="D140:D143">
    <cfRule type="expression" dxfId="591" priority="103" stopIfTrue="1">
      <formula>IF(#REF!-INT(#REF!)&gt;0,TRUE,FALSE)</formula>
    </cfRule>
  </conditionalFormatting>
  <conditionalFormatting sqref="D135">
    <cfRule type="expression" dxfId="590" priority="102" stopIfTrue="1">
      <formula>IF(#REF!-INT(#REF!)&gt;0,TRUE,FALSE)</formula>
    </cfRule>
  </conditionalFormatting>
  <conditionalFormatting sqref="D134">
    <cfRule type="expression" dxfId="589" priority="105" stopIfTrue="1">
      <formula>IF(#REF!-INT(#REF!)&gt;0,TRUE,FALSE)</formula>
    </cfRule>
  </conditionalFormatting>
  <conditionalFormatting sqref="D136:D138">
    <cfRule type="expression" dxfId="588" priority="106" stopIfTrue="1">
      <formula>IF(#REF!-INT(#REF!)&gt;0,TRUE,FALSE)</formula>
    </cfRule>
  </conditionalFormatting>
  <conditionalFormatting sqref="D139">
    <cfRule type="expression" dxfId="587" priority="107" stopIfTrue="1">
      <formula>IF(#REF!-INT(#REF!)&gt;0,TRUE,FALSE)</formula>
    </cfRule>
  </conditionalFormatting>
  <conditionalFormatting sqref="B135:D143">
    <cfRule type="expression" dxfId="586" priority="101">
      <formula>MOD(ROW(),2)=0</formula>
    </cfRule>
  </conditionalFormatting>
  <conditionalFormatting sqref="C145:C154">
    <cfRule type="cellIs" dxfId="585" priority="97" stopIfTrue="1" operator="equal">
      <formula>"NO ADMISIBLE"</formula>
    </cfRule>
  </conditionalFormatting>
  <conditionalFormatting sqref="D151:D154">
    <cfRule type="expression" dxfId="584" priority="96" stopIfTrue="1">
      <formula>IF(#REF!-INT(#REF!)&gt;0,TRUE,FALSE)</formula>
    </cfRule>
  </conditionalFormatting>
  <conditionalFormatting sqref="D146">
    <cfRule type="expression" dxfId="583" priority="95" stopIfTrue="1">
      <formula>IF(#REF!-INT(#REF!)&gt;0,TRUE,FALSE)</formula>
    </cfRule>
  </conditionalFormatting>
  <conditionalFormatting sqref="D145">
    <cfRule type="expression" dxfId="582" priority="98" stopIfTrue="1">
      <formula>IF(#REF!-INT(#REF!)&gt;0,TRUE,FALSE)</formula>
    </cfRule>
  </conditionalFormatting>
  <conditionalFormatting sqref="D147:D149">
    <cfRule type="expression" dxfId="581" priority="99" stopIfTrue="1">
      <formula>IF(#REF!-INT(#REF!)&gt;0,TRUE,FALSE)</formula>
    </cfRule>
  </conditionalFormatting>
  <conditionalFormatting sqref="D150">
    <cfRule type="expression" dxfId="580" priority="100" stopIfTrue="1">
      <formula>IF(#REF!-INT(#REF!)&gt;0,TRUE,FALSE)</formula>
    </cfRule>
  </conditionalFormatting>
  <conditionalFormatting sqref="B146:D154">
    <cfRule type="expression" dxfId="579" priority="94">
      <formula>MOD(ROW(),2)=0</formula>
    </cfRule>
  </conditionalFormatting>
  <conditionalFormatting sqref="C156:C165">
    <cfRule type="cellIs" dxfId="578" priority="90" stopIfTrue="1" operator="equal">
      <formula>"NO ADMISIBLE"</formula>
    </cfRule>
  </conditionalFormatting>
  <conditionalFormatting sqref="D162:D165">
    <cfRule type="expression" dxfId="577" priority="89" stopIfTrue="1">
      <formula>IF(#REF!-INT(#REF!)&gt;0,TRUE,FALSE)</formula>
    </cfRule>
  </conditionalFormatting>
  <conditionalFormatting sqref="D157">
    <cfRule type="expression" dxfId="576" priority="88" stopIfTrue="1">
      <formula>IF(#REF!-INT(#REF!)&gt;0,TRUE,FALSE)</formula>
    </cfRule>
  </conditionalFormatting>
  <conditionalFormatting sqref="D156">
    <cfRule type="expression" dxfId="575" priority="91" stopIfTrue="1">
      <formula>IF(#REF!-INT(#REF!)&gt;0,TRUE,FALSE)</formula>
    </cfRule>
  </conditionalFormatting>
  <conditionalFormatting sqref="D158:D160">
    <cfRule type="expression" dxfId="574" priority="92" stopIfTrue="1">
      <formula>IF(#REF!-INT(#REF!)&gt;0,TRUE,FALSE)</formula>
    </cfRule>
  </conditionalFormatting>
  <conditionalFormatting sqref="D161">
    <cfRule type="expression" dxfId="573" priority="93" stopIfTrue="1">
      <formula>IF(#REF!-INT(#REF!)&gt;0,TRUE,FALSE)</formula>
    </cfRule>
  </conditionalFormatting>
  <conditionalFormatting sqref="B157:D165">
    <cfRule type="expression" dxfId="572" priority="87">
      <formula>MOD(ROW(),2)=0</formula>
    </cfRule>
  </conditionalFormatting>
  <conditionalFormatting sqref="C167:C176">
    <cfRule type="cellIs" dxfId="571" priority="83" stopIfTrue="1" operator="equal">
      <formula>"NO ADMISIBLE"</formula>
    </cfRule>
  </conditionalFormatting>
  <conditionalFormatting sqref="D173:D176">
    <cfRule type="expression" dxfId="570" priority="82" stopIfTrue="1">
      <formula>IF(#REF!-INT(#REF!)&gt;0,TRUE,FALSE)</formula>
    </cfRule>
  </conditionalFormatting>
  <conditionalFormatting sqref="D168">
    <cfRule type="expression" dxfId="569" priority="81" stopIfTrue="1">
      <formula>IF(#REF!-INT(#REF!)&gt;0,TRUE,FALSE)</formula>
    </cfRule>
  </conditionalFormatting>
  <conditionalFormatting sqref="D167">
    <cfRule type="expression" dxfId="568" priority="84" stopIfTrue="1">
      <formula>IF(#REF!-INT(#REF!)&gt;0,TRUE,FALSE)</formula>
    </cfRule>
  </conditionalFormatting>
  <conditionalFormatting sqref="D169:D171">
    <cfRule type="expression" dxfId="567" priority="85" stopIfTrue="1">
      <formula>IF(#REF!-INT(#REF!)&gt;0,TRUE,FALSE)</formula>
    </cfRule>
  </conditionalFormatting>
  <conditionalFormatting sqref="D172">
    <cfRule type="expression" dxfId="566" priority="86" stopIfTrue="1">
      <formula>IF(#REF!-INT(#REF!)&gt;0,TRUE,FALSE)</formula>
    </cfRule>
  </conditionalFormatting>
  <conditionalFormatting sqref="B168:D176">
    <cfRule type="expression" dxfId="565" priority="80">
      <formula>MOD(ROW(),2)=0</formula>
    </cfRule>
  </conditionalFormatting>
  <conditionalFormatting sqref="C178:C187">
    <cfRule type="cellIs" dxfId="564" priority="76" stopIfTrue="1" operator="equal">
      <formula>"NO ADMISIBLE"</formula>
    </cfRule>
  </conditionalFormatting>
  <conditionalFormatting sqref="D184:D187">
    <cfRule type="expression" dxfId="563" priority="75" stopIfTrue="1">
      <formula>IF(#REF!-INT(#REF!)&gt;0,TRUE,FALSE)</formula>
    </cfRule>
  </conditionalFormatting>
  <conditionalFormatting sqref="D179">
    <cfRule type="expression" dxfId="562" priority="74" stopIfTrue="1">
      <formula>IF(#REF!-INT(#REF!)&gt;0,TRUE,FALSE)</formula>
    </cfRule>
  </conditionalFormatting>
  <conditionalFormatting sqref="D178">
    <cfRule type="expression" dxfId="561" priority="77" stopIfTrue="1">
      <formula>IF(#REF!-INT(#REF!)&gt;0,TRUE,FALSE)</formula>
    </cfRule>
  </conditionalFormatting>
  <conditionalFormatting sqref="D180:D182">
    <cfRule type="expression" dxfId="560" priority="78" stopIfTrue="1">
      <formula>IF(#REF!-INT(#REF!)&gt;0,TRUE,FALSE)</formula>
    </cfRule>
  </conditionalFormatting>
  <conditionalFormatting sqref="D183">
    <cfRule type="expression" dxfId="559" priority="79" stopIfTrue="1">
      <formula>IF(#REF!-INT(#REF!)&gt;0,TRUE,FALSE)</formula>
    </cfRule>
  </conditionalFormatting>
  <conditionalFormatting sqref="B179:D187">
    <cfRule type="expression" dxfId="558" priority="73">
      <formula>MOD(ROW(),2)=0</formula>
    </cfRule>
  </conditionalFormatting>
  <conditionalFormatting sqref="C189:C198">
    <cfRule type="cellIs" dxfId="557" priority="69" stopIfTrue="1" operator="equal">
      <formula>"NO ADMISIBLE"</formula>
    </cfRule>
  </conditionalFormatting>
  <conditionalFormatting sqref="D195:D198">
    <cfRule type="expression" dxfId="556" priority="68" stopIfTrue="1">
      <formula>IF(#REF!-INT(#REF!)&gt;0,TRUE,FALSE)</formula>
    </cfRule>
  </conditionalFormatting>
  <conditionalFormatting sqref="D190">
    <cfRule type="expression" dxfId="555" priority="67" stopIfTrue="1">
      <formula>IF(#REF!-INT(#REF!)&gt;0,TRUE,FALSE)</formula>
    </cfRule>
  </conditionalFormatting>
  <conditionalFormatting sqref="D189">
    <cfRule type="expression" dxfId="554" priority="70" stopIfTrue="1">
      <formula>IF(#REF!-INT(#REF!)&gt;0,TRUE,FALSE)</formula>
    </cfRule>
  </conditionalFormatting>
  <conditionalFormatting sqref="D191:D193">
    <cfRule type="expression" dxfId="553" priority="71" stopIfTrue="1">
      <formula>IF(#REF!-INT(#REF!)&gt;0,TRUE,FALSE)</formula>
    </cfRule>
  </conditionalFormatting>
  <conditionalFormatting sqref="D194">
    <cfRule type="expression" dxfId="552" priority="72" stopIfTrue="1">
      <formula>IF(#REF!-INT(#REF!)&gt;0,TRUE,FALSE)</formula>
    </cfRule>
  </conditionalFormatting>
  <conditionalFormatting sqref="B190:D198">
    <cfRule type="expression" dxfId="551" priority="66">
      <formula>MOD(ROW(),2)=0</formula>
    </cfRule>
  </conditionalFormatting>
  <conditionalFormatting sqref="C200:C209">
    <cfRule type="cellIs" dxfId="550" priority="62" stopIfTrue="1" operator="equal">
      <formula>"NO ADMISIBLE"</formula>
    </cfRule>
  </conditionalFormatting>
  <conditionalFormatting sqref="D206:D209">
    <cfRule type="expression" dxfId="549" priority="61" stopIfTrue="1">
      <formula>IF(#REF!-INT(#REF!)&gt;0,TRUE,FALSE)</formula>
    </cfRule>
  </conditionalFormatting>
  <conditionalFormatting sqref="D201">
    <cfRule type="expression" dxfId="548" priority="60" stopIfTrue="1">
      <formula>IF(#REF!-INT(#REF!)&gt;0,TRUE,FALSE)</formula>
    </cfRule>
  </conditionalFormatting>
  <conditionalFormatting sqref="D200">
    <cfRule type="expression" dxfId="547" priority="63" stopIfTrue="1">
      <formula>IF(#REF!-INT(#REF!)&gt;0,TRUE,FALSE)</formula>
    </cfRule>
  </conditionalFormatting>
  <conditionalFormatting sqref="D202:D204">
    <cfRule type="expression" dxfId="546" priority="64" stopIfTrue="1">
      <formula>IF(#REF!-INT(#REF!)&gt;0,TRUE,FALSE)</formula>
    </cfRule>
  </conditionalFormatting>
  <conditionalFormatting sqref="D205">
    <cfRule type="expression" dxfId="545" priority="65" stopIfTrue="1">
      <formula>IF(#REF!-INT(#REF!)&gt;0,TRUE,FALSE)</formula>
    </cfRule>
  </conditionalFormatting>
  <conditionalFormatting sqref="B201:D209">
    <cfRule type="expression" dxfId="544" priority="59">
      <formula>MOD(ROW(),2)=0</formula>
    </cfRule>
  </conditionalFormatting>
  <conditionalFormatting sqref="C211:C220">
    <cfRule type="cellIs" dxfId="543" priority="55" stopIfTrue="1" operator="equal">
      <formula>"NO ADMISIBLE"</formula>
    </cfRule>
  </conditionalFormatting>
  <conditionalFormatting sqref="D217:D220">
    <cfRule type="expression" dxfId="542" priority="54" stopIfTrue="1">
      <formula>IF(#REF!-INT(#REF!)&gt;0,TRUE,FALSE)</formula>
    </cfRule>
  </conditionalFormatting>
  <conditionalFormatting sqref="D212">
    <cfRule type="expression" dxfId="541" priority="53" stopIfTrue="1">
      <formula>IF(#REF!-INT(#REF!)&gt;0,TRUE,FALSE)</formula>
    </cfRule>
  </conditionalFormatting>
  <conditionalFormatting sqref="D211">
    <cfRule type="expression" dxfId="540" priority="56" stopIfTrue="1">
      <formula>IF(#REF!-INT(#REF!)&gt;0,TRUE,FALSE)</formula>
    </cfRule>
  </conditionalFormatting>
  <conditionalFormatting sqref="D213:D215">
    <cfRule type="expression" dxfId="539" priority="57" stopIfTrue="1">
      <formula>IF(#REF!-INT(#REF!)&gt;0,TRUE,FALSE)</formula>
    </cfRule>
  </conditionalFormatting>
  <conditionalFormatting sqref="D216">
    <cfRule type="expression" dxfId="538" priority="58" stopIfTrue="1">
      <formula>IF(#REF!-INT(#REF!)&gt;0,TRUE,FALSE)</formula>
    </cfRule>
  </conditionalFormatting>
  <conditionalFormatting sqref="B212:D220">
    <cfRule type="expression" dxfId="537" priority="52">
      <formula>MOD(ROW(),2)=0</formula>
    </cfRule>
  </conditionalFormatting>
  <conditionalFormatting sqref="C222:C231">
    <cfRule type="cellIs" dxfId="536" priority="48" stopIfTrue="1" operator="equal">
      <formula>"NO ADMISIBLE"</formula>
    </cfRule>
  </conditionalFormatting>
  <conditionalFormatting sqref="D228:D231">
    <cfRule type="expression" dxfId="535" priority="47" stopIfTrue="1">
      <formula>IF(#REF!-INT(#REF!)&gt;0,TRUE,FALSE)</formula>
    </cfRule>
  </conditionalFormatting>
  <conditionalFormatting sqref="D223">
    <cfRule type="expression" dxfId="534" priority="46" stopIfTrue="1">
      <formula>IF(#REF!-INT(#REF!)&gt;0,TRUE,FALSE)</formula>
    </cfRule>
  </conditionalFormatting>
  <conditionalFormatting sqref="D222">
    <cfRule type="expression" dxfId="533" priority="49" stopIfTrue="1">
      <formula>IF(#REF!-INT(#REF!)&gt;0,TRUE,FALSE)</formula>
    </cfRule>
  </conditionalFormatting>
  <conditionalFormatting sqref="D224:D226">
    <cfRule type="expression" dxfId="532" priority="50" stopIfTrue="1">
      <formula>IF(#REF!-INT(#REF!)&gt;0,TRUE,FALSE)</formula>
    </cfRule>
  </conditionalFormatting>
  <conditionalFormatting sqref="D227">
    <cfRule type="expression" dxfId="531" priority="51" stopIfTrue="1">
      <formula>IF(#REF!-INT(#REF!)&gt;0,TRUE,FALSE)</formula>
    </cfRule>
  </conditionalFormatting>
  <conditionalFormatting sqref="B223:D231">
    <cfRule type="expression" dxfId="530" priority="45">
      <formula>MOD(ROW(),2)=0</formula>
    </cfRule>
  </conditionalFormatting>
  <conditionalFormatting sqref="C233:C242">
    <cfRule type="cellIs" dxfId="529" priority="41" stopIfTrue="1" operator="equal">
      <formula>"NO ADMISIBLE"</formula>
    </cfRule>
  </conditionalFormatting>
  <conditionalFormatting sqref="D239:D242">
    <cfRule type="expression" dxfId="528" priority="40" stopIfTrue="1">
      <formula>IF(#REF!-INT(#REF!)&gt;0,TRUE,FALSE)</formula>
    </cfRule>
  </conditionalFormatting>
  <conditionalFormatting sqref="D235">
    <cfRule type="expression" dxfId="527" priority="39" stopIfTrue="1">
      <formula>IF(#REF!-INT(#REF!)&gt;0,TRUE,FALSE)</formula>
    </cfRule>
  </conditionalFormatting>
  <conditionalFormatting sqref="D233">
    <cfRule type="expression" dxfId="526" priority="42" stopIfTrue="1">
      <formula>IF(#REF!-INT(#REF!)&gt;0,TRUE,FALSE)</formula>
    </cfRule>
  </conditionalFormatting>
  <conditionalFormatting sqref="D235:D237">
    <cfRule type="expression" dxfId="525" priority="43" stopIfTrue="1">
      <formula>IF(#REF!-INT(#REF!)&gt;0,TRUE,FALSE)</formula>
    </cfRule>
  </conditionalFormatting>
  <conditionalFormatting sqref="D238">
    <cfRule type="expression" dxfId="524" priority="44" stopIfTrue="1">
      <formula>IF(#REF!-INT(#REF!)&gt;0,TRUE,FALSE)</formula>
    </cfRule>
  </conditionalFormatting>
  <conditionalFormatting sqref="C244:C253">
    <cfRule type="cellIs" dxfId="523" priority="34" stopIfTrue="1" operator="equal">
      <formula>"NO ADMISIBLE"</formula>
    </cfRule>
  </conditionalFormatting>
  <conditionalFormatting sqref="D250:D253">
    <cfRule type="expression" dxfId="522" priority="33" stopIfTrue="1">
      <formula>IF(#REF!-INT(#REF!)&gt;0,TRUE,FALSE)</formula>
    </cfRule>
  </conditionalFormatting>
  <conditionalFormatting sqref="D245">
    <cfRule type="expression" dxfId="521" priority="32" stopIfTrue="1">
      <formula>IF(#REF!-INT(#REF!)&gt;0,TRUE,FALSE)</formula>
    </cfRule>
  </conditionalFormatting>
  <conditionalFormatting sqref="D244">
    <cfRule type="expression" dxfId="520" priority="35" stopIfTrue="1">
      <formula>IF(#REF!-INT(#REF!)&gt;0,TRUE,FALSE)</formula>
    </cfRule>
  </conditionalFormatting>
  <conditionalFormatting sqref="D246:D248">
    <cfRule type="expression" dxfId="519" priority="36" stopIfTrue="1">
      <formula>IF(#REF!-INT(#REF!)&gt;0,TRUE,FALSE)</formula>
    </cfRule>
  </conditionalFormatting>
  <conditionalFormatting sqref="D249">
    <cfRule type="expression" dxfId="518" priority="37" stopIfTrue="1">
      <formula>IF(#REF!-INT(#REF!)&gt;0,TRUE,FALSE)</formula>
    </cfRule>
  </conditionalFormatting>
  <conditionalFormatting sqref="B245:D253">
    <cfRule type="expression" dxfId="517" priority="31">
      <formula>MOD(ROW(),2)=0</formula>
    </cfRule>
  </conditionalFormatting>
  <conditionalFormatting sqref="C255:C264">
    <cfRule type="cellIs" dxfId="516" priority="27" stopIfTrue="1" operator="equal">
      <formula>"NO ADMISIBLE"</formula>
    </cfRule>
  </conditionalFormatting>
  <conditionalFormatting sqref="D261:D264">
    <cfRule type="expression" dxfId="515" priority="26" stopIfTrue="1">
      <formula>IF(#REF!-INT(#REF!)&gt;0,TRUE,FALSE)</formula>
    </cfRule>
  </conditionalFormatting>
  <conditionalFormatting sqref="D256">
    <cfRule type="expression" dxfId="514" priority="25" stopIfTrue="1">
      <formula>IF(#REF!-INT(#REF!)&gt;0,TRUE,FALSE)</formula>
    </cfRule>
  </conditionalFormatting>
  <conditionalFormatting sqref="D255">
    <cfRule type="expression" dxfId="513" priority="28" stopIfTrue="1">
      <formula>IF(#REF!-INT(#REF!)&gt;0,TRUE,FALSE)</formula>
    </cfRule>
  </conditionalFormatting>
  <conditionalFormatting sqref="D257:D259">
    <cfRule type="expression" dxfId="512" priority="29" stopIfTrue="1">
      <formula>IF(#REF!-INT(#REF!)&gt;0,TRUE,FALSE)</formula>
    </cfRule>
  </conditionalFormatting>
  <conditionalFormatting sqref="D260">
    <cfRule type="expression" dxfId="511" priority="30" stopIfTrue="1">
      <formula>IF(#REF!-INT(#REF!)&gt;0,TRUE,FALSE)</formula>
    </cfRule>
  </conditionalFormatting>
  <conditionalFormatting sqref="B256:D264">
    <cfRule type="expression" dxfId="510" priority="24">
      <formula>MOD(ROW(),2)=0</formula>
    </cfRule>
  </conditionalFormatting>
  <conditionalFormatting sqref="C266:C275">
    <cfRule type="cellIs" dxfId="509" priority="20" stopIfTrue="1" operator="equal">
      <formula>"NO ADMISIBLE"</formula>
    </cfRule>
  </conditionalFormatting>
  <conditionalFormatting sqref="D272:D275">
    <cfRule type="expression" dxfId="508" priority="19" stopIfTrue="1">
      <formula>IF(#REF!-INT(#REF!)&gt;0,TRUE,FALSE)</formula>
    </cfRule>
  </conditionalFormatting>
  <conditionalFormatting sqref="D267">
    <cfRule type="expression" dxfId="507" priority="18" stopIfTrue="1">
      <formula>IF(#REF!-INT(#REF!)&gt;0,TRUE,FALSE)</formula>
    </cfRule>
  </conditionalFormatting>
  <conditionalFormatting sqref="D266">
    <cfRule type="expression" dxfId="506" priority="21" stopIfTrue="1">
      <formula>IF(#REF!-INT(#REF!)&gt;0,TRUE,FALSE)</formula>
    </cfRule>
  </conditionalFormatting>
  <conditionalFormatting sqref="D268:D270">
    <cfRule type="expression" dxfId="505" priority="22" stopIfTrue="1">
      <formula>IF(#REF!-INT(#REF!)&gt;0,TRUE,FALSE)</formula>
    </cfRule>
  </conditionalFormatting>
  <conditionalFormatting sqref="D271">
    <cfRule type="expression" dxfId="504" priority="23" stopIfTrue="1">
      <formula>IF(#REF!-INT(#REF!)&gt;0,TRUE,FALSE)</formula>
    </cfRule>
  </conditionalFormatting>
  <conditionalFormatting sqref="B267:D275">
    <cfRule type="expression" dxfId="503" priority="17">
      <formula>MOD(ROW(),2)=0</formula>
    </cfRule>
  </conditionalFormatting>
  <conditionalFormatting sqref="C277:C286">
    <cfRule type="cellIs" dxfId="502" priority="13" stopIfTrue="1" operator="equal">
      <formula>"NO ADMISIBLE"</formula>
    </cfRule>
  </conditionalFormatting>
  <conditionalFormatting sqref="D283:D286">
    <cfRule type="expression" dxfId="501" priority="12" stopIfTrue="1">
      <formula>IF(#REF!-INT(#REF!)&gt;0,TRUE,FALSE)</formula>
    </cfRule>
  </conditionalFormatting>
  <conditionalFormatting sqref="D278">
    <cfRule type="expression" dxfId="500" priority="11" stopIfTrue="1">
      <formula>IF(#REF!-INT(#REF!)&gt;0,TRUE,FALSE)</formula>
    </cfRule>
  </conditionalFormatting>
  <conditionalFormatting sqref="D277">
    <cfRule type="expression" dxfId="499" priority="14" stopIfTrue="1">
      <formula>IF(#REF!-INT(#REF!)&gt;0,TRUE,FALSE)</formula>
    </cfRule>
  </conditionalFormatting>
  <conditionalFormatting sqref="D279:D281">
    <cfRule type="expression" dxfId="498" priority="15" stopIfTrue="1">
      <formula>IF(#REF!-INT(#REF!)&gt;0,TRUE,FALSE)</formula>
    </cfRule>
  </conditionalFormatting>
  <conditionalFormatting sqref="D282">
    <cfRule type="expression" dxfId="497" priority="16" stopIfTrue="1">
      <formula>IF(#REF!-INT(#REF!)&gt;0,TRUE,FALSE)</formula>
    </cfRule>
  </conditionalFormatting>
  <conditionalFormatting sqref="B278:D286">
    <cfRule type="expression" dxfId="496" priority="10">
      <formula>MOD(ROW(),2)=0</formula>
    </cfRule>
  </conditionalFormatting>
  <conditionalFormatting sqref="C288:C297">
    <cfRule type="cellIs" dxfId="495" priority="6" stopIfTrue="1" operator="equal">
      <formula>"NO ADMISIBLE"</formula>
    </cfRule>
  </conditionalFormatting>
  <conditionalFormatting sqref="D294:D297">
    <cfRule type="expression" dxfId="494" priority="5" stopIfTrue="1">
      <formula>IF(#REF!-INT(#REF!)&gt;0,TRUE,FALSE)</formula>
    </cfRule>
  </conditionalFormatting>
  <conditionalFormatting sqref="D289">
    <cfRule type="expression" dxfId="493" priority="4" stopIfTrue="1">
      <formula>IF(#REF!-INT(#REF!)&gt;0,TRUE,FALSE)</formula>
    </cfRule>
  </conditionalFormatting>
  <conditionalFormatting sqref="D288">
    <cfRule type="expression" dxfId="492" priority="7" stopIfTrue="1">
      <formula>IF(#REF!-INT(#REF!)&gt;0,TRUE,FALSE)</formula>
    </cfRule>
  </conditionalFormatting>
  <conditionalFormatting sqref="D290:D292">
    <cfRule type="expression" dxfId="491" priority="8" stopIfTrue="1">
      <formula>IF(#REF!-INT(#REF!)&gt;0,TRUE,FALSE)</formula>
    </cfRule>
  </conditionalFormatting>
  <conditionalFormatting sqref="D293">
    <cfRule type="expression" dxfId="490" priority="9" stopIfTrue="1">
      <formula>IF(#REF!-INT(#REF!)&gt;0,TRUE,FALSE)</formula>
    </cfRule>
  </conditionalFormatting>
  <conditionalFormatting sqref="B289:D297">
    <cfRule type="expression" dxfId="489" priority="3">
      <formula>MOD(ROW(),2)=0</formula>
    </cfRule>
  </conditionalFormatting>
  <conditionalFormatting sqref="D234">
    <cfRule type="expression" dxfId="488" priority="2" stopIfTrue="1">
      <formula>IF(#REF!-INT(#REF!)&gt;0,TRUE,FALSE)</formula>
    </cfRule>
  </conditionalFormatting>
  <conditionalFormatting sqref="D234">
    <cfRule type="expression" dxfId="487" priority="1">
      <formula>MOD(ROW(),2)=0</formula>
    </cfRule>
  </conditionalFormatting>
  <dataValidations disablePrompts="1" count="1">
    <dataValidation type="list" allowBlank="1" showInputMessage="1" showErrorMessage="1" sqref="C10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B1:W298"/>
  <sheetViews>
    <sheetView tabSelected="1" topLeftCell="A201" zoomScale="95" zoomScaleNormal="95" workbookViewId="0">
      <selection activeCell="I307" sqref="I307"/>
    </sheetView>
  </sheetViews>
  <sheetFormatPr baseColWidth="10" defaultColWidth="11.42578125" defaultRowHeight="12.75" x14ac:dyDescent="0.2"/>
  <cols>
    <col min="1" max="1" width="15.140625" style="83" customWidth="1"/>
    <col min="2" max="2" width="3.85546875" style="83" customWidth="1"/>
    <col min="3" max="3" width="40.28515625" style="83" customWidth="1"/>
    <col min="4" max="4" width="11.5703125" style="83" customWidth="1"/>
    <col min="5" max="5" width="3.85546875" style="83" customWidth="1"/>
    <col min="6" max="7" width="18.28515625" style="83" customWidth="1"/>
    <col min="8" max="8" width="3.7109375" style="83" customWidth="1"/>
    <col min="9" max="9" width="29" style="83" customWidth="1"/>
    <col min="10" max="10" width="20.7109375" style="79" customWidth="1"/>
    <col min="11" max="11" width="14.5703125" style="79" customWidth="1"/>
    <col min="12" max="12" width="8.85546875" style="79" customWidth="1"/>
    <col min="13" max="13" width="14.5703125" style="79" customWidth="1"/>
    <col min="14" max="14" width="13.140625" style="79" customWidth="1"/>
    <col min="15" max="15" width="13.85546875" style="79" customWidth="1"/>
    <col min="16" max="16" width="20.7109375" style="79" customWidth="1"/>
    <col min="17" max="17" width="26.42578125" style="79" customWidth="1"/>
    <col min="18" max="18" width="29.42578125" style="83" customWidth="1"/>
    <col min="19" max="19" width="11.42578125" style="83"/>
    <col min="20" max="20" width="13.85546875" style="94" customWidth="1"/>
    <col min="21" max="21" width="9.7109375" style="95" customWidth="1"/>
    <col min="22" max="22" width="12.5703125" style="83" customWidth="1"/>
    <col min="23" max="23" width="12.7109375" style="83" customWidth="1"/>
    <col min="24" max="16384" width="11.42578125" style="83"/>
  </cols>
  <sheetData>
    <row r="1" spans="2:23" ht="9" customHeight="1" x14ac:dyDescent="0.2"/>
    <row r="2" spans="2:23" ht="9" customHeight="1" x14ac:dyDescent="0.2"/>
    <row r="3" spans="2:23" ht="9" customHeight="1" x14ac:dyDescent="0.2"/>
    <row r="4" spans="2:23" s="85" customFormat="1" ht="20.25" customHeight="1" x14ac:dyDescent="0.2">
      <c r="B4" s="474" t="s">
        <v>186</v>
      </c>
      <c r="C4" s="474"/>
      <c r="D4" s="474"/>
      <c r="E4" s="474"/>
      <c r="F4" s="474"/>
      <c r="G4" s="474"/>
      <c r="H4" s="474"/>
      <c r="I4" s="474"/>
      <c r="J4" s="474"/>
      <c r="K4" s="474"/>
      <c r="L4" s="474"/>
      <c r="M4" s="474"/>
      <c r="N4" s="474"/>
      <c r="O4" s="474"/>
      <c r="P4" s="474"/>
      <c r="Q4" s="474"/>
      <c r="R4" s="474"/>
      <c r="T4" s="86"/>
      <c r="U4" s="87"/>
    </row>
    <row r="5" spans="2:23" s="85" customFormat="1" ht="18" customHeight="1" x14ac:dyDescent="0.2">
      <c r="B5" s="475" t="s">
        <v>339</v>
      </c>
      <c r="C5" s="475"/>
      <c r="D5" s="475"/>
      <c r="E5" s="475"/>
      <c r="F5" s="475"/>
      <c r="G5" s="475"/>
      <c r="H5" s="475"/>
      <c r="I5" s="475"/>
      <c r="J5" s="475"/>
      <c r="K5" s="475"/>
      <c r="L5" s="475"/>
      <c r="M5" s="475"/>
      <c r="N5" s="475"/>
      <c r="O5" s="475"/>
      <c r="P5" s="475"/>
      <c r="Q5" s="475"/>
      <c r="R5" s="475"/>
      <c r="T5" s="86"/>
      <c r="U5" s="87"/>
    </row>
    <row r="6" spans="2:23" s="85" customFormat="1" ht="13.5" customHeight="1" x14ac:dyDescent="0.2">
      <c r="B6" s="476" t="s">
        <v>352</v>
      </c>
      <c r="C6" s="476"/>
      <c r="D6" s="476"/>
      <c r="E6" s="476"/>
      <c r="F6" s="476"/>
      <c r="G6" s="476"/>
      <c r="H6" s="476"/>
      <c r="I6" s="476"/>
      <c r="J6" s="476"/>
      <c r="K6" s="476"/>
      <c r="L6" s="476"/>
      <c r="M6" s="476"/>
      <c r="N6" s="476"/>
      <c r="O6" s="476"/>
      <c r="P6" s="476"/>
      <c r="Q6" s="476"/>
      <c r="R6" s="476"/>
      <c r="T6" s="86"/>
      <c r="U6" s="87"/>
    </row>
    <row r="7" spans="2:23" s="85" customFormat="1" ht="13.5" customHeight="1" x14ac:dyDescent="0.2">
      <c r="B7" s="476" t="s">
        <v>187</v>
      </c>
      <c r="C7" s="476"/>
      <c r="D7" s="476"/>
      <c r="E7" s="476"/>
      <c r="F7" s="476"/>
      <c r="G7" s="476"/>
      <c r="H7" s="476"/>
      <c r="I7" s="476"/>
      <c r="J7" s="476"/>
      <c r="K7" s="476"/>
      <c r="L7" s="476"/>
      <c r="M7" s="476"/>
      <c r="N7" s="476"/>
      <c r="O7" s="476"/>
      <c r="P7" s="476"/>
      <c r="Q7" s="476"/>
      <c r="R7" s="476"/>
      <c r="T7" s="86"/>
      <c r="U7" s="87"/>
    </row>
    <row r="8" spans="2:23" s="85" customFormat="1" ht="13.5" customHeight="1" x14ac:dyDescent="0.2">
      <c r="B8" s="122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T8" s="86"/>
      <c r="U8" s="87"/>
    </row>
    <row r="9" spans="2:23" s="85" customFormat="1" ht="14.25" thickBot="1" x14ac:dyDescent="0.25">
      <c r="B9" s="88"/>
      <c r="C9" s="88"/>
      <c r="D9" s="89"/>
      <c r="E9" s="89"/>
      <c r="F9" s="90"/>
      <c r="G9" s="90"/>
      <c r="H9" s="90"/>
      <c r="I9" s="91"/>
      <c r="K9" s="92"/>
      <c r="L9" s="92"/>
      <c r="M9" s="92"/>
      <c r="N9" s="92"/>
      <c r="O9" s="92"/>
      <c r="P9" s="92"/>
      <c r="Q9" s="92"/>
      <c r="R9" s="93"/>
      <c r="T9" s="86"/>
      <c r="U9" s="87"/>
    </row>
    <row r="10" spans="2:23" ht="54" customHeight="1" x14ac:dyDescent="0.2">
      <c r="B10" s="477" t="s">
        <v>157</v>
      </c>
      <c r="C10" s="479" t="s">
        <v>156</v>
      </c>
      <c r="D10" s="213" t="s">
        <v>191</v>
      </c>
      <c r="E10" s="503" t="s">
        <v>161</v>
      </c>
      <c r="F10" s="213" t="s">
        <v>177</v>
      </c>
      <c r="G10" s="213" t="s">
        <v>178</v>
      </c>
      <c r="H10" s="506" t="s">
        <v>232</v>
      </c>
      <c r="I10" s="233" t="s">
        <v>179</v>
      </c>
      <c r="J10" s="213" t="s">
        <v>180</v>
      </c>
      <c r="K10" s="213" t="s">
        <v>181</v>
      </c>
      <c r="L10" s="492" t="s">
        <v>164</v>
      </c>
      <c r="M10" s="495" t="s">
        <v>165</v>
      </c>
      <c r="N10" s="213" t="s">
        <v>196</v>
      </c>
      <c r="O10" s="207" t="s">
        <v>182</v>
      </c>
      <c r="P10" s="214" t="s">
        <v>217</v>
      </c>
      <c r="Q10" s="234" t="s">
        <v>183</v>
      </c>
      <c r="R10" s="215" t="s">
        <v>231</v>
      </c>
    </row>
    <row r="11" spans="2:23" x14ac:dyDescent="0.2">
      <c r="B11" s="501"/>
      <c r="C11" s="502"/>
      <c r="D11" s="491" t="s">
        <v>1</v>
      </c>
      <c r="E11" s="504"/>
      <c r="F11" s="491" t="s">
        <v>2</v>
      </c>
      <c r="G11" s="491" t="s">
        <v>2</v>
      </c>
      <c r="H11" s="507"/>
      <c r="I11" s="498" t="s">
        <v>185</v>
      </c>
      <c r="J11" s="500" t="s">
        <v>216</v>
      </c>
      <c r="K11" s="500" t="s">
        <v>193</v>
      </c>
      <c r="L11" s="493"/>
      <c r="M11" s="496"/>
      <c r="N11" s="500" t="s">
        <v>193</v>
      </c>
      <c r="O11" s="500" t="s">
        <v>193</v>
      </c>
      <c r="P11" s="500" t="s">
        <v>216</v>
      </c>
      <c r="Q11" s="498" t="s">
        <v>184</v>
      </c>
      <c r="R11" s="489" t="s">
        <v>169</v>
      </c>
    </row>
    <row r="12" spans="2:23" ht="51" customHeight="1" thickBot="1" x14ac:dyDescent="0.25">
      <c r="B12" s="478"/>
      <c r="C12" s="480"/>
      <c r="D12" s="482"/>
      <c r="E12" s="505"/>
      <c r="F12" s="482"/>
      <c r="G12" s="482"/>
      <c r="H12" s="508"/>
      <c r="I12" s="499"/>
      <c r="J12" s="486"/>
      <c r="K12" s="486"/>
      <c r="L12" s="494"/>
      <c r="M12" s="497"/>
      <c r="N12" s="486"/>
      <c r="O12" s="486"/>
      <c r="P12" s="486"/>
      <c r="Q12" s="499"/>
      <c r="R12" s="490"/>
    </row>
    <row r="13" spans="2:23" x14ac:dyDescent="0.2">
      <c r="B13" s="67">
        <v>1</v>
      </c>
      <c r="C13" s="68" t="s">
        <v>353</v>
      </c>
      <c r="D13" s="69">
        <v>1</v>
      </c>
      <c r="E13" s="71">
        <v>1</v>
      </c>
      <c r="F13" s="70">
        <v>525490168</v>
      </c>
      <c r="G13" s="70">
        <v>0</v>
      </c>
      <c r="H13" s="71">
        <v>2</v>
      </c>
      <c r="I13" s="68">
        <v>525490168</v>
      </c>
      <c r="J13" s="71"/>
      <c r="K13" s="68"/>
      <c r="L13" s="68"/>
      <c r="M13" s="68">
        <v>0</v>
      </c>
      <c r="N13" s="71" t="s">
        <v>227</v>
      </c>
      <c r="O13" s="68" t="s">
        <v>227</v>
      </c>
      <c r="P13" s="73"/>
      <c r="Q13" s="73">
        <v>4132674084.79</v>
      </c>
      <c r="R13" s="120" t="s">
        <v>399</v>
      </c>
      <c r="T13" s="96"/>
      <c r="U13" s="97"/>
      <c r="V13" s="84"/>
      <c r="W13" s="84"/>
    </row>
    <row r="14" spans="2:23" ht="13.5" thickBot="1" x14ac:dyDescent="0.25">
      <c r="B14" s="209">
        <v>1.1000000000000001</v>
      </c>
      <c r="C14" s="66" t="s">
        <v>353</v>
      </c>
      <c r="D14" s="216">
        <v>1</v>
      </c>
      <c r="E14" s="217">
        <v>0</v>
      </c>
      <c r="F14" s="200" t="s">
        <v>227</v>
      </c>
      <c r="G14" s="200" t="s">
        <v>227</v>
      </c>
      <c r="H14" s="217" t="s">
        <v>227</v>
      </c>
      <c r="I14" s="218" t="s">
        <v>227</v>
      </c>
      <c r="J14" s="219">
        <v>2576887800</v>
      </c>
      <c r="K14" s="220">
        <v>120</v>
      </c>
      <c r="L14" s="220">
        <v>0</v>
      </c>
      <c r="M14" s="220" t="s">
        <v>227</v>
      </c>
      <c r="N14" s="220">
        <v>20</v>
      </c>
      <c r="O14" s="220">
        <v>40</v>
      </c>
      <c r="P14" s="221">
        <v>505723955.20999998</v>
      </c>
      <c r="Q14" s="222">
        <v>4132674084.79</v>
      </c>
      <c r="R14" s="223" t="s">
        <v>227</v>
      </c>
    </row>
    <row r="15" spans="2:23" hidden="1" x14ac:dyDescent="0.2">
      <c r="B15" s="209" t="s">
        <v>227</v>
      </c>
      <c r="C15" s="66">
        <v>0</v>
      </c>
      <c r="D15" s="216">
        <v>0</v>
      </c>
      <c r="E15" s="217">
        <v>0</v>
      </c>
      <c r="F15" s="200" t="s">
        <v>227</v>
      </c>
      <c r="G15" s="200" t="s">
        <v>227</v>
      </c>
      <c r="H15" s="217" t="s">
        <v>227</v>
      </c>
      <c r="I15" s="218" t="s">
        <v>227</v>
      </c>
      <c r="J15" s="219" t="s">
        <v>227</v>
      </c>
      <c r="K15" s="220" t="s">
        <v>227</v>
      </c>
      <c r="L15" s="224">
        <v>0</v>
      </c>
      <c r="M15" s="224" t="s">
        <v>227</v>
      </c>
      <c r="N15" s="220" t="s">
        <v>227</v>
      </c>
      <c r="O15" s="220" t="s">
        <v>227</v>
      </c>
      <c r="P15" s="221" t="s">
        <v>227</v>
      </c>
      <c r="Q15" s="222" t="s">
        <v>227</v>
      </c>
      <c r="R15" s="223" t="s">
        <v>227</v>
      </c>
    </row>
    <row r="16" spans="2:23" hidden="1" x14ac:dyDescent="0.2">
      <c r="B16" s="209" t="s">
        <v>227</v>
      </c>
      <c r="C16" s="66">
        <v>0</v>
      </c>
      <c r="D16" s="216">
        <v>0</v>
      </c>
      <c r="E16" s="217">
        <v>0</v>
      </c>
      <c r="F16" s="200" t="s">
        <v>227</v>
      </c>
      <c r="G16" s="200" t="s">
        <v>227</v>
      </c>
      <c r="H16" s="217" t="s">
        <v>227</v>
      </c>
      <c r="I16" s="218" t="s">
        <v>227</v>
      </c>
      <c r="J16" s="219" t="s">
        <v>227</v>
      </c>
      <c r="K16" s="220" t="s">
        <v>227</v>
      </c>
      <c r="L16" s="224">
        <v>0</v>
      </c>
      <c r="M16" s="224" t="s">
        <v>227</v>
      </c>
      <c r="N16" s="220" t="s">
        <v>227</v>
      </c>
      <c r="O16" s="220" t="s">
        <v>227</v>
      </c>
      <c r="P16" s="221" t="s">
        <v>227</v>
      </c>
      <c r="Q16" s="222" t="s">
        <v>227</v>
      </c>
      <c r="R16" s="223" t="s">
        <v>227</v>
      </c>
    </row>
    <row r="17" spans="2:18" hidden="1" x14ac:dyDescent="0.2">
      <c r="B17" s="209" t="s">
        <v>227</v>
      </c>
      <c r="C17" s="66">
        <v>0</v>
      </c>
      <c r="D17" s="216">
        <v>0</v>
      </c>
      <c r="E17" s="217">
        <v>0</v>
      </c>
      <c r="F17" s="200" t="s">
        <v>227</v>
      </c>
      <c r="G17" s="200" t="s">
        <v>227</v>
      </c>
      <c r="H17" s="217" t="s">
        <v>227</v>
      </c>
      <c r="I17" s="218" t="s">
        <v>227</v>
      </c>
      <c r="J17" s="219" t="s">
        <v>227</v>
      </c>
      <c r="K17" s="220" t="s">
        <v>227</v>
      </c>
      <c r="L17" s="224">
        <v>0</v>
      </c>
      <c r="M17" s="224" t="s">
        <v>227</v>
      </c>
      <c r="N17" s="220" t="s">
        <v>227</v>
      </c>
      <c r="O17" s="220" t="s">
        <v>227</v>
      </c>
      <c r="P17" s="221" t="s">
        <v>227</v>
      </c>
      <c r="Q17" s="222"/>
      <c r="R17" s="223" t="s">
        <v>227</v>
      </c>
    </row>
    <row r="18" spans="2:18" hidden="1" x14ac:dyDescent="0.2">
      <c r="B18" s="209" t="s">
        <v>227</v>
      </c>
      <c r="C18" s="66">
        <v>0</v>
      </c>
      <c r="D18" s="216">
        <v>0</v>
      </c>
      <c r="E18" s="217">
        <v>0</v>
      </c>
      <c r="F18" s="200" t="s">
        <v>227</v>
      </c>
      <c r="G18" s="200" t="s">
        <v>227</v>
      </c>
      <c r="H18" s="217" t="s">
        <v>227</v>
      </c>
      <c r="I18" s="218" t="s">
        <v>227</v>
      </c>
      <c r="J18" s="219" t="s">
        <v>227</v>
      </c>
      <c r="K18" s="220" t="s">
        <v>227</v>
      </c>
      <c r="L18" s="224">
        <v>0</v>
      </c>
      <c r="M18" s="224" t="s">
        <v>227</v>
      </c>
      <c r="N18" s="220" t="s">
        <v>227</v>
      </c>
      <c r="O18" s="220" t="s">
        <v>227</v>
      </c>
      <c r="P18" s="221" t="s">
        <v>227</v>
      </c>
      <c r="Q18" s="222" t="s">
        <v>227</v>
      </c>
      <c r="R18" s="223" t="s">
        <v>227</v>
      </c>
    </row>
    <row r="19" spans="2:18" hidden="1" x14ac:dyDescent="0.2">
      <c r="B19" s="209" t="s">
        <v>227</v>
      </c>
      <c r="C19" s="66">
        <v>0</v>
      </c>
      <c r="D19" s="216">
        <v>0</v>
      </c>
      <c r="E19" s="217">
        <v>0</v>
      </c>
      <c r="F19" s="200" t="s">
        <v>227</v>
      </c>
      <c r="G19" s="200" t="s">
        <v>227</v>
      </c>
      <c r="H19" s="217" t="s">
        <v>227</v>
      </c>
      <c r="I19" s="218" t="s">
        <v>227</v>
      </c>
      <c r="J19" s="219" t="s">
        <v>227</v>
      </c>
      <c r="K19" s="220" t="s">
        <v>227</v>
      </c>
      <c r="L19" s="224">
        <v>0</v>
      </c>
      <c r="M19" s="224" t="s">
        <v>227</v>
      </c>
      <c r="N19" s="220" t="s">
        <v>227</v>
      </c>
      <c r="O19" s="220" t="s">
        <v>227</v>
      </c>
      <c r="P19" s="221" t="s">
        <v>227</v>
      </c>
      <c r="Q19" s="222" t="s">
        <v>227</v>
      </c>
      <c r="R19" s="223" t="s">
        <v>227</v>
      </c>
    </row>
    <row r="20" spans="2:18" hidden="1" x14ac:dyDescent="0.2">
      <c r="B20" s="209" t="s">
        <v>227</v>
      </c>
      <c r="C20" s="66">
        <v>0</v>
      </c>
      <c r="D20" s="216">
        <v>0</v>
      </c>
      <c r="E20" s="217">
        <v>0</v>
      </c>
      <c r="F20" s="200" t="s">
        <v>227</v>
      </c>
      <c r="G20" s="200" t="s">
        <v>227</v>
      </c>
      <c r="H20" s="217" t="s">
        <v>227</v>
      </c>
      <c r="I20" s="218" t="s">
        <v>227</v>
      </c>
      <c r="J20" s="219" t="s">
        <v>227</v>
      </c>
      <c r="K20" s="220" t="s">
        <v>227</v>
      </c>
      <c r="L20" s="224">
        <v>0</v>
      </c>
      <c r="M20" s="224" t="s">
        <v>227</v>
      </c>
      <c r="N20" s="220" t="s">
        <v>227</v>
      </c>
      <c r="O20" s="220" t="s">
        <v>227</v>
      </c>
      <c r="P20" s="221" t="s">
        <v>227</v>
      </c>
      <c r="Q20" s="222" t="s">
        <v>227</v>
      </c>
      <c r="R20" s="223" t="s">
        <v>227</v>
      </c>
    </row>
    <row r="21" spans="2:18" hidden="1" x14ac:dyDescent="0.2">
      <c r="B21" s="209" t="s">
        <v>227</v>
      </c>
      <c r="C21" s="66">
        <v>0</v>
      </c>
      <c r="D21" s="216">
        <v>0</v>
      </c>
      <c r="E21" s="217">
        <v>0</v>
      </c>
      <c r="F21" s="200" t="s">
        <v>227</v>
      </c>
      <c r="G21" s="200" t="s">
        <v>227</v>
      </c>
      <c r="H21" s="217" t="s">
        <v>227</v>
      </c>
      <c r="I21" s="218" t="s">
        <v>227</v>
      </c>
      <c r="J21" s="219" t="s">
        <v>227</v>
      </c>
      <c r="K21" s="220" t="s">
        <v>227</v>
      </c>
      <c r="L21" s="224">
        <v>0</v>
      </c>
      <c r="M21" s="224" t="s">
        <v>227</v>
      </c>
      <c r="N21" s="220" t="s">
        <v>227</v>
      </c>
      <c r="O21" s="220" t="s">
        <v>227</v>
      </c>
      <c r="P21" s="221" t="s">
        <v>227</v>
      </c>
      <c r="Q21" s="222" t="s">
        <v>227</v>
      </c>
      <c r="R21" s="223" t="s">
        <v>227</v>
      </c>
    </row>
    <row r="22" spans="2:18" ht="13.5" hidden="1" thickBot="1" x14ac:dyDescent="0.25">
      <c r="B22" s="211" t="s">
        <v>227</v>
      </c>
      <c r="C22" s="154">
        <v>0</v>
      </c>
      <c r="D22" s="203">
        <v>0</v>
      </c>
      <c r="E22" s="225">
        <v>0</v>
      </c>
      <c r="F22" s="204" t="s">
        <v>227</v>
      </c>
      <c r="G22" s="204" t="s">
        <v>227</v>
      </c>
      <c r="H22" s="225" t="s">
        <v>227</v>
      </c>
      <c r="I22" s="226" t="s">
        <v>227</v>
      </c>
      <c r="J22" s="227" t="s">
        <v>227</v>
      </c>
      <c r="K22" s="228" t="s">
        <v>227</v>
      </c>
      <c r="L22" s="212">
        <v>0</v>
      </c>
      <c r="M22" s="212" t="s">
        <v>227</v>
      </c>
      <c r="N22" s="228" t="s">
        <v>227</v>
      </c>
      <c r="O22" s="228" t="s">
        <v>227</v>
      </c>
      <c r="P22" s="227" t="s">
        <v>227</v>
      </c>
      <c r="Q22" s="229" t="s">
        <v>227</v>
      </c>
      <c r="R22" s="230" t="s">
        <v>227</v>
      </c>
    </row>
    <row r="23" spans="2:18" ht="13.5" thickBot="1" x14ac:dyDescent="0.25">
      <c r="B23" s="161"/>
      <c r="C23" s="483"/>
      <c r="D23" s="483"/>
      <c r="E23" s="483"/>
      <c r="F23" s="483"/>
      <c r="G23" s="483"/>
      <c r="H23" s="483"/>
      <c r="I23" s="483"/>
      <c r="J23" s="483"/>
      <c r="K23" s="483"/>
      <c r="L23" s="483"/>
      <c r="M23" s="483"/>
      <c r="N23" s="483"/>
      <c r="O23" s="483"/>
      <c r="P23" s="483"/>
      <c r="Q23" s="483"/>
      <c r="R23" s="484"/>
    </row>
    <row r="24" spans="2:18" x14ac:dyDescent="0.2">
      <c r="B24" s="67">
        <v>2</v>
      </c>
      <c r="C24" s="68" t="s">
        <v>354</v>
      </c>
      <c r="D24" s="69">
        <v>1</v>
      </c>
      <c r="E24" s="71">
        <v>1</v>
      </c>
      <c r="F24" s="70">
        <v>525490168</v>
      </c>
      <c r="G24" s="70">
        <v>0</v>
      </c>
      <c r="H24" s="71">
        <v>2</v>
      </c>
      <c r="I24" s="68">
        <v>525490168</v>
      </c>
      <c r="J24" s="71"/>
      <c r="K24" s="68"/>
      <c r="L24" s="68"/>
      <c r="M24" s="68">
        <v>0</v>
      </c>
      <c r="N24" s="71" t="s">
        <v>227</v>
      </c>
      <c r="O24" s="68" t="s">
        <v>227</v>
      </c>
      <c r="P24" s="73"/>
      <c r="Q24" s="73">
        <v>645801982490.58008</v>
      </c>
      <c r="R24" s="120" t="s">
        <v>399</v>
      </c>
    </row>
    <row r="25" spans="2:18" ht="13.5" thickBot="1" x14ac:dyDescent="0.25">
      <c r="B25" s="209">
        <v>2.1</v>
      </c>
      <c r="C25" s="66" t="s">
        <v>354</v>
      </c>
      <c r="D25" s="216">
        <v>1</v>
      </c>
      <c r="E25" s="217">
        <v>0</v>
      </c>
      <c r="F25" s="200" t="s">
        <v>227</v>
      </c>
      <c r="G25" s="200" t="s">
        <v>227</v>
      </c>
      <c r="H25" s="217" t="s">
        <v>227</v>
      </c>
      <c r="I25" s="218" t="s">
        <v>227</v>
      </c>
      <c r="J25" s="219">
        <v>359462185893</v>
      </c>
      <c r="K25" s="220">
        <v>120</v>
      </c>
      <c r="L25" s="220">
        <v>0</v>
      </c>
      <c r="M25" s="220" t="s">
        <v>227</v>
      </c>
      <c r="N25" s="220">
        <v>20</v>
      </c>
      <c r="O25" s="220">
        <v>40</v>
      </c>
      <c r="P25" s="221">
        <v>1229952116.8199999</v>
      </c>
      <c r="Q25" s="222">
        <v>645801982490.58008</v>
      </c>
      <c r="R25" s="223" t="s">
        <v>227</v>
      </c>
    </row>
    <row r="26" spans="2:18" hidden="1" x14ac:dyDescent="0.2">
      <c r="B26" s="209" t="s">
        <v>227</v>
      </c>
      <c r="C26" s="66">
        <v>0</v>
      </c>
      <c r="D26" s="216">
        <v>0</v>
      </c>
      <c r="E26" s="217">
        <v>0</v>
      </c>
      <c r="F26" s="200" t="s">
        <v>227</v>
      </c>
      <c r="G26" s="200" t="s">
        <v>227</v>
      </c>
      <c r="H26" s="217" t="s">
        <v>227</v>
      </c>
      <c r="I26" s="218" t="s">
        <v>227</v>
      </c>
      <c r="J26" s="219" t="s">
        <v>227</v>
      </c>
      <c r="K26" s="220" t="s">
        <v>227</v>
      </c>
      <c r="L26" s="224">
        <v>0</v>
      </c>
      <c r="M26" s="224" t="s">
        <v>227</v>
      </c>
      <c r="N26" s="220" t="s">
        <v>227</v>
      </c>
      <c r="O26" s="220" t="s">
        <v>227</v>
      </c>
      <c r="P26" s="221" t="s">
        <v>227</v>
      </c>
      <c r="Q26" s="222" t="s">
        <v>227</v>
      </c>
      <c r="R26" s="223" t="s">
        <v>227</v>
      </c>
    </row>
    <row r="27" spans="2:18" hidden="1" x14ac:dyDescent="0.2">
      <c r="B27" s="209" t="s">
        <v>227</v>
      </c>
      <c r="C27" s="66">
        <v>0</v>
      </c>
      <c r="D27" s="216">
        <v>0</v>
      </c>
      <c r="E27" s="217">
        <v>0</v>
      </c>
      <c r="F27" s="200" t="s">
        <v>227</v>
      </c>
      <c r="G27" s="200" t="s">
        <v>227</v>
      </c>
      <c r="H27" s="217" t="s">
        <v>227</v>
      </c>
      <c r="I27" s="218" t="s">
        <v>227</v>
      </c>
      <c r="J27" s="219" t="s">
        <v>227</v>
      </c>
      <c r="K27" s="220" t="s">
        <v>227</v>
      </c>
      <c r="L27" s="224">
        <v>0</v>
      </c>
      <c r="M27" s="224" t="s">
        <v>227</v>
      </c>
      <c r="N27" s="220" t="s">
        <v>227</v>
      </c>
      <c r="O27" s="220" t="s">
        <v>227</v>
      </c>
      <c r="P27" s="221" t="s">
        <v>227</v>
      </c>
      <c r="Q27" s="222" t="s">
        <v>227</v>
      </c>
      <c r="R27" s="223" t="s">
        <v>227</v>
      </c>
    </row>
    <row r="28" spans="2:18" hidden="1" x14ac:dyDescent="0.2">
      <c r="B28" s="209" t="s">
        <v>227</v>
      </c>
      <c r="C28" s="66">
        <v>0</v>
      </c>
      <c r="D28" s="216">
        <v>0</v>
      </c>
      <c r="E28" s="217">
        <v>0</v>
      </c>
      <c r="F28" s="200" t="s">
        <v>227</v>
      </c>
      <c r="G28" s="200" t="s">
        <v>227</v>
      </c>
      <c r="H28" s="217" t="s">
        <v>227</v>
      </c>
      <c r="I28" s="218" t="s">
        <v>227</v>
      </c>
      <c r="J28" s="219" t="s">
        <v>227</v>
      </c>
      <c r="K28" s="220" t="s">
        <v>227</v>
      </c>
      <c r="L28" s="224">
        <v>0</v>
      </c>
      <c r="M28" s="224" t="s">
        <v>227</v>
      </c>
      <c r="N28" s="220" t="s">
        <v>227</v>
      </c>
      <c r="O28" s="220" t="s">
        <v>227</v>
      </c>
      <c r="P28" s="221" t="s">
        <v>227</v>
      </c>
      <c r="Q28" s="222"/>
      <c r="R28" s="223" t="s">
        <v>227</v>
      </c>
    </row>
    <row r="29" spans="2:18" hidden="1" x14ac:dyDescent="0.2">
      <c r="B29" s="209" t="s">
        <v>227</v>
      </c>
      <c r="C29" s="66">
        <v>0</v>
      </c>
      <c r="D29" s="216">
        <v>0</v>
      </c>
      <c r="E29" s="217">
        <v>0</v>
      </c>
      <c r="F29" s="200" t="s">
        <v>227</v>
      </c>
      <c r="G29" s="200" t="s">
        <v>227</v>
      </c>
      <c r="H29" s="217" t="s">
        <v>227</v>
      </c>
      <c r="I29" s="218" t="s">
        <v>227</v>
      </c>
      <c r="J29" s="219" t="s">
        <v>227</v>
      </c>
      <c r="K29" s="220" t="s">
        <v>227</v>
      </c>
      <c r="L29" s="224">
        <v>0</v>
      </c>
      <c r="M29" s="224" t="s">
        <v>227</v>
      </c>
      <c r="N29" s="220" t="s">
        <v>227</v>
      </c>
      <c r="O29" s="220" t="s">
        <v>227</v>
      </c>
      <c r="P29" s="221" t="s">
        <v>227</v>
      </c>
      <c r="Q29" s="222" t="s">
        <v>227</v>
      </c>
      <c r="R29" s="223" t="s">
        <v>227</v>
      </c>
    </row>
    <row r="30" spans="2:18" hidden="1" x14ac:dyDescent="0.2">
      <c r="B30" s="209" t="s">
        <v>227</v>
      </c>
      <c r="C30" s="66">
        <v>0</v>
      </c>
      <c r="D30" s="216">
        <v>0</v>
      </c>
      <c r="E30" s="217">
        <v>0</v>
      </c>
      <c r="F30" s="200" t="s">
        <v>227</v>
      </c>
      <c r="G30" s="200" t="s">
        <v>227</v>
      </c>
      <c r="H30" s="217" t="s">
        <v>227</v>
      </c>
      <c r="I30" s="218" t="s">
        <v>227</v>
      </c>
      <c r="J30" s="219" t="s">
        <v>227</v>
      </c>
      <c r="K30" s="220" t="s">
        <v>227</v>
      </c>
      <c r="L30" s="224">
        <v>0</v>
      </c>
      <c r="M30" s="224" t="s">
        <v>227</v>
      </c>
      <c r="N30" s="220" t="s">
        <v>227</v>
      </c>
      <c r="O30" s="220" t="s">
        <v>227</v>
      </c>
      <c r="P30" s="221" t="s">
        <v>227</v>
      </c>
      <c r="Q30" s="222" t="s">
        <v>227</v>
      </c>
      <c r="R30" s="223" t="s">
        <v>227</v>
      </c>
    </row>
    <row r="31" spans="2:18" hidden="1" x14ac:dyDescent="0.2">
      <c r="B31" s="209" t="s">
        <v>227</v>
      </c>
      <c r="C31" s="66">
        <v>0</v>
      </c>
      <c r="D31" s="216">
        <v>0</v>
      </c>
      <c r="E31" s="217">
        <v>0</v>
      </c>
      <c r="F31" s="200" t="s">
        <v>227</v>
      </c>
      <c r="G31" s="200" t="s">
        <v>227</v>
      </c>
      <c r="H31" s="217" t="s">
        <v>227</v>
      </c>
      <c r="I31" s="218" t="s">
        <v>227</v>
      </c>
      <c r="J31" s="219" t="s">
        <v>227</v>
      </c>
      <c r="K31" s="220" t="s">
        <v>227</v>
      </c>
      <c r="L31" s="224">
        <v>0</v>
      </c>
      <c r="M31" s="224" t="s">
        <v>227</v>
      </c>
      <c r="N31" s="220" t="s">
        <v>227</v>
      </c>
      <c r="O31" s="220" t="s">
        <v>227</v>
      </c>
      <c r="P31" s="221" t="s">
        <v>227</v>
      </c>
      <c r="Q31" s="222" t="s">
        <v>227</v>
      </c>
      <c r="R31" s="223" t="s">
        <v>227</v>
      </c>
    </row>
    <row r="32" spans="2:18" hidden="1" x14ac:dyDescent="0.2">
      <c r="B32" s="209" t="s">
        <v>227</v>
      </c>
      <c r="C32" s="66">
        <v>0</v>
      </c>
      <c r="D32" s="216">
        <v>0</v>
      </c>
      <c r="E32" s="217">
        <v>0</v>
      </c>
      <c r="F32" s="200" t="s">
        <v>227</v>
      </c>
      <c r="G32" s="200" t="s">
        <v>227</v>
      </c>
      <c r="H32" s="217" t="s">
        <v>227</v>
      </c>
      <c r="I32" s="218" t="s">
        <v>227</v>
      </c>
      <c r="J32" s="219" t="s">
        <v>227</v>
      </c>
      <c r="K32" s="220" t="s">
        <v>227</v>
      </c>
      <c r="L32" s="224">
        <v>0</v>
      </c>
      <c r="M32" s="224" t="s">
        <v>227</v>
      </c>
      <c r="N32" s="220" t="s">
        <v>227</v>
      </c>
      <c r="O32" s="220" t="s">
        <v>227</v>
      </c>
      <c r="P32" s="221" t="s">
        <v>227</v>
      </c>
      <c r="Q32" s="222" t="s">
        <v>227</v>
      </c>
      <c r="R32" s="223" t="s">
        <v>227</v>
      </c>
    </row>
    <row r="33" spans="2:18" ht="13.5" hidden="1" thickBot="1" x14ac:dyDescent="0.25">
      <c r="B33" s="211" t="s">
        <v>227</v>
      </c>
      <c r="C33" s="154">
        <v>0</v>
      </c>
      <c r="D33" s="203">
        <v>0</v>
      </c>
      <c r="E33" s="225">
        <v>0</v>
      </c>
      <c r="F33" s="204" t="s">
        <v>227</v>
      </c>
      <c r="G33" s="204" t="s">
        <v>227</v>
      </c>
      <c r="H33" s="225" t="s">
        <v>227</v>
      </c>
      <c r="I33" s="226" t="s">
        <v>227</v>
      </c>
      <c r="J33" s="227" t="s">
        <v>227</v>
      </c>
      <c r="K33" s="228" t="s">
        <v>227</v>
      </c>
      <c r="L33" s="212">
        <v>0</v>
      </c>
      <c r="M33" s="212" t="s">
        <v>227</v>
      </c>
      <c r="N33" s="228" t="s">
        <v>227</v>
      </c>
      <c r="O33" s="228" t="s">
        <v>227</v>
      </c>
      <c r="P33" s="227" t="s">
        <v>227</v>
      </c>
      <c r="Q33" s="229" t="s">
        <v>227</v>
      </c>
      <c r="R33" s="230" t="s">
        <v>227</v>
      </c>
    </row>
    <row r="34" spans="2:18" ht="13.5" thickBot="1" x14ac:dyDescent="0.25">
      <c r="B34" s="161"/>
      <c r="C34" s="483"/>
      <c r="D34" s="483"/>
      <c r="E34" s="483"/>
      <c r="F34" s="483"/>
      <c r="G34" s="483"/>
      <c r="H34" s="483"/>
      <c r="I34" s="483"/>
      <c r="J34" s="483"/>
      <c r="K34" s="483"/>
      <c r="L34" s="483"/>
      <c r="M34" s="483"/>
      <c r="N34" s="483"/>
      <c r="O34" s="483"/>
      <c r="P34" s="483"/>
      <c r="Q34" s="483"/>
      <c r="R34" s="484"/>
    </row>
    <row r="35" spans="2:18" x14ac:dyDescent="0.2">
      <c r="B35" s="67">
        <v>3</v>
      </c>
      <c r="C35" s="68" t="s">
        <v>355</v>
      </c>
      <c r="D35" s="69">
        <v>1</v>
      </c>
      <c r="E35" s="71">
        <v>1</v>
      </c>
      <c r="F35" s="70">
        <v>525490168</v>
      </c>
      <c r="G35" s="70">
        <v>0</v>
      </c>
      <c r="H35" s="71">
        <v>2</v>
      </c>
      <c r="I35" s="68">
        <v>525490168</v>
      </c>
      <c r="J35" s="71"/>
      <c r="K35" s="68"/>
      <c r="L35" s="68"/>
      <c r="M35" s="68">
        <v>0</v>
      </c>
      <c r="N35" s="71" t="s">
        <v>227</v>
      </c>
      <c r="O35" s="68" t="s">
        <v>227</v>
      </c>
      <c r="P35" s="73"/>
      <c r="Q35" s="73">
        <v>1769544521.8899999</v>
      </c>
      <c r="R35" s="120" t="s">
        <v>399</v>
      </c>
    </row>
    <row r="36" spans="2:18" x14ac:dyDescent="0.2">
      <c r="B36" s="209">
        <v>3.1</v>
      </c>
      <c r="C36" s="66" t="s">
        <v>356</v>
      </c>
      <c r="D36" s="216">
        <v>0.5</v>
      </c>
      <c r="E36" s="217">
        <v>0</v>
      </c>
      <c r="F36" s="200" t="s">
        <v>227</v>
      </c>
      <c r="G36" s="200" t="s">
        <v>227</v>
      </c>
      <c r="H36" s="217" t="s">
        <v>227</v>
      </c>
      <c r="I36" s="218" t="s">
        <v>227</v>
      </c>
      <c r="J36" s="219">
        <v>680709330</v>
      </c>
      <c r="K36" s="220">
        <v>120</v>
      </c>
      <c r="L36" s="220">
        <v>0</v>
      </c>
      <c r="M36" s="220" t="s">
        <v>227</v>
      </c>
      <c r="N36" s="220">
        <v>20</v>
      </c>
      <c r="O36" s="220">
        <v>40</v>
      </c>
      <c r="P36" s="221">
        <v>147232416.11000001</v>
      </c>
      <c r="Q36" s="222">
        <v>1078044377.8899999</v>
      </c>
      <c r="R36" s="223" t="s">
        <v>227</v>
      </c>
    </row>
    <row r="37" spans="2:18" ht="13.5" thickBot="1" x14ac:dyDescent="0.25">
      <c r="B37" s="209">
        <v>3.2</v>
      </c>
      <c r="C37" s="66" t="s">
        <v>357</v>
      </c>
      <c r="D37" s="216">
        <v>0.5</v>
      </c>
      <c r="E37" s="217">
        <v>0</v>
      </c>
      <c r="F37" s="200" t="s">
        <v>227</v>
      </c>
      <c r="G37" s="200" t="s">
        <v>227</v>
      </c>
      <c r="H37" s="217" t="s">
        <v>227</v>
      </c>
      <c r="I37" s="218" t="s">
        <v>227</v>
      </c>
      <c r="J37" s="219">
        <v>643626500</v>
      </c>
      <c r="K37" s="220">
        <v>120</v>
      </c>
      <c r="L37" s="224">
        <v>0</v>
      </c>
      <c r="M37" s="224" t="s">
        <v>227</v>
      </c>
      <c r="N37" s="220">
        <v>20</v>
      </c>
      <c r="O37" s="220">
        <v>40</v>
      </c>
      <c r="P37" s="221">
        <v>467027556</v>
      </c>
      <c r="Q37" s="222">
        <v>691500144</v>
      </c>
      <c r="R37" s="223" t="s">
        <v>227</v>
      </c>
    </row>
    <row r="38" spans="2:18" hidden="1" x14ac:dyDescent="0.2">
      <c r="B38" s="209" t="s">
        <v>227</v>
      </c>
      <c r="C38" s="66">
        <v>0</v>
      </c>
      <c r="D38" s="216">
        <v>0</v>
      </c>
      <c r="E38" s="217">
        <v>0</v>
      </c>
      <c r="F38" s="200" t="s">
        <v>227</v>
      </c>
      <c r="G38" s="200" t="s">
        <v>227</v>
      </c>
      <c r="H38" s="217" t="s">
        <v>227</v>
      </c>
      <c r="I38" s="218" t="s">
        <v>227</v>
      </c>
      <c r="J38" s="219" t="s">
        <v>227</v>
      </c>
      <c r="K38" s="220" t="s">
        <v>227</v>
      </c>
      <c r="L38" s="224">
        <v>0</v>
      </c>
      <c r="M38" s="224" t="s">
        <v>227</v>
      </c>
      <c r="N38" s="220" t="s">
        <v>227</v>
      </c>
      <c r="O38" s="220" t="s">
        <v>227</v>
      </c>
      <c r="P38" s="221" t="s">
        <v>227</v>
      </c>
      <c r="Q38" s="222" t="s">
        <v>227</v>
      </c>
      <c r="R38" s="223" t="s">
        <v>227</v>
      </c>
    </row>
    <row r="39" spans="2:18" hidden="1" x14ac:dyDescent="0.2">
      <c r="B39" s="209" t="s">
        <v>227</v>
      </c>
      <c r="C39" s="66">
        <v>0</v>
      </c>
      <c r="D39" s="216">
        <v>0</v>
      </c>
      <c r="E39" s="217">
        <v>0</v>
      </c>
      <c r="F39" s="200" t="s">
        <v>227</v>
      </c>
      <c r="G39" s="200" t="s">
        <v>227</v>
      </c>
      <c r="H39" s="217" t="s">
        <v>227</v>
      </c>
      <c r="I39" s="218" t="s">
        <v>227</v>
      </c>
      <c r="J39" s="219" t="s">
        <v>227</v>
      </c>
      <c r="K39" s="220" t="s">
        <v>227</v>
      </c>
      <c r="L39" s="224">
        <v>0</v>
      </c>
      <c r="M39" s="224" t="s">
        <v>227</v>
      </c>
      <c r="N39" s="220" t="s">
        <v>227</v>
      </c>
      <c r="O39" s="220" t="s">
        <v>227</v>
      </c>
      <c r="P39" s="221" t="s">
        <v>227</v>
      </c>
      <c r="Q39" s="222"/>
      <c r="R39" s="223" t="s">
        <v>227</v>
      </c>
    </row>
    <row r="40" spans="2:18" hidden="1" x14ac:dyDescent="0.2">
      <c r="B40" s="209" t="s">
        <v>227</v>
      </c>
      <c r="C40" s="66">
        <v>0</v>
      </c>
      <c r="D40" s="216">
        <v>0</v>
      </c>
      <c r="E40" s="217">
        <v>0</v>
      </c>
      <c r="F40" s="200" t="s">
        <v>227</v>
      </c>
      <c r="G40" s="200" t="s">
        <v>227</v>
      </c>
      <c r="H40" s="217" t="s">
        <v>227</v>
      </c>
      <c r="I40" s="218" t="s">
        <v>227</v>
      </c>
      <c r="J40" s="219" t="s">
        <v>227</v>
      </c>
      <c r="K40" s="220" t="s">
        <v>227</v>
      </c>
      <c r="L40" s="224">
        <v>0</v>
      </c>
      <c r="M40" s="224" t="s">
        <v>227</v>
      </c>
      <c r="N40" s="220" t="s">
        <v>227</v>
      </c>
      <c r="O40" s="220" t="s">
        <v>227</v>
      </c>
      <c r="P40" s="221" t="s">
        <v>227</v>
      </c>
      <c r="Q40" s="222" t="s">
        <v>227</v>
      </c>
      <c r="R40" s="223" t="s">
        <v>227</v>
      </c>
    </row>
    <row r="41" spans="2:18" hidden="1" x14ac:dyDescent="0.2">
      <c r="B41" s="209" t="s">
        <v>227</v>
      </c>
      <c r="C41" s="66">
        <v>0</v>
      </c>
      <c r="D41" s="216">
        <v>0</v>
      </c>
      <c r="E41" s="217">
        <v>0</v>
      </c>
      <c r="F41" s="200" t="s">
        <v>227</v>
      </c>
      <c r="G41" s="200" t="s">
        <v>227</v>
      </c>
      <c r="H41" s="217" t="s">
        <v>227</v>
      </c>
      <c r="I41" s="218" t="s">
        <v>227</v>
      </c>
      <c r="J41" s="219" t="s">
        <v>227</v>
      </c>
      <c r="K41" s="220" t="s">
        <v>227</v>
      </c>
      <c r="L41" s="224">
        <v>0</v>
      </c>
      <c r="M41" s="224" t="s">
        <v>227</v>
      </c>
      <c r="N41" s="220" t="s">
        <v>227</v>
      </c>
      <c r="O41" s="220" t="s">
        <v>227</v>
      </c>
      <c r="P41" s="221" t="s">
        <v>227</v>
      </c>
      <c r="Q41" s="222" t="s">
        <v>227</v>
      </c>
      <c r="R41" s="223" t="s">
        <v>227</v>
      </c>
    </row>
    <row r="42" spans="2:18" hidden="1" x14ac:dyDescent="0.2">
      <c r="B42" s="209" t="s">
        <v>227</v>
      </c>
      <c r="C42" s="66">
        <v>0</v>
      </c>
      <c r="D42" s="216">
        <v>0</v>
      </c>
      <c r="E42" s="217">
        <v>0</v>
      </c>
      <c r="F42" s="200" t="s">
        <v>227</v>
      </c>
      <c r="G42" s="200" t="s">
        <v>227</v>
      </c>
      <c r="H42" s="217" t="s">
        <v>227</v>
      </c>
      <c r="I42" s="218" t="s">
        <v>227</v>
      </c>
      <c r="J42" s="219" t="s">
        <v>227</v>
      </c>
      <c r="K42" s="220" t="s">
        <v>227</v>
      </c>
      <c r="L42" s="224">
        <v>0</v>
      </c>
      <c r="M42" s="224" t="s">
        <v>227</v>
      </c>
      <c r="N42" s="220" t="s">
        <v>227</v>
      </c>
      <c r="O42" s="220" t="s">
        <v>227</v>
      </c>
      <c r="P42" s="221" t="s">
        <v>227</v>
      </c>
      <c r="Q42" s="222" t="s">
        <v>227</v>
      </c>
      <c r="R42" s="223" t="s">
        <v>227</v>
      </c>
    </row>
    <row r="43" spans="2:18" hidden="1" x14ac:dyDescent="0.2">
      <c r="B43" s="209" t="s">
        <v>227</v>
      </c>
      <c r="C43" s="66">
        <v>0</v>
      </c>
      <c r="D43" s="216">
        <v>0</v>
      </c>
      <c r="E43" s="217">
        <v>0</v>
      </c>
      <c r="F43" s="200" t="s">
        <v>227</v>
      </c>
      <c r="G43" s="200" t="s">
        <v>227</v>
      </c>
      <c r="H43" s="217" t="s">
        <v>227</v>
      </c>
      <c r="I43" s="218" t="s">
        <v>227</v>
      </c>
      <c r="J43" s="219" t="s">
        <v>227</v>
      </c>
      <c r="K43" s="220" t="s">
        <v>227</v>
      </c>
      <c r="L43" s="224">
        <v>0</v>
      </c>
      <c r="M43" s="224" t="s">
        <v>227</v>
      </c>
      <c r="N43" s="220" t="s">
        <v>227</v>
      </c>
      <c r="O43" s="220" t="s">
        <v>227</v>
      </c>
      <c r="P43" s="221" t="s">
        <v>227</v>
      </c>
      <c r="Q43" s="222" t="s">
        <v>227</v>
      </c>
      <c r="R43" s="223" t="s">
        <v>227</v>
      </c>
    </row>
    <row r="44" spans="2:18" ht="13.5" hidden="1" thickBot="1" x14ac:dyDescent="0.25">
      <c r="B44" s="211" t="s">
        <v>227</v>
      </c>
      <c r="C44" s="154">
        <v>0</v>
      </c>
      <c r="D44" s="203">
        <v>0</v>
      </c>
      <c r="E44" s="225">
        <v>0</v>
      </c>
      <c r="F44" s="204" t="s">
        <v>227</v>
      </c>
      <c r="G44" s="204" t="s">
        <v>227</v>
      </c>
      <c r="H44" s="225" t="s">
        <v>227</v>
      </c>
      <c r="I44" s="226" t="s">
        <v>227</v>
      </c>
      <c r="J44" s="227" t="s">
        <v>227</v>
      </c>
      <c r="K44" s="228" t="s">
        <v>227</v>
      </c>
      <c r="L44" s="212">
        <v>0</v>
      </c>
      <c r="M44" s="212" t="s">
        <v>227</v>
      </c>
      <c r="N44" s="228" t="s">
        <v>227</v>
      </c>
      <c r="O44" s="228" t="s">
        <v>227</v>
      </c>
      <c r="P44" s="227" t="s">
        <v>227</v>
      </c>
      <c r="Q44" s="229" t="s">
        <v>227</v>
      </c>
      <c r="R44" s="230" t="s">
        <v>227</v>
      </c>
    </row>
    <row r="45" spans="2:18" ht="13.5" thickBot="1" x14ac:dyDescent="0.25">
      <c r="B45" s="161"/>
      <c r="C45" s="483"/>
      <c r="D45" s="483"/>
      <c r="E45" s="483"/>
      <c r="F45" s="483"/>
      <c r="G45" s="483"/>
      <c r="H45" s="483"/>
      <c r="I45" s="483"/>
      <c r="J45" s="483"/>
      <c r="K45" s="483"/>
      <c r="L45" s="483"/>
      <c r="M45" s="483"/>
      <c r="N45" s="483"/>
      <c r="O45" s="483"/>
      <c r="P45" s="483"/>
      <c r="Q45" s="483"/>
      <c r="R45" s="484"/>
    </row>
    <row r="46" spans="2:18" x14ac:dyDescent="0.2">
      <c r="B46" s="67">
        <v>4</v>
      </c>
      <c r="C46" s="68" t="s">
        <v>358</v>
      </c>
      <c r="D46" s="69">
        <v>1</v>
      </c>
      <c r="E46" s="71">
        <v>1</v>
      </c>
      <c r="F46" s="70">
        <v>525490168</v>
      </c>
      <c r="G46" s="70">
        <v>0</v>
      </c>
      <c r="H46" s="71">
        <v>2</v>
      </c>
      <c r="I46" s="68">
        <v>525490168</v>
      </c>
      <c r="J46" s="71"/>
      <c r="K46" s="68"/>
      <c r="L46" s="68"/>
      <c r="M46" s="68">
        <v>0</v>
      </c>
      <c r="N46" s="71" t="s">
        <v>227</v>
      </c>
      <c r="O46" s="68" t="s">
        <v>227</v>
      </c>
      <c r="P46" s="73"/>
      <c r="Q46" s="73">
        <v>1337972077.9990001</v>
      </c>
      <c r="R46" s="120" t="s">
        <v>399</v>
      </c>
    </row>
    <row r="47" spans="2:18" ht="13.5" thickBot="1" x14ac:dyDescent="0.25">
      <c r="B47" s="209">
        <v>4.0999999999999996</v>
      </c>
      <c r="C47" s="66" t="s">
        <v>358</v>
      </c>
      <c r="D47" s="216">
        <v>1</v>
      </c>
      <c r="E47" s="217">
        <v>0</v>
      </c>
      <c r="F47" s="200" t="s">
        <v>227</v>
      </c>
      <c r="G47" s="200" t="s">
        <v>227</v>
      </c>
      <c r="H47" s="217" t="s">
        <v>227</v>
      </c>
      <c r="I47" s="218" t="s">
        <v>227</v>
      </c>
      <c r="J47" s="219">
        <v>668986039</v>
      </c>
      <c r="K47" s="220">
        <v>120</v>
      </c>
      <c r="L47" s="220">
        <v>0</v>
      </c>
      <c r="M47" s="220" t="s">
        <v>227</v>
      </c>
      <c r="N47" s="220">
        <v>40</v>
      </c>
      <c r="O47" s="220">
        <v>40</v>
      </c>
      <c r="P47" s="221">
        <v>1E-3</v>
      </c>
      <c r="Q47" s="222">
        <v>1337972077.9990001</v>
      </c>
      <c r="R47" s="223" t="s">
        <v>227</v>
      </c>
    </row>
    <row r="48" spans="2:18" hidden="1" x14ac:dyDescent="0.2">
      <c r="B48" s="209" t="s">
        <v>227</v>
      </c>
      <c r="C48" s="66">
        <v>0</v>
      </c>
      <c r="D48" s="216">
        <v>0</v>
      </c>
      <c r="E48" s="217">
        <v>0</v>
      </c>
      <c r="F48" s="200" t="s">
        <v>227</v>
      </c>
      <c r="G48" s="200" t="s">
        <v>227</v>
      </c>
      <c r="H48" s="217" t="s">
        <v>227</v>
      </c>
      <c r="I48" s="218" t="s">
        <v>227</v>
      </c>
      <c r="J48" s="219" t="s">
        <v>227</v>
      </c>
      <c r="K48" s="220" t="s">
        <v>227</v>
      </c>
      <c r="L48" s="224">
        <v>0</v>
      </c>
      <c r="M48" s="224" t="s">
        <v>227</v>
      </c>
      <c r="N48" s="220" t="s">
        <v>227</v>
      </c>
      <c r="O48" s="220" t="s">
        <v>227</v>
      </c>
      <c r="P48" s="221" t="s">
        <v>227</v>
      </c>
      <c r="Q48" s="222" t="s">
        <v>227</v>
      </c>
      <c r="R48" s="223" t="s">
        <v>227</v>
      </c>
    </row>
    <row r="49" spans="2:18" hidden="1" x14ac:dyDescent="0.2">
      <c r="B49" s="209" t="s">
        <v>227</v>
      </c>
      <c r="C49" s="66">
        <v>0</v>
      </c>
      <c r="D49" s="216">
        <v>0</v>
      </c>
      <c r="E49" s="217">
        <v>0</v>
      </c>
      <c r="F49" s="200" t="s">
        <v>227</v>
      </c>
      <c r="G49" s="200" t="s">
        <v>227</v>
      </c>
      <c r="H49" s="217" t="s">
        <v>227</v>
      </c>
      <c r="I49" s="218" t="s">
        <v>227</v>
      </c>
      <c r="J49" s="219" t="s">
        <v>227</v>
      </c>
      <c r="K49" s="220" t="s">
        <v>227</v>
      </c>
      <c r="L49" s="224">
        <v>0</v>
      </c>
      <c r="M49" s="224" t="s">
        <v>227</v>
      </c>
      <c r="N49" s="220" t="s">
        <v>227</v>
      </c>
      <c r="O49" s="220" t="s">
        <v>227</v>
      </c>
      <c r="P49" s="221" t="s">
        <v>227</v>
      </c>
      <c r="Q49" s="222" t="s">
        <v>227</v>
      </c>
      <c r="R49" s="223" t="s">
        <v>227</v>
      </c>
    </row>
    <row r="50" spans="2:18" hidden="1" x14ac:dyDescent="0.2">
      <c r="B50" s="209" t="s">
        <v>227</v>
      </c>
      <c r="C50" s="66">
        <v>0</v>
      </c>
      <c r="D50" s="216">
        <v>0</v>
      </c>
      <c r="E50" s="217">
        <v>0</v>
      </c>
      <c r="F50" s="200" t="s">
        <v>227</v>
      </c>
      <c r="G50" s="200" t="s">
        <v>227</v>
      </c>
      <c r="H50" s="217" t="s">
        <v>227</v>
      </c>
      <c r="I50" s="218" t="s">
        <v>227</v>
      </c>
      <c r="J50" s="219" t="s">
        <v>227</v>
      </c>
      <c r="K50" s="220" t="s">
        <v>227</v>
      </c>
      <c r="L50" s="224">
        <v>0</v>
      </c>
      <c r="M50" s="224" t="s">
        <v>227</v>
      </c>
      <c r="N50" s="220" t="s">
        <v>227</v>
      </c>
      <c r="O50" s="220" t="s">
        <v>227</v>
      </c>
      <c r="P50" s="221" t="s">
        <v>227</v>
      </c>
      <c r="Q50" s="222"/>
      <c r="R50" s="223" t="s">
        <v>227</v>
      </c>
    </row>
    <row r="51" spans="2:18" hidden="1" x14ac:dyDescent="0.2">
      <c r="B51" s="209" t="s">
        <v>227</v>
      </c>
      <c r="C51" s="66">
        <v>0</v>
      </c>
      <c r="D51" s="216">
        <v>0</v>
      </c>
      <c r="E51" s="217">
        <v>0</v>
      </c>
      <c r="F51" s="200" t="s">
        <v>227</v>
      </c>
      <c r="G51" s="200" t="s">
        <v>227</v>
      </c>
      <c r="H51" s="217" t="s">
        <v>227</v>
      </c>
      <c r="I51" s="218" t="s">
        <v>227</v>
      </c>
      <c r="J51" s="219" t="s">
        <v>227</v>
      </c>
      <c r="K51" s="220" t="s">
        <v>227</v>
      </c>
      <c r="L51" s="224">
        <v>0</v>
      </c>
      <c r="M51" s="224" t="s">
        <v>227</v>
      </c>
      <c r="N51" s="220" t="s">
        <v>227</v>
      </c>
      <c r="O51" s="220" t="s">
        <v>227</v>
      </c>
      <c r="P51" s="221" t="s">
        <v>227</v>
      </c>
      <c r="Q51" s="222" t="s">
        <v>227</v>
      </c>
      <c r="R51" s="223" t="s">
        <v>227</v>
      </c>
    </row>
    <row r="52" spans="2:18" hidden="1" x14ac:dyDescent="0.2">
      <c r="B52" s="209" t="s">
        <v>227</v>
      </c>
      <c r="C52" s="66">
        <v>0</v>
      </c>
      <c r="D52" s="216">
        <v>0</v>
      </c>
      <c r="E52" s="217">
        <v>0</v>
      </c>
      <c r="F52" s="200" t="s">
        <v>227</v>
      </c>
      <c r="G52" s="200" t="s">
        <v>227</v>
      </c>
      <c r="H52" s="217" t="s">
        <v>227</v>
      </c>
      <c r="I52" s="218" t="s">
        <v>227</v>
      </c>
      <c r="J52" s="219" t="s">
        <v>227</v>
      </c>
      <c r="K52" s="220" t="s">
        <v>227</v>
      </c>
      <c r="L52" s="224">
        <v>0</v>
      </c>
      <c r="M52" s="224" t="s">
        <v>227</v>
      </c>
      <c r="N52" s="220" t="s">
        <v>227</v>
      </c>
      <c r="O52" s="220" t="s">
        <v>227</v>
      </c>
      <c r="P52" s="221" t="s">
        <v>227</v>
      </c>
      <c r="Q52" s="222" t="s">
        <v>227</v>
      </c>
      <c r="R52" s="223" t="s">
        <v>227</v>
      </c>
    </row>
    <row r="53" spans="2:18" hidden="1" x14ac:dyDescent="0.2">
      <c r="B53" s="209" t="s">
        <v>227</v>
      </c>
      <c r="C53" s="66">
        <v>0</v>
      </c>
      <c r="D53" s="216">
        <v>0</v>
      </c>
      <c r="E53" s="217">
        <v>0</v>
      </c>
      <c r="F53" s="200" t="s">
        <v>227</v>
      </c>
      <c r="G53" s="200" t="s">
        <v>227</v>
      </c>
      <c r="H53" s="217" t="s">
        <v>227</v>
      </c>
      <c r="I53" s="218" t="s">
        <v>227</v>
      </c>
      <c r="J53" s="219" t="s">
        <v>227</v>
      </c>
      <c r="K53" s="220" t="s">
        <v>227</v>
      </c>
      <c r="L53" s="224">
        <v>0</v>
      </c>
      <c r="M53" s="224" t="s">
        <v>227</v>
      </c>
      <c r="N53" s="220" t="s">
        <v>227</v>
      </c>
      <c r="O53" s="220" t="s">
        <v>227</v>
      </c>
      <c r="P53" s="221" t="s">
        <v>227</v>
      </c>
      <c r="Q53" s="222" t="s">
        <v>227</v>
      </c>
      <c r="R53" s="223" t="s">
        <v>227</v>
      </c>
    </row>
    <row r="54" spans="2:18" hidden="1" x14ac:dyDescent="0.2">
      <c r="B54" s="209" t="s">
        <v>227</v>
      </c>
      <c r="C54" s="66">
        <v>0</v>
      </c>
      <c r="D54" s="216">
        <v>0</v>
      </c>
      <c r="E54" s="217">
        <v>0</v>
      </c>
      <c r="F54" s="200" t="s">
        <v>227</v>
      </c>
      <c r="G54" s="200" t="s">
        <v>227</v>
      </c>
      <c r="H54" s="217" t="s">
        <v>227</v>
      </c>
      <c r="I54" s="218" t="s">
        <v>227</v>
      </c>
      <c r="J54" s="219" t="s">
        <v>227</v>
      </c>
      <c r="K54" s="220" t="s">
        <v>227</v>
      </c>
      <c r="L54" s="224">
        <v>0</v>
      </c>
      <c r="M54" s="224" t="s">
        <v>227</v>
      </c>
      <c r="N54" s="220" t="s">
        <v>227</v>
      </c>
      <c r="O54" s="220" t="s">
        <v>227</v>
      </c>
      <c r="P54" s="221" t="s">
        <v>227</v>
      </c>
      <c r="Q54" s="222" t="s">
        <v>227</v>
      </c>
      <c r="R54" s="223" t="s">
        <v>227</v>
      </c>
    </row>
    <row r="55" spans="2:18" ht="13.5" hidden="1" thickBot="1" x14ac:dyDescent="0.25">
      <c r="B55" s="211" t="s">
        <v>227</v>
      </c>
      <c r="C55" s="154">
        <v>0</v>
      </c>
      <c r="D55" s="203">
        <v>0</v>
      </c>
      <c r="E55" s="225">
        <v>0</v>
      </c>
      <c r="F55" s="204" t="s">
        <v>227</v>
      </c>
      <c r="G55" s="204" t="s">
        <v>227</v>
      </c>
      <c r="H55" s="225" t="s">
        <v>227</v>
      </c>
      <c r="I55" s="226" t="s">
        <v>227</v>
      </c>
      <c r="J55" s="227" t="s">
        <v>227</v>
      </c>
      <c r="K55" s="228" t="s">
        <v>227</v>
      </c>
      <c r="L55" s="212">
        <v>0</v>
      </c>
      <c r="M55" s="212" t="s">
        <v>227</v>
      </c>
      <c r="N55" s="228" t="s">
        <v>227</v>
      </c>
      <c r="O55" s="228" t="s">
        <v>227</v>
      </c>
      <c r="P55" s="227" t="s">
        <v>227</v>
      </c>
      <c r="Q55" s="229" t="s">
        <v>227</v>
      </c>
      <c r="R55" s="230" t="s">
        <v>227</v>
      </c>
    </row>
    <row r="56" spans="2:18" ht="13.5" thickBot="1" x14ac:dyDescent="0.25">
      <c r="B56" s="161"/>
      <c r="C56" s="483"/>
      <c r="D56" s="483"/>
      <c r="E56" s="483"/>
      <c r="F56" s="483"/>
      <c r="G56" s="483"/>
      <c r="H56" s="483"/>
      <c r="I56" s="483"/>
      <c r="J56" s="483"/>
      <c r="K56" s="483"/>
      <c r="L56" s="483"/>
      <c r="M56" s="483"/>
      <c r="N56" s="483"/>
      <c r="O56" s="483"/>
      <c r="P56" s="483"/>
      <c r="Q56" s="483"/>
      <c r="R56" s="484"/>
    </row>
    <row r="57" spans="2:18" ht="25.5" x14ac:dyDescent="0.2">
      <c r="B57" s="67">
        <v>5</v>
      </c>
      <c r="C57" s="68" t="s">
        <v>359</v>
      </c>
      <c r="D57" s="69">
        <v>1</v>
      </c>
      <c r="E57" s="71">
        <v>1</v>
      </c>
      <c r="F57" s="70">
        <v>525490168</v>
      </c>
      <c r="G57" s="70">
        <v>0</v>
      </c>
      <c r="H57" s="71">
        <v>2</v>
      </c>
      <c r="I57" s="68">
        <v>525490168</v>
      </c>
      <c r="J57" s="71"/>
      <c r="K57" s="68"/>
      <c r="L57" s="68"/>
      <c r="M57" s="68">
        <v>0</v>
      </c>
      <c r="N57" s="71" t="s">
        <v>227</v>
      </c>
      <c r="O57" s="68" t="s">
        <v>227</v>
      </c>
      <c r="P57" s="73"/>
      <c r="Q57" s="73">
        <v>0</v>
      </c>
      <c r="R57" s="395" t="s">
        <v>394</v>
      </c>
    </row>
    <row r="58" spans="2:18" ht="26.25" thickBot="1" x14ac:dyDescent="0.25">
      <c r="B58" s="209">
        <v>5.0999999999999996</v>
      </c>
      <c r="C58" s="66" t="s">
        <v>359</v>
      </c>
      <c r="D58" s="216">
        <v>1</v>
      </c>
      <c r="E58" s="217">
        <v>0</v>
      </c>
      <c r="F58" s="200" t="s">
        <v>227</v>
      </c>
      <c r="G58" s="200" t="s">
        <v>227</v>
      </c>
      <c r="H58" s="217" t="s">
        <v>227</v>
      </c>
      <c r="I58" s="218" t="s">
        <v>227</v>
      </c>
      <c r="J58" s="219" t="s">
        <v>227</v>
      </c>
      <c r="K58" s="220">
        <v>120</v>
      </c>
      <c r="L58" s="220">
        <v>0</v>
      </c>
      <c r="M58" s="220" t="s">
        <v>227</v>
      </c>
      <c r="N58" s="220">
        <v>20</v>
      </c>
      <c r="O58" s="220">
        <v>40</v>
      </c>
      <c r="P58" s="221">
        <v>62495795.829999998</v>
      </c>
      <c r="Q58" s="222" t="s">
        <v>227</v>
      </c>
      <c r="R58" s="223" t="s">
        <v>227</v>
      </c>
    </row>
    <row r="59" spans="2:18" hidden="1" x14ac:dyDescent="0.2">
      <c r="B59" s="209" t="s">
        <v>227</v>
      </c>
      <c r="C59" s="66">
        <v>0</v>
      </c>
      <c r="D59" s="216">
        <v>0</v>
      </c>
      <c r="E59" s="217">
        <v>0</v>
      </c>
      <c r="F59" s="200" t="s">
        <v>227</v>
      </c>
      <c r="G59" s="200" t="s">
        <v>227</v>
      </c>
      <c r="H59" s="217" t="s">
        <v>227</v>
      </c>
      <c r="I59" s="218" t="s">
        <v>227</v>
      </c>
      <c r="J59" s="219" t="s">
        <v>227</v>
      </c>
      <c r="K59" s="220" t="s">
        <v>227</v>
      </c>
      <c r="L59" s="224">
        <v>0</v>
      </c>
      <c r="M59" s="224" t="s">
        <v>227</v>
      </c>
      <c r="N59" s="220" t="s">
        <v>227</v>
      </c>
      <c r="O59" s="220" t="s">
        <v>227</v>
      </c>
      <c r="P59" s="221" t="s">
        <v>227</v>
      </c>
      <c r="Q59" s="222" t="s">
        <v>227</v>
      </c>
      <c r="R59" s="223" t="s">
        <v>227</v>
      </c>
    </row>
    <row r="60" spans="2:18" hidden="1" x14ac:dyDescent="0.2">
      <c r="B60" s="209" t="s">
        <v>227</v>
      </c>
      <c r="C60" s="66">
        <v>0</v>
      </c>
      <c r="D60" s="216">
        <v>0</v>
      </c>
      <c r="E60" s="217">
        <v>0</v>
      </c>
      <c r="F60" s="200" t="s">
        <v>227</v>
      </c>
      <c r="G60" s="200" t="s">
        <v>227</v>
      </c>
      <c r="H60" s="217" t="s">
        <v>227</v>
      </c>
      <c r="I60" s="218" t="s">
        <v>227</v>
      </c>
      <c r="J60" s="219" t="s">
        <v>227</v>
      </c>
      <c r="K60" s="220" t="s">
        <v>227</v>
      </c>
      <c r="L60" s="224">
        <v>0</v>
      </c>
      <c r="M60" s="224" t="s">
        <v>227</v>
      </c>
      <c r="N60" s="220" t="s">
        <v>227</v>
      </c>
      <c r="O60" s="220" t="s">
        <v>227</v>
      </c>
      <c r="P60" s="221" t="s">
        <v>227</v>
      </c>
      <c r="Q60" s="222" t="s">
        <v>227</v>
      </c>
      <c r="R60" s="223" t="s">
        <v>227</v>
      </c>
    </row>
    <row r="61" spans="2:18" hidden="1" x14ac:dyDescent="0.2">
      <c r="B61" s="209" t="s">
        <v>227</v>
      </c>
      <c r="C61" s="66">
        <v>0</v>
      </c>
      <c r="D61" s="216">
        <v>0</v>
      </c>
      <c r="E61" s="217">
        <v>0</v>
      </c>
      <c r="F61" s="200" t="s">
        <v>227</v>
      </c>
      <c r="G61" s="200" t="s">
        <v>227</v>
      </c>
      <c r="H61" s="217" t="s">
        <v>227</v>
      </c>
      <c r="I61" s="218" t="s">
        <v>227</v>
      </c>
      <c r="J61" s="219" t="s">
        <v>227</v>
      </c>
      <c r="K61" s="220" t="s">
        <v>227</v>
      </c>
      <c r="L61" s="224">
        <v>0</v>
      </c>
      <c r="M61" s="224" t="s">
        <v>227</v>
      </c>
      <c r="N61" s="220" t="s">
        <v>227</v>
      </c>
      <c r="O61" s="220" t="s">
        <v>227</v>
      </c>
      <c r="P61" s="221" t="s">
        <v>227</v>
      </c>
      <c r="Q61" s="222"/>
      <c r="R61" s="223" t="s">
        <v>227</v>
      </c>
    </row>
    <row r="62" spans="2:18" hidden="1" x14ac:dyDescent="0.2">
      <c r="B62" s="209" t="s">
        <v>227</v>
      </c>
      <c r="C62" s="66">
        <v>0</v>
      </c>
      <c r="D62" s="216">
        <v>0</v>
      </c>
      <c r="E62" s="217">
        <v>0</v>
      </c>
      <c r="F62" s="200" t="s">
        <v>227</v>
      </c>
      <c r="G62" s="200" t="s">
        <v>227</v>
      </c>
      <c r="H62" s="217" t="s">
        <v>227</v>
      </c>
      <c r="I62" s="218" t="s">
        <v>227</v>
      </c>
      <c r="J62" s="219" t="s">
        <v>227</v>
      </c>
      <c r="K62" s="220" t="s">
        <v>227</v>
      </c>
      <c r="L62" s="224">
        <v>0</v>
      </c>
      <c r="M62" s="224" t="s">
        <v>227</v>
      </c>
      <c r="N62" s="220" t="s">
        <v>227</v>
      </c>
      <c r="O62" s="220" t="s">
        <v>227</v>
      </c>
      <c r="P62" s="221" t="s">
        <v>227</v>
      </c>
      <c r="Q62" s="222" t="s">
        <v>227</v>
      </c>
      <c r="R62" s="223" t="s">
        <v>227</v>
      </c>
    </row>
    <row r="63" spans="2:18" hidden="1" x14ac:dyDescent="0.2">
      <c r="B63" s="209" t="s">
        <v>227</v>
      </c>
      <c r="C63" s="66">
        <v>0</v>
      </c>
      <c r="D63" s="216">
        <v>0</v>
      </c>
      <c r="E63" s="217">
        <v>0</v>
      </c>
      <c r="F63" s="200" t="s">
        <v>227</v>
      </c>
      <c r="G63" s="200" t="s">
        <v>227</v>
      </c>
      <c r="H63" s="217" t="s">
        <v>227</v>
      </c>
      <c r="I63" s="218" t="s">
        <v>227</v>
      </c>
      <c r="J63" s="219" t="s">
        <v>227</v>
      </c>
      <c r="K63" s="220" t="s">
        <v>227</v>
      </c>
      <c r="L63" s="224">
        <v>0</v>
      </c>
      <c r="M63" s="224" t="s">
        <v>227</v>
      </c>
      <c r="N63" s="220" t="s">
        <v>227</v>
      </c>
      <c r="O63" s="220" t="s">
        <v>227</v>
      </c>
      <c r="P63" s="221" t="s">
        <v>227</v>
      </c>
      <c r="Q63" s="222" t="s">
        <v>227</v>
      </c>
      <c r="R63" s="223" t="s">
        <v>227</v>
      </c>
    </row>
    <row r="64" spans="2:18" hidden="1" x14ac:dyDescent="0.2">
      <c r="B64" s="209" t="s">
        <v>227</v>
      </c>
      <c r="C64" s="66">
        <v>0</v>
      </c>
      <c r="D64" s="216">
        <v>0</v>
      </c>
      <c r="E64" s="217">
        <v>0</v>
      </c>
      <c r="F64" s="200" t="s">
        <v>227</v>
      </c>
      <c r="G64" s="200" t="s">
        <v>227</v>
      </c>
      <c r="H64" s="217" t="s">
        <v>227</v>
      </c>
      <c r="I64" s="218" t="s">
        <v>227</v>
      </c>
      <c r="J64" s="219" t="s">
        <v>227</v>
      </c>
      <c r="K64" s="220" t="s">
        <v>227</v>
      </c>
      <c r="L64" s="224">
        <v>0</v>
      </c>
      <c r="M64" s="224" t="s">
        <v>227</v>
      </c>
      <c r="N64" s="220" t="s">
        <v>227</v>
      </c>
      <c r="O64" s="220" t="s">
        <v>227</v>
      </c>
      <c r="P64" s="221" t="s">
        <v>227</v>
      </c>
      <c r="Q64" s="222" t="s">
        <v>227</v>
      </c>
      <c r="R64" s="223" t="s">
        <v>227</v>
      </c>
    </row>
    <row r="65" spans="2:18" hidden="1" x14ac:dyDescent="0.2">
      <c r="B65" s="209" t="s">
        <v>227</v>
      </c>
      <c r="C65" s="66">
        <v>0</v>
      </c>
      <c r="D65" s="216">
        <v>0</v>
      </c>
      <c r="E65" s="217">
        <v>0</v>
      </c>
      <c r="F65" s="200" t="s">
        <v>227</v>
      </c>
      <c r="G65" s="200" t="s">
        <v>227</v>
      </c>
      <c r="H65" s="217" t="s">
        <v>227</v>
      </c>
      <c r="I65" s="218" t="s">
        <v>227</v>
      </c>
      <c r="J65" s="219" t="s">
        <v>227</v>
      </c>
      <c r="K65" s="220" t="s">
        <v>227</v>
      </c>
      <c r="L65" s="224">
        <v>0</v>
      </c>
      <c r="M65" s="224" t="s">
        <v>227</v>
      </c>
      <c r="N65" s="220" t="s">
        <v>227</v>
      </c>
      <c r="O65" s="220" t="s">
        <v>227</v>
      </c>
      <c r="P65" s="221" t="s">
        <v>227</v>
      </c>
      <c r="Q65" s="222" t="s">
        <v>227</v>
      </c>
      <c r="R65" s="223" t="s">
        <v>227</v>
      </c>
    </row>
    <row r="66" spans="2:18" ht="13.5" hidden="1" thickBot="1" x14ac:dyDescent="0.25">
      <c r="B66" s="211" t="s">
        <v>227</v>
      </c>
      <c r="C66" s="154">
        <v>0</v>
      </c>
      <c r="D66" s="203">
        <v>0</v>
      </c>
      <c r="E66" s="225">
        <v>0</v>
      </c>
      <c r="F66" s="204" t="s">
        <v>227</v>
      </c>
      <c r="G66" s="204" t="s">
        <v>227</v>
      </c>
      <c r="H66" s="225" t="s">
        <v>227</v>
      </c>
      <c r="I66" s="226" t="s">
        <v>227</v>
      </c>
      <c r="J66" s="227" t="s">
        <v>227</v>
      </c>
      <c r="K66" s="228" t="s">
        <v>227</v>
      </c>
      <c r="L66" s="212">
        <v>0</v>
      </c>
      <c r="M66" s="212" t="s">
        <v>227</v>
      </c>
      <c r="N66" s="228" t="s">
        <v>227</v>
      </c>
      <c r="O66" s="228" t="s">
        <v>227</v>
      </c>
      <c r="P66" s="227" t="s">
        <v>227</v>
      </c>
      <c r="Q66" s="229" t="s">
        <v>227</v>
      </c>
      <c r="R66" s="230" t="s">
        <v>227</v>
      </c>
    </row>
    <row r="67" spans="2:18" ht="13.5" thickBot="1" x14ac:dyDescent="0.25">
      <c r="B67" s="161"/>
      <c r="C67" s="483"/>
      <c r="D67" s="483"/>
      <c r="E67" s="483"/>
      <c r="F67" s="483"/>
      <c r="G67" s="483"/>
      <c r="H67" s="483"/>
      <c r="I67" s="483"/>
      <c r="J67" s="483"/>
      <c r="K67" s="483"/>
      <c r="L67" s="483"/>
      <c r="M67" s="483"/>
      <c r="N67" s="483"/>
      <c r="O67" s="483"/>
      <c r="P67" s="483"/>
      <c r="Q67" s="483"/>
      <c r="R67" s="484"/>
    </row>
    <row r="68" spans="2:18" x14ac:dyDescent="0.2">
      <c r="B68" s="67">
        <v>6</v>
      </c>
      <c r="C68" s="68" t="s">
        <v>360</v>
      </c>
      <c r="D68" s="69">
        <v>1</v>
      </c>
      <c r="E68" s="71">
        <v>1</v>
      </c>
      <c r="F68" s="70">
        <v>525490168</v>
      </c>
      <c r="G68" s="70">
        <v>0</v>
      </c>
      <c r="H68" s="71">
        <v>2</v>
      </c>
      <c r="I68" s="68">
        <v>525490168</v>
      </c>
      <c r="J68" s="71"/>
      <c r="K68" s="68"/>
      <c r="L68" s="68"/>
      <c r="M68" s="68">
        <v>0</v>
      </c>
      <c r="N68" s="71" t="s">
        <v>227</v>
      </c>
      <c r="O68" s="68" t="s">
        <v>227</v>
      </c>
      <c r="P68" s="73"/>
      <c r="Q68" s="73">
        <v>8111638734.6299992</v>
      </c>
      <c r="R68" s="120" t="s">
        <v>399</v>
      </c>
    </row>
    <row r="69" spans="2:18" ht="13.5" thickBot="1" x14ac:dyDescent="0.25">
      <c r="B69" s="209">
        <v>6.1</v>
      </c>
      <c r="C69" s="66" t="s">
        <v>360</v>
      </c>
      <c r="D69" s="216">
        <v>1</v>
      </c>
      <c r="E69" s="217">
        <v>0</v>
      </c>
      <c r="F69" s="200" t="s">
        <v>227</v>
      </c>
      <c r="G69" s="200" t="s">
        <v>227</v>
      </c>
      <c r="H69" s="217" t="s">
        <v>227</v>
      </c>
      <c r="I69" s="218" t="s">
        <v>227</v>
      </c>
      <c r="J69" s="219">
        <v>4648367403</v>
      </c>
      <c r="K69" s="220">
        <v>120</v>
      </c>
      <c r="L69" s="220">
        <v>0</v>
      </c>
      <c r="M69" s="220" t="s">
        <v>227</v>
      </c>
      <c r="N69" s="220">
        <v>30</v>
      </c>
      <c r="O69" s="220">
        <v>40</v>
      </c>
      <c r="P69" s="221">
        <v>720259331.07000005</v>
      </c>
      <c r="Q69" s="222">
        <v>8111638734.6299992</v>
      </c>
      <c r="R69" s="223" t="s">
        <v>227</v>
      </c>
    </row>
    <row r="70" spans="2:18" hidden="1" x14ac:dyDescent="0.2">
      <c r="B70" s="209" t="s">
        <v>227</v>
      </c>
      <c r="C70" s="66">
        <v>0</v>
      </c>
      <c r="D70" s="216">
        <v>0</v>
      </c>
      <c r="E70" s="217">
        <v>0</v>
      </c>
      <c r="F70" s="200" t="s">
        <v>227</v>
      </c>
      <c r="G70" s="200" t="s">
        <v>227</v>
      </c>
      <c r="H70" s="217" t="s">
        <v>227</v>
      </c>
      <c r="I70" s="218" t="s">
        <v>227</v>
      </c>
      <c r="J70" s="219" t="s">
        <v>227</v>
      </c>
      <c r="K70" s="220" t="s">
        <v>227</v>
      </c>
      <c r="L70" s="224">
        <v>0</v>
      </c>
      <c r="M70" s="224" t="s">
        <v>227</v>
      </c>
      <c r="N70" s="220" t="s">
        <v>227</v>
      </c>
      <c r="O70" s="220" t="s">
        <v>227</v>
      </c>
      <c r="P70" s="221" t="s">
        <v>227</v>
      </c>
      <c r="Q70" s="222" t="s">
        <v>227</v>
      </c>
      <c r="R70" s="223" t="s">
        <v>227</v>
      </c>
    </row>
    <row r="71" spans="2:18" hidden="1" x14ac:dyDescent="0.2">
      <c r="B71" s="209" t="s">
        <v>227</v>
      </c>
      <c r="C71" s="66">
        <v>0</v>
      </c>
      <c r="D71" s="216">
        <v>0</v>
      </c>
      <c r="E71" s="217">
        <v>0</v>
      </c>
      <c r="F71" s="200" t="s">
        <v>227</v>
      </c>
      <c r="G71" s="200" t="s">
        <v>227</v>
      </c>
      <c r="H71" s="217" t="s">
        <v>227</v>
      </c>
      <c r="I71" s="218" t="s">
        <v>227</v>
      </c>
      <c r="J71" s="219" t="s">
        <v>227</v>
      </c>
      <c r="K71" s="220" t="s">
        <v>227</v>
      </c>
      <c r="L71" s="224">
        <v>0</v>
      </c>
      <c r="M71" s="224" t="s">
        <v>227</v>
      </c>
      <c r="N71" s="220" t="s">
        <v>227</v>
      </c>
      <c r="O71" s="220" t="s">
        <v>227</v>
      </c>
      <c r="P71" s="221" t="s">
        <v>227</v>
      </c>
      <c r="Q71" s="222" t="s">
        <v>227</v>
      </c>
      <c r="R71" s="223" t="s">
        <v>227</v>
      </c>
    </row>
    <row r="72" spans="2:18" hidden="1" x14ac:dyDescent="0.2">
      <c r="B72" s="209" t="s">
        <v>227</v>
      </c>
      <c r="C72" s="66">
        <v>0</v>
      </c>
      <c r="D72" s="216">
        <v>0</v>
      </c>
      <c r="E72" s="217">
        <v>0</v>
      </c>
      <c r="F72" s="200" t="s">
        <v>227</v>
      </c>
      <c r="G72" s="200" t="s">
        <v>227</v>
      </c>
      <c r="H72" s="217" t="s">
        <v>227</v>
      </c>
      <c r="I72" s="218" t="s">
        <v>227</v>
      </c>
      <c r="J72" s="219" t="s">
        <v>227</v>
      </c>
      <c r="K72" s="220" t="s">
        <v>227</v>
      </c>
      <c r="L72" s="224">
        <v>0</v>
      </c>
      <c r="M72" s="224" t="s">
        <v>227</v>
      </c>
      <c r="N72" s="220" t="s">
        <v>227</v>
      </c>
      <c r="O72" s="220" t="s">
        <v>227</v>
      </c>
      <c r="P72" s="221" t="s">
        <v>227</v>
      </c>
      <c r="Q72" s="222"/>
      <c r="R72" s="223" t="s">
        <v>227</v>
      </c>
    </row>
    <row r="73" spans="2:18" hidden="1" x14ac:dyDescent="0.2">
      <c r="B73" s="209" t="s">
        <v>227</v>
      </c>
      <c r="C73" s="66">
        <v>0</v>
      </c>
      <c r="D73" s="216">
        <v>0</v>
      </c>
      <c r="E73" s="217">
        <v>0</v>
      </c>
      <c r="F73" s="200" t="s">
        <v>227</v>
      </c>
      <c r="G73" s="200" t="s">
        <v>227</v>
      </c>
      <c r="H73" s="217" t="s">
        <v>227</v>
      </c>
      <c r="I73" s="218" t="s">
        <v>227</v>
      </c>
      <c r="J73" s="219" t="s">
        <v>227</v>
      </c>
      <c r="K73" s="220" t="s">
        <v>227</v>
      </c>
      <c r="L73" s="224">
        <v>0</v>
      </c>
      <c r="M73" s="224" t="s">
        <v>227</v>
      </c>
      <c r="N73" s="220" t="s">
        <v>227</v>
      </c>
      <c r="O73" s="220" t="s">
        <v>227</v>
      </c>
      <c r="P73" s="221" t="s">
        <v>227</v>
      </c>
      <c r="Q73" s="222" t="s">
        <v>227</v>
      </c>
      <c r="R73" s="223" t="s">
        <v>227</v>
      </c>
    </row>
    <row r="74" spans="2:18" hidden="1" x14ac:dyDescent="0.2">
      <c r="B74" s="209" t="s">
        <v>227</v>
      </c>
      <c r="C74" s="66">
        <v>0</v>
      </c>
      <c r="D74" s="216">
        <v>0</v>
      </c>
      <c r="E74" s="217">
        <v>0</v>
      </c>
      <c r="F74" s="200" t="s">
        <v>227</v>
      </c>
      <c r="G74" s="200" t="s">
        <v>227</v>
      </c>
      <c r="H74" s="217" t="s">
        <v>227</v>
      </c>
      <c r="I74" s="218" t="s">
        <v>227</v>
      </c>
      <c r="J74" s="219" t="s">
        <v>227</v>
      </c>
      <c r="K74" s="220" t="s">
        <v>227</v>
      </c>
      <c r="L74" s="224">
        <v>0</v>
      </c>
      <c r="M74" s="224" t="s">
        <v>227</v>
      </c>
      <c r="N74" s="220" t="s">
        <v>227</v>
      </c>
      <c r="O74" s="220" t="s">
        <v>227</v>
      </c>
      <c r="P74" s="221" t="s">
        <v>227</v>
      </c>
      <c r="Q74" s="222" t="s">
        <v>227</v>
      </c>
      <c r="R74" s="223" t="s">
        <v>227</v>
      </c>
    </row>
    <row r="75" spans="2:18" hidden="1" x14ac:dyDescent="0.2">
      <c r="B75" s="209" t="s">
        <v>227</v>
      </c>
      <c r="C75" s="66">
        <v>0</v>
      </c>
      <c r="D75" s="216">
        <v>0</v>
      </c>
      <c r="E75" s="217">
        <v>0</v>
      </c>
      <c r="F75" s="200" t="s">
        <v>227</v>
      </c>
      <c r="G75" s="200" t="s">
        <v>227</v>
      </c>
      <c r="H75" s="217" t="s">
        <v>227</v>
      </c>
      <c r="I75" s="218" t="s">
        <v>227</v>
      </c>
      <c r="J75" s="219" t="s">
        <v>227</v>
      </c>
      <c r="K75" s="220" t="s">
        <v>227</v>
      </c>
      <c r="L75" s="224">
        <v>0</v>
      </c>
      <c r="M75" s="224" t="s">
        <v>227</v>
      </c>
      <c r="N75" s="220" t="s">
        <v>227</v>
      </c>
      <c r="O75" s="220" t="s">
        <v>227</v>
      </c>
      <c r="P75" s="221" t="s">
        <v>227</v>
      </c>
      <c r="Q75" s="222" t="s">
        <v>227</v>
      </c>
      <c r="R75" s="223" t="s">
        <v>227</v>
      </c>
    </row>
    <row r="76" spans="2:18" hidden="1" x14ac:dyDescent="0.2">
      <c r="B76" s="209" t="s">
        <v>227</v>
      </c>
      <c r="C76" s="66">
        <v>0</v>
      </c>
      <c r="D76" s="216">
        <v>0</v>
      </c>
      <c r="E76" s="217">
        <v>0</v>
      </c>
      <c r="F76" s="200" t="s">
        <v>227</v>
      </c>
      <c r="G76" s="200" t="s">
        <v>227</v>
      </c>
      <c r="H76" s="217" t="s">
        <v>227</v>
      </c>
      <c r="I76" s="218" t="s">
        <v>227</v>
      </c>
      <c r="J76" s="219" t="s">
        <v>227</v>
      </c>
      <c r="K76" s="220" t="s">
        <v>227</v>
      </c>
      <c r="L76" s="224">
        <v>0</v>
      </c>
      <c r="M76" s="224" t="s">
        <v>227</v>
      </c>
      <c r="N76" s="220" t="s">
        <v>227</v>
      </c>
      <c r="O76" s="220" t="s">
        <v>227</v>
      </c>
      <c r="P76" s="221" t="s">
        <v>227</v>
      </c>
      <c r="Q76" s="222" t="s">
        <v>227</v>
      </c>
      <c r="R76" s="223" t="s">
        <v>227</v>
      </c>
    </row>
    <row r="77" spans="2:18" ht="13.5" hidden="1" thickBot="1" x14ac:dyDescent="0.25">
      <c r="B77" s="211" t="s">
        <v>227</v>
      </c>
      <c r="C77" s="154">
        <v>0</v>
      </c>
      <c r="D77" s="203">
        <v>0</v>
      </c>
      <c r="E77" s="225">
        <v>0</v>
      </c>
      <c r="F77" s="204" t="s">
        <v>227</v>
      </c>
      <c r="G77" s="204" t="s">
        <v>227</v>
      </c>
      <c r="H77" s="225" t="s">
        <v>227</v>
      </c>
      <c r="I77" s="226" t="s">
        <v>227</v>
      </c>
      <c r="J77" s="227" t="s">
        <v>227</v>
      </c>
      <c r="K77" s="228" t="s">
        <v>227</v>
      </c>
      <c r="L77" s="212">
        <v>0</v>
      </c>
      <c r="M77" s="212" t="s">
        <v>227</v>
      </c>
      <c r="N77" s="228" t="s">
        <v>227</v>
      </c>
      <c r="O77" s="228" t="s">
        <v>227</v>
      </c>
      <c r="P77" s="227" t="s">
        <v>227</v>
      </c>
      <c r="Q77" s="229" t="s">
        <v>227</v>
      </c>
      <c r="R77" s="230" t="s">
        <v>227</v>
      </c>
    </row>
    <row r="78" spans="2:18" ht="13.5" thickBot="1" x14ac:dyDescent="0.25">
      <c r="B78" s="161"/>
      <c r="C78" s="483"/>
      <c r="D78" s="483"/>
      <c r="E78" s="483"/>
      <c r="F78" s="483"/>
      <c r="G78" s="483"/>
      <c r="H78" s="483"/>
      <c r="I78" s="483"/>
      <c r="J78" s="483"/>
      <c r="K78" s="483"/>
      <c r="L78" s="483"/>
      <c r="M78" s="483"/>
      <c r="N78" s="483"/>
      <c r="O78" s="483"/>
      <c r="P78" s="483"/>
      <c r="Q78" s="483"/>
      <c r="R78" s="484"/>
    </row>
    <row r="79" spans="2:18" x14ac:dyDescent="0.2">
      <c r="B79" s="67">
        <v>7</v>
      </c>
      <c r="C79" s="68" t="s">
        <v>361</v>
      </c>
      <c r="D79" s="69">
        <v>1</v>
      </c>
      <c r="E79" s="71">
        <v>1</v>
      </c>
      <c r="F79" s="70">
        <v>525490168</v>
      </c>
      <c r="G79" s="70">
        <v>0</v>
      </c>
      <c r="H79" s="71">
        <v>2</v>
      </c>
      <c r="I79" s="68">
        <v>525490168</v>
      </c>
      <c r="J79" s="71"/>
      <c r="K79" s="68"/>
      <c r="L79" s="68"/>
      <c r="M79" s="68">
        <v>0</v>
      </c>
      <c r="N79" s="71" t="s">
        <v>227</v>
      </c>
      <c r="O79" s="68" t="s">
        <v>227</v>
      </c>
      <c r="P79" s="73"/>
      <c r="Q79" s="73">
        <v>2555126479.1999998</v>
      </c>
      <c r="R79" s="120" t="s">
        <v>399</v>
      </c>
    </row>
    <row r="80" spans="2:18" x14ac:dyDescent="0.2">
      <c r="B80" s="209">
        <v>7.1</v>
      </c>
      <c r="C80" s="66" t="s">
        <v>362</v>
      </c>
      <c r="D80" s="216">
        <v>0.5</v>
      </c>
      <c r="E80" s="217">
        <v>0</v>
      </c>
      <c r="F80" s="200" t="s">
        <v>227</v>
      </c>
      <c r="G80" s="200" t="s">
        <v>227</v>
      </c>
      <c r="H80" s="217" t="s">
        <v>227</v>
      </c>
      <c r="I80" s="218" t="s">
        <v>227</v>
      </c>
      <c r="J80" s="219">
        <v>532338092</v>
      </c>
      <c r="K80" s="220">
        <v>100</v>
      </c>
      <c r="L80" s="220">
        <v>0</v>
      </c>
      <c r="M80" s="220" t="s">
        <v>227</v>
      </c>
      <c r="N80" s="220">
        <v>20</v>
      </c>
      <c r="O80" s="220">
        <v>40</v>
      </c>
      <c r="P80" s="221">
        <v>93340035</v>
      </c>
      <c r="Q80" s="222">
        <v>758400912.20000005</v>
      </c>
      <c r="R80" s="223" t="s">
        <v>227</v>
      </c>
    </row>
    <row r="81" spans="2:18" ht="13.5" thickBot="1" x14ac:dyDescent="0.25">
      <c r="B81" s="209">
        <v>7.1999999999999993</v>
      </c>
      <c r="C81" s="66" t="s">
        <v>363</v>
      </c>
      <c r="D81" s="216">
        <v>0.5</v>
      </c>
      <c r="E81" s="217">
        <v>0</v>
      </c>
      <c r="F81" s="200" t="s">
        <v>227</v>
      </c>
      <c r="G81" s="200" t="s">
        <v>227</v>
      </c>
      <c r="H81" s="217" t="s">
        <v>227</v>
      </c>
      <c r="I81" s="218" t="s">
        <v>227</v>
      </c>
      <c r="J81" s="219">
        <v>1472154000</v>
      </c>
      <c r="K81" s="220">
        <v>120</v>
      </c>
      <c r="L81" s="224">
        <v>0</v>
      </c>
      <c r="M81" s="224" t="s">
        <v>227</v>
      </c>
      <c r="N81" s="220">
        <v>20</v>
      </c>
      <c r="O81" s="220">
        <v>40</v>
      </c>
      <c r="P81" s="221">
        <v>853151633</v>
      </c>
      <c r="Q81" s="222">
        <v>1796725567</v>
      </c>
      <c r="R81" s="223" t="s">
        <v>227</v>
      </c>
    </row>
    <row r="82" spans="2:18" hidden="1" x14ac:dyDescent="0.2">
      <c r="B82" s="209" t="s">
        <v>227</v>
      </c>
      <c r="C82" s="66">
        <v>0</v>
      </c>
      <c r="D82" s="216">
        <v>0</v>
      </c>
      <c r="E82" s="217">
        <v>0</v>
      </c>
      <c r="F82" s="200" t="s">
        <v>227</v>
      </c>
      <c r="G82" s="200" t="s">
        <v>227</v>
      </c>
      <c r="H82" s="217" t="s">
        <v>227</v>
      </c>
      <c r="I82" s="218" t="s">
        <v>227</v>
      </c>
      <c r="J82" s="219" t="s">
        <v>227</v>
      </c>
      <c r="K82" s="220" t="s">
        <v>227</v>
      </c>
      <c r="L82" s="224">
        <v>0</v>
      </c>
      <c r="M82" s="224" t="s">
        <v>227</v>
      </c>
      <c r="N82" s="220" t="s">
        <v>227</v>
      </c>
      <c r="O82" s="220" t="s">
        <v>227</v>
      </c>
      <c r="P82" s="221" t="s">
        <v>227</v>
      </c>
      <c r="Q82" s="222" t="s">
        <v>227</v>
      </c>
      <c r="R82" s="223" t="s">
        <v>227</v>
      </c>
    </row>
    <row r="83" spans="2:18" hidden="1" x14ac:dyDescent="0.2">
      <c r="B83" s="209" t="s">
        <v>227</v>
      </c>
      <c r="C83" s="66">
        <v>0</v>
      </c>
      <c r="D83" s="216">
        <v>0</v>
      </c>
      <c r="E83" s="217">
        <v>0</v>
      </c>
      <c r="F83" s="200" t="s">
        <v>227</v>
      </c>
      <c r="G83" s="200" t="s">
        <v>227</v>
      </c>
      <c r="H83" s="217" t="s">
        <v>227</v>
      </c>
      <c r="I83" s="218" t="s">
        <v>227</v>
      </c>
      <c r="J83" s="219" t="s">
        <v>227</v>
      </c>
      <c r="K83" s="220" t="s">
        <v>227</v>
      </c>
      <c r="L83" s="224">
        <v>0</v>
      </c>
      <c r="M83" s="224" t="s">
        <v>227</v>
      </c>
      <c r="N83" s="220" t="s">
        <v>227</v>
      </c>
      <c r="O83" s="220" t="s">
        <v>227</v>
      </c>
      <c r="P83" s="221" t="s">
        <v>227</v>
      </c>
      <c r="Q83" s="222"/>
      <c r="R83" s="223" t="s">
        <v>227</v>
      </c>
    </row>
    <row r="84" spans="2:18" hidden="1" x14ac:dyDescent="0.2">
      <c r="B84" s="209" t="s">
        <v>227</v>
      </c>
      <c r="C84" s="66">
        <v>0</v>
      </c>
      <c r="D84" s="216">
        <v>0</v>
      </c>
      <c r="E84" s="217">
        <v>0</v>
      </c>
      <c r="F84" s="200" t="s">
        <v>227</v>
      </c>
      <c r="G84" s="200" t="s">
        <v>227</v>
      </c>
      <c r="H84" s="217" t="s">
        <v>227</v>
      </c>
      <c r="I84" s="218" t="s">
        <v>227</v>
      </c>
      <c r="J84" s="219" t="s">
        <v>227</v>
      </c>
      <c r="K84" s="220" t="s">
        <v>227</v>
      </c>
      <c r="L84" s="224">
        <v>0</v>
      </c>
      <c r="M84" s="224" t="s">
        <v>227</v>
      </c>
      <c r="N84" s="220" t="s">
        <v>227</v>
      </c>
      <c r="O84" s="220" t="s">
        <v>227</v>
      </c>
      <c r="P84" s="221" t="s">
        <v>227</v>
      </c>
      <c r="Q84" s="222" t="s">
        <v>227</v>
      </c>
      <c r="R84" s="223" t="s">
        <v>227</v>
      </c>
    </row>
    <row r="85" spans="2:18" hidden="1" x14ac:dyDescent="0.2">
      <c r="B85" s="209" t="s">
        <v>227</v>
      </c>
      <c r="C85" s="66">
        <v>0</v>
      </c>
      <c r="D85" s="216">
        <v>0</v>
      </c>
      <c r="E85" s="217">
        <v>0</v>
      </c>
      <c r="F85" s="200" t="s">
        <v>227</v>
      </c>
      <c r="G85" s="200" t="s">
        <v>227</v>
      </c>
      <c r="H85" s="217" t="s">
        <v>227</v>
      </c>
      <c r="I85" s="218" t="s">
        <v>227</v>
      </c>
      <c r="J85" s="219" t="s">
        <v>227</v>
      </c>
      <c r="K85" s="220" t="s">
        <v>227</v>
      </c>
      <c r="L85" s="224">
        <v>0</v>
      </c>
      <c r="M85" s="224" t="s">
        <v>227</v>
      </c>
      <c r="N85" s="220" t="s">
        <v>227</v>
      </c>
      <c r="O85" s="220" t="s">
        <v>227</v>
      </c>
      <c r="P85" s="221" t="s">
        <v>227</v>
      </c>
      <c r="Q85" s="222" t="s">
        <v>227</v>
      </c>
      <c r="R85" s="223" t="s">
        <v>227</v>
      </c>
    </row>
    <row r="86" spans="2:18" hidden="1" x14ac:dyDescent="0.2">
      <c r="B86" s="209" t="s">
        <v>227</v>
      </c>
      <c r="C86" s="66">
        <v>0</v>
      </c>
      <c r="D86" s="216">
        <v>0</v>
      </c>
      <c r="E86" s="217">
        <v>0</v>
      </c>
      <c r="F86" s="200" t="s">
        <v>227</v>
      </c>
      <c r="G86" s="200" t="s">
        <v>227</v>
      </c>
      <c r="H86" s="217" t="s">
        <v>227</v>
      </c>
      <c r="I86" s="218" t="s">
        <v>227</v>
      </c>
      <c r="J86" s="219" t="s">
        <v>227</v>
      </c>
      <c r="K86" s="220" t="s">
        <v>227</v>
      </c>
      <c r="L86" s="224">
        <v>0</v>
      </c>
      <c r="M86" s="224" t="s">
        <v>227</v>
      </c>
      <c r="N86" s="220" t="s">
        <v>227</v>
      </c>
      <c r="O86" s="220" t="s">
        <v>227</v>
      </c>
      <c r="P86" s="221" t="s">
        <v>227</v>
      </c>
      <c r="Q86" s="222" t="s">
        <v>227</v>
      </c>
      <c r="R86" s="223" t="s">
        <v>227</v>
      </c>
    </row>
    <row r="87" spans="2:18" hidden="1" x14ac:dyDescent="0.2">
      <c r="B87" s="209" t="s">
        <v>227</v>
      </c>
      <c r="C87" s="66">
        <v>0</v>
      </c>
      <c r="D87" s="216">
        <v>0</v>
      </c>
      <c r="E87" s="217">
        <v>0</v>
      </c>
      <c r="F87" s="200" t="s">
        <v>227</v>
      </c>
      <c r="G87" s="200" t="s">
        <v>227</v>
      </c>
      <c r="H87" s="217" t="s">
        <v>227</v>
      </c>
      <c r="I87" s="218" t="s">
        <v>227</v>
      </c>
      <c r="J87" s="219" t="s">
        <v>227</v>
      </c>
      <c r="K87" s="220" t="s">
        <v>227</v>
      </c>
      <c r="L87" s="224">
        <v>0</v>
      </c>
      <c r="M87" s="224" t="s">
        <v>227</v>
      </c>
      <c r="N87" s="220" t="s">
        <v>227</v>
      </c>
      <c r="O87" s="220" t="s">
        <v>227</v>
      </c>
      <c r="P87" s="221" t="s">
        <v>227</v>
      </c>
      <c r="Q87" s="222" t="s">
        <v>227</v>
      </c>
      <c r="R87" s="223" t="s">
        <v>227</v>
      </c>
    </row>
    <row r="88" spans="2:18" ht="13.5" hidden="1" thickBot="1" x14ac:dyDescent="0.25">
      <c r="B88" s="211" t="s">
        <v>227</v>
      </c>
      <c r="C88" s="154">
        <v>0</v>
      </c>
      <c r="D88" s="203">
        <v>0</v>
      </c>
      <c r="E88" s="225">
        <v>0</v>
      </c>
      <c r="F88" s="204" t="s">
        <v>227</v>
      </c>
      <c r="G88" s="204" t="s">
        <v>227</v>
      </c>
      <c r="H88" s="225" t="s">
        <v>227</v>
      </c>
      <c r="I88" s="226" t="s">
        <v>227</v>
      </c>
      <c r="J88" s="227" t="s">
        <v>227</v>
      </c>
      <c r="K88" s="228" t="s">
        <v>227</v>
      </c>
      <c r="L88" s="212">
        <v>0</v>
      </c>
      <c r="M88" s="212" t="s">
        <v>227</v>
      </c>
      <c r="N88" s="228" t="s">
        <v>227</v>
      </c>
      <c r="O88" s="228" t="s">
        <v>227</v>
      </c>
      <c r="P88" s="227" t="s">
        <v>227</v>
      </c>
      <c r="Q88" s="229" t="s">
        <v>227</v>
      </c>
      <c r="R88" s="230" t="s">
        <v>227</v>
      </c>
    </row>
    <row r="89" spans="2:18" ht="13.5" thickBot="1" x14ac:dyDescent="0.25">
      <c r="B89" s="161"/>
      <c r="C89" s="483"/>
      <c r="D89" s="483"/>
      <c r="E89" s="483"/>
      <c r="F89" s="483"/>
      <c r="G89" s="483"/>
      <c r="H89" s="483"/>
      <c r="I89" s="483"/>
      <c r="J89" s="483"/>
      <c r="K89" s="483"/>
      <c r="L89" s="483"/>
      <c r="M89" s="483"/>
      <c r="N89" s="483"/>
      <c r="O89" s="483"/>
      <c r="P89" s="483"/>
      <c r="Q89" s="483"/>
      <c r="R89" s="484"/>
    </row>
    <row r="90" spans="2:18" ht="25.5" x14ac:dyDescent="0.2">
      <c r="B90" s="67">
        <v>8</v>
      </c>
      <c r="C90" s="68" t="s">
        <v>364</v>
      </c>
      <c r="D90" s="69">
        <v>1</v>
      </c>
      <c r="E90" s="71">
        <v>1</v>
      </c>
      <c r="F90" s="70">
        <v>525490168</v>
      </c>
      <c r="G90" s="70">
        <v>0</v>
      </c>
      <c r="H90" s="71">
        <v>2</v>
      </c>
      <c r="I90" s="68">
        <v>525490168</v>
      </c>
      <c r="J90" s="71"/>
      <c r="K90" s="68"/>
      <c r="L90" s="68"/>
      <c r="M90" s="68">
        <v>0</v>
      </c>
      <c r="N90" s="71" t="s">
        <v>227</v>
      </c>
      <c r="O90" s="68" t="s">
        <v>227</v>
      </c>
      <c r="P90" s="73"/>
      <c r="Q90" s="73">
        <v>0</v>
      </c>
      <c r="R90" s="395" t="s">
        <v>394</v>
      </c>
    </row>
    <row r="91" spans="2:18" ht="26.25" thickBot="1" x14ac:dyDescent="0.25">
      <c r="B91" s="209">
        <v>8.1</v>
      </c>
      <c r="C91" s="66" t="s">
        <v>364</v>
      </c>
      <c r="D91" s="216">
        <v>1</v>
      </c>
      <c r="E91" s="217">
        <v>0</v>
      </c>
      <c r="F91" s="200" t="s">
        <v>227</v>
      </c>
      <c r="G91" s="200" t="s">
        <v>227</v>
      </c>
      <c r="H91" s="217" t="s">
        <v>227</v>
      </c>
      <c r="I91" s="218" t="s">
        <v>227</v>
      </c>
      <c r="J91" s="219">
        <v>1194126500</v>
      </c>
      <c r="K91" s="220" t="s">
        <v>227</v>
      </c>
      <c r="L91" s="220">
        <v>0</v>
      </c>
      <c r="M91" s="220" t="s">
        <v>227</v>
      </c>
      <c r="N91" s="220">
        <v>20</v>
      </c>
      <c r="O91" s="220">
        <v>40</v>
      </c>
      <c r="P91" s="221" t="s">
        <v>227</v>
      </c>
      <c r="Q91" s="222" t="s">
        <v>227</v>
      </c>
      <c r="R91" s="223" t="s">
        <v>227</v>
      </c>
    </row>
    <row r="92" spans="2:18" hidden="1" x14ac:dyDescent="0.2">
      <c r="B92" s="209" t="s">
        <v>227</v>
      </c>
      <c r="C92" s="66">
        <v>0</v>
      </c>
      <c r="D92" s="216">
        <v>0</v>
      </c>
      <c r="E92" s="217">
        <v>0</v>
      </c>
      <c r="F92" s="200" t="s">
        <v>227</v>
      </c>
      <c r="G92" s="200" t="s">
        <v>227</v>
      </c>
      <c r="H92" s="217" t="s">
        <v>227</v>
      </c>
      <c r="I92" s="218" t="s">
        <v>227</v>
      </c>
      <c r="J92" s="219" t="s">
        <v>227</v>
      </c>
      <c r="K92" s="220" t="s">
        <v>227</v>
      </c>
      <c r="L92" s="224">
        <v>0</v>
      </c>
      <c r="M92" s="224" t="s">
        <v>227</v>
      </c>
      <c r="N92" s="220" t="s">
        <v>227</v>
      </c>
      <c r="O92" s="220" t="s">
        <v>227</v>
      </c>
      <c r="P92" s="221" t="s">
        <v>227</v>
      </c>
      <c r="Q92" s="222" t="s">
        <v>227</v>
      </c>
      <c r="R92" s="223" t="s">
        <v>227</v>
      </c>
    </row>
    <row r="93" spans="2:18" hidden="1" x14ac:dyDescent="0.2">
      <c r="B93" s="209" t="s">
        <v>227</v>
      </c>
      <c r="C93" s="66">
        <v>0</v>
      </c>
      <c r="D93" s="216">
        <v>0</v>
      </c>
      <c r="E93" s="217">
        <v>0</v>
      </c>
      <c r="F93" s="200" t="s">
        <v>227</v>
      </c>
      <c r="G93" s="200" t="s">
        <v>227</v>
      </c>
      <c r="H93" s="217" t="s">
        <v>227</v>
      </c>
      <c r="I93" s="218" t="s">
        <v>227</v>
      </c>
      <c r="J93" s="219" t="s">
        <v>227</v>
      </c>
      <c r="K93" s="220" t="s">
        <v>227</v>
      </c>
      <c r="L93" s="224">
        <v>0</v>
      </c>
      <c r="M93" s="224" t="s">
        <v>227</v>
      </c>
      <c r="N93" s="220" t="s">
        <v>227</v>
      </c>
      <c r="O93" s="220" t="s">
        <v>227</v>
      </c>
      <c r="P93" s="221" t="s">
        <v>227</v>
      </c>
      <c r="Q93" s="222" t="s">
        <v>227</v>
      </c>
      <c r="R93" s="223" t="s">
        <v>227</v>
      </c>
    </row>
    <row r="94" spans="2:18" hidden="1" x14ac:dyDescent="0.2">
      <c r="B94" s="209" t="s">
        <v>227</v>
      </c>
      <c r="C94" s="66">
        <v>0</v>
      </c>
      <c r="D94" s="216">
        <v>0</v>
      </c>
      <c r="E94" s="217">
        <v>0</v>
      </c>
      <c r="F94" s="200" t="s">
        <v>227</v>
      </c>
      <c r="G94" s="200" t="s">
        <v>227</v>
      </c>
      <c r="H94" s="217" t="s">
        <v>227</v>
      </c>
      <c r="I94" s="218" t="s">
        <v>227</v>
      </c>
      <c r="J94" s="219" t="s">
        <v>227</v>
      </c>
      <c r="K94" s="220" t="s">
        <v>227</v>
      </c>
      <c r="L94" s="224">
        <v>0</v>
      </c>
      <c r="M94" s="224" t="s">
        <v>227</v>
      </c>
      <c r="N94" s="220" t="s">
        <v>227</v>
      </c>
      <c r="O94" s="220" t="s">
        <v>227</v>
      </c>
      <c r="P94" s="221" t="s">
        <v>227</v>
      </c>
      <c r="Q94" s="222"/>
      <c r="R94" s="223" t="s">
        <v>227</v>
      </c>
    </row>
    <row r="95" spans="2:18" hidden="1" x14ac:dyDescent="0.2">
      <c r="B95" s="209" t="s">
        <v>227</v>
      </c>
      <c r="C95" s="66">
        <v>0</v>
      </c>
      <c r="D95" s="216">
        <v>0</v>
      </c>
      <c r="E95" s="217">
        <v>0</v>
      </c>
      <c r="F95" s="200" t="s">
        <v>227</v>
      </c>
      <c r="G95" s="200" t="s">
        <v>227</v>
      </c>
      <c r="H95" s="217" t="s">
        <v>227</v>
      </c>
      <c r="I95" s="218" t="s">
        <v>227</v>
      </c>
      <c r="J95" s="219" t="s">
        <v>227</v>
      </c>
      <c r="K95" s="220" t="s">
        <v>227</v>
      </c>
      <c r="L95" s="224">
        <v>0</v>
      </c>
      <c r="M95" s="224" t="s">
        <v>227</v>
      </c>
      <c r="N95" s="220" t="s">
        <v>227</v>
      </c>
      <c r="O95" s="220" t="s">
        <v>227</v>
      </c>
      <c r="P95" s="221" t="s">
        <v>227</v>
      </c>
      <c r="Q95" s="222" t="s">
        <v>227</v>
      </c>
      <c r="R95" s="223" t="s">
        <v>227</v>
      </c>
    </row>
    <row r="96" spans="2:18" hidden="1" x14ac:dyDescent="0.2">
      <c r="B96" s="209" t="s">
        <v>227</v>
      </c>
      <c r="C96" s="66">
        <v>0</v>
      </c>
      <c r="D96" s="216">
        <v>0</v>
      </c>
      <c r="E96" s="217">
        <v>0</v>
      </c>
      <c r="F96" s="200" t="s">
        <v>227</v>
      </c>
      <c r="G96" s="200" t="s">
        <v>227</v>
      </c>
      <c r="H96" s="217" t="s">
        <v>227</v>
      </c>
      <c r="I96" s="218" t="s">
        <v>227</v>
      </c>
      <c r="J96" s="219" t="s">
        <v>227</v>
      </c>
      <c r="K96" s="220" t="s">
        <v>227</v>
      </c>
      <c r="L96" s="224">
        <v>0</v>
      </c>
      <c r="M96" s="224" t="s">
        <v>227</v>
      </c>
      <c r="N96" s="220" t="s">
        <v>227</v>
      </c>
      <c r="O96" s="220" t="s">
        <v>227</v>
      </c>
      <c r="P96" s="221" t="s">
        <v>227</v>
      </c>
      <c r="Q96" s="222" t="s">
        <v>227</v>
      </c>
      <c r="R96" s="223" t="s">
        <v>227</v>
      </c>
    </row>
    <row r="97" spans="2:18" hidden="1" x14ac:dyDescent="0.2">
      <c r="B97" s="209" t="s">
        <v>227</v>
      </c>
      <c r="C97" s="66">
        <v>0</v>
      </c>
      <c r="D97" s="216">
        <v>0</v>
      </c>
      <c r="E97" s="217">
        <v>0</v>
      </c>
      <c r="F97" s="200" t="s">
        <v>227</v>
      </c>
      <c r="G97" s="200" t="s">
        <v>227</v>
      </c>
      <c r="H97" s="217" t="s">
        <v>227</v>
      </c>
      <c r="I97" s="218" t="s">
        <v>227</v>
      </c>
      <c r="J97" s="219" t="s">
        <v>227</v>
      </c>
      <c r="K97" s="220" t="s">
        <v>227</v>
      </c>
      <c r="L97" s="224">
        <v>0</v>
      </c>
      <c r="M97" s="224" t="s">
        <v>227</v>
      </c>
      <c r="N97" s="220" t="s">
        <v>227</v>
      </c>
      <c r="O97" s="220" t="s">
        <v>227</v>
      </c>
      <c r="P97" s="221" t="s">
        <v>227</v>
      </c>
      <c r="Q97" s="222" t="s">
        <v>227</v>
      </c>
      <c r="R97" s="223" t="s">
        <v>227</v>
      </c>
    </row>
    <row r="98" spans="2:18" hidden="1" x14ac:dyDescent="0.2">
      <c r="B98" s="209" t="s">
        <v>227</v>
      </c>
      <c r="C98" s="66">
        <v>0</v>
      </c>
      <c r="D98" s="216">
        <v>0</v>
      </c>
      <c r="E98" s="217">
        <v>0</v>
      </c>
      <c r="F98" s="200" t="s">
        <v>227</v>
      </c>
      <c r="G98" s="200" t="s">
        <v>227</v>
      </c>
      <c r="H98" s="217" t="s">
        <v>227</v>
      </c>
      <c r="I98" s="218" t="s">
        <v>227</v>
      </c>
      <c r="J98" s="219" t="s">
        <v>227</v>
      </c>
      <c r="K98" s="220" t="s">
        <v>227</v>
      </c>
      <c r="L98" s="224">
        <v>0</v>
      </c>
      <c r="M98" s="224" t="s">
        <v>227</v>
      </c>
      <c r="N98" s="220" t="s">
        <v>227</v>
      </c>
      <c r="O98" s="220" t="s">
        <v>227</v>
      </c>
      <c r="P98" s="221" t="s">
        <v>227</v>
      </c>
      <c r="Q98" s="222" t="s">
        <v>227</v>
      </c>
      <c r="R98" s="223" t="s">
        <v>227</v>
      </c>
    </row>
    <row r="99" spans="2:18" ht="13.5" hidden="1" thickBot="1" x14ac:dyDescent="0.25">
      <c r="B99" s="211" t="s">
        <v>227</v>
      </c>
      <c r="C99" s="154">
        <v>0</v>
      </c>
      <c r="D99" s="203">
        <v>0</v>
      </c>
      <c r="E99" s="225">
        <v>0</v>
      </c>
      <c r="F99" s="204" t="s">
        <v>227</v>
      </c>
      <c r="G99" s="204" t="s">
        <v>227</v>
      </c>
      <c r="H99" s="225" t="s">
        <v>227</v>
      </c>
      <c r="I99" s="226" t="s">
        <v>227</v>
      </c>
      <c r="J99" s="227" t="s">
        <v>227</v>
      </c>
      <c r="K99" s="228" t="s">
        <v>227</v>
      </c>
      <c r="L99" s="212">
        <v>0</v>
      </c>
      <c r="M99" s="212" t="s">
        <v>227</v>
      </c>
      <c r="N99" s="228" t="s">
        <v>227</v>
      </c>
      <c r="O99" s="228" t="s">
        <v>227</v>
      </c>
      <c r="P99" s="227" t="s">
        <v>227</v>
      </c>
      <c r="Q99" s="229" t="s">
        <v>227</v>
      </c>
      <c r="R99" s="230" t="s">
        <v>227</v>
      </c>
    </row>
    <row r="100" spans="2:18" ht="13.5" thickBot="1" x14ac:dyDescent="0.25">
      <c r="B100" s="161"/>
      <c r="C100" s="483"/>
      <c r="D100" s="483"/>
      <c r="E100" s="483"/>
      <c r="F100" s="483"/>
      <c r="G100" s="483"/>
      <c r="H100" s="483"/>
      <c r="I100" s="483"/>
      <c r="J100" s="483"/>
      <c r="K100" s="483"/>
      <c r="L100" s="483"/>
      <c r="M100" s="483"/>
      <c r="N100" s="483"/>
      <c r="O100" s="483"/>
      <c r="P100" s="483"/>
      <c r="Q100" s="483"/>
      <c r="R100" s="484"/>
    </row>
    <row r="101" spans="2:18" x14ac:dyDescent="0.2">
      <c r="B101" s="67">
        <v>9</v>
      </c>
      <c r="C101" s="68" t="s">
        <v>365</v>
      </c>
      <c r="D101" s="69">
        <v>1</v>
      </c>
      <c r="E101" s="71">
        <v>1</v>
      </c>
      <c r="F101" s="70">
        <v>525490168</v>
      </c>
      <c r="G101" s="70">
        <v>0</v>
      </c>
      <c r="H101" s="71">
        <v>2</v>
      </c>
      <c r="I101" s="68">
        <v>525490168</v>
      </c>
      <c r="J101" s="71"/>
      <c r="K101" s="68"/>
      <c r="L101" s="68"/>
      <c r="M101" s="68">
        <v>0</v>
      </c>
      <c r="N101" s="71" t="s">
        <v>227</v>
      </c>
      <c r="O101" s="68" t="s">
        <v>227</v>
      </c>
      <c r="P101" s="73"/>
      <c r="Q101" s="73">
        <v>3874089332.1659994</v>
      </c>
      <c r="R101" s="395" t="s">
        <v>394</v>
      </c>
    </row>
    <row r="102" spans="2:18" ht="13.5" thickBot="1" x14ac:dyDescent="0.25">
      <c r="B102" s="209">
        <v>9.1</v>
      </c>
      <c r="C102" s="66" t="s">
        <v>365</v>
      </c>
      <c r="D102" s="216">
        <v>1</v>
      </c>
      <c r="E102" s="217">
        <v>0</v>
      </c>
      <c r="F102" s="200" t="s">
        <v>227</v>
      </c>
      <c r="G102" s="200" t="s">
        <v>227</v>
      </c>
      <c r="H102" s="217" t="s">
        <v>227</v>
      </c>
      <c r="I102" s="218" t="s">
        <v>227</v>
      </c>
      <c r="J102" s="219">
        <v>3667348749.3800001</v>
      </c>
      <c r="K102" s="220">
        <v>60</v>
      </c>
      <c r="L102" s="220">
        <v>0</v>
      </c>
      <c r="M102" s="220" t="s">
        <v>227</v>
      </c>
      <c r="N102" s="220">
        <v>20</v>
      </c>
      <c r="O102" s="220">
        <v>40</v>
      </c>
      <c r="P102" s="221">
        <v>526729167.08999997</v>
      </c>
      <c r="Q102" s="222">
        <v>3874089332.1659994</v>
      </c>
      <c r="R102" s="223" t="s">
        <v>227</v>
      </c>
    </row>
    <row r="103" spans="2:18" hidden="1" x14ac:dyDescent="0.2">
      <c r="B103" s="209" t="s">
        <v>227</v>
      </c>
      <c r="C103" s="66">
        <v>0</v>
      </c>
      <c r="D103" s="216">
        <v>0</v>
      </c>
      <c r="E103" s="217">
        <v>0</v>
      </c>
      <c r="F103" s="200" t="s">
        <v>227</v>
      </c>
      <c r="G103" s="200" t="s">
        <v>227</v>
      </c>
      <c r="H103" s="217" t="s">
        <v>227</v>
      </c>
      <c r="I103" s="218" t="s">
        <v>227</v>
      </c>
      <c r="J103" s="219" t="s">
        <v>227</v>
      </c>
      <c r="K103" s="220" t="s">
        <v>227</v>
      </c>
      <c r="L103" s="224">
        <v>0</v>
      </c>
      <c r="M103" s="224" t="s">
        <v>227</v>
      </c>
      <c r="N103" s="220" t="s">
        <v>227</v>
      </c>
      <c r="O103" s="220" t="s">
        <v>227</v>
      </c>
      <c r="P103" s="221" t="s">
        <v>227</v>
      </c>
      <c r="Q103" s="222" t="s">
        <v>227</v>
      </c>
      <c r="R103" s="223" t="s">
        <v>227</v>
      </c>
    </row>
    <row r="104" spans="2:18" hidden="1" x14ac:dyDescent="0.2">
      <c r="B104" s="209" t="s">
        <v>227</v>
      </c>
      <c r="C104" s="66">
        <v>0</v>
      </c>
      <c r="D104" s="216">
        <v>0</v>
      </c>
      <c r="E104" s="217">
        <v>0</v>
      </c>
      <c r="F104" s="200" t="s">
        <v>227</v>
      </c>
      <c r="G104" s="200" t="s">
        <v>227</v>
      </c>
      <c r="H104" s="217" t="s">
        <v>227</v>
      </c>
      <c r="I104" s="218" t="s">
        <v>227</v>
      </c>
      <c r="J104" s="219" t="s">
        <v>227</v>
      </c>
      <c r="K104" s="220" t="s">
        <v>227</v>
      </c>
      <c r="L104" s="224">
        <v>0</v>
      </c>
      <c r="M104" s="224" t="s">
        <v>227</v>
      </c>
      <c r="N104" s="220" t="s">
        <v>227</v>
      </c>
      <c r="O104" s="220" t="s">
        <v>227</v>
      </c>
      <c r="P104" s="221" t="s">
        <v>227</v>
      </c>
      <c r="Q104" s="222" t="s">
        <v>227</v>
      </c>
      <c r="R104" s="223" t="s">
        <v>227</v>
      </c>
    </row>
    <row r="105" spans="2:18" hidden="1" x14ac:dyDescent="0.2">
      <c r="B105" s="209" t="s">
        <v>227</v>
      </c>
      <c r="C105" s="66">
        <v>0</v>
      </c>
      <c r="D105" s="216">
        <v>0</v>
      </c>
      <c r="E105" s="217">
        <v>0</v>
      </c>
      <c r="F105" s="200" t="s">
        <v>227</v>
      </c>
      <c r="G105" s="200" t="s">
        <v>227</v>
      </c>
      <c r="H105" s="217" t="s">
        <v>227</v>
      </c>
      <c r="I105" s="218" t="s">
        <v>227</v>
      </c>
      <c r="J105" s="219" t="s">
        <v>227</v>
      </c>
      <c r="K105" s="220" t="s">
        <v>227</v>
      </c>
      <c r="L105" s="224">
        <v>0</v>
      </c>
      <c r="M105" s="224" t="s">
        <v>227</v>
      </c>
      <c r="N105" s="220" t="s">
        <v>227</v>
      </c>
      <c r="O105" s="220" t="s">
        <v>227</v>
      </c>
      <c r="P105" s="221" t="s">
        <v>227</v>
      </c>
      <c r="Q105" s="222"/>
      <c r="R105" s="223" t="s">
        <v>227</v>
      </c>
    </row>
    <row r="106" spans="2:18" hidden="1" x14ac:dyDescent="0.2">
      <c r="B106" s="209" t="s">
        <v>227</v>
      </c>
      <c r="C106" s="66">
        <v>0</v>
      </c>
      <c r="D106" s="216">
        <v>0</v>
      </c>
      <c r="E106" s="217">
        <v>0</v>
      </c>
      <c r="F106" s="200" t="s">
        <v>227</v>
      </c>
      <c r="G106" s="200" t="s">
        <v>227</v>
      </c>
      <c r="H106" s="217" t="s">
        <v>227</v>
      </c>
      <c r="I106" s="218" t="s">
        <v>227</v>
      </c>
      <c r="J106" s="219" t="s">
        <v>227</v>
      </c>
      <c r="K106" s="220" t="s">
        <v>227</v>
      </c>
      <c r="L106" s="224">
        <v>0</v>
      </c>
      <c r="M106" s="224" t="s">
        <v>227</v>
      </c>
      <c r="N106" s="220" t="s">
        <v>227</v>
      </c>
      <c r="O106" s="220" t="s">
        <v>227</v>
      </c>
      <c r="P106" s="221" t="s">
        <v>227</v>
      </c>
      <c r="Q106" s="222" t="s">
        <v>227</v>
      </c>
      <c r="R106" s="223" t="s">
        <v>227</v>
      </c>
    </row>
    <row r="107" spans="2:18" hidden="1" x14ac:dyDescent="0.2">
      <c r="B107" s="209" t="s">
        <v>227</v>
      </c>
      <c r="C107" s="66">
        <v>0</v>
      </c>
      <c r="D107" s="216">
        <v>0</v>
      </c>
      <c r="E107" s="217">
        <v>0</v>
      </c>
      <c r="F107" s="200" t="s">
        <v>227</v>
      </c>
      <c r="G107" s="200" t="s">
        <v>227</v>
      </c>
      <c r="H107" s="217" t="s">
        <v>227</v>
      </c>
      <c r="I107" s="218" t="s">
        <v>227</v>
      </c>
      <c r="J107" s="219" t="s">
        <v>227</v>
      </c>
      <c r="K107" s="220" t="s">
        <v>227</v>
      </c>
      <c r="L107" s="224">
        <v>0</v>
      </c>
      <c r="M107" s="224" t="s">
        <v>227</v>
      </c>
      <c r="N107" s="220" t="s">
        <v>227</v>
      </c>
      <c r="O107" s="220" t="s">
        <v>227</v>
      </c>
      <c r="P107" s="221" t="s">
        <v>227</v>
      </c>
      <c r="Q107" s="222" t="s">
        <v>227</v>
      </c>
      <c r="R107" s="223" t="s">
        <v>227</v>
      </c>
    </row>
    <row r="108" spans="2:18" hidden="1" x14ac:dyDescent="0.2">
      <c r="B108" s="209" t="s">
        <v>227</v>
      </c>
      <c r="C108" s="66">
        <v>0</v>
      </c>
      <c r="D108" s="216">
        <v>0</v>
      </c>
      <c r="E108" s="217">
        <v>0</v>
      </c>
      <c r="F108" s="200" t="s">
        <v>227</v>
      </c>
      <c r="G108" s="200" t="s">
        <v>227</v>
      </c>
      <c r="H108" s="217" t="s">
        <v>227</v>
      </c>
      <c r="I108" s="218" t="s">
        <v>227</v>
      </c>
      <c r="J108" s="219" t="s">
        <v>227</v>
      </c>
      <c r="K108" s="220" t="s">
        <v>227</v>
      </c>
      <c r="L108" s="224">
        <v>0</v>
      </c>
      <c r="M108" s="224" t="s">
        <v>227</v>
      </c>
      <c r="N108" s="220" t="s">
        <v>227</v>
      </c>
      <c r="O108" s="220" t="s">
        <v>227</v>
      </c>
      <c r="P108" s="221" t="s">
        <v>227</v>
      </c>
      <c r="Q108" s="222" t="s">
        <v>227</v>
      </c>
      <c r="R108" s="223" t="s">
        <v>227</v>
      </c>
    </row>
    <row r="109" spans="2:18" hidden="1" x14ac:dyDescent="0.2">
      <c r="B109" s="209" t="s">
        <v>227</v>
      </c>
      <c r="C109" s="66">
        <v>0</v>
      </c>
      <c r="D109" s="216">
        <v>0</v>
      </c>
      <c r="E109" s="217">
        <v>0</v>
      </c>
      <c r="F109" s="200" t="s">
        <v>227</v>
      </c>
      <c r="G109" s="200" t="s">
        <v>227</v>
      </c>
      <c r="H109" s="217" t="s">
        <v>227</v>
      </c>
      <c r="I109" s="218" t="s">
        <v>227</v>
      </c>
      <c r="J109" s="219" t="s">
        <v>227</v>
      </c>
      <c r="K109" s="220" t="s">
        <v>227</v>
      </c>
      <c r="L109" s="224">
        <v>0</v>
      </c>
      <c r="M109" s="224" t="s">
        <v>227</v>
      </c>
      <c r="N109" s="220" t="s">
        <v>227</v>
      </c>
      <c r="O109" s="220" t="s">
        <v>227</v>
      </c>
      <c r="P109" s="221" t="s">
        <v>227</v>
      </c>
      <c r="Q109" s="222" t="s">
        <v>227</v>
      </c>
      <c r="R109" s="223" t="s">
        <v>227</v>
      </c>
    </row>
    <row r="110" spans="2:18" ht="13.5" hidden="1" thickBot="1" x14ac:dyDescent="0.25">
      <c r="B110" s="211" t="s">
        <v>227</v>
      </c>
      <c r="C110" s="154">
        <v>0</v>
      </c>
      <c r="D110" s="203">
        <v>0</v>
      </c>
      <c r="E110" s="225">
        <v>0</v>
      </c>
      <c r="F110" s="204" t="s">
        <v>227</v>
      </c>
      <c r="G110" s="204" t="s">
        <v>227</v>
      </c>
      <c r="H110" s="225" t="s">
        <v>227</v>
      </c>
      <c r="I110" s="226" t="s">
        <v>227</v>
      </c>
      <c r="J110" s="227" t="s">
        <v>227</v>
      </c>
      <c r="K110" s="228" t="s">
        <v>227</v>
      </c>
      <c r="L110" s="212">
        <v>0</v>
      </c>
      <c r="M110" s="212" t="s">
        <v>227</v>
      </c>
      <c r="N110" s="228" t="s">
        <v>227</v>
      </c>
      <c r="O110" s="228" t="s">
        <v>227</v>
      </c>
      <c r="P110" s="227" t="s">
        <v>227</v>
      </c>
      <c r="Q110" s="229" t="s">
        <v>227</v>
      </c>
      <c r="R110" s="230" t="s">
        <v>227</v>
      </c>
    </row>
    <row r="111" spans="2:18" ht="13.5" thickBot="1" x14ac:dyDescent="0.25">
      <c r="B111" s="161"/>
      <c r="C111" s="483"/>
      <c r="D111" s="483"/>
      <c r="E111" s="483"/>
      <c r="F111" s="483"/>
      <c r="G111" s="483"/>
      <c r="H111" s="483"/>
      <c r="I111" s="483"/>
      <c r="J111" s="483"/>
      <c r="K111" s="483"/>
      <c r="L111" s="483"/>
      <c r="M111" s="483"/>
      <c r="N111" s="483"/>
      <c r="O111" s="483"/>
      <c r="P111" s="483"/>
      <c r="Q111" s="483"/>
      <c r="R111" s="484"/>
    </row>
    <row r="112" spans="2:18" ht="63.75" x14ac:dyDescent="0.2">
      <c r="B112" s="67">
        <v>10</v>
      </c>
      <c r="C112" s="68" t="s">
        <v>366</v>
      </c>
      <c r="D112" s="69">
        <v>1</v>
      </c>
      <c r="E112" s="71">
        <v>1</v>
      </c>
      <c r="F112" s="70">
        <v>525490168</v>
      </c>
      <c r="G112" s="70">
        <v>0</v>
      </c>
      <c r="H112" s="71">
        <v>2</v>
      </c>
      <c r="I112" s="68">
        <v>525490168</v>
      </c>
      <c r="J112" s="71"/>
      <c r="K112" s="68"/>
      <c r="L112" s="68"/>
      <c r="M112" s="68">
        <v>0</v>
      </c>
      <c r="N112" s="71" t="s">
        <v>227</v>
      </c>
      <c r="O112" s="68" t="s">
        <v>227</v>
      </c>
      <c r="P112" s="73"/>
      <c r="Q112" s="73">
        <v>84422130158.140015</v>
      </c>
      <c r="R112" s="395" t="s">
        <v>394</v>
      </c>
    </row>
    <row r="113" spans="2:18" ht="64.5" thickBot="1" x14ac:dyDescent="0.25">
      <c r="B113" s="209">
        <v>10.1</v>
      </c>
      <c r="C113" s="66" t="s">
        <v>366</v>
      </c>
      <c r="D113" s="216">
        <v>1</v>
      </c>
      <c r="E113" s="217">
        <v>0</v>
      </c>
      <c r="F113" s="200" t="s">
        <v>227</v>
      </c>
      <c r="G113" s="200" t="s">
        <v>227</v>
      </c>
      <c r="H113" s="217" t="s">
        <v>227</v>
      </c>
      <c r="I113" s="218" t="s">
        <v>227</v>
      </c>
      <c r="J113" s="219">
        <v>47331286688</v>
      </c>
      <c r="K113" s="220">
        <v>120</v>
      </c>
      <c r="L113" s="220">
        <v>0</v>
      </c>
      <c r="M113" s="220" t="s">
        <v>227</v>
      </c>
      <c r="N113" s="220">
        <v>20</v>
      </c>
      <c r="O113" s="220">
        <v>40</v>
      </c>
      <c r="P113" s="221">
        <v>774185880.25999999</v>
      </c>
      <c r="Q113" s="222">
        <v>84422130158.140015</v>
      </c>
      <c r="R113" s="223" t="s">
        <v>227</v>
      </c>
    </row>
    <row r="114" spans="2:18" hidden="1" x14ac:dyDescent="0.2">
      <c r="B114" s="209" t="s">
        <v>227</v>
      </c>
      <c r="C114" s="66">
        <v>0</v>
      </c>
      <c r="D114" s="216">
        <v>0</v>
      </c>
      <c r="E114" s="217">
        <v>0</v>
      </c>
      <c r="F114" s="200" t="s">
        <v>227</v>
      </c>
      <c r="G114" s="200" t="s">
        <v>227</v>
      </c>
      <c r="H114" s="217" t="s">
        <v>227</v>
      </c>
      <c r="I114" s="218" t="s">
        <v>227</v>
      </c>
      <c r="J114" s="219" t="s">
        <v>227</v>
      </c>
      <c r="K114" s="220" t="s">
        <v>227</v>
      </c>
      <c r="L114" s="224">
        <v>0</v>
      </c>
      <c r="M114" s="224" t="s">
        <v>227</v>
      </c>
      <c r="N114" s="220" t="s">
        <v>227</v>
      </c>
      <c r="O114" s="220" t="s">
        <v>227</v>
      </c>
      <c r="P114" s="221" t="s">
        <v>227</v>
      </c>
      <c r="Q114" s="222" t="s">
        <v>227</v>
      </c>
      <c r="R114" s="223" t="s">
        <v>227</v>
      </c>
    </row>
    <row r="115" spans="2:18" hidden="1" x14ac:dyDescent="0.2">
      <c r="B115" s="209" t="s">
        <v>227</v>
      </c>
      <c r="C115" s="66">
        <v>0</v>
      </c>
      <c r="D115" s="216">
        <v>0</v>
      </c>
      <c r="E115" s="217">
        <v>0</v>
      </c>
      <c r="F115" s="200" t="s">
        <v>227</v>
      </c>
      <c r="G115" s="200" t="s">
        <v>227</v>
      </c>
      <c r="H115" s="217" t="s">
        <v>227</v>
      </c>
      <c r="I115" s="218" t="s">
        <v>227</v>
      </c>
      <c r="J115" s="219" t="s">
        <v>227</v>
      </c>
      <c r="K115" s="220" t="s">
        <v>227</v>
      </c>
      <c r="L115" s="224">
        <v>0</v>
      </c>
      <c r="M115" s="224" t="s">
        <v>227</v>
      </c>
      <c r="N115" s="220" t="s">
        <v>227</v>
      </c>
      <c r="O115" s="220" t="s">
        <v>227</v>
      </c>
      <c r="P115" s="221" t="s">
        <v>227</v>
      </c>
      <c r="Q115" s="222" t="s">
        <v>227</v>
      </c>
      <c r="R115" s="223" t="s">
        <v>227</v>
      </c>
    </row>
    <row r="116" spans="2:18" hidden="1" x14ac:dyDescent="0.2">
      <c r="B116" s="209" t="s">
        <v>227</v>
      </c>
      <c r="C116" s="66">
        <v>0</v>
      </c>
      <c r="D116" s="216">
        <v>0</v>
      </c>
      <c r="E116" s="217">
        <v>0</v>
      </c>
      <c r="F116" s="200" t="s">
        <v>227</v>
      </c>
      <c r="G116" s="200" t="s">
        <v>227</v>
      </c>
      <c r="H116" s="217" t="s">
        <v>227</v>
      </c>
      <c r="I116" s="218" t="s">
        <v>227</v>
      </c>
      <c r="J116" s="219" t="s">
        <v>227</v>
      </c>
      <c r="K116" s="220" t="s">
        <v>227</v>
      </c>
      <c r="L116" s="224">
        <v>0</v>
      </c>
      <c r="M116" s="224" t="s">
        <v>227</v>
      </c>
      <c r="N116" s="220" t="s">
        <v>227</v>
      </c>
      <c r="O116" s="220" t="s">
        <v>227</v>
      </c>
      <c r="P116" s="221" t="s">
        <v>227</v>
      </c>
      <c r="Q116" s="222"/>
      <c r="R116" s="223" t="s">
        <v>227</v>
      </c>
    </row>
    <row r="117" spans="2:18" hidden="1" x14ac:dyDescent="0.2">
      <c r="B117" s="209" t="s">
        <v>227</v>
      </c>
      <c r="C117" s="66">
        <v>0</v>
      </c>
      <c r="D117" s="216">
        <v>0</v>
      </c>
      <c r="E117" s="217">
        <v>0</v>
      </c>
      <c r="F117" s="200" t="s">
        <v>227</v>
      </c>
      <c r="G117" s="200" t="s">
        <v>227</v>
      </c>
      <c r="H117" s="217" t="s">
        <v>227</v>
      </c>
      <c r="I117" s="218" t="s">
        <v>227</v>
      </c>
      <c r="J117" s="219" t="s">
        <v>227</v>
      </c>
      <c r="K117" s="220" t="s">
        <v>227</v>
      </c>
      <c r="L117" s="224">
        <v>0</v>
      </c>
      <c r="M117" s="224" t="s">
        <v>227</v>
      </c>
      <c r="N117" s="220" t="s">
        <v>227</v>
      </c>
      <c r="O117" s="220" t="s">
        <v>227</v>
      </c>
      <c r="P117" s="221" t="s">
        <v>227</v>
      </c>
      <c r="Q117" s="222" t="s">
        <v>227</v>
      </c>
      <c r="R117" s="223" t="s">
        <v>227</v>
      </c>
    </row>
    <row r="118" spans="2:18" hidden="1" x14ac:dyDescent="0.2">
      <c r="B118" s="209" t="s">
        <v>227</v>
      </c>
      <c r="C118" s="66">
        <v>0</v>
      </c>
      <c r="D118" s="216">
        <v>0</v>
      </c>
      <c r="E118" s="217">
        <v>0</v>
      </c>
      <c r="F118" s="200" t="s">
        <v>227</v>
      </c>
      <c r="G118" s="200" t="s">
        <v>227</v>
      </c>
      <c r="H118" s="217" t="s">
        <v>227</v>
      </c>
      <c r="I118" s="218" t="s">
        <v>227</v>
      </c>
      <c r="J118" s="219" t="s">
        <v>227</v>
      </c>
      <c r="K118" s="220" t="s">
        <v>227</v>
      </c>
      <c r="L118" s="224">
        <v>0</v>
      </c>
      <c r="M118" s="224" t="s">
        <v>227</v>
      </c>
      <c r="N118" s="220" t="s">
        <v>227</v>
      </c>
      <c r="O118" s="220" t="s">
        <v>227</v>
      </c>
      <c r="P118" s="221" t="s">
        <v>227</v>
      </c>
      <c r="Q118" s="222" t="s">
        <v>227</v>
      </c>
      <c r="R118" s="223" t="s">
        <v>227</v>
      </c>
    </row>
    <row r="119" spans="2:18" hidden="1" x14ac:dyDescent="0.2">
      <c r="B119" s="209" t="s">
        <v>227</v>
      </c>
      <c r="C119" s="66">
        <v>0</v>
      </c>
      <c r="D119" s="216">
        <v>0</v>
      </c>
      <c r="E119" s="217">
        <v>0</v>
      </c>
      <c r="F119" s="200" t="s">
        <v>227</v>
      </c>
      <c r="G119" s="200" t="s">
        <v>227</v>
      </c>
      <c r="H119" s="217" t="s">
        <v>227</v>
      </c>
      <c r="I119" s="218" t="s">
        <v>227</v>
      </c>
      <c r="J119" s="219" t="s">
        <v>227</v>
      </c>
      <c r="K119" s="220" t="s">
        <v>227</v>
      </c>
      <c r="L119" s="224">
        <v>0</v>
      </c>
      <c r="M119" s="224" t="s">
        <v>227</v>
      </c>
      <c r="N119" s="220" t="s">
        <v>227</v>
      </c>
      <c r="O119" s="220" t="s">
        <v>227</v>
      </c>
      <c r="P119" s="221" t="s">
        <v>227</v>
      </c>
      <c r="Q119" s="222" t="s">
        <v>227</v>
      </c>
      <c r="R119" s="223" t="s">
        <v>227</v>
      </c>
    </row>
    <row r="120" spans="2:18" hidden="1" x14ac:dyDescent="0.2">
      <c r="B120" s="209" t="s">
        <v>227</v>
      </c>
      <c r="C120" s="66">
        <v>0</v>
      </c>
      <c r="D120" s="216">
        <v>0</v>
      </c>
      <c r="E120" s="217">
        <v>0</v>
      </c>
      <c r="F120" s="200" t="s">
        <v>227</v>
      </c>
      <c r="G120" s="200" t="s">
        <v>227</v>
      </c>
      <c r="H120" s="217" t="s">
        <v>227</v>
      </c>
      <c r="I120" s="218" t="s">
        <v>227</v>
      </c>
      <c r="J120" s="219" t="s">
        <v>227</v>
      </c>
      <c r="K120" s="220" t="s">
        <v>227</v>
      </c>
      <c r="L120" s="224">
        <v>0</v>
      </c>
      <c r="M120" s="224" t="s">
        <v>227</v>
      </c>
      <c r="N120" s="220" t="s">
        <v>227</v>
      </c>
      <c r="O120" s="220" t="s">
        <v>227</v>
      </c>
      <c r="P120" s="221" t="s">
        <v>227</v>
      </c>
      <c r="Q120" s="222" t="s">
        <v>227</v>
      </c>
      <c r="R120" s="223" t="s">
        <v>227</v>
      </c>
    </row>
    <row r="121" spans="2:18" ht="13.5" hidden="1" thickBot="1" x14ac:dyDescent="0.25">
      <c r="B121" s="211" t="s">
        <v>227</v>
      </c>
      <c r="C121" s="154">
        <v>0</v>
      </c>
      <c r="D121" s="203">
        <v>0</v>
      </c>
      <c r="E121" s="225">
        <v>0</v>
      </c>
      <c r="F121" s="204" t="s">
        <v>227</v>
      </c>
      <c r="G121" s="204" t="s">
        <v>227</v>
      </c>
      <c r="H121" s="225" t="s">
        <v>227</v>
      </c>
      <c r="I121" s="226" t="s">
        <v>227</v>
      </c>
      <c r="J121" s="227" t="s">
        <v>227</v>
      </c>
      <c r="K121" s="228" t="s">
        <v>227</v>
      </c>
      <c r="L121" s="212">
        <v>0</v>
      </c>
      <c r="M121" s="212" t="s">
        <v>227</v>
      </c>
      <c r="N121" s="228" t="s">
        <v>227</v>
      </c>
      <c r="O121" s="228" t="s">
        <v>227</v>
      </c>
      <c r="P121" s="227" t="s">
        <v>227</v>
      </c>
      <c r="Q121" s="229" t="s">
        <v>227</v>
      </c>
      <c r="R121" s="230" t="s">
        <v>227</v>
      </c>
    </row>
    <row r="122" spans="2:18" ht="13.5" thickBot="1" x14ac:dyDescent="0.25">
      <c r="B122" s="161"/>
      <c r="C122" s="483"/>
      <c r="D122" s="483"/>
      <c r="E122" s="483"/>
      <c r="F122" s="483"/>
      <c r="G122" s="483"/>
      <c r="H122" s="483"/>
      <c r="I122" s="483"/>
      <c r="J122" s="483"/>
      <c r="K122" s="483"/>
      <c r="L122" s="483"/>
      <c r="M122" s="483"/>
      <c r="N122" s="483"/>
      <c r="O122" s="483"/>
      <c r="P122" s="483"/>
      <c r="Q122" s="483"/>
      <c r="R122" s="484"/>
    </row>
    <row r="123" spans="2:18" x14ac:dyDescent="0.2">
      <c r="B123" s="67">
        <v>11</v>
      </c>
      <c r="C123" s="68" t="s">
        <v>367</v>
      </c>
      <c r="D123" s="69">
        <v>1</v>
      </c>
      <c r="E123" s="71">
        <v>1</v>
      </c>
      <c r="F123" s="70">
        <v>525490168</v>
      </c>
      <c r="G123" s="70">
        <v>0</v>
      </c>
      <c r="H123" s="71">
        <v>2</v>
      </c>
      <c r="I123" s="68">
        <v>525490168</v>
      </c>
      <c r="J123" s="71"/>
      <c r="K123" s="68"/>
      <c r="L123" s="68"/>
      <c r="M123" s="68">
        <v>0</v>
      </c>
      <c r="N123" s="71" t="s">
        <v>227</v>
      </c>
      <c r="O123" s="68" t="s">
        <v>227</v>
      </c>
      <c r="P123" s="73"/>
      <c r="Q123" s="73">
        <v>0</v>
      </c>
      <c r="R123" s="395" t="s">
        <v>394</v>
      </c>
    </row>
    <row r="124" spans="2:18" ht="13.5" thickBot="1" x14ac:dyDescent="0.25">
      <c r="B124" s="209">
        <v>11.1</v>
      </c>
      <c r="C124" s="66" t="s">
        <v>367</v>
      </c>
      <c r="D124" s="216">
        <v>1</v>
      </c>
      <c r="E124" s="217">
        <v>0</v>
      </c>
      <c r="F124" s="200" t="s">
        <v>227</v>
      </c>
      <c r="G124" s="200" t="s">
        <v>227</v>
      </c>
      <c r="H124" s="217" t="s">
        <v>227</v>
      </c>
      <c r="I124" s="218" t="s">
        <v>227</v>
      </c>
      <c r="J124" s="219">
        <v>833269000</v>
      </c>
      <c r="K124" s="220" t="s">
        <v>227</v>
      </c>
      <c r="L124" s="220">
        <v>0</v>
      </c>
      <c r="M124" s="220" t="s">
        <v>227</v>
      </c>
      <c r="N124" s="220">
        <v>20</v>
      </c>
      <c r="O124" s="220">
        <v>40</v>
      </c>
      <c r="P124" s="221" t="s">
        <v>227</v>
      </c>
      <c r="Q124" s="222" t="s">
        <v>227</v>
      </c>
      <c r="R124" s="223" t="s">
        <v>227</v>
      </c>
    </row>
    <row r="125" spans="2:18" hidden="1" x14ac:dyDescent="0.2">
      <c r="B125" s="209" t="s">
        <v>227</v>
      </c>
      <c r="C125" s="66">
        <v>0</v>
      </c>
      <c r="D125" s="216">
        <v>0</v>
      </c>
      <c r="E125" s="217">
        <v>0</v>
      </c>
      <c r="F125" s="200" t="s">
        <v>227</v>
      </c>
      <c r="G125" s="200" t="s">
        <v>227</v>
      </c>
      <c r="H125" s="217" t="s">
        <v>227</v>
      </c>
      <c r="I125" s="218" t="s">
        <v>227</v>
      </c>
      <c r="J125" s="219" t="s">
        <v>227</v>
      </c>
      <c r="K125" s="220" t="s">
        <v>227</v>
      </c>
      <c r="L125" s="224">
        <v>0</v>
      </c>
      <c r="M125" s="224" t="s">
        <v>227</v>
      </c>
      <c r="N125" s="220" t="s">
        <v>227</v>
      </c>
      <c r="O125" s="220" t="s">
        <v>227</v>
      </c>
      <c r="P125" s="221" t="s">
        <v>227</v>
      </c>
      <c r="Q125" s="222" t="s">
        <v>227</v>
      </c>
      <c r="R125" s="223" t="s">
        <v>227</v>
      </c>
    </row>
    <row r="126" spans="2:18" hidden="1" x14ac:dyDescent="0.2">
      <c r="B126" s="209" t="s">
        <v>227</v>
      </c>
      <c r="C126" s="66">
        <v>0</v>
      </c>
      <c r="D126" s="216">
        <v>0</v>
      </c>
      <c r="E126" s="217">
        <v>0</v>
      </c>
      <c r="F126" s="200" t="s">
        <v>227</v>
      </c>
      <c r="G126" s="200" t="s">
        <v>227</v>
      </c>
      <c r="H126" s="217" t="s">
        <v>227</v>
      </c>
      <c r="I126" s="218" t="s">
        <v>227</v>
      </c>
      <c r="J126" s="219" t="s">
        <v>227</v>
      </c>
      <c r="K126" s="220" t="s">
        <v>227</v>
      </c>
      <c r="L126" s="224">
        <v>0</v>
      </c>
      <c r="M126" s="224" t="s">
        <v>227</v>
      </c>
      <c r="N126" s="220" t="s">
        <v>227</v>
      </c>
      <c r="O126" s="220" t="s">
        <v>227</v>
      </c>
      <c r="P126" s="221" t="s">
        <v>227</v>
      </c>
      <c r="Q126" s="222" t="s">
        <v>227</v>
      </c>
      <c r="R126" s="223" t="s">
        <v>227</v>
      </c>
    </row>
    <row r="127" spans="2:18" hidden="1" x14ac:dyDescent="0.2">
      <c r="B127" s="209" t="s">
        <v>227</v>
      </c>
      <c r="C127" s="66">
        <v>0</v>
      </c>
      <c r="D127" s="216">
        <v>0</v>
      </c>
      <c r="E127" s="217">
        <v>0</v>
      </c>
      <c r="F127" s="200" t="s">
        <v>227</v>
      </c>
      <c r="G127" s="200" t="s">
        <v>227</v>
      </c>
      <c r="H127" s="217" t="s">
        <v>227</v>
      </c>
      <c r="I127" s="218" t="s">
        <v>227</v>
      </c>
      <c r="J127" s="219" t="s">
        <v>227</v>
      </c>
      <c r="K127" s="220" t="s">
        <v>227</v>
      </c>
      <c r="L127" s="224">
        <v>0</v>
      </c>
      <c r="M127" s="224" t="s">
        <v>227</v>
      </c>
      <c r="N127" s="220" t="s">
        <v>227</v>
      </c>
      <c r="O127" s="220" t="s">
        <v>227</v>
      </c>
      <c r="P127" s="221" t="s">
        <v>227</v>
      </c>
      <c r="Q127" s="222"/>
      <c r="R127" s="223" t="s">
        <v>227</v>
      </c>
    </row>
    <row r="128" spans="2:18" hidden="1" x14ac:dyDescent="0.2">
      <c r="B128" s="209" t="s">
        <v>227</v>
      </c>
      <c r="C128" s="66">
        <v>0</v>
      </c>
      <c r="D128" s="216">
        <v>0</v>
      </c>
      <c r="E128" s="217">
        <v>0</v>
      </c>
      <c r="F128" s="200" t="s">
        <v>227</v>
      </c>
      <c r="G128" s="200" t="s">
        <v>227</v>
      </c>
      <c r="H128" s="217" t="s">
        <v>227</v>
      </c>
      <c r="I128" s="218" t="s">
        <v>227</v>
      </c>
      <c r="J128" s="219" t="s">
        <v>227</v>
      </c>
      <c r="K128" s="220" t="s">
        <v>227</v>
      </c>
      <c r="L128" s="224">
        <v>0</v>
      </c>
      <c r="M128" s="224" t="s">
        <v>227</v>
      </c>
      <c r="N128" s="220" t="s">
        <v>227</v>
      </c>
      <c r="O128" s="220" t="s">
        <v>227</v>
      </c>
      <c r="P128" s="221" t="s">
        <v>227</v>
      </c>
      <c r="Q128" s="222" t="s">
        <v>227</v>
      </c>
      <c r="R128" s="223" t="s">
        <v>227</v>
      </c>
    </row>
    <row r="129" spans="2:18" hidden="1" x14ac:dyDescent="0.2">
      <c r="B129" s="209" t="s">
        <v>227</v>
      </c>
      <c r="C129" s="66">
        <v>0</v>
      </c>
      <c r="D129" s="216">
        <v>0</v>
      </c>
      <c r="E129" s="217">
        <v>0</v>
      </c>
      <c r="F129" s="200" t="s">
        <v>227</v>
      </c>
      <c r="G129" s="200" t="s">
        <v>227</v>
      </c>
      <c r="H129" s="217" t="s">
        <v>227</v>
      </c>
      <c r="I129" s="218" t="s">
        <v>227</v>
      </c>
      <c r="J129" s="219" t="s">
        <v>227</v>
      </c>
      <c r="K129" s="220" t="s">
        <v>227</v>
      </c>
      <c r="L129" s="224">
        <v>0</v>
      </c>
      <c r="M129" s="224" t="s">
        <v>227</v>
      </c>
      <c r="N129" s="220" t="s">
        <v>227</v>
      </c>
      <c r="O129" s="220" t="s">
        <v>227</v>
      </c>
      <c r="P129" s="221" t="s">
        <v>227</v>
      </c>
      <c r="Q129" s="222" t="s">
        <v>227</v>
      </c>
      <c r="R129" s="223" t="s">
        <v>227</v>
      </c>
    </row>
    <row r="130" spans="2:18" hidden="1" x14ac:dyDescent="0.2">
      <c r="B130" s="209" t="s">
        <v>227</v>
      </c>
      <c r="C130" s="66">
        <v>0</v>
      </c>
      <c r="D130" s="216">
        <v>0</v>
      </c>
      <c r="E130" s="217">
        <v>0</v>
      </c>
      <c r="F130" s="200" t="s">
        <v>227</v>
      </c>
      <c r="G130" s="200" t="s">
        <v>227</v>
      </c>
      <c r="H130" s="217" t="s">
        <v>227</v>
      </c>
      <c r="I130" s="218" t="s">
        <v>227</v>
      </c>
      <c r="J130" s="219" t="s">
        <v>227</v>
      </c>
      <c r="K130" s="220" t="s">
        <v>227</v>
      </c>
      <c r="L130" s="224">
        <v>0</v>
      </c>
      <c r="M130" s="224" t="s">
        <v>227</v>
      </c>
      <c r="N130" s="220" t="s">
        <v>227</v>
      </c>
      <c r="O130" s="220" t="s">
        <v>227</v>
      </c>
      <c r="P130" s="221" t="s">
        <v>227</v>
      </c>
      <c r="Q130" s="222" t="s">
        <v>227</v>
      </c>
      <c r="R130" s="223" t="s">
        <v>227</v>
      </c>
    </row>
    <row r="131" spans="2:18" hidden="1" x14ac:dyDescent="0.2">
      <c r="B131" s="209" t="s">
        <v>227</v>
      </c>
      <c r="C131" s="66">
        <v>0</v>
      </c>
      <c r="D131" s="216">
        <v>0</v>
      </c>
      <c r="E131" s="217">
        <v>0</v>
      </c>
      <c r="F131" s="200" t="s">
        <v>227</v>
      </c>
      <c r="G131" s="200" t="s">
        <v>227</v>
      </c>
      <c r="H131" s="217" t="s">
        <v>227</v>
      </c>
      <c r="I131" s="218" t="s">
        <v>227</v>
      </c>
      <c r="J131" s="219" t="s">
        <v>227</v>
      </c>
      <c r="K131" s="220" t="s">
        <v>227</v>
      </c>
      <c r="L131" s="224">
        <v>0</v>
      </c>
      <c r="M131" s="224" t="s">
        <v>227</v>
      </c>
      <c r="N131" s="220" t="s">
        <v>227</v>
      </c>
      <c r="O131" s="220" t="s">
        <v>227</v>
      </c>
      <c r="P131" s="221" t="s">
        <v>227</v>
      </c>
      <c r="Q131" s="222" t="s">
        <v>227</v>
      </c>
      <c r="R131" s="223" t="s">
        <v>227</v>
      </c>
    </row>
    <row r="132" spans="2:18" ht="13.5" hidden="1" thickBot="1" x14ac:dyDescent="0.25">
      <c r="B132" s="211" t="s">
        <v>227</v>
      </c>
      <c r="C132" s="154">
        <v>0</v>
      </c>
      <c r="D132" s="203">
        <v>0</v>
      </c>
      <c r="E132" s="225">
        <v>0</v>
      </c>
      <c r="F132" s="204" t="s">
        <v>227</v>
      </c>
      <c r="G132" s="204" t="s">
        <v>227</v>
      </c>
      <c r="H132" s="225" t="s">
        <v>227</v>
      </c>
      <c r="I132" s="226" t="s">
        <v>227</v>
      </c>
      <c r="J132" s="227" t="s">
        <v>227</v>
      </c>
      <c r="K132" s="228" t="s">
        <v>227</v>
      </c>
      <c r="L132" s="212">
        <v>0</v>
      </c>
      <c r="M132" s="212" t="s">
        <v>227</v>
      </c>
      <c r="N132" s="228" t="s">
        <v>227</v>
      </c>
      <c r="O132" s="228" t="s">
        <v>227</v>
      </c>
      <c r="P132" s="227" t="s">
        <v>227</v>
      </c>
      <c r="Q132" s="229" t="s">
        <v>227</v>
      </c>
      <c r="R132" s="230" t="s">
        <v>227</v>
      </c>
    </row>
    <row r="133" spans="2:18" ht="13.5" thickBot="1" x14ac:dyDescent="0.25">
      <c r="B133" s="161"/>
      <c r="C133" s="483"/>
      <c r="D133" s="483"/>
      <c r="E133" s="483"/>
      <c r="F133" s="483"/>
      <c r="G133" s="483"/>
      <c r="H133" s="483"/>
      <c r="I133" s="483"/>
      <c r="J133" s="483"/>
      <c r="K133" s="483"/>
      <c r="L133" s="483"/>
      <c r="M133" s="483"/>
      <c r="N133" s="483"/>
      <c r="O133" s="483"/>
      <c r="P133" s="483"/>
      <c r="Q133" s="483"/>
      <c r="R133" s="484"/>
    </row>
    <row r="134" spans="2:18" x14ac:dyDescent="0.2">
      <c r="B134" s="67">
        <v>12</v>
      </c>
      <c r="C134" s="68" t="s">
        <v>368</v>
      </c>
      <c r="D134" s="69">
        <v>1</v>
      </c>
      <c r="E134" s="71">
        <v>1</v>
      </c>
      <c r="F134" s="70">
        <v>525490168</v>
      </c>
      <c r="G134" s="70">
        <v>0</v>
      </c>
      <c r="H134" s="71">
        <v>2</v>
      </c>
      <c r="I134" s="68">
        <v>525490168</v>
      </c>
      <c r="J134" s="71"/>
      <c r="K134" s="68"/>
      <c r="L134" s="68"/>
      <c r="M134" s="68">
        <v>0</v>
      </c>
      <c r="N134" s="71" t="s">
        <v>227</v>
      </c>
      <c r="O134" s="68" t="s">
        <v>227</v>
      </c>
      <c r="P134" s="73"/>
      <c r="Q134" s="73">
        <v>0</v>
      </c>
      <c r="R134" s="395" t="s">
        <v>394</v>
      </c>
    </row>
    <row r="135" spans="2:18" ht="13.5" thickBot="1" x14ac:dyDescent="0.25">
      <c r="B135" s="209">
        <v>12.1</v>
      </c>
      <c r="C135" s="66" t="s">
        <v>368</v>
      </c>
      <c r="D135" s="216">
        <v>1</v>
      </c>
      <c r="E135" s="217">
        <v>0</v>
      </c>
      <c r="F135" s="200" t="s">
        <v>227</v>
      </c>
      <c r="G135" s="200" t="s">
        <v>227</v>
      </c>
      <c r="H135" s="217" t="s">
        <v>227</v>
      </c>
      <c r="I135" s="218" t="s">
        <v>227</v>
      </c>
      <c r="J135" s="219">
        <v>2255863330</v>
      </c>
      <c r="K135" s="220">
        <v>100</v>
      </c>
      <c r="L135" s="220">
        <v>0</v>
      </c>
      <c r="M135" s="220" t="s">
        <v>227</v>
      </c>
      <c r="N135" s="220">
        <v>20</v>
      </c>
      <c r="O135" s="220">
        <v>40</v>
      </c>
      <c r="P135" s="221" t="s">
        <v>227</v>
      </c>
      <c r="Q135" s="222" t="s">
        <v>227</v>
      </c>
      <c r="R135" s="223" t="s">
        <v>227</v>
      </c>
    </row>
    <row r="136" spans="2:18" hidden="1" x14ac:dyDescent="0.2">
      <c r="B136" s="209" t="s">
        <v>227</v>
      </c>
      <c r="C136" s="66">
        <v>0</v>
      </c>
      <c r="D136" s="216">
        <v>0</v>
      </c>
      <c r="E136" s="217">
        <v>0</v>
      </c>
      <c r="F136" s="200" t="s">
        <v>227</v>
      </c>
      <c r="G136" s="200" t="s">
        <v>227</v>
      </c>
      <c r="H136" s="217" t="s">
        <v>227</v>
      </c>
      <c r="I136" s="218" t="s">
        <v>227</v>
      </c>
      <c r="J136" s="219" t="s">
        <v>227</v>
      </c>
      <c r="K136" s="220" t="s">
        <v>227</v>
      </c>
      <c r="L136" s="224">
        <v>0</v>
      </c>
      <c r="M136" s="224" t="s">
        <v>227</v>
      </c>
      <c r="N136" s="220" t="s">
        <v>227</v>
      </c>
      <c r="O136" s="220" t="s">
        <v>227</v>
      </c>
      <c r="P136" s="221" t="s">
        <v>227</v>
      </c>
      <c r="Q136" s="222" t="s">
        <v>227</v>
      </c>
      <c r="R136" s="223" t="s">
        <v>227</v>
      </c>
    </row>
    <row r="137" spans="2:18" hidden="1" x14ac:dyDescent="0.2">
      <c r="B137" s="209" t="s">
        <v>227</v>
      </c>
      <c r="C137" s="66">
        <v>0</v>
      </c>
      <c r="D137" s="216">
        <v>0</v>
      </c>
      <c r="E137" s="217">
        <v>0</v>
      </c>
      <c r="F137" s="200" t="s">
        <v>227</v>
      </c>
      <c r="G137" s="200" t="s">
        <v>227</v>
      </c>
      <c r="H137" s="217" t="s">
        <v>227</v>
      </c>
      <c r="I137" s="218" t="s">
        <v>227</v>
      </c>
      <c r="J137" s="219" t="s">
        <v>227</v>
      </c>
      <c r="K137" s="220" t="s">
        <v>227</v>
      </c>
      <c r="L137" s="224">
        <v>0</v>
      </c>
      <c r="M137" s="224" t="s">
        <v>227</v>
      </c>
      <c r="N137" s="220" t="s">
        <v>227</v>
      </c>
      <c r="O137" s="220" t="s">
        <v>227</v>
      </c>
      <c r="P137" s="221" t="s">
        <v>227</v>
      </c>
      <c r="Q137" s="222" t="s">
        <v>227</v>
      </c>
      <c r="R137" s="223" t="s">
        <v>227</v>
      </c>
    </row>
    <row r="138" spans="2:18" hidden="1" x14ac:dyDescent="0.2">
      <c r="B138" s="209" t="s">
        <v>227</v>
      </c>
      <c r="C138" s="66">
        <v>0</v>
      </c>
      <c r="D138" s="216">
        <v>0</v>
      </c>
      <c r="E138" s="217">
        <v>0</v>
      </c>
      <c r="F138" s="200" t="s">
        <v>227</v>
      </c>
      <c r="G138" s="200" t="s">
        <v>227</v>
      </c>
      <c r="H138" s="217" t="s">
        <v>227</v>
      </c>
      <c r="I138" s="218" t="s">
        <v>227</v>
      </c>
      <c r="J138" s="219" t="s">
        <v>227</v>
      </c>
      <c r="K138" s="220" t="s">
        <v>227</v>
      </c>
      <c r="L138" s="224">
        <v>0</v>
      </c>
      <c r="M138" s="224" t="s">
        <v>227</v>
      </c>
      <c r="N138" s="220" t="s">
        <v>227</v>
      </c>
      <c r="O138" s="220" t="s">
        <v>227</v>
      </c>
      <c r="P138" s="221" t="s">
        <v>227</v>
      </c>
      <c r="Q138" s="222"/>
      <c r="R138" s="223" t="s">
        <v>227</v>
      </c>
    </row>
    <row r="139" spans="2:18" hidden="1" x14ac:dyDescent="0.2">
      <c r="B139" s="209" t="s">
        <v>227</v>
      </c>
      <c r="C139" s="66">
        <v>0</v>
      </c>
      <c r="D139" s="216">
        <v>0</v>
      </c>
      <c r="E139" s="217">
        <v>0</v>
      </c>
      <c r="F139" s="200" t="s">
        <v>227</v>
      </c>
      <c r="G139" s="200" t="s">
        <v>227</v>
      </c>
      <c r="H139" s="217" t="s">
        <v>227</v>
      </c>
      <c r="I139" s="218" t="s">
        <v>227</v>
      </c>
      <c r="J139" s="219" t="s">
        <v>227</v>
      </c>
      <c r="K139" s="220" t="s">
        <v>227</v>
      </c>
      <c r="L139" s="224">
        <v>0</v>
      </c>
      <c r="M139" s="224" t="s">
        <v>227</v>
      </c>
      <c r="N139" s="220" t="s">
        <v>227</v>
      </c>
      <c r="O139" s="220" t="s">
        <v>227</v>
      </c>
      <c r="P139" s="221" t="s">
        <v>227</v>
      </c>
      <c r="Q139" s="222" t="s">
        <v>227</v>
      </c>
      <c r="R139" s="223" t="s">
        <v>227</v>
      </c>
    </row>
    <row r="140" spans="2:18" hidden="1" x14ac:dyDescent="0.2">
      <c r="B140" s="209" t="s">
        <v>227</v>
      </c>
      <c r="C140" s="66">
        <v>0</v>
      </c>
      <c r="D140" s="216">
        <v>0</v>
      </c>
      <c r="E140" s="217">
        <v>0</v>
      </c>
      <c r="F140" s="200" t="s">
        <v>227</v>
      </c>
      <c r="G140" s="200" t="s">
        <v>227</v>
      </c>
      <c r="H140" s="217" t="s">
        <v>227</v>
      </c>
      <c r="I140" s="218" t="s">
        <v>227</v>
      </c>
      <c r="J140" s="219" t="s">
        <v>227</v>
      </c>
      <c r="K140" s="220" t="s">
        <v>227</v>
      </c>
      <c r="L140" s="224">
        <v>0</v>
      </c>
      <c r="M140" s="224" t="s">
        <v>227</v>
      </c>
      <c r="N140" s="220" t="s">
        <v>227</v>
      </c>
      <c r="O140" s="220" t="s">
        <v>227</v>
      </c>
      <c r="P140" s="221" t="s">
        <v>227</v>
      </c>
      <c r="Q140" s="222" t="s">
        <v>227</v>
      </c>
      <c r="R140" s="223" t="s">
        <v>227</v>
      </c>
    </row>
    <row r="141" spans="2:18" hidden="1" x14ac:dyDescent="0.2">
      <c r="B141" s="209" t="s">
        <v>227</v>
      </c>
      <c r="C141" s="66">
        <v>0</v>
      </c>
      <c r="D141" s="216">
        <v>0</v>
      </c>
      <c r="E141" s="217">
        <v>0</v>
      </c>
      <c r="F141" s="200" t="s">
        <v>227</v>
      </c>
      <c r="G141" s="200" t="s">
        <v>227</v>
      </c>
      <c r="H141" s="217" t="s">
        <v>227</v>
      </c>
      <c r="I141" s="218" t="s">
        <v>227</v>
      </c>
      <c r="J141" s="219" t="s">
        <v>227</v>
      </c>
      <c r="K141" s="220" t="s">
        <v>227</v>
      </c>
      <c r="L141" s="224">
        <v>0</v>
      </c>
      <c r="M141" s="224" t="s">
        <v>227</v>
      </c>
      <c r="N141" s="220" t="s">
        <v>227</v>
      </c>
      <c r="O141" s="220" t="s">
        <v>227</v>
      </c>
      <c r="P141" s="221" t="s">
        <v>227</v>
      </c>
      <c r="Q141" s="222" t="s">
        <v>227</v>
      </c>
      <c r="R141" s="223" t="s">
        <v>227</v>
      </c>
    </row>
    <row r="142" spans="2:18" hidden="1" x14ac:dyDescent="0.2">
      <c r="B142" s="209" t="s">
        <v>227</v>
      </c>
      <c r="C142" s="66">
        <v>0</v>
      </c>
      <c r="D142" s="216">
        <v>0</v>
      </c>
      <c r="E142" s="217">
        <v>0</v>
      </c>
      <c r="F142" s="200" t="s">
        <v>227</v>
      </c>
      <c r="G142" s="200" t="s">
        <v>227</v>
      </c>
      <c r="H142" s="217" t="s">
        <v>227</v>
      </c>
      <c r="I142" s="218" t="s">
        <v>227</v>
      </c>
      <c r="J142" s="219" t="s">
        <v>227</v>
      </c>
      <c r="K142" s="220" t="s">
        <v>227</v>
      </c>
      <c r="L142" s="224">
        <v>0</v>
      </c>
      <c r="M142" s="224" t="s">
        <v>227</v>
      </c>
      <c r="N142" s="220" t="s">
        <v>227</v>
      </c>
      <c r="O142" s="220" t="s">
        <v>227</v>
      </c>
      <c r="P142" s="221" t="s">
        <v>227</v>
      </c>
      <c r="Q142" s="222" t="s">
        <v>227</v>
      </c>
      <c r="R142" s="223" t="s">
        <v>227</v>
      </c>
    </row>
    <row r="143" spans="2:18" ht="13.5" hidden="1" thickBot="1" x14ac:dyDescent="0.25">
      <c r="B143" s="211" t="s">
        <v>227</v>
      </c>
      <c r="C143" s="154">
        <v>0</v>
      </c>
      <c r="D143" s="203">
        <v>0</v>
      </c>
      <c r="E143" s="225">
        <v>0</v>
      </c>
      <c r="F143" s="204" t="s">
        <v>227</v>
      </c>
      <c r="G143" s="204" t="s">
        <v>227</v>
      </c>
      <c r="H143" s="225" t="s">
        <v>227</v>
      </c>
      <c r="I143" s="226" t="s">
        <v>227</v>
      </c>
      <c r="J143" s="227" t="s">
        <v>227</v>
      </c>
      <c r="K143" s="228" t="s">
        <v>227</v>
      </c>
      <c r="L143" s="212">
        <v>0</v>
      </c>
      <c r="M143" s="212" t="s">
        <v>227</v>
      </c>
      <c r="N143" s="228" t="s">
        <v>227</v>
      </c>
      <c r="O143" s="228" t="s">
        <v>227</v>
      </c>
      <c r="P143" s="227" t="s">
        <v>227</v>
      </c>
      <c r="Q143" s="229" t="s">
        <v>227</v>
      </c>
      <c r="R143" s="230" t="s">
        <v>227</v>
      </c>
    </row>
    <row r="144" spans="2:18" ht="13.5" thickBot="1" x14ac:dyDescent="0.25">
      <c r="B144" s="161"/>
      <c r="C144" s="483"/>
      <c r="D144" s="483"/>
      <c r="E144" s="483"/>
      <c r="F144" s="483"/>
      <c r="G144" s="483"/>
      <c r="H144" s="483"/>
      <c r="I144" s="483"/>
      <c r="J144" s="483"/>
      <c r="K144" s="483"/>
      <c r="L144" s="483"/>
      <c r="M144" s="483"/>
      <c r="N144" s="483"/>
      <c r="O144" s="483"/>
      <c r="P144" s="483"/>
      <c r="Q144" s="483"/>
      <c r="R144" s="484"/>
    </row>
    <row r="145" spans="2:18" x14ac:dyDescent="0.2">
      <c r="B145" s="67">
        <v>13</v>
      </c>
      <c r="C145" s="68" t="s">
        <v>369</v>
      </c>
      <c r="D145" s="69">
        <v>1</v>
      </c>
      <c r="E145" s="71">
        <v>1</v>
      </c>
      <c r="F145" s="70">
        <v>525490168</v>
      </c>
      <c r="G145" s="70">
        <v>0</v>
      </c>
      <c r="H145" s="71">
        <v>2</v>
      </c>
      <c r="I145" s="68">
        <v>525490168</v>
      </c>
      <c r="J145" s="71"/>
      <c r="K145" s="68"/>
      <c r="L145" s="68"/>
      <c r="M145" s="68">
        <v>0</v>
      </c>
      <c r="N145" s="71" t="s">
        <v>227</v>
      </c>
      <c r="O145" s="68" t="s">
        <v>227</v>
      </c>
      <c r="P145" s="73"/>
      <c r="Q145" s="73">
        <v>0</v>
      </c>
      <c r="R145" s="395" t="s">
        <v>394</v>
      </c>
    </row>
    <row r="146" spans="2:18" ht="13.5" thickBot="1" x14ac:dyDescent="0.25">
      <c r="B146" s="209">
        <v>13.1</v>
      </c>
      <c r="C146" s="66" t="s">
        <v>369</v>
      </c>
      <c r="D146" s="216">
        <v>1</v>
      </c>
      <c r="E146" s="217">
        <v>0</v>
      </c>
      <c r="F146" s="200" t="s">
        <v>227</v>
      </c>
      <c r="G146" s="200" t="s">
        <v>227</v>
      </c>
      <c r="H146" s="217" t="s">
        <v>227</v>
      </c>
      <c r="I146" s="218" t="s">
        <v>227</v>
      </c>
      <c r="J146" s="219">
        <v>5536940284.3599997</v>
      </c>
      <c r="K146" s="220">
        <v>120</v>
      </c>
      <c r="L146" s="220">
        <v>0</v>
      </c>
      <c r="M146" s="220" t="s">
        <v>227</v>
      </c>
      <c r="N146" s="220">
        <v>30</v>
      </c>
      <c r="O146" s="220">
        <v>40</v>
      </c>
      <c r="P146" s="221" t="s">
        <v>227</v>
      </c>
      <c r="Q146" s="222" t="s">
        <v>227</v>
      </c>
      <c r="R146" s="223" t="s">
        <v>227</v>
      </c>
    </row>
    <row r="147" spans="2:18" hidden="1" x14ac:dyDescent="0.2">
      <c r="B147" s="209" t="s">
        <v>227</v>
      </c>
      <c r="C147" s="66">
        <v>0</v>
      </c>
      <c r="D147" s="216">
        <v>0</v>
      </c>
      <c r="E147" s="217">
        <v>0</v>
      </c>
      <c r="F147" s="200" t="s">
        <v>227</v>
      </c>
      <c r="G147" s="200" t="s">
        <v>227</v>
      </c>
      <c r="H147" s="217" t="s">
        <v>227</v>
      </c>
      <c r="I147" s="218" t="s">
        <v>227</v>
      </c>
      <c r="J147" s="219" t="s">
        <v>227</v>
      </c>
      <c r="K147" s="220" t="s">
        <v>227</v>
      </c>
      <c r="L147" s="224">
        <v>0</v>
      </c>
      <c r="M147" s="224" t="s">
        <v>227</v>
      </c>
      <c r="N147" s="220" t="s">
        <v>227</v>
      </c>
      <c r="O147" s="220" t="s">
        <v>227</v>
      </c>
      <c r="P147" s="221" t="s">
        <v>227</v>
      </c>
      <c r="Q147" s="222" t="s">
        <v>227</v>
      </c>
      <c r="R147" s="223" t="s">
        <v>227</v>
      </c>
    </row>
    <row r="148" spans="2:18" hidden="1" x14ac:dyDescent="0.2">
      <c r="B148" s="209" t="s">
        <v>227</v>
      </c>
      <c r="C148" s="66">
        <v>0</v>
      </c>
      <c r="D148" s="216">
        <v>0</v>
      </c>
      <c r="E148" s="217">
        <v>0</v>
      </c>
      <c r="F148" s="200" t="s">
        <v>227</v>
      </c>
      <c r="G148" s="200" t="s">
        <v>227</v>
      </c>
      <c r="H148" s="217" t="s">
        <v>227</v>
      </c>
      <c r="I148" s="218" t="s">
        <v>227</v>
      </c>
      <c r="J148" s="219" t="s">
        <v>227</v>
      </c>
      <c r="K148" s="220" t="s">
        <v>227</v>
      </c>
      <c r="L148" s="224">
        <v>0</v>
      </c>
      <c r="M148" s="224" t="s">
        <v>227</v>
      </c>
      <c r="N148" s="220" t="s">
        <v>227</v>
      </c>
      <c r="O148" s="220" t="s">
        <v>227</v>
      </c>
      <c r="P148" s="221" t="s">
        <v>227</v>
      </c>
      <c r="Q148" s="222" t="s">
        <v>227</v>
      </c>
      <c r="R148" s="223" t="s">
        <v>227</v>
      </c>
    </row>
    <row r="149" spans="2:18" hidden="1" x14ac:dyDescent="0.2">
      <c r="B149" s="209" t="s">
        <v>227</v>
      </c>
      <c r="C149" s="66">
        <v>0</v>
      </c>
      <c r="D149" s="216">
        <v>0</v>
      </c>
      <c r="E149" s="217">
        <v>0</v>
      </c>
      <c r="F149" s="200" t="s">
        <v>227</v>
      </c>
      <c r="G149" s="200" t="s">
        <v>227</v>
      </c>
      <c r="H149" s="217" t="s">
        <v>227</v>
      </c>
      <c r="I149" s="218" t="s">
        <v>227</v>
      </c>
      <c r="J149" s="219" t="s">
        <v>227</v>
      </c>
      <c r="K149" s="220" t="s">
        <v>227</v>
      </c>
      <c r="L149" s="224">
        <v>0</v>
      </c>
      <c r="M149" s="224" t="s">
        <v>227</v>
      </c>
      <c r="N149" s="220" t="s">
        <v>227</v>
      </c>
      <c r="O149" s="220" t="s">
        <v>227</v>
      </c>
      <c r="P149" s="221" t="s">
        <v>227</v>
      </c>
      <c r="Q149" s="222"/>
      <c r="R149" s="223" t="s">
        <v>227</v>
      </c>
    </row>
    <row r="150" spans="2:18" hidden="1" x14ac:dyDescent="0.2">
      <c r="B150" s="209" t="s">
        <v>227</v>
      </c>
      <c r="C150" s="66">
        <v>0</v>
      </c>
      <c r="D150" s="216">
        <v>0</v>
      </c>
      <c r="E150" s="217">
        <v>0</v>
      </c>
      <c r="F150" s="200" t="s">
        <v>227</v>
      </c>
      <c r="G150" s="200" t="s">
        <v>227</v>
      </c>
      <c r="H150" s="217" t="s">
        <v>227</v>
      </c>
      <c r="I150" s="218" t="s">
        <v>227</v>
      </c>
      <c r="J150" s="219" t="s">
        <v>227</v>
      </c>
      <c r="K150" s="220" t="s">
        <v>227</v>
      </c>
      <c r="L150" s="224">
        <v>0</v>
      </c>
      <c r="M150" s="224" t="s">
        <v>227</v>
      </c>
      <c r="N150" s="220" t="s">
        <v>227</v>
      </c>
      <c r="O150" s="220" t="s">
        <v>227</v>
      </c>
      <c r="P150" s="221" t="s">
        <v>227</v>
      </c>
      <c r="Q150" s="222" t="s">
        <v>227</v>
      </c>
      <c r="R150" s="223" t="s">
        <v>227</v>
      </c>
    </row>
    <row r="151" spans="2:18" hidden="1" x14ac:dyDescent="0.2">
      <c r="B151" s="209" t="s">
        <v>227</v>
      </c>
      <c r="C151" s="66">
        <v>0</v>
      </c>
      <c r="D151" s="216">
        <v>0</v>
      </c>
      <c r="E151" s="217">
        <v>0</v>
      </c>
      <c r="F151" s="200" t="s">
        <v>227</v>
      </c>
      <c r="G151" s="200" t="s">
        <v>227</v>
      </c>
      <c r="H151" s="217" t="s">
        <v>227</v>
      </c>
      <c r="I151" s="218" t="s">
        <v>227</v>
      </c>
      <c r="J151" s="219" t="s">
        <v>227</v>
      </c>
      <c r="K151" s="220" t="s">
        <v>227</v>
      </c>
      <c r="L151" s="224">
        <v>0</v>
      </c>
      <c r="M151" s="224" t="s">
        <v>227</v>
      </c>
      <c r="N151" s="220" t="s">
        <v>227</v>
      </c>
      <c r="O151" s="220" t="s">
        <v>227</v>
      </c>
      <c r="P151" s="221" t="s">
        <v>227</v>
      </c>
      <c r="Q151" s="222" t="s">
        <v>227</v>
      </c>
      <c r="R151" s="223" t="s">
        <v>227</v>
      </c>
    </row>
    <row r="152" spans="2:18" hidden="1" x14ac:dyDescent="0.2">
      <c r="B152" s="209" t="s">
        <v>227</v>
      </c>
      <c r="C152" s="66">
        <v>0</v>
      </c>
      <c r="D152" s="216">
        <v>0</v>
      </c>
      <c r="E152" s="217">
        <v>0</v>
      </c>
      <c r="F152" s="200" t="s">
        <v>227</v>
      </c>
      <c r="G152" s="200" t="s">
        <v>227</v>
      </c>
      <c r="H152" s="217" t="s">
        <v>227</v>
      </c>
      <c r="I152" s="218" t="s">
        <v>227</v>
      </c>
      <c r="J152" s="219" t="s">
        <v>227</v>
      </c>
      <c r="K152" s="220" t="s">
        <v>227</v>
      </c>
      <c r="L152" s="224">
        <v>0</v>
      </c>
      <c r="M152" s="224" t="s">
        <v>227</v>
      </c>
      <c r="N152" s="220" t="s">
        <v>227</v>
      </c>
      <c r="O152" s="220" t="s">
        <v>227</v>
      </c>
      <c r="P152" s="221" t="s">
        <v>227</v>
      </c>
      <c r="Q152" s="222" t="s">
        <v>227</v>
      </c>
      <c r="R152" s="223" t="s">
        <v>227</v>
      </c>
    </row>
    <row r="153" spans="2:18" hidden="1" x14ac:dyDescent="0.2">
      <c r="B153" s="209" t="s">
        <v>227</v>
      </c>
      <c r="C153" s="66">
        <v>0</v>
      </c>
      <c r="D153" s="216">
        <v>0</v>
      </c>
      <c r="E153" s="217">
        <v>0</v>
      </c>
      <c r="F153" s="200" t="s">
        <v>227</v>
      </c>
      <c r="G153" s="200" t="s">
        <v>227</v>
      </c>
      <c r="H153" s="217" t="s">
        <v>227</v>
      </c>
      <c r="I153" s="218" t="s">
        <v>227</v>
      </c>
      <c r="J153" s="219" t="s">
        <v>227</v>
      </c>
      <c r="K153" s="220" t="s">
        <v>227</v>
      </c>
      <c r="L153" s="224">
        <v>0</v>
      </c>
      <c r="M153" s="224" t="s">
        <v>227</v>
      </c>
      <c r="N153" s="220" t="s">
        <v>227</v>
      </c>
      <c r="O153" s="220" t="s">
        <v>227</v>
      </c>
      <c r="P153" s="221" t="s">
        <v>227</v>
      </c>
      <c r="Q153" s="222" t="s">
        <v>227</v>
      </c>
      <c r="R153" s="223" t="s">
        <v>227</v>
      </c>
    </row>
    <row r="154" spans="2:18" ht="13.5" hidden="1" thickBot="1" x14ac:dyDescent="0.25">
      <c r="B154" s="211" t="s">
        <v>227</v>
      </c>
      <c r="C154" s="154">
        <v>0</v>
      </c>
      <c r="D154" s="203">
        <v>0</v>
      </c>
      <c r="E154" s="225">
        <v>0</v>
      </c>
      <c r="F154" s="204" t="s">
        <v>227</v>
      </c>
      <c r="G154" s="204" t="s">
        <v>227</v>
      </c>
      <c r="H154" s="225" t="s">
        <v>227</v>
      </c>
      <c r="I154" s="226" t="s">
        <v>227</v>
      </c>
      <c r="J154" s="227" t="s">
        <v>227</v>
      </c>
      <c r="K154" s="228" t="s">
        <v>227</v>
      </c>
      <c r="L154" s="212">
        <v>0</v>
      </c>
      <c r="M154" s="212" t="s">
        <v>227</v>
      </c>
      <c r="N154" s="228" t="s">
        <v>227</v>
      </c>
      <c r="O154" s="228" t="s">
        <v>227</v>
      </c>
      <c r="P154" s="227" t="s">
        <v>227</v>
      </c>
      <c r="Q154" s="229" t="s">
        <v>227</v>
      </c>
      <c r="R154" s="230" t="s">
        <v>227</v>
      </c>
    </row>
    <row r="155" spans="2:18" ht="13.5" thickBot="1" x14ac:dyDescent="0.25">
      <c r="B155" s="161"/>
      <c r="C155" s="483"/>
      <c r="D155" s="483"/>
      <c r="E155" s="483"/>
      <c r="F155" s="483"/>
      <c r="G155" s="483"/>
      <c r="H155" s="483"/>
      <c r="I155" s="483"/>
      <c r="J155" s="483"/>
      <c r="K155" s="483"/>
      <c r="L155" s="483"/>
      <c r="M155" s="483"/>
      <c r="N155" s="483"/>
      <c r="O155" s="483"/>
      <c r="P155" s="483"/>
      <c r="Q155" s="483"/>
      <c r="R155" s="484"/>
    </row>
    <row r="156" spans="2:18" x14ac:dyDescent="0.2">
      <c r="B156" s="67">
        <v>14</v>
      </c>
      <c r="C156" s="68" t="s">
        <v>370</v>
      </c>
      <c r="D156" s="69">
        <v>1</v>
      </c>
      <c r="E156" s="71">
        <v>1</v>
      </c>
      <c r="F156" s="70">
        <v>525490168</v>
      </c>
      <c r="G156" s="70">
        <v>0</v>
      </c>
      <c r="H156" s="71">
        <v>2</v>
      </c>
      <c r="I156" s="68">
        <v>525490168</v>
      </c>
      <c r="J156" s="71"/>
      <c r="K156" s="68"/>
      <c r="L156" s="68"/>
      <c r="M156" s="68">
        <v>0</v>
      </c>
      <c r="N156" s="71" t="s">
        <v>227</v>
      </c>
      <c r="O156" s="68" t="s">
        <v>227</v>
      </c>
      <c r="P156" s="73"/>
      <c r="Q156" s="73">
        <v>0</v>
      </c>
      <c r="R156" s="395" t="s">
        <v>394</v>
      </c>
    </row>
    <row r="157" spans="2:18" x14ac:dyDescent="0.2">
      <c r="B157" s="209">
        <v>14.1</v>
      </c>
      <c r="C157" s="66" t="s">
        <v>372</v>
      </c>
      <c r="D157" s="216">
        <v>0.5</v>
      </c>
      <c r="E157" s="217">
        <v>0</v>
      </c>
      <c r="F157" s="200" t="s">
        <v>227</v>
      </c>
      <c r="G157" s="200" t="s">
        <v>227</v>
      </c>
      <c r="H157" s="217" t="s">
        <v>227</v>
      </c>
      <c r="I157" s="218" t="s">
        <v>227</v>
      </c>
      <c r="J157" s="219">
        <v>1083218985</v>
      </c>
      <c r="K157" s="220" t="s">
        <v>227</v>
      </c>
      <c r="L157" s="220">
        <v>0</v>
      </c>
      <c r="M157" s="220" t="s">
        <v>227</v>
      </c>
      <c r="N157" s="220" t="s">
        <v>227</v>
      </c>
      <c r="O157" s="220">
        <v>40</v>
      </c>
      <c r="P157" s="221" t="s">
        <v>227</v>
      </c>
      <c r="Q157" s="222" t="s">
        <v>227</v>
      </c>
      <c r="R157" s="223" t="s">
        <v>227</v>
      </c>
    </row>
    <row r="158" spans="2:18" ht="13.5" thickBot="1" x14ac:dyDescent="0.25">
      <c r="B158" s="209">
        <v>14.2</v>
      </c>
      <c r="C158" s="66" t="s">
        <v>371</v>
      </c>
      <c r="D158" s="216">
        <v>0.5</v>
      </c>
      <c r="E158" s="217">
        <v>0</v>
      </c>
      <c r="F158" s="200" t="s">
        <v>227</v>
      </c>
      <c r="G158" s="200" t="s">
        <v>227</v>
      </c>
      <c r="H158" s="217" t="s">
        <v>227</v>
      </c>
      <c r="I158" s="218" t="s">
        <v>227</v>
      </c>
      <c r="J158" s="219">
        <v>532338092</v>
      </c>
      <c r="K158" s="220" t="s">
        <v>227</v>
      </c>
      <c r="L158" s="224">
        <v>0</v>
      </c>
      <c r="M158" s="224" t="s">
        <v>227</v>
      </c>
      <c r="N158" s="220" t="s">
        <v>227</v>
      </c>
      <c r="O158" s="220">
        <v>40</v>
      </c>
      <c r="P158" s="221" t="s">
        <v>227</v>
      </c>
      <c r="Q158" s="222" t="s">
        <v>227</v>
      </c>
      <c r="R158" s="223" t="s">
        <v>227</v>
      </c>
    </row>
    <row r="159" spans="2:18" hidden="1" x14ac:dyDescent="0.2">
      <c r="B159" s="209" t="s">
        <v>227</v>
      </c>
      <c r="C159" s="66">
        <v>0</v>
      </c>
      <c r="D159" s="216">
        <v>0</v>
      </c>
      <c r="E159" s="217">
        <v>0</v>
      </c>
      <c r="F159" s="200" t="s">
        <v>227</v>
      </c>
      <c r="G159" s="200" t="s">
        <v>227</v>
      </c>
      <c r="H159" s="217" t="s">
        <v>227</v>
      </c>
      <c r="I159" s="218" t="s">
        <v>227</v>
      </c>
      <c r="J159" s="219" t="s">
        <v>227</v>
      </c>
      <c r="K159" s="220" t="s">
        <v>227</v>
      </c>
      <c r="L159" s="224">
        <v>0</v>
      </c>
      <c r="M159" s="224" t="s">
        <v>227</v>
      </c>
      <c r="N159" s="220" t="s">
        <v>227</v>
      </c>
      <c r="O159" s="220" t="s">
        <v>227</v>
      </c>
      <c r="P159" s="221" t="s">
        <v>227</v>
      </c>
      <c r="Q159" s="222" t="s">
        <v>227</v>
      </c>
      <c r="R159" s="223" t="s">
        <v>227</v>
      </c>
    </row>
    <row r="160" spans="2:18" hidden="1" x14ac:dyDescent="0.2">
      <c r="B160" s="209" t="s">
        <v>227</v>
      </c>
      <c r="C160" s="66">
        <v>0</v>
      </c>
      <c r="D160" s="216">
        <v>0</v>
      </c>
      <c r="E160" s="217">
        <v>0</v>
      </c>
      <c r="F160" s="200" t="s">
        <v>227</v>
      </c>
      <c r="G160" s="200" t="s">
        <v>227</v>
      </c>
      <c r="H160" s="217" t="s">
        <v>227</v>
      </c>
      <c r="I160" s="218" t="s">
        <v>227</v>
      </c>
      <c r="J160" s="219" t="s">
        <v>227</v>
      </c>
      <c r="K160" s="220" t="s">
        <v>227</v>
      </c>
      <c r="L160" s="224">
        <v>0</v>
      </c>
      <c r="M160" s="224" t="s">
        <v>227</v>
      </c>
      <c r="N160" s="220" t="s">
        <v>227</v>
      </c>
      <c r="O160" s="220" t="s">
        <v>227</v>
      </c>
      <c r="P160" s="221" t="s">
        <v>227</v>
      </c>
      <c r="Q160" s="222"/>
      <c r="R160" s="223" t="s">
        <v>227</v>
      </c>
    </row>
    <row r="161" spans="2:18" hidden="1" x14ac:dyDescent="0.2">
      <c r="B161" s="209" t="s">
        <v>227</v>
      </c>
      <c r="C161" s="66">
        <v>0</v>
      </c>
      <c r="D161" s="216">
        <v>0</v>
      </c>
      <c r="E161" s="217">
        <v>0</v>
      </c>
      <c r="F161" s="200" t="s">
        <v>227</v>
      </c>
      <c r="G161" s="200" t="s">
        <v>227</v>
      </c>
      <c r="H161" s="217" t="s">
        <v>227</v>
      </c>
      <c r="I161" s="218" t="s">
        <v>227</v>
      </c>
      <c r="J161" s="219" t="s">
        <v>227</v>
      </c>
      <c r="K161" s="220" t="s">
        <v>227</v>
      </c>
      <c r="L161" s="224">
        <v>0</v>
      </c>
      <c r="M161" s="224" t="s">
        <v>227</v>
      </c>
      <c r="N161" s="220" t="s">
        <v>227</v>
      </c>
      <c r="O161" s="220" t="s">
        <v>227</v>
      </c>
      <c r="P161" s="221" t="s">
        <v>227</v>
      </c>
      <c r="Q161" s="222" t="s">
        <v>227</v>
      </c>
      <c r="R161" s="223" t="s">
        <v>227</v>
      </c>
    </row>
    <row r="162" spans="2:18" hidden="1" x14ac:dyDescent="0.2">
      <c r="B162" s="209" t="s">
        <v>227</v>
      </c>
      <c r="C162" s="66">
        <v>0</v>
      </c>
      <c r="D162" s="216">
        <v>0</v>
      </c>
      <c r="E162" s="217">
        <v>0</v>
      </c>
      <c r="F162" s="200" t="s">
        <v>227</v>
      </c>
      <c r="G162" s="200" t="s">
        <v>227</v>
      </c>
      <c r="H162" s="217" t="s">
        <v>227</v>
      </c>
      <c r="I162" s="218" t="s">
        <v>227</v>
      </c>
      <c r="J162" s="219" t="s">
        <v>227</v>
      </c>
      <c r="K162" s="220" t="s">
        <v>227</v>
      </c>
      <c r="L162" s="224">
        <v>0</v>
      </c>
      <c r="M162" s="224" t="s">
        <v>227</v>
      </c>
      <c r="N162" s="220" t="s">
        <v>227</v>
      </c>
      <c r="O162" s="220" t="s">
        <v>227</v>
      </c>
      <c r="P162" s="221" t="s">
        <v>227</v>
      </c>
      <c r="Q162" s="222" t="s">
        <v>227</v>
      </c>
      <c r="R162" s="223" t="s">
        <v>227</v>
      </c>
    </row>
    <row r="163" spans="2:18" hidden="1" x14ac:dyDescent="0.2">
      <c r="B163" s="209" t="s">
        <v>227</v>
      </c>
      <c r="C163" s="66">
        <v>0</v>
      </c>
      <c r="D163" s="216">
        <v>0</v>
      </c>
      <c r="E163" s="217">
        <v>0</v>
      </c>
      <c r="F163" s="200" t="s">
        <v>227</v>
      </c>
      <c r="G163" s="200" t="s">
        <v>227</v>
      </c>
      <c r="H163" s="217" t="s">
        <v>227</v>
      </c>
      <c r="I163" s="218" t="s">
        <v>227</v>
      </c>
      <c r="J163" s="219" t="s">
        <v>227</v>
      </c>
      <c r="K163" s="220" t="s">
        <v>227</v>
      </c>
      <c r="L163" s="224">
        <v>0</v>
      </c>
      <c r="M163" s="224" t="s">
        <v>227</v>
      </c>
      <c r="N163" s="220" t="s">
        <v>227</v>
      </c>
      <c r="O163" s="220" t="s">
        <v>227</v>
      </c>
      <c r="P163" s="221" t="s">
        <v>227</v>
      </c>
      <c r="Q163" s="222" t="s">
        <v>227</v>
      </c>
      <c r="R163" s="223" t="s">
        <v>227</v>
      </c>
    </row>
    <row r="164" spans="2:18" hidden="1" x14ac:dyDescent="0.2">
      <c r="B164" s="209" t="s">
        <v>227</v>
      </c>
      <c r="C164" s="66">
        <v>0</v>
      </c>
      <c r="D164" s="216">
        <v>0</v>
      </c>
      <c r="E164" s="217">
        <v>0</v>
      </c>
      <c r="F164" s="200" t="s">
        <v>227</v>
      </c>
      <c r="G164" s="200" t="s">
        <v>227</v>
      </c>
      <c r="H164" s="217" t="s">
        <v>227</v>
      </c>
      <c r="I164" s="218" t="s">
        <v>227</v>
      </c>
      <c r="J164" s="219" t="s">
        <v>227</v>
      </c>
      <c r="K164" s="220" t="s">
        <v>227</v>
      </c>
      <c r="L164" s="224">
        <v>0</v>
      </c>
      <c r="M164" s="224" t="s">
        <v>227</v>
      </c>
      <c r="N164" s="220" t="s">
        <v>227</v>
      </c>
      <c r="O164" s="220" t="s">
        <v>227</v>
      </c>
      <c r="P164" s="221" t="s">
        <v>227</v>
      </c>
      <c r="Q164" s="222" t="s">
        <v>227</v>
      </c>
      <c r="R164" s="223" t="s">
        <v>227</v>
      </c>
    </row>
    <row r="165" spans="2:18" ht="13.5" hidden="1" thickBot="1" x14ac:dyDescent="0.25">
      <c r="B165" s="211" t="s">
        <v>227</v>
      </c>
      <c r="C165" s="154">
        <v>0</v>
      </c>
      <c r="D165" s="203">
        <v>0</v>
      </c>
      <c r="E165" s="225">
        <v>0</v>
      </c>
      <c r="F165" s="204" t="s">
        <v>227</v>
      </c>
      <c r="G165" s="204" t="s">
        <v>227</v>
      </c>
      <c r="H165" s="225" t="s">
        <v>227</v>
      </c>
      <c r="I165" s="226" t="s">
        <v>227</v>
      </c>
      <c r="J165" s="227" t="s">
        <v>227</v>
      </c>
      <c r="K165" s="228" t="s">
        <v>227</v>
      </c>
      <c r="L165" s="212">
        <v>0</v>
      </c>
      <c r="M165" s="212" t="s">
        <v>227</v>
      </c>
      <c r="N165" s="228" t="s">
        <v>227</v>
      </c>
      <c r="O165" s="228" t="s">
        <v>227</v>
      </c>
      <c r="P165" s="227" t="s">
        <v>227</v>
      </c>
      <c r="Q165" s="229" t="s">
        <v>227</v>
      </c>
      <c r="R165" s="230" t="s">
        <v>227</v>
      </c>
    </row>
    <row r="166" spans="2:18" ht="13.5" thickBot="1" x14ac:dyDescent="0.25">
      <c r="B166" s="161"/>
      <c r="C166" s="483"/>
      <c r="D166" s="483"/>
      <c r="E166" s="483"/>
      <c r="F166" s="483"/>
      <c r="G166" s="483"/>
      <c r="H166" s="483"/>
      <c r="I166" s="483"/>
      <c r="J166" s="483"/>
      <c r="K166" s="483"/>
      <c r="L166" s="483"/>
      <c r="M166" s="483"/>
      <c r="N166" s="483"/>
      <c r="O166" s="483"/>
      <c r="P166" s="483"/>
      <c r="Q166" s="483"/>
      <c r="R166" s="484"/>
    </row>
    <row r="167" spans="2:18" ht="25.5" x14ac:dyDescent="0.2">
      <c r="B167" s="67">
        <v>15</v>
      </c>
      <c r="C167" s="68" t="s">
        <v>373</v>
      </c>
      <c r="D167" s="69">
        <v>1</v>
      </c>
      <c r="E167" s="71">
        <v>1</v>
      </c>
      <c r="F167" s="70">
        <v>525490168</v>
      </c>
      <c r="G167" s="70">
        <v>0</v>
      </c>
      <c r="H167" s="71">
        <v>2</v>
      </c>
      <c r="I167" s="68">
        <v>525490168</v>
      </c>
      <c r="J167" s="71"/>
      <c r="K167" s="68"/>
      <c r="L167" s="68"/>
      <c r="M167" s="68">
        <v>0</v>
      </c>
      <c r="N167" s="71" t="s">
        <v>227</v>
      </c>
      <c r="O167" s="68" t="s">
        <v>227</v>
      </c>
      <c r="P167" s="73"/>
      <c r="Q167" s="73">
        <v>958208565.59899998</v>
      </c>
      <c r="R167" s="120" t="s">
        <v>399</v>
      </c>
    </row>
    <row r="168" spans="2:18" ht="26.25" thickBot="1" x14ac:dyDescent="0.25">
      <c r="B168" s="209">
        <v>15.1</v>
      </c>
      <c r="C168" s="66" t="s">
        <v>373</v>
      </c>
      <c r="D168" s="216">
        <v>1</v>
      </c>
      <c r="E168" s="217">
        <v>0</v>
      </c>
      <c r="F168" s="200" t="s">
        <v>227</v>
      </c>
      <c r="G168" s="200" t="s">
        <v>227</v>
      </c>
      <c r="H168" s="217" t="s">
        <v>227</v>
      </c>
      <c r="I168" s="218" t="s">
        <v>227</v>
      </c>
      <c r="J168" s="219">
        <v>532338092</v>
      </c>
      <c r="K168" s="220">
        <v>120</v>
      </c>
      <c r="L168" s="220">
        <v>0</v>
      </c>
      <c r="M168" s="220" t="s">
        <v>227</v>
      </c>
      <c r="N168" s="220">
        <v>20</v>
      </c>
      <c r="O168" s="220">
        <v>40</v>
      </c>
      <c r="P168" s="221">
        <v>1E-3</v>
      </c>
      <c r="Q168" s="222">
        <v>958208565.59899998</v>
      </c>
      <c r="R168" s="223" t="s">
        <v>227</v>
      </c>
    </row>
    <row r="169" spans="2:18" hidden="1" x14ac:dyDescent="0.2">
      <c r="B169" s="209" t="s">
        <v>227</v>
      </c>
      <c r="C169" s="66">
        <v>0</v>
      </c>
      <c r="D169" s="216">
        <v>0</v>
      </c>
      <c r="E169" s="217">
        <v>0</v>
      </c>
      <c r="F169" s="200" t="s">
        <v>227</v>
      </c>
      <c r="G169" s="200" t="s">
        <v>227</v>
      </c>
      <c r="H169" s="217" t="s">
        <v>227</v>
      </c>
      <c r="I169" s="218" t="s">
        <v>227</v>
      </c>
      <c r="J169" s="219" t="s">
        <v>227</v>
      </c>
      <c r="K169" s="220" t="s">
        <v>227</v>
      </c>
      <c r="L169" s="224">
        <v>0</v>
      </c>
      <c r="M169" s="224" t="s">
        <v>227</v>
      </c>
      <c r="N169" s="220" t="s">
        <v>227</v>
      </c>
      <c r="O169" s="220" t="s">
        <v>227</v>
      </c>
      <c r="P169" s="221" t="s">
        <v>227</v>
      </c>
      <c r="Q169" s="222" t="s">
        <v>227</v>
      </c>
      <c r="R169" s="223" t="s">
        <v>227</v>
      </c>
    </row>
    <row r="170" spans="2:18" hidden="1" x14ac:dyDescent="0.2">
      <c r="B170" s="209" t="s">
        <v>227</v>
      </c>
      <c r="C170" s="66">
        <v>0</v>
      </c>
      <c r="D170" s="216">
        <v>0</v>
      </c>
      <c r="E170" s="217">
        <v>0</v>
      </c>
      <c r="F170" s="200" t="s">
        <v>227</v>
      </c>
      <c r="G170" s="200" t="s">
        <v>227</v>
      </c>
      <c r="H170" s="217" t="s">
        <v>227</v>
      </c>
      <c r="I170" s="218" t="s">
        <v>227</v>
      </c>
      <c r="J170" s="219" t="s">
        <v>227</v>
      </c>
      <c r="K170" s="220" t="s">
        <v>227</v>
      </c>
      <c r="L170" s="224">
        <v>0</v>
      </c>
      <c r="M170" s="224" t="s">
        <v>227</v>
      </c>
      <c r="N170" s="220" t="s">
        <v>227</v>
      </c>
      <c r="O170" s="220" t="s">
        <v>227</v>
      </c>
      <c r="P170" s="221" t="s">
        <v>227</v>
      </c>
      <c r="Q170" s="222" t="s">
        <v>227</v>
      </c>
      <c r="R170" s="223" t="s">
        <v>227</v>
      </c>
    </row>
    <row r="171" spans="2:18" hidden="1" x14ac:dyDescent="0.2">
      <c r="B171" s="209" t="s">
        <v>227</v>
      </c>
      <c r="C171" s="66">
        <v>0</v>
      </c>
      <c r="D171" s="216">
        <v>0</v>
      </c>
      <c r="E171" s="217">
        <v>0</v>
      </c>
      <c r="F171" s="200" t="s">
        <v>227</v>
      </c>
      <c r="G171" s="200" t="s">
        <v>227</v>
      </c>
      <c r="H171" s="217" t="s">
        <v>227</v>
      </c>
      <c r="I171" s="218" t="s">
        <v>227</v>
      </c>
      <c r="J171" s="219" t="s">
        <v>227</v>
      </c>
      <c r="K171" s="220" t="s">
        <v>227</v>
      </c>
      <c r="L171" s="224">
        <v>0</v>
      </c>
      <c r="M171" s="224" t="s">
        <v>227</v>
      </c>
      <c r="N171" s="220" t="s">
        <v>227</v>
      </c>
      <c r="O171" s="220" t="s">
        <v>227</v>
      </c>
      <c r="P171" s="221" t="s">
        <v>227</v>
      </c>
      <c r="Q171" s="222"/>
      <c r="R171" s="223" t="s">
        <v>227</v>
      </c>
    </row>
    <row r="172" spans="2:18" hidden="1" x14ac:dyDescent="0.2">
      <c r="B172" s="209" t="s">
        <v>227</v>
      </c>
      <c r="C172" s="66">
        <v>0</v>
      </c>
      <c r="D172" s="216">
        <v>0</v>
      </c>
      <c r="E172" s="217">
        <v>0</v>
      </c>
      <c r="F172" s="200" t="s">
        <v>227</v>
      </c>
      <c r="G172" s="200" t="s">
        <v>227</v>
      </c>
      <c r="H172" s="217" t="s">
        <v>227</v>
      </c>
      <c r="I172" s="218" t="s">
        <v>227</v>
      </c>
      <c r="J172" s="219" t="s">
        <v>227</v>
      </c>
      <c r="K172" s="220" t="s">
        <v>227</v>
      </c>
      <c r="L172" s="224">
        <v>0</v>
      </c>
      <c r="M172" s="224" t="s">
        <v>227</v>
      </c>
      <c r="N172" s="220" t="s">
        <v>227</v>
      </c>
      <c r="O172" s="220" t="s">
        <v>227</v>
      </c>
      <c r="P172" s="221" t="s">
        <v>227</v>
      </c>
      <c r="Q172" s="222" t="s">
        <v>227</v>
      </c>
      <c r="R172" s="223" t="s">
        <v>227</v>
      </c>
    </row>
    <row r="173" spans="2:18" hidden="1" x14ac:dyDescent="0.2">
      <c r="B173" s="209" t="s">
        <v>227</v>
      </c>
      <c r="C173" s="66">
        <v>0</v>
      </c>
      <c r="D173" s="216">
        <v>0</v>
      </c>
      <c r="E173" s="217">
        <v>0</v>
      </c>
      <c r="F173" s="200" t="s">
        <v>227</v>
      </c>
      <c r="G173" s="200" t="s">
        <v>227</v>
      </c>
      <c r="H173" s="217" t="s">
        <v>227</v>
      </c>
      <c r="I173" s="218" t="s">
        <v>227</v>
      </c>
      <c r="J173" s="219" t="s">
        <v>227</v>
      </c>
      <c r="K173" s="220" t="s">
        <v>227</v>
      </c>
      <c r="L173" s="224">
        <v>0</v>
      </c>
      <c r="M173" s="224" t="s">
        <v>227</v>
      </c>
      <c r="N173" s="220" t="s">
        <v>227</v>
      </c>
      <c r="O173" s="220" t="s">
        <v>227</v>
      </c>
      <c r="P173" s="221" t="s">
        <v>227</v>
      </c>
      <c r="Q173" s="222" t="s">
        <v>227</v>
      </c>
      <c r="R173" s="223" t="s">
        <v>227</v>
      </c>
    </row>
    <row r="174" spans="2:18" hidden="1" x14ac:dyDescent="0.2">
      <c r="B174" s="209" t="s">
        <v>227</v>
      </c>
      <c r="C174" s="66">
        <v>0</v>
      </c>
      <c r="D174" s="216">
        <v>0</v>
      </c>
      <c r="E174" s="217">
        <v>0</v>
      </c>
      <c r="F174" s="200" t="s">
        <v>227</v>
      </c>
      <c r="G174" s="200" t="s">
        <v>227</v>
      </c>
      <c r="H174" s="217" t="s">
        <v>227</v>
      </c>
      <c r="I174" s="218" t="s">
        <v>227</v>
      </c>
      <c r="J174" s="219" t="s">
        <v>227</v>
      </c>
      <c r="K174" s="220" t="s">
        <v>227</v>
      </c>
      <c r="L174" s="224">
        <v>0</v>
      </c>
      <c r="M174" s="224" t="s">
        <v>227</v>
      </c>
      <c r="N174" s="220" t="s">
        <v>227</v>
      </c>
      <c r="O174" s="220" t="s">
        <v>227</v>
      </c>
      <c r="P174" s="221" t="s">
        <v>227</v>
      </c>
      <c r="Q174" s="222" t="s">
        <v>227</v>
      </c>
      <c r="R174" s="223" t="s">
        <v>227</v>
      </c>
    </row>
    <row r="175" spans="2:18" hidden="1" x14ac:dyDescent="0.2">
      <c r="B175" s="209" t="s">
        <v>227</v>
      </c>
      <c r="C175" s="66">
        <v>0</v>
      </c>
      <c r="D175" s="216">
        <v>0</v>
      </c>
      <c r="E175" s="217">
        <v>0</v>
      </c>
      <c r="F175" s="200" t="s">
        <v>227</v>
      </c>
      <c r="G175" s="200" t="s">
        <v>227</v>
      </c>
      <c r="H175" s="217" t="s">
        <v>227</v>
      </c>
      <c r="I175" s="218" t="s">
        <v>227</v>
      </c>
      <c r="J175" s="219" t="s">
        <v>227</v>
      </c>
      <c r="K175" s="220" t="s">
        <v>227</v>
      </c>
      <c r="L175" s="224">
        <v>0</v>
      </c>
      <c r="M175" s="224" t="s">
        <v>227</v>
      </c>
      <c r="N175" s="220" t="s">
        <v>227</v>
      </c>
      <c r="O175" s="220" t="s">
        <v>227</v>
      </c>
      <c r="P175" s="221" t="s">
        <v>227</v>
      </c>
      <c r="Q175" s="222" t="s">
        <v>227</v>
      </c>
      <c r="R175" s="223" t="s">
        <v>227</v>
      </c>
    </row>
    <row r="176" spans="2:18" ht="13.5" hidden="1" thickBot="1" x14ac:dyDescent="0.25">
      <c r="B176" s="211" t="s">
        <v>227</v>
      </c>
      <c r="C176" s="154">
        <v>0</v>
      </c>
      <c r="D176" s="203">
        <v>0</v>
      </c>
      <c r="E176" s="225">
        <v>0</v>
      </c>
      <c r="F176" s="204" t="s">
        <v>227</v>
      </c>
      <c r="G176" s="204" t="s">
        <v>227</v>
      </c>
      <c r="H176" s="225" t="s">
        <v>227</v>
      </c>
      <c r="I176" s="226" t="s">
        <v>227</v>
      </c>
      <c r="J176" s="227" t="s">
        <v>227</v>
      </c>
      <c r="K176" s="228" t="s">
        <v>227</v>
      </c>
      <c r="L176" s="212">
        <v>0</v>
      </c>
      <c r="M176" s="212" t="s">
        <v>227</v>
      </c>
      <c r="N176" s="228" t="s">
        <v>227</v>
      </c>
      <c r="O176" s="228" t="s">
        <v>227</v>
      </c>
      <c r="P176" s="227" t="s">
        <v>227</v>
      </c>
      <c r="Q176" s="229" t="s">
        <v>227</v>
      </c>
      <c r="R176" s="230" t="s">
        <v>227</v>
      </c>
    </row>
    <row r="177" spans="2:18" ht="13.5" thickBot="1" x14ac:dyDescent="0.25">
      <c r="B177" s="161"/>
      <c r="C177" s="483"/>
      <c r="D177" s="483"/>
      <c r="E177" s="483"/>
      <c r="F177" s="483"/>
      <c r="G177" s="483"/>
      <c r="H177" s="483"/>
      <c r="I177" s="483"/>
      <c r="J177" s="483"/>
      <c r="K177" s="483"/>
      <c r="L177" s="483"/>
      <c r="M177" s="483"/>
      <c r="N177" s="483"/>
      <c r="O177" s="483"/>
      <c r="P177" s="483"/>
      <c r="Q177" s="483"/>
      <c r="R177" s="484"/>
    </row>
    <row r="178" spans="2:18" x14ac:dyDescent="0.2">
      <c r="B178" s="67">
        <v>16</v>
      </c>
      <c r="C178" s="68" t="s">
        <v>374</v>
      </c>
      <c r="D178" s="69">
        <v>1</v>
      </c>
      <c r="E178" s="71">
        <v>1</v>
      </c>
      <c r="F178" s="70">
        <v>525490168</v>
      </c>
      <c r="G178" s="70">
        <v>0</v>
      </c>
      <c r="H178" s="71">
        <v>2</v>
      </c>
      <c r="I178" s="68">
        <v>525490168</v>
      </c>
      <c r="J178" s="71"/>
      <c r="K178" s="68"/>
      <c r="L178" s="68"/>
      <c r="M178" s="68">
        <v>0</v>
      </c>
      <c r="N178" s="71" t="s">
        <v>227</v>
      </c>
      <c r="O178" s="68" t="s">
        <v>227</v>
      </c>
      <c r="P178" s="73"/>
      <c r="Q178" s="73">
        <v>0</v>
      </c>
      <c r="R178" s="395" t="s">
        <v>394</v>
      </c>
    </row>
    <row r="179" spans="2:18" ht="13.5" thickBot="1" x14ac:dyDescent="0.25">
      <c r="B179" s="209">
        <v>16.100000000000001</v>
      </c>
      <c r="C179" s="66" t="s">
        <v>374</v>
      </c>
      <c r="D179" s="216">
        <v>1</v>
      </c>
      <c r="E179" s="217">
        <v>0</v>
      </c>
      <c r="F179" s="200" t="s">
        <v>227</v>
      </c>
      <c r="G179" s="200" t="s">
        <v>227</v>
      </c>
      <c r="H179" s="217" t="s">
        <v>227</v>
      </c>
      <c r="I179" s="218" t="s">
        <v>227</v>
      </c>
      <c r="J179" s="219">
        <v>2972731792.2399998</v>
      </c>
      <c r="K179" s="220">
        <v>120</v>
      </c>
      <c r="L179" s="220">
        <v>0</v>
      </c>
      <c r="M179" s="220" t="s">
        <v>227</v>
      </c>
      <c r="N179" s="220">
        <v>20</v>
      </c>
      <c r="O179" s="220">
        <v>40</v>
      </c>
      <c r="P179" s="221" t="s">
        <v>227</v>
      </c>
      <c r="Q179" s="222" t="s">
        <v>227</v>
      </c>
      <c r="R179" s="223" t="s">
        <v>227</v>
      </c>
    </row>
    <row r="180" spans="2:18" hidden="1" x14ac:dyDescent="0.2">
      <c r="B180" s="209" t="s">
        <v>227</v>
      </c>
      <c r="C180" s="66">
        <v>0</v>
      </c>
      <c r="D180" s="216">
        <v>0</v>
      </c>
      <c r="E180" s="217">
        <v>0</v>
      </c>
      <c r="F180" s="200" t="s">
        <v>227</v>
      </c>
      <c r="G180" s="200" t="s">
        <v>227</v>
      </c>
      <c r="H180" s="217" t="s">
        <v>227</v>
      </c>
      <c r="I180" s="218" t="s">
        <v>227</v>
      </c>
      <c r="J180" s="219" t="s">
        <v>227</v>
      </c>
      <c r="K180" s="220" t="s">
        <v>227</v>
      </c>
      <c r="L180" s="224">
        <v>0</v>
      </c>
      <c r="M180" s="224" t="s">
        <v>227</v>
      </c>
      <c r="N180" s="220" t="s">
        <v>227</v>
      </c>
      <c r="O180" s="220" t="s">
        <v>227</v>
      </c>
      <c r="P180" s="221" t="s">
        <v>227</v>
      </c>
      <c r="Q180" s="222" t="s">
        <v>227</v>
      </c>
      <c r="R180" s="223" t="s">
        <v>227</v>
      </c>
    </row>
    <row r="181" spans="2:18" hidden="1" x14ac:dyDescent="0.2">
      <c r="B181" s="209" t="s">
        <v>227</v>
      </c>
      <c r="C181" s="66">
        <v>0</v>
      </c>
      <c r="D181" s="216">
        <v>0</v>
      </c>
      <c r="E181" s="217">
        <v>0</v>
      </c>
      <c r="F181" s="200" t="s">
        <v>227</v>
      </c>
      <c r="G181" s="200" t="s">
        <v>227</v>
      </c>
      <c r="H181" s="217" t="s">
        <v>227</v>
      </c>
      <c r="I181" s="218" t="s">
        <v>227</v>
      </c>
      <c r="J181" s="219" t="s">
        <v>227</v>
      </c>
      <c r="K181" s="220" t="s">
        <v>227</v>
      </c>
      <c r="L181" s="224">
        <v>0</v>
      </c>
      <c r="M181" s="224" t="s">
        <v>227</v>
      </c>
      <c r="N181" s="220" t="s">
        <v>227</v>
      </c>
      <c r="O181" s="220" t="s">
        <v>227</v>
      </c>
      <c r="P181" s="221" t="s">
        <v>227</v>
      </c>
      <c r="Q181" s="222" t="s">
        <v>227</v>
      </c>
      <c r="R181" s="223" t="s">
        <v>227</v>
      </c>
    </row>
    <row r="182" spans="2:18" hidden="1" x14ac:dyDescent="0.2">
      <c r="B182" s="209" t="s">
        <v>227</v>
      </c>
      <c r="C182" s="66">
        <v>0</v>
      </c>
      <c r="D182" s="216">
        <v>0</v>
      </c>
      <c r="E182" s="217">
        <v>0</v>
      </c>
      <c r="F182" s="200" t="s">
        <v>227</v>
      </c>
      <c r="G182" s="200" t="s">
        <v>227</v>
      </c>
      <c r="H182" s="217" t="s">
        <v>227</v>
      </c>
      <c r="I182" s="218" t="s">
        <v>227</v>
      </c>
      <c r="J182" s="219" t="s">
        <v>227</v>
      </c>
      <c r="K182" s="220" t="s">
        <v>227</v>
      </c>
      <c r="L182" s="224">
        <v>0</v>
      </c>
      <c r="M182" s="224" t="s">
        <v>227</v>
      </c>
      <c r="N182" s="220" t="s">
        <v>227</v>
      </c>
      <c r="O182" s="220" t="s">
        <v>227</v>
      </c>
      <c r="P182" s="221" t="s">
        <v>227</v>
      </c>
      <c r="Q182" s="222"/>
      <c r="R182" s="223" t="s">
        <v>227</v>
      </c>
    </row>
    <row r="183" spans="2:18" hidden="1" x14ac:dyDescent="0.2">
      <c r="B183" s="209" t="s">
        <v>227</v>
      </c>
      <c r="C183" s="66">
        <v>0</v>
      </c>
      <c r="D183" s="216">
        <v>0</v>
      </c>
      <c r="E183" s="217">
        <v>0</v>
      </c>
      <c r="F183" s="200" t="s">
        <v>227</v>
      </c>
      <c r="G183" s="200" t="s">
        <v>227</v>
      </c>
      <c r="H183" s="217" t="s">
        <v>227</v>
      </c>
      <c r="I183" s="218" t="s">
        <v>227</v>
      </c>
      <c r="J183" s="219" t="s">
        <v>227</v>
      </c>
      <c r="K183" s="220" t="s">
        <v>227</v>
      </c>
      <c r="L183" s="224">
        <v>0</v>
      </c>
      <c r="M183" s="224" t="s">
        <v>227</v>
      </c>
      <c r="N183" s="220" t="s">
        <v>227</v>
      </c>
      <c r="O183" s="220" t="s">
        <v>227</v>
      </c>
      <c r="P183" s="221" t="s">
        <v>227</v>
      </c>
      <c r="Q183" s="222" t="s">
        <v>227</v>
      </c>
      <c r="R183" s="223" t="s">
        <v>227</v>
      </c>
    </row>
    <row r="184" spans="2:18" hidden="1" x14ac:dyDescent="0.2">
      <c r="B184" s="209" t="s">
        <v>227</v>
      </c>
      <c r="C184" s="66">
        <v>0</v>
      </c>
      <c r="D184" s="216">
        <v>0</v>
      </c>
      <c r="E184" s="217">
        <v>0</v>
      </c>
      <c r="F184" s="200" t="s">
        <v>227</v>
      </c>
      <c r="G184" s="200" t="s">
        <v>227</v>
      </c>
      <c r="H184" s="217" t="s">
        <v>227</v>
      </c>
      <c r="I184" s="218" t="s">
        <v>227</v>
      </c>
      <c r="J184" s="219" t="s">
        <v>227</v>
      </c>
      <c r="K184" s="220" t="s">
        <v>227</v>
      </c>
      <c r="L184" s="224">
        <v>0</v>
      </c>
      <c r="M184" s="224" t="s">
        <v>227</v>
      </c>
      <c r="N184" s="220" t="s">
        <v>227</v>
      </c>
      <c r="O184" s="220" t="s">
        <v>227</v>
      </c>
      <c r="P184" s="221" t="s">
        <v>227</v>
      </c>
      <c r="Q184" s="222" t="s">
        <v>227</v>
      </c>
      <c r="R184" s="223" t="s">
        <v>227</v>
      </c>
    </row>
    <row r="185" spans="2:18" hidden="1" x14ac:dyDescent="0.2">
      <c r="B185" s="209" t="s">
        <v>227</v>
      </c>
      <c r="C185" s="66">
        <v>0</v>
      </c>
      <c r="D185" s="216">
        <v>0</v>
      </c>
      <c r="E185" s="217">
        <v>0</v>
      </c>
      <c r="F185" s="200" t="s">
        <v>227</v>
      </c>
      <c r="G185" s="200" t="s">
        <v>227</v>
      </c>
      <c r="H185" s="217" t="s">
        <v>227</v>
      </c>
      <c r="I185" s="218" t="s">
        <v>227</v>
      </c>
      <c r="J185" s="219" t="s">
        <v>227</v>
      </c>
      <c r="K185" s="220" t="s">
        <v>227</v>
      </c>
      <c r="L185" s="224">
        <v>0</v>
      </c>
      <c r="M185" s="224" t="s">
        <v>227</v>
      </c>
      <c r="N185" s="220" t="s">
        <v>227</v>
      </c>
      <c r="O185" s="220" t="s">
        <v>227</v>
      </c>
      <c r="P185" s="221" t="s">
        <v>227</v>
      </c>
      <c r="Q185" s="222" t="s">
        <v>227</v>
      </c>
      <c r="R185" s="223" t="s">
        <v>227</v>
      </c>
    </row>
    <row r="186" spans="2:18" hidden="1" x14ac:dyDescent="0.2">
      <c r="B186" s="209" t="s">
        <v>227</v>
      </c>
      <c r="C186" s="66">
        <v>0</v>
      </c>
      <c r="D186" s="216">
        <v>0</v>
      </c>
      <c r="E186" s="217">
        <v>0</v>
      </c>
      <c r="F186" s="200" t="s">
        <v>227</v>
      </c>
      <c r="G186" s="200" t="s">
        <v>227</v>
      </c>
      <c r="H186" s="217" t="s">
        <v>227</v>
      </c>
      <c r="I186" s="218" t="s">
        <v>227</v>
      </c>
      <c r="J186" s="219" t="s">
        <v>227</v>
      </c>
      <c r="K186" s="220" t="s">
        <v>227</v>
      </c>
      <c r="L186" s="224">
        <v>0</v>
      </c>
      <c r="M186" s="224" t="s">
        <v>227</v>
      </c>
      <c r="N186" s="220" t="s">
        <v>227</v>
      </c>
      <c r="O186" s="220" t="s">
        <v>227</v>
      </c>
      <c r="P186" s="221" t="s">
        <v>227</v>
      </c>
      <c r="Q186" s="222" t="s">
        <v>227</v>
      </c>
      <c r="R186" s="223" t="s">
        <v>227</v>
      </c>
    </row>
    <row r="187" spans="2:18" ht="13.5" hidden="1" thickBot="1" x14ac:dyDescent="0.25">
      <c r="B187" s="211" t="s">
        <v>227</v>
      </c>
      <c r="C187" s="154">
        <v>0</v>
      </c>
      <c r="D187" s="203">
        <v>0</v>
      </c>
      <c r="E187" s="225">
        <v>0</v>
      </c>
      <c r="F187" s="204" t="s">
        <v>227</v>
      </c>
      <c r="G187" s="204" t="s">
        <v>227</v>
      </c>
      <c r="H187" s="225" t="s">
        <v>227</v>
      </c>
      <c r="I187" s="226" t="s">
        <v>227</v>
      </c>
      <c r="J187" s="227" t="s">
        <v>227</v>
      </c>
      <c r="K187" s="228" t="s">
        <v>227</v>
      </c>
      <c r="L187" s="212">
        <v>0</v>
      </c>
      <c r="M187" s="212" t="s">
        <v>227</v>
      </c>
      <c r="N187" s="228" t="s">
        <v>227</v>
      </c>
      <c r="O187" s="228" t="s">
        <v>227</v>
      </c>
      <c r="P187" s="227" t="s">
        <v>227</v>
      </c>
      <c r="Q187" s="229" t="s">
        <v>227</v>
      </c>
      <c r="R187" s="230" t="s">
        <v>227</v>
      </c>
    </row>
    <row r="188" spans="2:18" ht="13.5" thickBot="1" x14ac:dyDescent="0.25">
      <c r="B188" s="161"/>
      <c r="C188" s="483"/>
      <c r="D188" s="483"/>
      <c r="E188" s="483"/>
      <c r="F188" s="483"/>
      <c r="G188" s="483"/>
      <c r="H188" s="483"/>
      <c r="I188" s="483"/>
      <c r="J188" s="483"/>
      <c r="K188" s="483"/>
      <c r="L188" s="483"/>
      <c r="M188" s="483"/>
      <c r="N188" s="483"/>
      <c r="O188" s="483"/>
      <c r="P188" s="483"/>
      <c r="Q188" s="483"/>
      <c r="R188" s="484"/>
    </row>
    <row r="189" spans="2:18" ht="25.5" x14ac:dyDescent="0.2">
      <c r="B189" s="67">
        <v>17</v>
      </c>
      <c r="C189" s="68" t="s">
        <v>375</v>
      </c>
      <c r="D189" s="69">
        <v>1</v>
      </c>
      <c r="E189" s="71">
        <v>1</v>
      </c>
      <c r="F189" s="70">
        <v>525490168</v>
      </c>
      <c r="G189" s="70">
        <v>0</v>
      </c>
      <c r="H189" s="71">
        <v>2</v>
      </c>
      <c r="I189" s="68">
        <v>525490168</v>
      </c>
      <c r="J189" s="71"/>
      <c r="K189" s="68"/>
      <c r="L189" s="68"/>
      <c r="M189" s="68">
        <v>0</v>
      </c>
      <c r="N189" s="71" t="s">
        <v>227</v>
      </c>
      <c r="O189" s="68" t="s">
        <v>227</v>
      </c>
      <c r="P189" s="73"/>
      <c r="Q189" s="73">
        <v>2806275568.6799998</v>
      </c>
      <c r="R189" s="120" t="s">
        <v>399</v>
      </c>
    </row>
    <row r="190" spans="2:18" ht="26.25" thickBot="1" x14ac:dyDescent="0.25">
      <c r="B190" s="209">
        <v>17.100000000000001</v>
      </c>
      <c r="C190" s="66" t="s">
        <v>375</v>
      </c>
      <c r="D190" s="216">
        <v>1</v>
      </c>
      <c r="E190" s="217">
        <v>0</v>
      </c>
      <c r="F190" s="200" t="s">
        <v>227</v>
      </c>
      <c r="G190" s="200" t="s">
        <v>227</v>
      </c>
      <c r="H190" s="217" t="s">
        <v>227</v>
      </c>
      <c r="I190" s="218" t="s">
        <v>227</v>
      </c>
      <c r="J190" s="219">
        <v>1780628000</v>
      </c>
      <c r="K190" s="220">
        <v>120</v>
      </c>
      <c r="L190" s="220">
        <v>0</v>
      </c>
      <c r="M190" s="220" t="s">
        <v>227</v>
      </c>
      <c r="N190" s="220">
        <v>20</v>
      </c>
      <c r="O190" s="220">
        <v>40</v>
      </c>
      <c r="P190" s="221">
        <v>398854831.31999999</v>
      </c>
      <c r="Q190" s="222">
        <v>2806275568.6799998</v>
      </c>
      <c r="R190" s="223" t="s">
        <v>227</v>
      </c>
    </row>
    <row r="191" spans="2:18" hidden="1" x14ac:dyDescent="0.2">
      <c r="B191" s="209" t="s">
        <v>227</v>
      </c>
      <c r="C191" s="66">
        <v>0</v>
      </c>
      <c r="D191" s="216">
        <v>0</v>
      </c>
      <c r="E191" s="217">
        <v>0</v>
      </c>
      <c r="F191" s="200" t="s">
        <v>227</v>
      </c>
      <c r="G191" s="200" t="s">
        <v>227</v>
      </c>
      <c r="H191" s="217" t="s">
        <v>227</v>
      </c>
      <c r="I191" s="218" t="s">
        <v>227</v>
      </c>
      <c r="J191" s="219" t="s">
        <v>227</v>
      </c>
      <c r="K191" s="220" t="s">
        <v>227</v>
      </c>
      <c r="L191" s="224">
        <v>0</v>
      </c>
      <c r="M191" s="224" t="s">
        <v>227</v>
      </c>
      <c r="N191" s="220" t="s">
        <v>227</v>
      </c>
      <c r="O191" s="220" t="s">
        <v>227</v>
      </c>
      <c r="P191" s="221" t="s">
        <v>227</v>
      </c>
      <c r="Q191" s="222" t="s">
        <v>227</v>
      </c>
      <c r="R191" s="223" t="s">
        <v>227</v>
      </c>
    </row>
    <row r="192" spans="2:18" hidden="1" x14ac:dyDescent="0.2">
      <c r="B192" s="209" t="s">
        <v>227</v>
      </c>
      <c r="C192" s="66">
        <v>0</v>
      </c>
      <c r="D192" s="216">
        <v>0</v>
      </c>
      <c r="E192" s="217">
        <v>0</v>
      </c>
      <c r="F192" s="200" t="s">
        <v>227</v>
      </c>
      <c r="G192" s="200" t="s">
        <v>227</v>
      </c>
      <c r="H192" s="217" t="s">
        <v>227</v>
      </c>
      <c r="I192" s="218" t="s">
        <v>227</v>
      </c>
      <c r="J192" s="219" t="s">
        <v>227</v>
      </c>
      <c r="K192" s="220" t="s">
        <v>227</v>
      </c>
      <c r="L192" s="224">
        <v>0</v>
      </c>
      <c r="M192" s="224" t="s">
        <v>227</v>
      </c>
      <c r="N192" s="220" t="s">
        <v>227</v>
      </c>
      <c r="O192" s="220" t="s">
        <v>227</v>
      </c>
      <c r="P192" s="221" t="s">
        <v>227</v>
      </c>
      <c r="Q192" s="222" t="s">
        <v>227</v>
      </c>
      <c r="R192" s="223" t="s">
        <v>227</v>
      </c>
    </row>
    <row r="193" spans="2:18" hidden="1" x14ac:dyDescent="0.2">
      <c r="B193" s="209" t="s">
        <v>227</v>
      </c>
      <c r="C193" s="66">
        <v>0</v>
      </c>
      <c r="D193" s="216">
        <v>0</v>
      </c>
      <c r="E193" s="217">
        <v>0</v>
      </c>
      <c r="F193" s="200" t="s">
        <v>227</v>
      </c>
      <c r="G193" s="200" t="s">
        <v>227</v>
      </c>
      <c r="H193" s="217" t="s">
        <v>227</v>
      </c>
      <c r="I193" s="218" t="s">
        <v>227</v>
      </c>
      <c r="J193" s="219" t="s">
        <v>227</v>
      </c>
      <c r="K193" s="220" t="s">
        <v>227</v>
      </c>
      <c r="L193" s="224">
        <v>0</v>
      </c>
      <c r="M193" s="224" t="s">
        <v>227</v>
      </c>
      <c r="N193" s="220" t="s">
        <v>227</v>
      </c>
      <c r="O193" s="220" t="s">
        <v>227</v>
      </c>
      <c r="P193" s="221" t="s">
        <v>227</v>
      </c>
      <c r="Q193" s="222"/>
      <c r="R193" s="223" t="s">
        <v>227</v>
      </c>
    </row>
    <row r="194" spans="2:18" hidden="1" x14ac:dyDescent="0.2">
      <c r="B194" s="209" t="s">
        <v>227</v>
      </c>
      <c r="C194" s="66">
        <v>0</v>
      </c>
      <c r="D194" s="216">
        <v>0</v>
      </c>
      <c r="E194" s="217">
        <v>0</v>
      </c>
      <c r="F194" s="200" t="s">
        <v>227</v>
      </c>
      <c r="G194" s="200" t="s">
        <v>227</v>
      </c>
      <c r="H194" s="217" t="s">
        <v>227</v>
      </c>
      <c r="I194" s="218" t="s">
        <v>227</v>
      </c>
      <c r="J194" s="219" t="s">
        <v>227</v>
      </c>
      <c r="K194" s="220" t="s">
        <v>227</v>
      </c>
      <c r="L194" s="224">
        <v>0</v>
      </c>
      <c r="M194" s="224" t="s">
        <v>227</v>
      </c>
      <c r="N194" s="220" t="s">
        <v>227</v>
      </c>
      <c r="O194" s="220" t="s">
        <v>227</v>
      </c>
      <c r="P194" s="221" t="s">
        <v>227</v>
      </c>
      <c r="Q194" s="222" t="s">
        <v>227</v>
      </c>
      <c r="R194" s="223" t="s">
        <v>227</v>
      </c>
    </row>
    <row r="195" spans="2:18" hidden="1" x14ac:dyDescent="0.2">
      <c r="B195" s="209" t="s">
        <v>227</v>
      </c>
      <c r="C195" s="66">
        <v>0</v>
      </c>
      <c r="D195" s="216">
        <v>0</v>
      </c>
      <c r="E195" s="217">
        <v>0</v>
      </c>
      <c r="F195" s="200" t="s">
        <v>227</v>
      </c>
      <c r="G195" s="200" t="s">
        <v>227</v>
      </c>
      <c r="H195" s="217" t="s">
        <v>227</v>
      </c>
      <c r="I195" s="218" t="s">
        <v>227</v>
      </c>
      <c r="J195" s="219" t="s">
        <v>227</v>
      </c>
      <c r="K195" s="220" t="s">
        <v>227</v>
      </c>
      <c r="L195" s="224">
        <v>0</v>
      </c>
      <c r="M195" s="224" t="s">
        <v>227</v>
      </c>
      <c r="N195" s="220" t="s">
        <v>227</v>
      </c>
      <c r="O195" s="220" t="s">
        <v>227</v>
      </c>
      <c r="P195" s="221" t="s">
        <v>227</v>
      </c>
      <c r="Q195" s="222" t="s">
        <v>227</v>
      </c>
      <c r="R195" s="223" t="s">
        <v>227</v>
      </c>
    </row>
    <row r="196" spans="2:18" hidden="1" x14ac:dyDescent="0.2">
      <c r="B196" s="209" t="s">
        <v>227</v>
      </c>
      <c r="C196" s="66">
        <v>0</v>
      </c>
      <c r="D196" s="216">
        <v>0</v>
      </c>
      <c r="E196" s="217">
        <v>0</v>
      </c>
      <c r="F196" s="200" t="s">
        <v>227</v>
      </c>
      <c r="G196" s="200" t="s">
        <v>227</v>
      </c>
      <c r="H196" s="217" t="s">
        <v>227</v>
      </c>
      <c r="I196" s="218" t="s">
        <v>227</v>
      </c>
      <c r="J196" s="219" t="s">
        <v>227</v>
      </c>
      <c r="K196" s="220" t="s">
        <v>227</v>
      </c>
      <c r="L196" s="224">
        <v>0</v>
      </c>
      <c r="M196" s="224" t="s">
        <v>227</v>
      </c>
      <c r="N196" s="220" t="s">
        <v>227</v>
      </c>
      <c r="O196" s="220" t="s">
        <v>227</v>
      </c>
      <c r="P196" s="221" t="s">
        <v>227</v>
      </c>
      <c r="Q196" s="222" t="s">
        <v>227</v>
      </c>
      <c r="R196" s="223" t="s">
        <v>227</v>
      </c>
    </row>
    <row r="197" spans="2:18" hidden="1" x14ac:dyDescent="0.2">
      <c r="B197" s="209" t="s">
        <v>227</v>
      </c>
      <c r="C197" s="66">
        <v>0</v>
      </c>
      <c r="D197" s="216">
        <v>0</v>
      </c>
      <c r="E197" s="217">
        <v>0</v>
      </c>
      <c r="F197" s="200" t="s">
        <v>227</v>
      </c>
      <c r="G197" s="200" t="s">
        <v>227</v>
      </c>
      <c r="H197" s="217" t="s">
        <v>227</v>
      </c>
      <c r="I197" s="218" t="s">
        <v>227</v>
      </c>
      <c r="J197" s="219" t="s">
        <v>227</v>
      </c>
      <c r="K197" s="220" t="s">
        <v>227</v>
      </c>
      <c r="L197" s="224">
        <v>0</v>
      </c>
      <c r="M197" s="224" t="s">
        <v>227</v>
      </c>
      <c r="N197" s="220" t="s">
        <v>227</v>
      </c>
      <c r="O197" s="220" t="s">
        <v>227</v>
      </c>
      <c r="P197" s="221" t="s">
        <v>227</v>
      </c>
      <c r="Q197" s="222" t="s">
        <v>227</v>
      </c>
      <c r="R197" s="223" t="s">
        <v>227</v>
      </c>
    </row>
    <row r="198" spans="2:18" ht="13.5" hidden="1" thickBot="1" x14ac:dyDescent="0.25">
      <c r="B198" s="211" t="s">
        <v>227</v>
      </c>
      <c r="C198" s="154">
        <v>0</v>
      </c>
      <c r="D198" s="203">
        <v>0</v>
      </c>
      <c r="E198" s="225">
        <v>0</v>
      </c>
      <c r="F198" s="204" t="s">
        <v>227</v>
      </c>
      <c r="G198" s="204" t="s">
        <v>227</v>
      </c>
      <c r="H198" s="225" t="s">
        <v>227</v>
      </c>
      <c r="I198" s="226" t="s">
        <v>227</v>
      </c>
      <c r="J198" s="227" t="s">
        <v>227</v>
      </c>
      <c r="K198" s="228" t="s">
        <v>227</v>
      </c>
      <c r="L198" s="212">
        <v>0</v>
      </c>
      <c r="M198" s="212" t="s">
        <v>227</v>
      </c>
      <c r="N198" s="228" t="s">
        <v>227</v>
      </c>
      <c r="O198" s="228" t="s">
        <v>227</v>
      </c>
      <c r="P198" s="227" t="s">
        <v>227</v>
      </c>
      <c r="Q198" s="229" t="s">
        <v>227</v>
      </c>
      <c r="R198" s="230" t="s">
        <v>227</v>
      </c>
    </row>
    <row r="199" spans="2:18" ht="13.5" thickBot="1" x14ac:dyDescent="0.25">
      <c r="B199" s="161"/>
      <c r="C199" s="483"/>
      <c r="D199" s="483"/>
      <c r="E199" s="483"/>
      <c r="F199" s="483"/>
      <c r="G199" s="483"/>
      <c r="H199" s="483"/>
      <c r="I199" s="483"/>
      <c r="J199" s="483"/>
      <c r="K199" s="483"/>
      <c r="L199" s="483"/>
      <c r="M199" s="483"/>
      <c r="N199" s="483"/>
      <c r="O199" s="483"/>
      <c r="P199" s="483"/>
      <c r="Q199" s="483"/>
      <c r="R199" s="484"/>
    </row>
    <row r="200" spans="2:18" ht="25.5" x14ac:dyDescent="0.2">
      <c r="B200" s="67">
        <v>18</v>
      </c>
      <c r="C200" s="68" t="s">
        <v>376</v>
      </c>
      <c r="D200" s="69">
        <v>1</v>
      </c>
      <c r="E200" s="71">
        <v>1</v>
      </c>
      <c r="F200" s="70">
        <v>525490168</v>
      </c>
      <c r="G200" s="70">
        <v>0</v>
      </c>
      <c r="H200" s="71">
        <v>2</v>
      </c>
      <c r="I200" s="68">
        <v>525490168</v>
      </c>
      <c r="J200" s="71"/>
      <c r="K200" s="68"/>
      <c r="L200" s="68"/>
      <c r="M200" s="68">
        <v>0</v>
      </c>
      <c r="N200" s="71" t="s">
        <v>227</v>
      </c>
      <c r="O200" s="68" t="s">
        <v>227</v>
      </c>
      <c r="P200" s="73"/>
      <c r="Q200" s="73">
        <v>0</v>
      </c>
      <c r="R200" s="395" t="s">
        <v>394</v>
      </c>
    </row>
    <row r="201" spans="2:18" ht="26.25" thickBot="1" x14ac:dyDescent="0.25">
      <c r="B201" s="209">
        <v>18.100000000000001</v>
      </c>
      <c r="C201" s="66" t="s">
        <v>376</v>
      </c>
      <c r="D201" s="216">
        <v>1</v>
      </c>
      <c r="E201" s="217">
        <v>0</v>
      </c>
      <c r="F201" s="200" t="s">
        <v>227</v>
      </c>
      <c r="G201" s="200" t="s">
        <v>227</v>
      </c>
      <c r="H201" s="217" t="s">
        <v>227</v>
      </c>
      <c r="I201" s="218" t="s">
        <v>227</v>
      </c>
      <c r="J201" s="219">
        <v>720291001</v>
      </c>
      <c r="K201" s="220">
        <v>120</v>
      </c>
      <c r="L201" s="220">
        <v>0</v>
      </c>
      <c r="M201" s="220" t="s">
        <v>227</v>
      </c>
      <c r="N201" s="220">
        <v>20</v>
      </c>
      <c r="O201" s="220">
        <v>40</v>
      </c>
      <c r="P201" s="221" t="s">
        <v>227</v>
      </c>
      <c r="Q201" s="222" t="s">
        <v>227</v>
      </c>
      <c r="R201" s="223" t="s">
        <v>227</v>
      </c>
    </row>
    <row r="202" spans="2:18" hidden="1" x14ac:dyDescent="0.2">
      <c r="B202" s="209" t="s">
        <v>227</v>
      </c>
      <c r="C202" s="66">
        <v>0</v>
      </c>
      <c r="D202" s="216">
        <v>0</v>
      </c>
      <c r="E202" s="217">
        <v>0</v>
      </c>
      <c r="F202" s="200" t="s">
        <v>227</v>
      </c>
      <c r="G202" s="200" t="s">
        <v>227</v>
      </c>
      <c r="H202" s="217" t="s">
        <v>227</v>
      </c>
      <c r="I202" s="218" t="s">
        <v>227</v>
      </c>
      <c r="J202" s="219" t="s">
        <v>227</v>
      </c>
      <c r="K202" s="220" t="s">
        <v>227</v>
      </c>
      <c r="L202" s="224">
        <v>0</v>
      </c>
      <c r="M202" s="224" t="s">
        <v>227</v>
      </c>
      <c r="N202" s="220" t="s">
        <v>227</v>
      </c>
      <c r="O202" s="220" t="s">
        <v>227</v>
      </c>
      <c r="P202" s="221" t="s">
        <v>227</v>
      </c>
      <c r="Q202" s="222" t="s">
        <v>227</v>
      </c>
      <c r="R202" s="223" t="s">
        <v>227</v>
      </c>
    </row>
    <row r="203" spans="2:18" hidden="1" x14ac:dyDescent="0.2">
      <c r="B203" s="209" t="s">
        <v>227</v>
      </c>
      <c r="C203" s="66">
        <v>0</v>
      </c>
      <c r="D203" s="216">
        <v>0</v>
      </c>
      <c r="E203" s="217">
        <v>0</v>
      </c>
      <c r="F203" s="200" t="s">
        <v>227</v>
      </c>
      <c r="G203" s="200" t="s">
        <v>227</v>
      </c>
      <c r="H203" s="217" t="s">
        <v>227</v>
      </c>
      <c r="I203" s="218" t="s">
        <v>227</v>
      </c>
      <c r="J203" s="219" t="s">
        <v>227</v>
      </c>
      <c r="K203" s="220" t="s">
        <v>227</v>
      </c>
      <c r="L203" s="224">
        <v>0</v>
      </c>
      <c r="M203" s="224" t="s">
        <v>227</v>
      </c>
      <c r="N203" s="220" t="s">
        <v>227</v>
      </c>
      <c r="O203" s="220" t="s">
        <v>227</v>
      </c>
      <c r="P203" s="221" t="s">
        <v>227</v>
      </c>
      <c r="Q203" s="222" t="s">
        <v>227</v>
      </c>
      <c r="R203" s="223" t="s">
        <v>227</v>
      </c>
    </row>
    <row r="204" spans="2:18" hidden="1" x14ac:dyDescent="0.2">
      <c r="B204" s="209" t="s">
        <v>227</v>
      </c>
      <c r="C204" s="66">
        <v>0</v>
      </c>
      <c r="D204" s="216">
        <v>0</v>
      </c>
      <c r="E204" s="217">
        <v>0</v>
      </c>
      <c r="F204" s="200" t="s">
        <v>227</v>
      </c>
      <c r="G204" s="200" t="s">
        <v>227</v>
      </c>
      <c r="H204" s="217" t="s">
        <v>227</v>
      </c>
      <c r="I204" s="218" t="s">
        <v>227</v>
      </c>
      <c r="J204" s="219" t="s">
        <v>227</v>
      </c>
      <c r="K204" s="220" t="s">
        <v>227</v>
      </c>
      <c r="L204" s="224">
        <v>0</v>
      </c>
      <c r="M204" s="224" t="s">
        <v>227</v>
      </c>
      <c r="N204" s="220" t="s">
        <v>227</v>
      </c>
      <c r="O204" s="220" t="s">
        <v>227</v>
      </c>
      <c r="P204" s="221" t="s">
        <v>227</v>
      </c>
      <c r="Q204" s="222"/>
      <c r="R204" s="223" t="s">
        <v>227</v>
      </c>
    </row>
    <row r="205" spans="2:18" hidden="1" x14ac:dyDescent="0.2">
      <c r="B205" s="209" t="s">
        <v>227</v>
      </c>
      <c r="C205" s="66">
        <v>0</v>
      </c>
      <c r="D205" s="216">
        <v>0</v>
      </c>
      <c r="E205" s="217">
        <v>0</v>
      </c>
      <c r="F205" s="200" t="s">
        <v>227</v>
      </c>
      <c r="G205" s="200" t="s">
        <v>227</v>
      </c>
      <c r="H205" s="217" t="s">
        <v>227</v>
      </c>
      <c r="I205" s="218" t="s">
        <v>227</v>
      </c>
      <c r="J205" s="219" t="s">
        <v>227</v>
      </c>
      <c r="K205" s="220" t="s">
        <v>227</v>
      </c>
      <c r="L205" s="224">
        <v>0</v>
      </c>
      <c r="M205" s="224" t="s">
        <v>227</v>
      </c>
      <c r="N205" s="220" t="s">
        <v>227</v>
      </c>
      <c r="O205" s="220" t="s">
        <v>227</v>
      </c>
      <c r="P205" s="221" t="s">
        <v>227</v>
      </c>
      <c r="Q205" s="222" t="s">
        <v>227</v>
      </c>
      <c r="R205" s="223" t="s">
        <v>227</v>
      </c>
    </row>
    <row r="206" spans="2:18" hidden="1" x14ac:dyDescent="0.2">
      <c r="B206" s="209" t="s">
        <v>227</v>
      </c>
      <c r="C206" s="66">
        <v>0</v>
      </c>
      <c r="D206" s="216">
        <v>0</v>
      </c>
      <c r="E206" s="217">
        <v>0</v>
      </c>
      <c r="F206" s="200" t="s">
        <v>227</v>
      </c>
      <c r="G206" s="200" t="s">
        <v>227</v>
      </c>
      <c r="H206" s="217" t="s">
        <v>227</v>
      </c>
      <c r="I206" s="218" t="s">
        <v>227</v>
      </c>
      <c r="J206" s="219" t="s">
        <v>227</v>
      </c>
      <c r="K206" s="220" t="s">
        <v>227</v>
      </c>
      <c r="L206" s="224">
        <v>0</v>
      </c>
      <c r="M206" s="224" t="s">
        <v>227</v>
      </c>
      <c r="N206" s="220" t="s">
        <v>227</v>
      </c>
      <c r="O206" s="220" t="s">
        <v>227</v>
      </c>
      <c r="P206" s="221" t="s">
        <v>227</v>
      </c>
      <c r="Q206" s="222" t="s">
        <v>227</v>
      </c>
      <c r="R206" s="223" t="s">
        <v>227</v>
      </c>
    </row>
    <row r="207" spans="2:18" hidden="1" x14ac:dyDescent="0.2">
      <c r="B207" s="209" t="s">
        <v>227</v>
      </c>
      <c r="C207" s="66">
        <v>0</v>
      </c>
      <c r="D207" s="216">
        <v>0</v>
      </c>
      <c r="E207" s="217">
        <v>0</v>
      </c>
      <c r="F207" s="200" t="s">
        <v>227</v>
      </c>
      <c r="G207" s="200" t="s">
        <v>227</v>
      </c>
      <c r="H207" s="217" t="s">
        <v>227</v>
      </c>
      <c r="I207" s="218" t="s">
        <v>227</v>
      </c>
      <c r="J207" s="219" t="s">
        <v>227</v>
      </c>
      <c r="K207" s="220" t="s">
        <v>227</v>
      </c>
      <c r="L207" s="224">
        <v>0</v>
      </c>
      <c r="M207" s="224" t="s">
        <v>227</v>
      </c>
      <c r="N207" s="220" t="s">
        <v>227</v>
      </c>
      <c r="O207" s="220" t="s">
        <v>227</v>
      </c>
      <c r="P207" s="221" t="s">
        <v>227</v>
      </c>
      <c r="Q207" s="222" t="s">
        <v>227</v>
      </c>
      <c r="R207" s="223" t="s">
        <v>227</v>
      </c>
    </row>
    <row r="208" spans="2:18" hidden="1" x14ac:dyDescent="0.2">
      <c r="B208" s="209" t="s">
        <v>227</v>
      </c>
      <c r="C208" s="66">
        <v>0</v>
      </c>
      <c r="D208" s="216">
        <v>0</v>
      </c>
      <c r="E208" s="217">
        <v>0</v>
      </c>
      <c r="F208" s="200" t="s">
        <v>227</v>
      </c>
      <c r="G208" s="200" t="s">
        <v>227</v>
      </c>
      <c r="H208" s="217" t="s">
        <v>227</v>
      </c>
      <c r="I208" s="218" t="s">
        <v>227</v>
      </c>
      <c r="J208" s="219" t="s">
        <v>227</v>
      </c>
      <c r="K208" s="220" t="s">
        <v>227</v>
      </c>
      <c r="L208" s="224">
        <v>0</v>
      </c>
      <c r="M208" s="224" t="s">
        <v>227</v>
      </c>
      <c r="N208" s="220" t="s">
        <v>227</v>
      </c>
      <c r="O208" s="220" t="s">
        <v>227</v>
      </c>
      <c r="P208" s="221" t="s">
        <v>227</v>
      </c>
      <c r="Q208" s="222" t="s">
        <v>227</v>
      </c>
      <c r="R208" s="223" t="s">
        <v>227</v>
      </c>
    </row>
    <row r="209" spans="2:18" ht="13.5" hidden="1" thickBot="1" x14ac:dyDescent="0.25">
      <c r="B209" s="211" t="s">
        <v>227</v>
      </c>
      <c r="C209" s="154">
        <v>0</v>
      </c>
      <c r="D209" s="203">
        <v>0</v>
      </c>
      <c r="E209" s="225">
        <v>0</v>
      </c>
      <c r="F209" s="204" t="s">
        <v>227</v>
      </c>
      <c r="G209" s="204" t="s">
        <v>227</v>
      </c>
      <c r="H209" s="225" t="s">
        <v>227</v>
      </c>
      <c r="I209" s="226" t="s">
        <v>227</v>
      </c>
      <c r="J209" s="227" t="s">
        <v>227</v>
      </c>
      <c r="K209" s="228" t="s">
        <v>227</v>
      </c>
      <c r="L209" s="212">
        <v>0</v>
      </c>
      <c r="M209" s="212" t="s">
        <v>227</v>
      </c>
      <c r="N209" s="228" t="s">
        <v>227</v>
      </c>
      <c r="O209" s="228" t="s">
        <v>227</v>
      </c>
      <c r="P209" s="227" t="s">
        <v>227</v>
      </c>
      <c r="Q209" s="229" t="s">
        <v>227</v>
      </c>
      <c r="R209" s="230" t="s">
        <v>227</v>
      </c>
    </row>
    <row r="210" spans="2:18" ht="13.5" thickBot="1" x14ac:dyDescent="0.25">
      <c r="B210" s="161"/>
      <c r="C210" s="483"/>
      <c r="D210" s="483"/>
      <c r="E210" s="483"/>
      <c r="F210" s="483"/>
      <c r="G210" s="483"/>
      <c r="H210" s="483"/>
      <c r="I210" s="483"/>
      <c r="J210" s="483"/>
      <c r="K210" s="483"/>
      <c r="L210" s="483"/>
      <c r="M210" s="483"/>
      <c r="N210" s="483"/>
      <c r="O210" s="483"/>
      <c r="P210" s="483"/>
      <c r="Q210" s="483"/>
      <c r="R210" s="484"/>
    </row>
    <row r="211" spans="2:18" x14ac:dyDescent="0.2">
      <c r="B211" s="67">
        <v>19</v>
      </c>
      <c r="C211" s="68" t="s">
        <v>377</v>
      </c>
      <c r="D211" s="69">
        <v>1</v>
      </c>
      <c r="E211" s="71">
        <v>1</v>
      </c>
      <c r="F211" s="70">
        <v>525490168</v>
      </c>
      <c r="G211" s="70">
        <v>0</v>
      </c>
      <c r="H211" s="71">
        <v>2</v>
      </c>
      <c r="I211" s="68">
        <v>525490168</v>
      </c>
      <c r="J211" s="71"/>
      <c r="K211" s="68"/>
      <c r="L211" s="68"/>
      <c r="M211" s="68">
        <v>0</v>
      </c>
      <c r="N211" s="71" t="s">
        <v>227</v>
      </c>
      <c r="O211" s="68" t="s">
        <v>227</v>
      </c>
      <c r="P211" s="73"/>
      <c r="Q211" s="73">
        <v>757891991.26999986</v>
      </c>
      <c r="R211" s="395" t="s">
        <v>394</v>
      </c>
    </row>
    <row r="212" spans="2:18" ht="13.5" thickBot="1" x14ac:dyDescent="0.25">
      <c r="B212" s="209">
        <v>19.100000000000001</v>
      </c>
      <c r="C212" s="66" t="s">
        <v>377</v>
      </c>
      <c r="D212" s="216">
        <v>1</v>
      </c>
      <c r="E212" s="217">
        <v>0</v>
      </c>
      <c r="F212" s="200" t="s">
        <v>227</v>
      </c>
      <c r="G212" s="200" t="s">
        <v>227</v>
      </c>
      <c r="H212" s="217" t="s">
        <v>227</v>
      </c>
      <c r="I212" s="218" t="s">
        <v>227</v>
      </c>
      <c r="J212" s="219">
        <v>568018089</v>
      </c>
      <c r="K212" s="220">
        <v>60</v>
      </c>
      <c r="L212" s="220">
        <v>0</v>
      </c>
      <c r="M212" s="220" t="s">
        <v>227</v>
      </c>
      <c r="N212" s="220">
        <v>40</v>
      </c>
      <c r="O212" s="220">
        <v>40</v>
      </c>
      <c r="P212" s="221">
        <v>37333333.329999998</v>
      </c>
      <c r="Q212" s="222">
        <v>757891991.26999986</v>
      </c>
      <c r="R212" s="223" t="s">
        <v>227</v>
      </c>
    </row>
    <row r="213" spans="2:18" hidden="1" x14ac:dyDescent="0.2">
      <c r="B213" s="209" t="s">
        <v>227</v>
      </c>
      <c r="C213" s="66">
        <v>0</v>
      </c>
      <c r="D213" s="216">
        <v>0</v>
      </c>
      <c r="E213" s="217">
        <v>0</v>
      </c>
      <c r="F213" s="200" t="s">
        <v>227</v>
      </c>
      <c r="G213" s="200" t="s">
        <v>227</v>
      </c>
      <c r="H213" s="217" t="s">
        <v>227</v>
      </c>
      <c r="I213" s="218" t="s">
        <v>227</v>
      </c>
      <c r="J213" s="219" t="s">
        <v>227</v>
      </c>
      <c r="K213" s="220" t="s">
        <v>227</v>
      </c>
      <c r="L213" s="224">
        <v>0</v>
      </c>
      <c r="M213" s="224" t="s">
        <v>227</v>
      </c>
      <c r="N213" s="220" t="s">
        <v>227</v>
      </c>
      <c r="O213" s="220" t="s">
        <v>227</v>
      </c>
      <c r="P213" s="221" t="s">
        <v>227</v>
      </c>
      <c r="Q213" s="222" t="s">
        <v>227</v>
      </c>
      <c r="R213" s="223" t="s">
        <v>227</v>
      </c>
    </row>
    <row r="214" spans="2:18" hidden="1" x14ac:dyDescent="0.2">
      <c r="B214" s="209" t="s">
        <v>227</v>
      </c>
      <c r="C214" s="66">
        <v>0</v>
      </c>
      <c r="D214" s="216">
        <v>0</v>
      </c>
      <c r="E214" s="217">
        <v>0</v>
      </c>
      <c r="F214" s="200" t="s">
        <v>227</v>
      </c>
      <c r="G214" s="200" t="s">
        <v>227</v>
      </c>
      <c r="H214" s="217" t="s">
        <v>227</v>
      </c>
      <c r="I214" s="218" t="s">
        <v>227</v>
      </c>
      <c r="J214" s="219" t="s">
        <v>227</v>
      </c>
      <c r="K214" s="220" t="s">
        <v>227</v>
      </c>
      <c r="L214" s="224">
        <v>0</v>
      </c>
      <c r="M214" s="224" t="s">
        <v>227</v>
      </c>
      <c r="N214" s="220" t="s">
        <v>227</v>
      </c>
      <c r="O214" s="220" t="s">
        <v>227</v>
      </c>
      <c r="P214" s="221" t="s">
        <v>227</v>
      </c>
      <c r="Q214" s="222" t="s">
        <v>227</v>
      </c>
      <c r="R214" s="223" t="s">
        <v>227</v>
      </c>
    </row>
    <row r="215" spans="2:18" hidden="1" x14ac:dyDescent="0.2">
      <c r="B215" s="209" t="s">
        <v>227</v>
      </c>
      <c r="C215" s="66">
        <v>0</v>
      </c>
      <c r="D215" s="216">
        <v>0</v>
      </c>
      <c r="E215" s="217">
        <v>0</v>
      </c>
      <c r="F215" s="200" t="s">
        <v>227</v>
      </c>
      <c r="G215" s="200" t="s">
        <v>227</v>
      </c>
      <c r="H215" s="217" t="s">
        <v>227</v>
      </c>
      <c r="I215" s="218" t="s">
        <v>227</v>
      </c>
      <c r="J215" s="219" t="s">
        <v>227</v>
      </c>
      <c r="K215" s="220" t="s">
        <v>227</v>
      </c>
      <c r="L215" s="224">
        <v>0</v>
      </c>
      <c r="M215" s="224" t="s">
        <v>227</v>
      </c>
      <c r="N215" s="220" t="s">
        <v>227</v>
      </c>
      <c r="O215" s="220" t="s">
        <v>227</v>
      </c>
      <c r="P215" s="221" t="s">
        <v>227</v>
      </c>
      <c r="Q215" s="222"/>
      <c r="R215" s="223" t="s">
        <v>227</v>
      </c>
    </row>
    <row r="216" spans="2:18" hidden="1" x14ac:dyDescent="0.2">
      <c r="B216" s="209" t="s">
        <v>227</v>
      </c>
      <c r="C216" s="66">
        <v>0</v>
      </c>
      <c r="D216" s="216">
        <v>0</v>
      </c>
      <c r="E216" s="217">
        <v>0</v>
      </c>
      <c r="F216" s="200" t="s">
        <v>227</v>
      </c>
      <c r="G216" s="200" t="s">
        <v>227</v>
      </c>
      <c r="H216" s="217" t="s">
        <v>227</v>
      </c>
      <c r="I216" s="218" t="s">
        <v>227</v>
      </c>
      <c r="J216" s="219" t="s">
        <v>227</v>
      </c>
      <c r="K216" s="220" t="s">
        <v>227</v>
      </c>
      <c r="L216" s="224">
        <v>0</v>
      </c>
      <c r="M216" s="224" t="s">
        <v>227</v>
      </c>
      <c r="N216" s="220" t="s">
        <v>227</v>
      </c>
      <c r="O216" s="220" t="s">
        <v>227</v>
      </c>
      <c r="P216" s="221" t="s">
        <v>227</v>
      </c>
      <c r="Q216" s="222" t="s">
        <v>227</v>
      </c>
      <c r="R216" s="223" t="s">
        <v>227</v>
      </c>
    </row>
    <row r="217" spans="2:18" hidden="1" x14ac:dyDescent="0.2">
      <c r="B217" s="209" t="s">
        <v>227</v>
      </c>
      <c r="C217" s="66">
        <v>0</v>
      </c>
      <c r="D217" s="216">
        <v>0</v>
      </c>
      <c r="E217" s="217">
        <v>0</v>
      </c>
      <c r="F217" s="200" t="s">
        <v>227</v>
      </c>
      <c r="G217" s="200" t="s">
        <v>227</v>
      </c>
      <c r="H217" s="217" t="s">
        <v>227</v>
      </c>
      <c r="I217" s="218" t="s">
        <v>227</v>
      </c>
      <c r="J217" s="219" t="s">
        <v>227</v>
      </c>
      <c r="K217" s="220" t="s">
        <v>227</v>
      </c>
      <c r="L217" s="224">
        <v>0</v>
      </c>
      <c r="M217" s="224" t="s">
        <v>227</v>
      </c>
      <c r="N217" s="220" t="s">
        <v>227</v>
      </c>
      <c r="O217" s="220" t="s">
        <v>227</v>
      </c>
      <c r="P217" s="221" t="s">
        <v>227</v>
      </c>
      <c r="Q217" s="222" t="s">
        <v>227</v>
      </c>
      <c r="R217" s="223" t="s">
        <v>227</v>
      </c>
    </row>
    <row r="218" spans="2:18" hidden="1" x14ac:dyDescent="0.2">
      <c r="B218" s="209" t="s">
        <v>227</v>
      </c>
      <c r="C218" s="66">
        <v>0</v>
      </c>
      <c r="D218" s="216">
        <v>0</v>
      </c>
      <c r="E218" s="217">
        <v>0</v>
      </c>
      <c r="F218" s="200" t="s">
        <v>227</v>
      </c>
      <c r="G218" s="200" t="s">
        <v>227</v>
      </c>
      <c r="H218" s="217" t="s">
        <v>227</v>
      </c>
      <c r="I218" s="218" t="s">
        <v>227</v>
      </c>
      <c r="J218" s="219" t="s">
        <v>227</v>
      </c>
      <c r="K218" s="220" t="s">
        <v>227</v>
      </c>
      <c r="L218" s="224">
        <v>0</v>
      </c>
      <c r="M218" s="224" t="s">
        <v>227</v>
      </c>
      <c r="N218" s="220" t="s">
        <v>227</v>
      </c>
      <c r="O218" s="220" t="s">
        <v>227</v>
      </c>
      <c r="P218" s="221" t="s">
        <v>227</v>
      </c>
      <c r="Q218" s="222" t="s">
        <v>227</v>
      </c>
      <c r="R218" s="223" t="s">
        <v>227</v>
      </c>
    </row>
    <row r="219" spans="2:18" hidden="1" x14ac:dyDescent="0.2">
      <c r="B219" s="209" t="s">
        <v>227</v>
      </c>
      <c r="C219" s="66">
        <v>0</v>
      </c>
      <c r="D219" s="216">
        <v>0</v>
      </c>
      <c r="E219" s="217">
        <v>0</v>
      </c>
      <c r="F219" s="200" t="s">
        <v>227</v>
      </c>
      <c r="G219" s="200" t="s">
        <v>227</v>
      </c>
      <c r="H219" s="217" t="s">
        <v>227</v>
      </c>
      <c r="I219" s="218" t="s">
        <v>227</v>
      </c>
      <c r="J219" s="219" t="s">
        <v>227</v>
      </c>
      <c r="K219" s="220" t="s">
        <v>227</v>
      </c>
      <c r="L219" s="224">
        <v>0</v>
      </c>
      <c r="M219" s="224" t="s">
        <v>227</v>
      </c>
      <c r="N219" s="220" t="s">
        <v>227</v>
      </c>
      <c r="O219" s="220" t="s">
        <v>227</v>
      </c>
      <c r="P219" s="221" t="s">
        <v>227</v>
      </c>
      <c r="Q219" s="222" t="s">
        <v>227</v>
      </c>
      <c r="R219" s="223" t="s">
        <v>227</v>
      </c>
    </row>
    <row r="220" spans="2:18" ht="13.5" hidden="1" thickBot="1" x14ac:dyDescent="0.25">
      <c r="B220" s="211" t="s">
        <v>227</v>
      </c>
      <c r="C220" s="154">
        <v>0</v>
      </c>
      <c r="D220" s="203">
        <v>0</v>
      </c>
      <c r="E220" s="225">
        <v>0</v>
      </c>
      <c r="F220" s="204" t="s">
        <v>227</v>
      </c>
      <c r="G220" s="204" t="s">
        <v>227</v>
      </c>
      <c r="H220" s="225" t="s">
        <v>227</v>
      </c>
      <c r="I220" s="226" t="s">
        <v>227</v>
      </c>
      <c r="J220" s="227" t="s">
        <v>227</v>
      </c>
      <c r="K220" s="228" t="s">
        <v>227</v>
      </c>
      <c r="L220" s="212">
        <v>0</v>
      </c>
      <c r="M220" s="212" t="s">
        <v>227</v>
      </c>
      <c r="N220" s="228" t="s">
        <v>227</v>
      </c>
      <c r="O220" s="228" t="s">
        <v>227</v>
      </c>
      <c r="P220" s="227" t="s">
        <v>227</v>
      </c>
      <c r="Q220" s="229" t="s">
        <v>227</v>
      </c>
      <c r="R220" s="230" t="s">
        <v>227</v>
      </c>
    </row>
    <row r="221" spans="2:18" ht="13.5" thickBot="1" x14ac:dyDescent="0.25">
      <c r="B221" s="161"/>
      <c r="C221" s="483"/>
      <c r="D221" s="483"/>
      <c r="E221" s="483"/>
      <c r="F221" s="483"/>
      <c r="G221" s="483"/>
      <c r="H221" s="483"/>
      <c r="I221" s="483"/>
      <c r="J221" s="483"/>
      <c r="K221" s="483"/>
      <c r="L221" s="483"/>
      <c r="M221" s="483"/>
      <c r="N221" s="483"/>
      <c r="O221" s="483"/>
      <c r="P221" s="483"/>
      <c r="Q221" s="483"/>
      <c r="R221" s="484"/>
    </row>
    <row r="222" spans="2:18" x14ac:dyDescent="0.2">
      <c r="B222" s="67">
        <v>20</v>
      </c>
      <c r="C222" s="68" t="s">
        <v>378</v>
      </c>
      <c r="D222" s="69">
        <v>1</v>
      </c>
      <c r="E222" s="71">
        <v>1</v>
      </c>
      <c r="F222" s="70">
        <v>525490168</v>
      </c>
      <c r="G222" s="70">
        <v>0</v>
      </c>
      <c r="H222" s="71">
        <v>2</v>
      </c>
      <c r="I222" s="68">
        <v>525490168</v>
      </c>
      <c r="J222" s="71"/>
      <c r="K222" s="68"/>
      <c r="L222" s="68"/>
      <c r="M222" s="68">
        <v>0</v>
      </c>
      <c r="N222" s="71" t="s">
        <v>227</v>
      </c>
      <c r="O222" s="68" t="s">
        <v>227</v>
      </c>
      <c r="P222" s="73"/>
      <c r="Q222" s="73">
        <v>0</v>
      </c>
      <c r="R222" s="395" t="s">
        <v>394</v>
      </c>
    </row>
    <row r="223" spans="2:18" ht="13.5" thickBot="1" x14ac:dyDescent="0.25">
      <c r="B223" s="209">
        <v>20.100000000000001</v>
      </c>
      <c r="C223" s="66" t="s">
        <v>378</v>
      </c>
      <c r="D223" s="216">
        <v>1</v>
      </c>
      <c r="E223" s="217">
        <v>0</v>
      </c>
      <c r="F223" s="200" t="s">
        <v>227</v>
      </c>
      <c r="G223" s="200" t="s">
        <v>227</v>
      </c>
      <c r="H223" s="217" t="s">
        <v>227</v>
      </c>
      <c r="I223" s="218" t="s">
        <v>227</v>
      </c>
      <c r="J223" s="219">
        <v>3068376356</v>
      </c>
      <c r="K223" s="220" t="s">
        <v>227</v>
      </c>
      <c r="L223" s="220">
        <v>0</v>
      </c>
      <c r="M223" s="220" t="s">
        <v>227</v>
      </c>
      <c r="N223" s="220">
        <v>30</v>
      </c>
      <c r="O223" s="220">
        <v>40</v>
      </c>
      <c r="P223" s="221">
        <v>1E-3</v>
      </c>
      <c r="Q223" s="222" t="s">
        <v>227</v>
      </c>
      <c r="R223" s="223" t="s">
        <v>227</v>
      </c>
    </row>
    <row r="224" spans="2:18" hidden="1" x14ac:dyDescent="0.2">
      <c r="B224" s="209" t="s">
        <v>227</v>
      </c>
      <c r="C224" s="66">
        <v>0</v>
      </c>
      <c r="D224" s="216">
        <v>0</v>
      </c>
      <c r="E224" s="217">
        <v>0</v>
      </c>
      <c r="F224" s="200" t="s">
        <v>227</v>
      </c>
      <c r="G224" s="200" t="s">
        <v>227</v>
      </c>
      <c r="H224" s="217" t="s">
        <v>227</v>
      </c>
      <c r="I224" s="218" t="s">
        <v>227</v>
      </c>
      <c r="J224" s="219" t="s">
        <v>227</v>
      </c>
      <c r="K224" s="220" t="s">
        <v>227</v>
      </c>
      <c r="L224" s="224">
        <v>0</v>
      </c>
      <c r="M224" s="224" t="s">
        <v>227</v>
      </c>
      <c r="N224" s="220" t="s">
        <v>227</v>
      </c>
      <c r="O224" s="220" t="s">
        <v>227</v>
      </c>
      <c r="P224" s="221" t="s">
        <v>227</v>
      </c>
      <c r="Q224" s="222" t="s">
        <v>227</v>
      </c>
      <c r="R224" s="223" t="s">
        <v>227</v>
      </c>
    </row>
    <row r="225" spans="2:18" hidden="1" x14ac:dyDescent="0.2">
      <c r="B225" s="209" t="s">
        <v>227</v>
      </c>
      <c r="C225" s="66">
        <v>0</v>
      </c>
      <c r="D225" s="216">
        <v>0</v>
      </c>
      <c r="E225" s="217">
        <v>0</v>
      </c>
      <c r="F225" s="200" t="s">
        <v>227</v>
      </c>
      <c r="G225" s="200" t="s">
        <v>227</v>
      </c>
      <c r="H225" s="217" t="s">
        <v>227</v>
      </c>
      <c r="I225" s="218" t="s">
        <v>227</v>
      </c>
      <c r="J225" s="219" t="s">
        <v>227</v>
      </c>
      <c r="K225" s="220" t="s">
        <v>227</v>
      </c>
      <c r="L225" s="224">
        <v>0</v>
      </c>
      <c r="M225" s="224" t="s">
        <v>227</v>
      </c>
      <c r="N225" s="220" t="s">
        <v>227</v>
      </c>
      <c r="O225" s="220" t="s">
        <v>227</v>
      </c>
      <c r="P225" s="221" t="s">
        <v>227</v>
      </c>
      <c r="Q225" s="222" t="s">
        <v>227</v>
      </c>
      <c r="R225" s="223" t="s">
        <v>227</v>
      </c>
    </row>
    <row r="226" spans="2:18" hidden="1" x14ac:dyDescent="0.2">
      <c r="B226" s="209" t="s">
        <v>227</v>
      </c>
      <c r="C226" s="66">
        <v>0</v>
      </c>
      <c r="D226" s="216">
        <v>0</v>
      </c>
      <c r="E226" s="217">
        <v>0</v>
      </c>
      <c r="F226" s="200" t="s">
        <v>227</v>
      </c>
      <c r="G226" s="200" t="s">
        <v>227</v>
      </c>
      <c r="H226" s="217" t="s">
        <v>227</v>
      </c>
      <c r="I226" s="218" t="s">
        <v>227</v>
      </c>
      <c r="J226" s="219" t="s">
        <v>227</v>
      </c>
      <c r="K226" s="220" t="s">
        <v>227</v>
      </c>
      <c r="L226" s="224">
        <v>0</v>
      </c>
      <c r="M226" s="224" t="s">
        <v>227</v>
      </c>
      <c r="N226" s="220" t="s">
        <v>227</v>
      </c>
      <c r="O226" s="220" t="s">
        <v>227</v>
      </c>
      <c r="P226" s="221" t="s">
        <v>227</v>
      </c>
      <c r="Q226" s="222"/>
      <c r="R226" s="223" t="s">
        <v>227</v>
      </c>
    </row>
    <row r="227" spans="2:18" hidden="1" x14ac:dyDescent="0.2">
      <c r="B227" s="209" t="s">
        <v>227</v>
      </c>
      <c r="C227" s="66">
        <v>0</v>
      </c>
      <c r="D227" s="216">
        <v>0</v>
      </c>
      <c r="E227" s="217">
        <v>0</v>
      </c>
      <c r="F227" s="200" t="s">
        <v>227</v>
      </c>
      <c r="G227" s="200" t="s">
        <v>227</v>
      </c>
      <c r="H227" s="217" t="s">
        <v>227</v>
      </c>
      <c r="I227" s="218" t="s">
        <v>227</v>
      </c>
      <c r="J227" s="219" t="s">
        <v>227</v>
      </c>
      <c r="K227" s="220" t="s">
        <v>227</v>
      </c>
      <c r="L227" s="224">
        <v>0</v>
      </c>
      <c r="M227" s="224" t="s">
        <v>227</v>
      </c>
      <c r="N227" s="220" t="s">
        <v>227</v>
      </c>
      <c r="O227" s="220" t="s">
        <v>227</v>
      </c>
      <c r="P227" s="221" t="s">
        <v>227</v>
      </c>
      <c r="Q227" s="222" t="s">
        <v>227</v>
      </c>
      <c r="R227" s="223" t="s">
        <v>227</v>
      </c>
    </row>
    <row r="228" spans="2:18" hidden="1" x14ac:dyDescent="0.2">
      <c r="B228" s="209" t="s">
        <v>227</v>
      </c>
      <c r="C228" s="66">
        <v>0</v>
      </c>
      <c r="D228" s="216">
        <v>0</v>
      </c>
      <c r="E228" s="217">
        <v>0</v>
      </c>
      <c r="F228" s="200" t="s">
        <v>227</v>
      </c>
      <c r="G228" s="200" t="s">
        <v>227</v>
      </c>
      <c r="H228" s="217" t="s">
        <v>227</v>
      </c>
      <c r="I228" s="218" t="s">
        <v>227</v>
      </c>
      <c r="J228" s="219" t="s">
        <v>227</v>
      </c>
      <c r="K228" s="220" t="s">
        <v>227</v>
      </c>
      <c r="L228" s="224">
        <v>0</v>
      </c>
      <c r="M228" s="224" t="s">
        <v>227</v>
      </c>
      <c r="N228" s="220" t="s">
        <v>227</v>
      </c>
      <c r="O228" s="220" t="s">
        <v>227</v>
      </c>
      <c r="P228" s="221" t="s">
        <v>227</v>
      </c>
      <c r="Q228" s="222" t="s">
        <v>227</v>
      </c>
      <c r="R228" s="223" t="s">
        <v>227</v>
      </c>
    </row>
    <row r="229" spans="2:18" hidden="1" x14ac:dyDescent="0.2">
      <c r="B229" s="209" t="s">
        <v>227</v>
      </c>
      <c r="C229" s="66">
        <v>0</v>
      </c>
      <c r="D229" s="216">
        <v>0</v>
      </c>
      <c r="E229" s="217">
        <v>0</v>
      </c>
      <c r="F229" s="200" t="s">
        <v>227</v>
      </c>
      <c r="G229" s="200" t="s">
        <v>227</v>
      </c>
      <c r="H229" s="217" t="s">
        <v>227</v>
      </c>
      <c r="I229" s="218" t="s">
        <v>227</v>
      </c>
      <c r="J229" s="219" t="s">
        <v>227</v>
      </c>
      <c r="K229" s="220" t="s">
        <v>227</v>
      </c>
      <c r="L229" s="224">
        <v>0</v>
      </c>
      <c r="M229" s="224" t="s">
        <v>227</v>
      </c>
      <c r="N229" s="220" t="s">
        <v>227</v>
      </c>
      <c r="O229" s="220" t="s">
        <v>227</v>
      </c>
      <c r="P229" s="221" t="s">
        <v>227</v>
      </c>
      <c r="Q229" s="222" t="s">
        <v>227</v>
      </c>
      <c r="R229" s="223" t="s">
        <v>227</v>
      </c>
    </row>
    <row r="230" spans="2:18" hidden="1" x14ac:dyDescent="0.2">
      <c r="B230" s="209" t="s">
        <v>227</v>
      </c>
      <c r="C230" s="66">
        <v>0</v>
      </c>
      <c r="D230" s="216">
        <v>0</v>
      </c>
      <c r="E230" s="217">
        <v>0</v>
      </c>
      <c r="F230" s="200" t="s">
        <v>227</v>
      </c>
      <c r="G230" s="200" t="s">
        <v>227</v>
      </c>
      <c r="H230" s="217" t="s">
        <v>227</v>
      </c>
      <c r="I230" s="218" t="s">
        <v>227</v>
      </c>
      <c r="J230" s="219" t="s">
        <v>227</v>
      </c>
      <c r="K230" s="220" t="s">
        <v>227</v>
      </c>
      <c r="L230" s="224">
        <v>0</v>
      </c>
      <c r="M230" s="224" t="s">
        <v>227</v>
      </c>
      <c r="N230" s="220" t="s">
        <v>227</v>
      </c>
      <c r="O230" s="220" t="s">
        <v>227</v>
      </c>
      <c r="P230" s="221" t="s">
        <v>227</v>
      </c>
      <c r="Q230" s="222" t="s">
        <v>227</v>
      </c>
      <c r="R230" s="223" t="s">
        <v>227</v>
      </c>
    </row>
    <row r="231" spans="2:18" ht="13.5" hidden="1" thickBot="1" x14ac:dyDescent="0.25">
      <c r="B231" s="211" t="s">
        <v>227</v>
      </c>
      <c r="C231" s="154">
        <v>0</v>
      </c>
      <c r="D231" s="203">
        <v>0</v>
      </c>
      <c r="E231" s="225">
        <v>0</v>
      </c>
      <c r="F231" s="204" t="s">
        <v>227</v>
      </c>
      <c r="G231" s="204" t="s">
        <v>227</v>
      </c>
      <c r="H231" s="225" t="s">
        <v>227</v>
      </c>
      <c r="I231" s="226" t="s">
        <v>227</v>
      </c>
      <c r="J231" s="227" t="s">
        <v>227</v>
      </c>
      <c r="K231" s="228" t="s">
        <v>227</v>
      </c>
      <c r="L231" s="212">
        <v>0</v>
      </c>
      <c r="M231" s="212" t="s">
        <v>227</v>
      </c>
      <c r="N231" s="228" t="s">
        <v>227</v>
      </c>
      <c r="O231" s="228" t="s">
        <v>227</v>
      </c>
      <c r="P231" s="227" t="s">
        <v>227</v>
      </c>
      <c r="Q231" s="229" t="s">
        <v>227</v>
      </c>
      <c r="R231" s="230" t="s">
        <v>227</v>
      </c>
    </row>
    <row r="232" spans="2:18" ht="13.5" thickBot="1" x14ac:dyDescent="0.25">
      <c r="B232" s="161"/>
      <c r="C232" s="483"/>
      <c r="D232" s="483"/>
      <c r="E232" s="483"/>
      <c r="F232" s="483"/>
      <c r="G232" s="483"/>
      <c r="H232" s="483"/>
      <c r="I232" s="483"/>
      <c r="J232" s="483"/>
      <c r="K232" s="483"/>
      <c r="L232" s="483"/>
      <c r="M232" s="483"/>
      <c r="N232" s="483"/>
      <c r="O232" s="483"/>
      <c r="P232" s="483"/>
      <c r="Q232" s="483"/>
      <c r="R232" s="484"/>
    </row>
    <row r="233" spans="2:18" x14ac:dyDescent="0.2">
      <c r="B233" s="67">
        <v>21</v>
      </c>
      <c r="C233" s="68" t="s">
        <v>379</v>
      </c>
      <c r="D233" s="69">
        <v>1</v>
      </c>
      <c r="E233" s="71">
        <v>1</v>
      </c>
      <c r="F233" s="70">
        <v>525490168</v>
      </c>
      <c r="G233" s="70">
        <v>0</v>
      </c>
      <c r="H233" s="71">
        <v>2</v>
      </c>
      <c r="I233" s="68">
        <v>525490168</v>
      </c>
      <c r="J233" s="71"/>
      <c r="K233" s="68"/>
      <c r="L233" s="68"/>
      <c r="M233" s="68">
        <v>0</v>
      </c>
      <c r="N233" s="71" t="s">
        <v>227</v>
      </c>
      <c r="O233" s="68" t="s">
        <v>227</v>
      </c>
      <c r="P233" s="73"/>
      <c r="Q233" s="73">
        <v>5759659604.039999</v>
      </c>
      <c r="R233" s="395" t="s">
        <v>394</v>
      </c>
    </row>
    <row r="234" spans="2:18" x14ac:dyDescent="0.2">
      <c r="B234" s="209">
        <v>21.1</v>
      </c>
      <c r="C234" s="66" t="s">
        <v>380</v>
      </c>
      <c r="D234" s="216">
        <v>0.5</v>
      </c>
      <c r="E234" s="217">
        <v>0</v>
      </c>
      <c r="F234" s="200" t="s">
        <v>227</v>
      </c>
      <c r="G234" s="200" t="s">
        <v>227</v>
      </c>
      <c r="H234" s="217" t="s">
        <v>227</v>
      </c>
      <c r="I234" s="218" t="s">
        <v>227</v>
      </c>
      <c r="J234" s="219">
        <v>1742165266</v>
      </c>
      <c r="K234" s="220">
        <v>120</v>
      </c>
      <c r="L234" s="220">
        <v>0</v>
      </c>
      <c r="M234" s="220" t="s">
        <v>227</v>
      </c>
      <c r="N234" s="220">
        <v>40</v>
      </c>
      <c r="O234" s="220">
        <v>40</v>
      </c>
      <c r="P234" s="221">
        <v>134168656.88</v>
      </c>
      <c r="Q234" s="222">
        <v>3350161875.1199999</v>
      </c>
      <c r="R234" s="223" t="s">
        <v>227</v>
      </c>
    </row>
    <row r="235" spans="2:18" ht="26.25" thickBot="1" x14ac:dyDescent="0.25">
      <c r="B235" s="209">
        <v>21.200000000000003</v>
      </c>
      <c r="C235" s="66" t="s">
        <v>381</v>
      </c>
      <c r="D235" s="216">
        <v>0.5</v>
      </c>
      <c r="E235" s="217">
        <v>0</v>
      </c>
      <c r="F235" s="200" t="s">
        <v>227</v>
      </c>
      <c r="G235" s="200" t="s">
        <v>227</v>
      </c>
      <c r="H235" s="217" t="s">
        <v>227</v>
      </c>
      <c r="I235" s="218" t="s">
        <v>227</v>
      </c>
      <c r="J235" s="219">
        <v>1338771782</v>
      </c>
      <c r="K235" s="220">
        <v>120</v>
      </c>
      <c r="L235" s="224">
        <v>0</v>
      </c>
      <c r="M235" s="224" t="s">
        <v>227</v>
      </c>
      <c r="N235" s="220">
        <v>30</v>
      </c>
      <c r="O235" s="220">
        <v>40</v>
      </c>
      <c r="P235" s="221">
        <v>134168656.88</v>
      </c>
      <c r="Q235" s="222">
        <v>2409497728.9199996</v>
      </c>
      <c r="R235" s="223" t="s">
        <v>227</v>
      </c>
    </row>
    <row r="236" spans="2:18" hidden="1" x14ac:dyDescent="0.2">
      <c r="B236" s="209" t="s">
        <v>227</v>
      </c>
      <c r="C236" s="66">
        <v>0</v>
      </c>
      <c r="D236" s="216">
        <v>0</v>
      </c>
      <c r="E236" s="217">
        <v>0</v>
      </c>
      <c r="F236" s="200" t="s">
        <v>227</v>
      </c>
      <c r="G236" s="200" t="s">
        <v>227</v>
      </c>
      <c r="H236" s="217" t="s">
        <v>227</v>
      </c>
      <c r="I236" s="218" t="s">
        <v>227</v>
      </c>
      <c r="J236" s="219" t="s">
        <v>227</v>
      </c>
      <c r="K236" s="220" t="s">
        <v>227</v>
      </c>
      <c r="L236" s="224">
        <v>0</v>
      </c>
      <c r="M236" s="224" t="s">
        <v>227</v>
      </c>
      <c r="N236" s="220" t="s">
        <v>227</v>
      </c>
      <c r="O236" s="220" t="s">
        <v>227</v>
      </c>
      <c r="P236" s="221" t="s">
        <v>227</v>
      </c>
      <c r="Q236" s="222" t="s">
        <v>227</v>
      </c>
      <c r="R236" s="223" t="s">
        <v>227</v>
      </c>
    </row>
    <row r="237" spans="2:18" hidden="1" x14ac:dyDescent="0.2">
      <c r="B237" s="209" t="s">
        <v>227</v>
      </c>
      <c r="C237" s="66">
        <v>0</v>
      </c>
      <c r="D237" s="216">
        <v>0</v>
      </c>
      <c r="E237" s="217">
        <v>0</v>
      </c>
      <c r="F237" s="200" t="s">
        <v>227</v>
      </c>
      <c r="G237" s="200" t="s">
        <v>227</v>
      </c>
      <c r="H237" s="217" t="s">
        <v>227</v>
      </c>
      <c r="I237" s="218" t="s">
        <v>227</v>
      </c>
      <c r="J237" s="219" t="s">
        <v>227</v>
      </c>
      <c r="K237" s="220" t="s">
        <v>227</v>
      </c>
      <c r="L237" s="224">
        <v>0</v>
      </c>
      <c r="M237" s="224" t="s">
        <v>227</v>
      </c>
      <c r="N237" s="220" t="s">
        <v>227</v>
      </c>
      <c r="O237" s="220" t="s">
        <v>227</v>
      </c>
      <c r="P237" s="221" t="s">
        <v>227</v>
      </c>
      <c r="Q237" s="222"/>
      <c r="R237" s="223" t="s">
        <v>227</v>
      </c>
    </row>
    <row r="238" spans="2:18" hidden="1" x14ac:dyDescent="0.2">
      <c r="B238" s="209" t="s">
        <v>227</v>
      </c>
      <c r="C238" s="66">
        <v>0</v>
      </c>
      <c r="D238" s="216">
        <v>0</v>
      </c>
      <c r="E238" s="217">
        <v>0</v>
      </c>
      <c r="F238" s="200" t="s">
        <v>227</v>
      </c>
      <c r="G238" s="200" t="s">
        <v>227</v>
      </c>
      <c r="H238" s="217" t="s">
        <v>227</v>
      </c>
      <c r="I238" s="218" t="s">
        <v>227</v>
      </c>
      <c r="J238" s="219" t="s">
        <v>227</v>
      </c>
      <c r="K238" s="220" t="s">
        <v>227</v>
      </c>
      <c r="L238" s="224">
        <v>0</v>
      </c>
      <c r="M238" s="224" t="s">
        <v>227</v>
      </c>
      <c r="N238" s="220" t="s">
        <v>227</v>
      </c>
      <c r="O238" s="220" t="s">
        <v>227</v>
      </c>
      <c r="P238" s="221" t="s">
        <v>227</v>
      </c>
      <c r="Q238" s="222" t="s">
        <v>227</v>
      </c>
      <c r="R238" s="223" t="s">
        <v>227</v>
      </c>
    </row>
    <row r="239" spans="2:18" hidden="1" x14ac:dyDescent="0.2">
      <c r="B239" s="209" t="s">
        <v>227</v>
      </c>
      <c r="C239" s="66">
        <v>0</v>
      </c>
      <c r="D239" s="216">
        <v>0</v>
      </c>
      <c r="E239" s="217">
        <v>0</v>
      </c>
      <c r="F239" s="200" t="s">
        <v>227</v>
      </c>
      <c r="G239" s="200" t="s">
        <v>227</v>
      </c>
      <c r="H239" s="217" t="s">
        <v>227</v>
      </c>
      <c r="I239" s="218" t="s">
        <v>227</v>
      </c>
      <c r="J239" s="219" t="s">
        <v>227</v>
      </c>
      <c r="K239" s="220" t="s">
        <v>227</v>
      </c>
      <c r="L239" s="224">
        <v>0</v>
      </c>
      <c r="M239" s="224" t="s">
        <v>227</v>
      </c>
      <c r="N239" s="220" t="s">
        <v>227</v>
      </c>
      <c r="O239" s="220" t="s">
        <v>227</v>
      </c>
      <c r="P239" s="221" t="s">
        <v>227</v>
      </c>
      <c r="Q239" s="222" t="s">
        <v>227</v>
      </c>
      <c r="R239" s="223" t="s">
        <v>227</v>
      </c>
    </row>
    <row r="240" spans="2:18" hidden="1" x14ac:dyDescent="0.2">
      <c r="B240" s="209" t="s">
        <v>227</v>
      </c>
      <c r="C240" s="66">
        <v>0</v>
      </c>
      <c r="D240" s="216">
        <v>0</v>
      </c>
      <c r="E240" s="217">
        <v>0</v>
      </c>
      <c r="F240" s="200" t="s">
        <v>227</v>
      </c>
      <c r="G240" s="200" t="s">
        <v>227</v>
      </c>
      <c r="H240" s="217" t="s">
        <v>227</v>
      </c>
      <c r="I240" s="218" t="s">
        <v>227</v>
      </c>
      <c r="J240" s="219" t="s">
        <v>227</v>
      </c>
      <c r="K240" s="220" t="s">
        <v>227</v>
      </c>
      <c r="L240" s="224">
        <v>0</v>
      </c>
      <c r="M240" s="224" t="s">
        <v>227</v>
      </c>
      <c r="N240" s="220" t="s">
        <v>227</v>
      </c>
      <c r="O240" s="220" t="s">
        <v>227</v>
      </c>
      <c r="P240" s="221" t="s">
        <v>227</v>
      </c>
      <c r="Q240" s="222" t="s">
        <v>227</v>
      </c>
      <c r="R240" s="223" t="s">
        <v>227</v>
      </c>
    </row>
    <row r="241" spans="2:18" hidden="1" x14ac:dyDescent="0.2">
      <c r="B241" s="209" t="s">
        <v>227</v>
      </c>
      <c r="C241" s="66">
        <v>0</v>
      </c>
      <c r="D241" s="216">
        <v>0</v>
      </c>
      <c r="E241" s="217">
        <v>0</v>
      </c>
      <c r="F241" s="200" t="s">
        <v>227</v>
      </c>
      <c r="G241" s="200" t="s">
        <v>227</v>
      </c>
      <c r="H241" s="217" t="s">
        <v>227</v>
      </c>
      <c r="I241" s="218" t="s">
        <v>227</v>
      </c>
      <c r="J241" s="219" t="s">
        <v>227</v>
      </c>
      <c r="K241" s="220" t="s">
        <v>227</v>
      </c>
      <c r="L241" s="224">
        <v>0</v>
      </c>
      <c r="M241" s="224" t="s">
        <v>227</v>
      </c>
      <c r="N241" s="220" t="s">
        <v>227</v>
      </c>
      <c r="O241" s="220" t="s">
        <v>227</v>
      </c>
      <c r="P241" s="221" t="s">
        <v>227</v>
      </c>
      <c r="Q241" s="222" t="s">
        <v>227</v>
      </c>
      <c r="R241" s="223" t="s">
        <v>227</v>
      </c>
    </row>
    <row r="242" spans="2:18" ht="13.5" hidden="1" thickBot="1" x14ac:dyDescent="0.25">
      <c r="B242" s="211" t="s">
        <v>227</v>
      </c>
      <c r="C242" s="154">
        <v>0</v>
      </c>
      <c r="D242" s="203">
        <v>0</v>
      </c>
      <c r="E242" s="225">
        <v>0</v>
      </c>
      <c r="F242" s="204" t="s">
        <v>227</v>
      </c>
      <c r="G242" s="204" t="s">
        <v>227</v>
      </c>
      <c r="H242" s="225" t="s">
        <v>227</v>
      </c>
      <c r="I242" s="226" t="s">
        <v>227</v>
      </c>
      <c r="J242" s="227" t="s">
        <v>227</v>
      </c>
      <c r="K242" s="228" t="s">
        <v>227</v>
      </c>
      <c r="L242" s="212">
        <v>0</v>
      </c>
      <c r="M242" s="212" t="s">
        <v>227</v>
      </c>
      <c r="N242" s="228" t="s">
        <v>227</v>
      </c>
      <c r="O242" s="228" t="s">
        <v>227</v>
      </c>
      <c r="P242" s="227" t="s">
        <v>227</v>
      </c>
      <c r="Q242" s="229" t="s">
        <v>227</v>
      </c>
      <c r="R242" s="230" t="s">
        <v>227</v>
      </c>
    </row>
    <row r="243" spans="2:18" ht="13.5" thickBot="1" x14ac:dyDescent="0.25">
      <c r="B243" s="161"/>
      <c r="C243" s="483"/>
      <c r="D243" s="483"/>
      <c r="E243" s="483"/>
      <c r="F243" s="483"/>
      <c r="G243" s="483"/>
      <c r="H243" s="483"/>
      <c r="I243" s="483"/>
      <c r="J243" s="483"/>
      <c r="K243" s="483"/>
      <c r="L243" s="483"/>
      <c r="M243" s="483"/>
      <c r="N243" s="483"/>
      <c r="O243" s="483"/>
      <c r="P243" s="483"/>
      <c r="Q243" s="483"/>
      <c r="R243" s="484"/>
    </row>
    <row r="244" spans="2:18" x14ac:dyDescent="0.2">
      <c r="B244" s="67">
        <v>22</v>
      </c>
      <c r="C244" s="68" t="s">
        <v>382</v>
      </c>
      <c r="D244" s="69">
        <v>1</v>
      </c>
      <c r="E244" s="71">
        <v>1</v>
      </c>
      <c r="F244" s="70">
        <v>525490168</v>
      </c>
      <c r="G244" s="70">
        <v>0</v>
      </c>
      <c r="H244" s="71">
        <v>2</v>
      </c>
      <c r="I244" s="68">
        <v>525490168</v>
      </c>
      <c r="J244" s="71"/>
      <c r="K244" s="68"/>
      <c r="L244" s="68"/>
      <c r="M244" s="68">
        <v>0</v>
      </c>
      <c r="N244" s="71" t="s">
        <v>227</v>
      </c>
      <c r="O244" s="68" t="s">
        <v>227</v>
      </c>
      <c r="P244" s="73"/>
      <c r="Q244" s="73">
        <v>5535086684.0289993</v>
      </c>
      <c r="R244" s="120" t="s">
        <v>399</v>
      </c>
    </row>
    <row r="245" spans="2:18" x14ac:dyDescent="0.2">
      <c r="B245" s="209">
        <v>22.1</v>
      </c>
      <c r="C245" s="66" t="s">
        <v>383</v>
      </c>
      <c r="D245" s="216">
        <v>0.5</v>
      </c>
      <c r="E245" s="217">
        <v>0</v>
      </c>
      <c r="F245" s="200" t="s">
        <v>227</v>
      </c>
      <c r="G245" s="200" t="s">
        <v>227</v>
      </c>
      <c r="H245" s="217" t="s">
        <v>227</v>
      </c>
      <c r="I245" s="218" t="s">
        <v>227</v>
      </c>
      <c r="J245" s="219">
        <v>2350654000</v>
      </c>
      <c r="K245" s="220">
        <v>120</v>
      </c>
      <c r="L245" s="220">
        <v>0</v>
      </c>
      <c r="M245" s="220" t="s">
        <v>227</v>
      </c>
      <c r="N245" s="220">
        <v>20</v>
      </c>
      <c r="O245" s="220">
        <v>40</v>
      </c>
      <c r="P245" s="221">
        <v>387974631.56999999</v>
      </c>
      <c r="Q245" s="222">
        <v>3843202568.4299998</v>
      </c>
      <c r="R245" s="223" t="s">
        <v>227</v>
      </c>
    </row>
    <row r="246" spans="2:18" ht="13.5" thickBot="1" x14ac:dyDescent="0.25">
      <c r="B246" s="209">
        <v>22.200000000000003</v>
      </c>
      <c r="C246" s="66" t="s">
        <v>384</v>
      </c>
      <c r="D246" s="216">
        <v>0.5</v>
      </c>
      <c r="E246" s="217">
        <v>0</v>
      </c>
      <c r="F246" s="200" t="s">
        <v>227</v>
      </c>
      <c r="G246" s="200" t="s">
        <v>227</v>
      </c>
      <c r="H246" s="217" t="s">
        <v>227</v>
      </c>
      <c r="I246" s="218" t="s">
        <v>227</v>
      </c>
      <c r="J246" s="219">
        <v>1208488654</v>
      </c>
      <c r="K246" s="220">
        <v>80</v>
      </c>
      <c r="L246" s="224">
        <v>0</v>
      </c>
      <c r="M246" s="224" t="s">
        <v>227</v>
      </c>
      <c r="N246" s="220">
        <v>20</v>
      </c>
      <c r="O246" s="220">
        <v>40</v>
      </c>
      <c r="P246" s="221">
        <v>1E-3</v>
      </c>
      <c r="Q246" s="222">
        <v>1691884115.599</v>
      </c>
      <c r="R246" s="223" t="s">
        <v>227</v>
      </c>
    </row>
    <row r="247" spans="2:18" hidden="1" x14ac:dyDescent="0.2">
      <c r="B247" s="209" t="s">
        <v>227</v>
      </c>
      <c r="C247" s="66">
        <v>0</v>
      </c>
      <c r="D247" s="216">
        <v>0</v>
      </c>
      <c r="E247" s="217">
        <v>0</v>
      </c>
      <c r="F247" s="200" t="s">
        <v>227</v>
      </c>
      <c r="G247" s="200" t="s">
        <v>227</v>
      </c>
      <c r="H247" s="217" t="s">
        <v>227</v>
      </c>
      <c r="I247" s="218" t="s">
        <v>227</v>
      </c>
      <c r="J247" s="219" t="s">
        <v>227</v>
      </c>
      <c r="K247" s="220" t="s">
        <v>227</v>
      </c>
      <c r="L247" s="224">
        <v>0</v>
      </c>
      <c r="M247" s="224" t="s">
        <v>227</v>
      </c>
      <c r="N247" s="220" t="s">
        <v>227</v>
      </c>
      <c r="O247" s="220" t="s">
        <v>227</v>
      </c>
      <c r="P247" s="221" t="s">
        <v>227</v>
      </c>
      <c r="Q247" s="222" t="s">
        <v>227</v>
      </c>
      <c r="R247" s="223" t="s">
        <v>227</v>
      </c>
    </row>
    <row r="248" spans="2:18" hidden="1" x14ac:dyDescent="0.2">
      <c r="B248" s="209" t="s">
        <v>227</v>
      </c>
      <c r="C248" s="66">
        <v>0</v>
      </c>
      <c r="D248" s="216">
        <v>0</v>
      </c>
      <c r="E248" s="217">
        <v>0</v>
      </c>
      <c r="F248" s="200" t="s">
        <v>227</v>
      </c>
      <c r="G248" s="200" t="s">
        <v>227</v>
      </c>
      <c r="H248" s="217" t="s">
        <v>227</v>
      </c>
      <c r="I248" s="218" t="s">
        <v>227</v>
      </c>
      <c r="J248" s="219" t="s">
        <v>227</v>
      </c>
      <c r="K248" s="220" t="s">
        <v>227</v>
      </c>
      <c r="L248" s="224">
        <v>0</v>
      </c>
      <c r="M248" s="224" t="s">
        <v>227</v>
      </c>
      <c r="N248" s="220" t="s">
        <v>227</v>
      </c>
      <c r="O248" s="220" t="s">
        <v>227</v>
      </c>
      <c r="P248" s="221" t="s">
        <v>227</v>
      </c>
      <c r="Q248" s="222"/>
      <c r="R248" s="223" t="s">
        <v>227</v>
      </c>
    </row>
    <row r="249" spans="2:18" hidden="1" x14ac:dyDescent="0.2">
      <c r="B249" s="209" t="s">
        <v>227</v>
      </c>
      <c r="C249" s="66">
        <v>0</v>
      </c>
      <c r="D249" s="216">
        <v>0</v>
      </c>
      <c r="E249" s="217">
        <v>0</v>
      </c>
      <c r="F249" s="200" t="s">
        <v>227</v>
      </c>
      <c r="G249" s="200" t="s">
        <v>227</v>
      </c>
      <c r="H249" s="217" t="s">
        <v>227</v>
      </c>
      <c r="I249" s="218" t="s">
        <v>227</v>
      </c>
      <c r="J249" s="219" t="s">
        <v>227</v>
      </c>
      <c r="K249" s="220" t="s">
        <v>227</v>
      </c>
      <c r="L249" s="224">
        <v>0</v>
      </c>
      <c r="M249" s="224" t="s">
        <v>227</v>
      </c>
      <c r="N249" s="220" t="s">
        <v>227</v>
      </c>
      <c r="O249" s="220" t="s">
        <v>227</v>
      </c>
      <c r="P249" s="221" t="s">
        <v>227</v>
      </c>
      <c r="Q249" s="222" t="s">
        <v>227</v>
      </c>
      <c r="R249" s="223" t="s">
        <v>227</v>
      </c>
    </row>
    <row r="250" spans="2:18" hidden="1" x14ac:dyDescent="0.2">
      <c r="B250" s="209" t="s">
        <v>227</v>
      </c>
      <c r="C250" s="66">
        <v>0</v>
      </c>
      <c r="D250" s="216">
        <v>0</v>
      </c>
      <c r="E250" s="217">
        <v>0</v>
      </c>
      <c r="F250" s="200" t="s">
        <v>227</v>
      </c>
      <c r="G250" s="200" t="s">
        <v>227</v>
      </c>
      <c r="H250" s="217" t="s">
        <v>227</v>
      </c>
      <c r="I250" s="218" t="s">
        <v>227</v>
      </c>
      <c r="J250" s="219" t="s">
        <v>227</v>
      </c>
      <c r="K250" s="220" t="s">
        <v>227</v>
      </c>
      <c r="L250" s="224">
        <v>0</v>
      </c>
      <c r="M250" s="224" t="s">
        <v>227</v>
      </c>
      <c r="N250" s="220" t="s">
        <v>227</v>
      </c>
      <c r="O250" s="220" t="s">
        <v>227</v>
      </c>
      <c r="P250" s="221" t="s">
        <v>227</v>
      </c>
      <c r="Q250" s="222" t="s">
        <v>227</v>
      </c>
      <c r="R250" s="223" t="s">
        <v>227</v>
      </c>
    </row>
    <row r="251" spans="2:18" hidden="1" x14ac:dyDescent="0.2">
      <c r="B251" s="209" t="s">
        <v>227</v>
      </c>
      <c r="C251" s="66">
        <v>0</v>
      </c>
      <c r="D251" s="216">
        <v>0</v>
      </c>
      <c r="E251" s="217">
        <v>0</v>
      </c>
      <c r="F251" s="200" t="s">
        <v>227</v>
      </c>
      <c r="G251" s="200" t="s">
        <v>227</v>
      </c>
      <c r="H251" s="217" t="s">
        <v>227</v>
      </c>
      <c r="I251" s="218" t="s">
        <v>227</v>
      </c>
      <c r="J251" s="219" t="s">
        <v>227</v>
      </c>
      <c r="K251" s="220" t="s">
        <v>227</v>
      </c>
      <c r="L251" s="224">
        <v>0</v>
      </c>
      <c r="M251" s="224" t="s">
        <v>227</v>
      </c>
      <c r="N251" s="220" t="s">
        <v>227</v>
      </c>
      <c r="O251" s="220" t="s">
        <v>227</v>
      </c>
      <c r="P251" s="221" t="s">
        <v>227</v>
      </c>
      <c r="Q251" s="222" t="s">
        <v>227</v>
      </c>
      <c r="R251" s="223" t="s">
        <v>227</v>
      </c>
    </row>
    <row r="252" spans="2:18" hidden="1" x14ac:dyDescent="0.2">
      <c r="B252" s="209" t="s">
        <v>227</v>
      </c>
      <c r="C252" s="66">
        <v>0</v>
      </c>
      <c r="D252" s="216">
        <v>0</v>
      </c>
      <c r="E252" s="217">
        <v>0</v>
      </c>
      <c r="F252" s="200" t="s">
        <v>227</v>
      </c>
      <c r="G252" s="200" t="s">
        <v>227</v>
      </c>
      <c r="H252" s="217" t="s">
        <v>227</v>
      </c>
      <c r="I252" s="218" t="s">
        <v>227</v>
      </c>
      <c r="J252" s="219" t="s">
        <v>227</v>
      </c>
      <c r="K252" s="220" t="s">
        <v>227</v>
      </c>
      <c r="L252" s="224">
        <v>0</v>
      </c>
      <c r="M252" s="224" t="s">
        <v>227</v>
      </c>
      <c r="N252" s="220" t="s">
        <v>227</v>
      </c>
      <c r="O252" s="220" t="s">
        <v>227</v>
      </c>
      <c r="P252" s="221" t="s">
        <v>227</v>
      </c>
      <c r="Q252" s="222" t="s">
        <v>227</v>
      </c>
      <c r="R252" s="223" t="s">
        <v>227</v>
      </c>
    </row>
    <row r="253" spans="2:18" ht="13.5" hidden="1" thickBot="1" x14ac:dyDescent="0.25">
      <c r="B253" s="211" t="s">
        <v>227</v>
      </c>
      <c r="C253" s="154">
        <v>0</v>
      </c>
      <c r="D253" s="203">
        <v>0</v>
      </c>
      <c r="E253" s="225">
        <v>0</v>
      </c>
      <c r="F253" s="204" t="s">
        <v>227</v>
      </c>
      <c r="G253" s="204" t="s">
        <v>227</v>
      </c>
      <c r="H253" s="225" t="s">
        <v>227</v>
      </c>
      <c r="I253" s="226" t="s">
        <v>227</v>
      </c>
      <c r="J253" s="227" t="s">
        <v>227</v>
      </c>
      <c r="K253" s="228" t="s">
        <v>227</v>
      </c>
      <c r="L253" s="212">
        <v>0</v>
      </c>
      <c r="M253" s="212" t="s">
        <v>227</v>
      </c>
      <c r="N253" s="228" t="s">
        <v>227</v>
      </c>
      <c r="O253" s="228" t="s">
        <v>227</v>
      </c>
      <c r="P253" s="227" t="s">
        <v>227</v>
      </c>
      <c r="Q253" s="229" t="s">
        <v>227</v>
      </c>
      <c r="R253" s="230" t="s">
        <v>227</v>
      </c>
    </row>
    <row r="254" spans="2:18" ht="13.5" thickBot="1" x14ac:dyDescent="0.25">
      <c r="B254" s="161"/>
      <c r="C254" s="483"/>
      <c r="D254" s="483"/>
      <c r="E254" s="483"/>
      <c r="F254" s="483"/>
      <c r="G254" s="483"/>
      <c r="H254" s="483"/>
      <c r="I254" s="483"/>
      <c r="J254" s="483"/>
      <c r="K254" s="483"/>
      <c r="L254" s="483"/>
      <c r="M254" s="483"/>
      <c r="N254" s="483"/>
      <c r="O254" s="483"/>
      <c r="P254" s="483"/>
      <c r="Q254" s="483"/>
      <c r="R254" s="484"/>
    </row>
    <row r="255" spans="2:18" x14ac:dyDescent="0.2">
      <c r="B255" s="67">
        <v>23</v>
      </c>
      <c r="C255" s="68" t="s">
        <v>385</v>
      </c>
      <c r="D255" s="69">
        <v>1</v>
      </c>
      <c r="E255" s="71">
        <v>1</v>
      </c>
      <c r="F255" s="70">
        <v>525490168</v>
      </c>
      <c r="G255" s="70">
        <v>0</v>
      </c>
      <c r="H255" s="71">
        <v>2</v>
      </c>
      <c r="I255" s="68">
        <v>525490168</v>
      </c>
      <c r="J255" s="71"/>
      <c r="K255" s="68"/>
      <c r="L255" s="68"/>
      <c r="M255" s="68">
        <v>0</v>
      </c>
      <c r="N255" s="71" t="s">
        <v>227</v>
      </c>
      <c r="O255" s="68" t="s">
        <v>227</v>
      </c>
      <c r="P255" s="73"/>
      <c r="Q255" s="73">
        <v>3098740500.2000003</v>
      </c>
      <c r="R255" s="395" t="s">
        <v>394</v>
      </c>
    </row>
    <row r="256" spans="2:18" x14ac:dyDescent="0.2">
      <c r="B256" s="209">
        <v>23.1</v>
      </c>
      <c r="C256" s="66" t="s">
        <v>386</v>
      </c>
      <c r="D256" s="216">
        <v>0.9</v>
      </c>
      <c r="E256" s="217">
        <v>0</v>
      </c>
      <c r="F256" s="200" t="s">
        <v>227</v>
      </c>
      <c r="G256" s="200" t="s">
        <v>227</v>
      </c>
      <c r="H256" s="217" t="s">
        <v>227</v>
      </c>
      <c r="I256" s="218" t="s">
        <v>227</v>
      </c>
      <c r="J256" s="219">
        <v>2213224384</v>
      </c>
      <c r="K256" s="220">
        <v>120</v>
      </c>
      <c r="L256" s="220">
        <v>0</v>
      </c>
      <c r="M256" s="220" t="s">
        <v>227</v>
      </c>
      <c r="N256" s="220">
        <v>20</v>
      </c>
      <c r="O256" s="220">
        <v>40</v>
      </c>
      <c r="P256" s="221">
        <v>885063391</v>
      </c>
      <c r="Q256" s="222">
        <v>3098740500.2000003</v>
      </c>
      <c r="R256" s="223" t="s">
        <v>227</v>
      </c>
    </row>
    <row r="257" spans="2:18" ht="13.5" thickBot="1" x14ac:dyDescent="0.25">
      <c r="B257" s="209" t="s">
        <v>227</v>
      </c>
      <c r="C257" s="66">
        <v>0</v>
      </c>
      <c r="D257" s="216">
        <v>0</v>
      </c>
      <c r="E257" s="217">
        <v>0</v>
      </c>
      <c r="F257" s="200" t="s">
        <v>227</v>
      </c>
      <c r="G257" s="200" t="s">
        <v>227</v>
      </c>
      <c r="H257" s="217" t="s">
        <v>227</v>
      </c>
      <c r="I257" s="218" t="s">
        <v>227</v>
      </c>
      <c r="J257" s="219" t="s">
        <v>227</v>
      </c>
      <c r="K257" s="220" t="s">
        <v>227</v>
      </c>
      <c r="L257" s="224">
        <v>0</v>
      </c>
      <c r="M257" s="224" t="s">
        <v>227</v>
      </c>
      <c r="N257" s="220" t="s">
        <v>227</v>
      </c>
      <c r="O257" s="220" t="s">
        <v>227</v>
      </c>
      <c r="P257" s="221" t="s">
        <v>227</v>
      </c>
      <c r="Q257" s="222" t="s">
        <v>227</v>
      </c>
      <c r="R257" s="223" t="s">
        <v>227</v>
      </c>
    </row>
    <row r="258" spans="2:18" hidden="1" x14ac:dyDescent="0.2">
      <c r="B258" s="209" t="s">
        <v>227</v>
      </c>
      <c r="C258" s="66">
        <v>0</v>
      </c>
      <c r="D258" s="216">
        <v>0</v>
      </c>
      <c r="E258" s="217">
        <v>0</v>
      </c>
      <c r="F258" s="200" t="s">
        <v>227</v>
      </c>
      <c r="G258" s="200" t="s">
        <v>227</v>
      </c>
      <c r="H258" s="217" t="s">
        <v>227</v>
      </c>
      <c r="I258" s="218" t="s">
        <v>227</v>
      </c>
      <c r="J258" s="219" t="s">
        <v>227</v>
      </c>
      <c r="K258" s="220" t="s">
        <v>227</v>
      </c>
      <c r="L258" s="224">
        <v>0</v>
      </c>
      <c r="M258" s="224" t="s">
        <v>227</v>
      </c>
      <c r="N258" s="220" t="s">
        <v>227</v>
      </c>
      <c r="O258" s="220" t="s">
        <v>227</v>
      </c>
      <c r="P258" s="221" t="s">
        <v>227</v>
      </c>
      <c r="Q258" s="222" t="s">
        <v>227</v>
      </c>
      <c r="R258" s="223" t="s">
        <v>227</v>
      </c>
    </row>
    <row r="259" spans="2:18" hidden="1" x14ac:dyDescent="0.2">
      <c r="B259" s="209" t="s">
        <v>227</v>
      </c>
      <c r="C259" s="66">
        <v>0</v>
      </c>
      <c r="D259" s="216">
        <v>0</v>
      </c>
      <c r="E259" s="217">
        <v>0</v>
      </c>
      <c r="F259" s="200" t="s">
        <v>227</v>
      </c>
      <c r="G259" s="200" t="s">
        <v>227</v>
      </c>
      <c r="H259" s="217" t="s">
        <v>227</v>
      </c>
      <c r="I259" s="218" t="s">
        <v>227</v>
      </c>
      <c r="J259" s="219" t="s">
        <v>227</v>
      </c>
      <c r="K259" s="220" t="s">
        <v>227</v>
      </c>
      <c r="L259" s="224">
        <v>0</v>
      </c>
      <c r="M259" s="224" t="s">
        <v>227</v>
      </c>
      <c r="N259" s="220" t="s">
        <v>227</v>
      </c>
      <c r="O259" s="220" t="s">
        <v>227</v>
      </c>
      <c r="P259" s="221" t="s">
        <v>227</v>
      </c>
      <c r="Q259" s="222"/>
      <c r="R259" s="223" t="s">
        <v>227</v>
      </c>
    </row>
    <row r="260" spans="2:18" hidden="1" x14ac:dyDescent="0.2">
      <c r="B260" s="209" t="s">
        <v>227</v>
      </c>
      <c r="C260" s="66">
        <v>0</v>
      </c>
      <c r="D260" s="216">
        <v>0</v>
      </c>
      <c r="E260" s="217">
        <v>0</v>
      </c>
      <c r="F260" s="200" t="s">
        <v>227</v>
      </c>
      <c r="G260" s="200" t="s">
        <v>227</v>
      </c>
      <c r="H260" s="217" t="s">
        <v>227</v>
      </c>
      <c r="I260" s="218" t="s">
        <v>227</v>
      </c>
      <c r="J260" s="219" t="s">
        <v>227</v>
      </c>
      <c r="K260" s="220" t="s">
        <v>227</v>
      </c>
      <c r="L260" s="224">
        <v>0</v>
      </c>
      <c r="M260" s="224" t="s">
        <v>227</v>
      </c>
      <c r="N260" s="220" t="s">
        <v>227</v>
      </c>
      <c r="O260" s="220" t="s">
        <v>227</v>
      </c>
      <c r="P260" s="221" t="s">
        <v>227</v>
      </c>
      <c r="Q260" s="222" t="s">
        <v>227</v>
      </c>
      <c r="R260" s="223" t="s">
        <v>227</v>
      </c>
    </row>
    <row r="261" spans="2:18" hidden="1" x14ac:dyDescent="0.2">
      <c r="B261" s="209" t="s">
        <v>227</v>
      </c>
      <c r="C261" s="66">
        <v>0</v>
      </c>
      <c r="D261" s="216">
        <v>0</v>
      </c>
      <c r="E261" s="217">
        <v>0</v>
      </c>
      <c r="F261" s="200" t="s">
        <v>227</v>
      </c>
      <c r="G261" s="200" t="s">
        <v>227</v>
      </c>
      <c r="H261" s="217" t="s">
        <v>227</v>
      </c>
      <c r="I261" s="218" t="s">
        <v>227</v>
      </c>
      <c r="J261" s="219" t="s">
        <v>227</v>
      </c>
      <c r="K261" s="220" t="s">
        <v>227</v>
      </c>
      <c r="L261" s="224">
        <v>0</v>
      </c>
      <c r="M261" s="224" t="s">
        <v>227</v>
      </c>
      <c r="N261" s="220" t="s">
        <v>227</v>
      </c>
      <c r="O261" s="220" t="s">
        <v>227</v>
      </c>
      <c r="P261" s="221" t="s">
        <v>227</v>
      </c>
      <c r="Q261" s="222" t="s">
        <v>227</v>
      </c>
      <c r="R261" s="223" t="s">
        <v>227</v>
      </c>
    </row>
    <row r="262" spans="2:18" hidden="1" x14ac:dyDescent="0.2">
      <c r="B262" s="209" t="s">
        <v>227</v>
      </c>
      <c r="C262" s="66">
        <v>0</v>
      </c>
      <c r="D262" s="216">
        <v>0</v>
      </c>
      <c r="E262" s="217">
        <v>0</v>
      </c>
      <c r="F262" s="200" t="s">
        <v>227</v>
      </c>
      <c r="G262" s="200" t="s">
        <v>227</v>
      </c>
      <c r="H262" s="217" t="s">
        <v>227</v>
      </c>
      <c r="I262" s="218" t="s">
        <v>227</v>
      </c>
      <c r="J262" s="219" t="s">
        <v>227</v>
      </c>
      <c r="K262" s="220" t="s">
        <v>227</v>
      </c>
      <c r="L262" s="224">
        <v>0</v>
      </c>
      <c r="M262" s="224" t="s">
        <v>227</v>
      </c>
      <c r="N262" s="220" t="s">
        <v>227</v>
      </c>
      <c r="O262" s="220" t="s">
        <v>227</v>
      </c>
      <c r="P262" s="221" t="s">
        <v>227</v>
      </c>
      <c r="Q262" s="222" t="s">
        <v>227</v>
      </c>
      <c r="R262" s="223" t="s">
        <v>227</v>
      </c>
    </row>
    <row r="263" spans="2:18" hidden="1" x14ac:dyDescent="0.2">
      <c r="B263" s="209" t="s">
        <v>227</v>
      </c>
      <c r="C263" s="66">
        <v>0</v>
      </c>
      <c r="D263" s="216">
        <v>0</v>
      </c>
      <c r="E263" s="217">
        <v>0</v>
      </c>
      <c r="F263" s="200" t="s">
        <v>227</v>
      </c>
      <c r="G263" s="200" t="s">
        <v>227</v>
      </c>
      <c r="H263" s="217" t="s">
        <v>227</v>
      </c>
      <c r="I263" s="218" t="s">
        <v>227</v>
      </c>
      <c r="J263" s="219" t="s">
        <v>227</v>
      </c>
      <c r="K263" s="220" t="s">
        <v>227</v>
      </c>
      <c r="L263" s="224">
        <v>0</v>
      </c>
      <c r="M263" s="224" t="s">
        <v>227</v>
      </c>
      <c r="N263" s="220" t="s">
        <v>227</v>
      </c>
      <c r="O263" s="220" t="s">
        <v>227</v>
      </c>
      <c r="P263" s="221" t="s">
        <v>227</v>
      </c>
      <c r="Q263" s="222" t="s">
        <v>227</v>
      </c>
      <c r="R263" s="223" t="s">
        <v>227</v>
      </c>
    </row>
    <row r="264" spans="2:18" ht="13.5" hidden="1" thickBot="1" x14ac:dyDescent="0.25">
      <c r="B264" s="211" t="s">
        <v>227</v>
      </c>
      <c r="C264" s="154">
        <v>0</v>
      </c>
      <c r="D264" s="203">
        <v>0</v>
      </c>
      <c r="E264" s="225">
        <v>0</v>
      </c>
      <c r="F264" s="204" t="s">
        <v>227</v>
      </c>
      <c r="G264" s="204" t="s">
        <v>227</v>
      </c>
      <c r="H264" s="225" t="s">
        <v>227</v>
      </c>
      <c r="I264" s="226" t="s">
        <v>227</v>
      </c>
      <c r="J264" s="227" t="s">
        <v>227</v>
      </c>
      <c r="K264" s="228" t="s">
        <v>227</v>
      </c>
      <c r="L264" s="212">
        <v>0</v>
      </c>
      <c r="M264" s="212" t="s">
        <v>227</v>
      </c>
      <c r="N264" s="228" t="s">
        <v>227</v>
      </c>
      <c r="O264" s="228" t="s">
        <v>227</v>
      </c>
      <c r="P264" s="227" t="s">
        <v>227</v>
      </c>
      <c r="Q264" s="229" t="s">
        <v>227</v>
      </c>
      <c r="R264" s="230" t="s">
        <v>227</v>
      </c>
    </row>
    <row r="265" spans="2:18" ht="13.5" thickBot="1" x14ac:dyDescent="0.25">
      <c r="B265" s="161"/>
      <c r="C265" s="483"/>
      <c r="D265" s="483"/>
      <c r="E265" s="483"/>
      <c r="F265" s="483"/>
      <c r="G265" s="483"/>
      <c r="H265" s="483"/>
      <c r="I265" s="483"/>
      <c r="J265" s="483"/>
      <c r="K265" s="483"/>
      <c r="L265" s="483"/>
      <c r="M265" s="483"/>
      <c r="N265" s="483"/>
      <c r="O265" s="483"/>
      <c r="P265" s="483"/>
      <c r="Q265" s="483"/>
      <c r="R265" s="484"/>
    </row>
    <row r="266" spans="2:18" x14ac:dyDescent="0.2">
      <c r="B266" s="67">
        <v>24</v>
      </c>
      <c r="C266" s="68" t="s">
        <v>387</v>
      </c>
      <c r="D266" s="69">
        <v>1</v>
      </c>
      <c r="E266" s="71">
        <v>1</v>
      </c>
      <c r="F266" s="70">
        <v>525490168</v>
      </c>
      <c r="G266" s="70">
        <v>0</v>
      </c>
      <c r="H266" s="71">
        <v>2</v>
      </c>
      <c r="I266" s="68">
        <v>525490168</v>
      </c>
      <c r="J266" s="71"/>
      <c r="K266" s="68"/>
      <c r="L266" s="68"/>
      <c r="M266" s="68">
        <v>0</v>
      </c>
      <c r="N266" s="71" t="s">
        <v>227</v>
      </c>
      <c r="O266" s="68" t="s">
        <v>227</v>
      </c>
      <c r="P266" s="73"/>
      <c r="Q266" s="73">
        <v>987254409.59899998</v>
      </c>
      <c r="R266" s="120" t="s">
        <v>399</v>
      </c>
    </row>
    <row r="267" spans="2:18" ht="13.5" thickBot="1" x14ac:dyDescent="0.25">
      <c r="B267" s="209">
        <v>24.1</v>
      </c>
      <c r="C267" s="66" t="s">
        <v>387</v>
      </c>
      <c r="D267" s="216">
        <v>1</v>
      </c>
      <c r="E267" s="217">
        <v>0</v>
      </c>
      <c r="F267" s="200" t="s">
        <v>227</v>
      </c>
      <c r="G267" s="200" t="s">
        <v>227</v>
      </c>
      <c r="H267" s="217" t="s">
        <v>227</v>
      </c>
      <c r="I267" s="218" t="s">
        <v>227</v>
      </c>
      <c r="J267" s="219">
        <v>548474672</v>
      </c>
      <c r="K267" s="220">
        <v>120</v>
      </c>
      <c r="L267" s="220">
        <v>0</v>
      </c>
      <c r="M267" s="220" t="s">
        <v>227</v>
      </c>
      <c r="N267" s="220">
        <v>20</v>
      </c>
      <c r="O267" s="220">
        <v>40</v>
      </c>
      <c r="P267" s="221">
        <v>1E-3</v>
      </c>
      <c r="Q267" s="222">
        <v>987254409.59899998</v>
      </c>
      <c r="R267" s="223" t="s">
        <v>227</v>
      </c>
    </row>
    <row r="268" spans="2:18" hidden="1" x14ac:dyDescent="0.2">
      <c r="B268" s="209" t="s">
        <v>227</v>
      </c>
      <c r="C268" s="66">
        <v>0</v>
      </c>
      <c r="D268" s="216">
        <v>0</v>
      </c>
      <c r="E268" s="217">
        <v>0</v>
      </c>
      <c r="F268" s="200" t="s">
        <v>227</v>
      </c>
      <c r="G268" s="200" t="s">
        <v>227</v>
      </c>
      <c r="H268" s="217" t="s">
        <v>227</v>
      </c>
      <c r="I268" s="218" t="s">
        <v>227</v>
      </c>
      <c r="J268" s="219" t="s">
        <v>227</v>
      </c>
      <c r="K268" s="220" t="s">
        <v>227</v>
      </c>
      <c r="L268" s="224">
        <v>0</v>
      </c>
      <c r="M268" s="224" t="s">
        <v>227</v>
      </c>
      <c r="N268" s="220" t="s">
        <v>227</v>
      </c>
      <c r="O268" s="220" t="s">
        <v>227</v>
      </c>
      <c r="P268" s="221" t="s">
        <v>227</v>
      </c>
      <c r="Q268" s="222" t="s">
        <v>227</v>
      </c>
      <c r="R268" s="223" t="s">
        <v>227</v>
      </c>
    </row>
    <row r="269" spans="2:18" hidden="1" x14ac:dyDescent="0.2">
      <c r="B269" s="209" t="s">
        <v>227</v>
      </c>
      <c r="C269" s="66">
        <v>0</v>
      </c>
      <c r="D269" s="216">
        <v>0</v>
      </c>
      <c r="E269" s="217">
        <v>0</v>
      </c>
      <c r="F269" s="200" t="s">
        <v>227</v>
      </c>
      <c r="G269" s="200" t="s">
        <v>227</v>
      </c>
      <c r="H269" s="217" t="s">
        <v>227</v>
      </c>
      <c r="I269" s="218" t="s">
        <v>227</v>
      </c>
      <c r="J269" s="219" t="s">
        <v>227</v>
      </c>
      <c r="K269" s="220" t="s">
        <v>227</v>
      </c>
      <c r="L269" s="224">
        <v>0</v>
      </c>
      <c r="M269" s="224" t="s">
        <v>227</v>
      </c>
      <c r="N269" s="220" t="s">
        <v>227</v>
      </c>
      <c r="O269" s="220" t="s">
        <v>227</v>
      </c>
      <c r="P269" s="221" t="s">
        <v>227</v>
      </c>
      <c r="Q269" s="222" t="s">
        <v>227</v>
      </c>
      <c r="R269" s="223" t="s">
        <v>227</v>
      </c>
    </row>
    <row r="270" spans="2:18" hidden="1" x14ac:dyDescent="0.2">
      <c r="B270" s="209" t="s">
        <v>227</v>
      </c>
      <c r="C270" s="66">
        <v>0</v>
      </c>
      <c r="D270" s="216">
        <v>0</v>
      </c>
      <c r="E270" s="217">
        <v>0</v>
      </c>
      <c r="F270" s="200" t="s">
        <v>227</v>
      </c>
      <c r="G270" s="200" t="s">
        <v>227</v>
      </c>
      <c r="H270" s="217" t="s">
        <v>227</v>
      </c>
      <c r="I270" s="218" t="s">
        <v>227</v>
      </c>
      <c r="J270" s="219" t="s">
        <v>227</v>
      </c>
      <c r="K270" s="220" t="s">
        <v>227</v>
      </c>
      <c r="L270" s="224">
        <v>0</v>
      </c>
      <c r="M270" s="224" t="s">
        <v>227</v>
      </c>
      <c r="N270" s="220" t="s">
        <v>227</v>
      </c>
      <c r="O270" s="220" t="s">
        <v>227</v>
      </c>
      <c r="P270" s="221" t="s">
        <v>227</v>
      </c>
      <c r="Q270" s="222"/>
      <c r="R270" s="223" t="s">
        <v>227</v>
      </c>
    </row>
    <row r="271" spans="2:18" hidden="1" x14ac:dyDescent="0.2">
      <c r="B271" s="209" t="s">
        <v>227</v>
      </c>
      <c r="C271" s="66">
        <v>0</v>
      </c>
      <c r="D271" s="216">
        <v>0</v>
      </c>
      <c r="E271" s="217">
        <v>0</v>
      </c>
      <c r="F271" s="200" t="s">
        <v>227</v>
      </c>
      <c r="G271" s="200" t="s">
        <v>227</v>
      </c>
      <c r="H271" s="217" t="s">
        <v>227</v>
      </c>
      <c r="I271" s="218" t="s">
        <v>227</v>
      </c>
      <c r="J271" s="219" t="s">
        <v>227</v>
      </c>
      <c r="K271" s="220" t="s">
        <v>227</v>
      </c>
      <c r="L271" s="224">
        <v>0</v>
      </c>
      <c r="M271" s="224" t="s">
        <v>227</v>
      </c>
      <c r="N271" s="220" t="s">
        <v>227</v>
      </c>
      <c r="O271" s="220" t="s">
        <v>227</v>
      </c>
      <c r="P271" s="221" t="s">
        <v>227</v>
      </c>
      <c r="Q271" s="222" t="s">
        <v>227</v>
      </c>
      <c r="R271" s="223" t="s">
        <v>227</v>
      </c>
    </row>
    <row r="272" spans="2:18" hidden="1" x14ac:dyDescent="0.2">
      <c r="B272" s="209" t="s">
        <v>227</v>
      </c>
      <c r="C272" s="66">
        <v>0</v>
      </c>
      <c r="D272" s="216">
        <v>0</v>
      </c>
      <c r="E272" s="217">
        <v>0</v>
      </c>
      <c r="F272" s="200" t="s">
        <v>227</v>
      </c>
      <c r="G272" s="200" t="s">
        <v>227</v>
      </c>
      <c r="H272" s="217" t="s">
        <v>227</v>
      </c>
      <c r="I272" s="218" t="s">
        <v>227</v>
      </c>
      <c r="J272" s="219" t="s">
        <v>227</v>
      </c>
      <c r="K272" s="220" t="s">
        <v>227</v>
      </c>
      <c r="L272" s="224">
        <v>0</v>
      </c>
      <c r="M272" s="224" t="s">
        <v>227</v>
      </c>
      <c r="N272" s="220" t="s">
        <v>227</v>
      </c>
      <c r="O272" s="220" t="s">
        <v>227</v>
      </c>
      <c r="P272" s="221" t="s">
        <v>227</v>
      </c>
      <c r="Q272" s="222" t="s">
        <v>227</v>
      </c>
      <c r="R272" s="223" t="s">
        <v>227</v>
      </c>
    </row>
    <row r="273" spans="2:18" hidden="1" x14ac:dyDescent="0.2">
      <c r="B273" s="209" t="s">
        <v>227</v>
      </c>
      <c r="C273" s="66">
        <v>0</v>
      </c>
      <c r="D273" s="216">
        <v>0</v>
      </c>
      <c r="E273" s="217">
        <v>0</v>
      </c>
      <c r="F273" s="200" t="s">
        <v>227</v>
      </c>
      <c r="G273" s="200" t="s">
        <v>227</v>
      </c>
      <c r="H273" s="217" t="s">
        <v>227</v>
      </c>
      <c r="I273" s="218" t="s">
        <v>227</v>
      </c>
      <c r="J273" s="219" t="s">
        <v>227</v>
      </c>
      <c r="K273" s="220" t="s">
        <v>227</v>
      </c>
      <c r="L273" s="224">
        <v>0</v>
      </c>
      <c r="M273" s="224" t="s">
        <v>227</v>
      </c>
      <c r="N273" s="220" t="s">
        <v>227</v>
      </c>
      <c r="O273" s="220" t="s">
        <v>227</v>
      </c>
      <c r="P273" s="221" t="s">
        <v>227</v>
      </c>
      <c r="Q273" s="222" t="s">
        <v>227</v>
      </c>
      <c r="R273" s="223" t="s">
        <v>227</v>
      </c>
    </row>
    <row r="274" spans="2:18" hidden="1" x14ac:dyDescent="0.2">
      <c r="B274" s="209" t="s">
        <v>227</v>
      </c>
      <c r="C274" s="66">
        <v>0</v>
      </c>
      <c r="D274" s="216">
        <v>0</v>
      </c>
      <c r="E274" s="217">
        <v>0</v>
      </c>
      <c r="F274" s="200" t="s">
        <v>227</v>
      </c>
      <c r="G274" s="200" t="s">
        <v>227</v>
      </c>
      <c r="H274" s="217" t="s">
        <v>227</v>
      </c>
      <c r="I274" s="218" t="s">
        <v>227</v>
      </c>
      <c r="J274" s="219" t="s">
        <v>227</v>
      </c>
      <c r="K274" s="220" t="s">
        <v>227</v>
      </c>
      <c r="L274" s="224">
        <v>0</v>
      </c>
      <c r="M274" s="224" t="s">
        <v>227</v>
      </c>
      <c r="N274" s="220" t="s">
        <v>227</v>
      </c>
      <c r="O274" s="220" t="s">
        <v>227</v>
      </c>
      <c r="P274" s="221" t="s">
        <v>227</v>
      </c>
      <c r="Q274" s="222" t="s">
        <v>227</v>
      </c>
      <c r="R274" s="223" t="s">
        <v>227</v>
      </c>
    </row>
    <row r="275" spans="2:18" ht="13.5" hidden="1" thickBot="1" x14ac:dyDescent="0.25">
      <c r="B275" s="211" t="s">
        <v>227</v>
      </c>
      <c r="C275" s="154">
        <v>0</v>
      </c>
      <c r="D275" s="203">
        <v>0</v>
      </c>
      <c r="E275" s="225">
        <v>0</v>
      </c>
      <c r="F275" s="204" t="s">
        <v>227</v>
      </c>
      <c r="G275" s="204" t="s">
        <v>227</v>
      </c>
      <c r="H275" s="225" t="s">
        <v>227</v>
      </c>
      <c r="I275" s="226" t="s">
        <v>227</v>
      </c>
      <c r="J275" s="227" t="s">
        <v>227</v>
      </c>
      <c r="K275" s="228" t="s">
        <v>227</v>
      </c>
      <c r="L275" s="212">
        <v>0</v>
      </c>
      <c r="M275" s="212" t="s">
        <v>227</v>
      </c>
      <c r="N275" s="228" t="s">
        <v>227</v>
      </c>
      <c r="O275" s="228" t="s">
        <v>227</v>
      </c>
      <c r="P275" s="227" t="s">
        <v>227</v>
      </c>
      <c r="Q275" s="229" t="s">
        <v>227</v>
      </c>
      <c r="R275" s="230" t="s">
        <v>227</v>
      </c>
    </row>
    <row r="276" spans="2:18" ht="13.5" thickBot="1" x14ac:dyDescent="0.25">
      <c r="B276" s="161"/>
      <c r="C276" s="483"/>
      <c r="D276" s="483"/>
      <c r="E276" s="483"/>
      <c r="F276" s="483"/>
      <c r="G276" s="483"/>
      <c r="H276" s="483"/>
      <c r="I276" s="483"/>
      <c r="J276" s="483"/>
      <c r="K276" s="483"/>
      <c r="L276" s="483"/>
      <c r="M276" s="483"/>
      <c r="N276" s="483"/>
      <c r="O276" s="483"/>
      <c r="P276" s="483"/>
      <c r="Q276" s="483"/>
      <c r="R276" s="484"/>
    </row>
    <row r="277" spans="2:18" x14ac:dyDescent="0.2">
      <c r="B277" s="67">
        <v>25</v>
      </c>
      <c r="C277" s="68" t="s">
        <v>388</v>
      </c>
      <c r="D277" s="69">
        <v>1</v>
      </c>
      <c r="E277" s="71">
        <v>1</v>
      </c>
      <c r="F277" s="70">
        <v>525490168</v>
      </c>
      <c r="G277" s="70">
        <v>0</v>
      </c>
      <c r="H277" s="71">
        <v>2</v>
      </c>
      <c r="I277" s="68">
        <v>525490168</v>
      </c>
      <c r="J277" s="71"/>
      <c r="K277" s="68"/>
      <c r="L277" s="68"/>
      <c r="M277" s="68">
        <v>0</v>
      </c>
      <c r="N277" s="71" t="s">
        <v>227</v>
      </c>
      <c r="O277" s="68" t="s">
        <v>227</v>
      </c>
      <c r="P277" s="73"/>
      <c r="Q277" s="73">
        <v>2262134060.7189999</v>
      </c>
      <c r="R277" s="120" t="s">
        <v>399</v>
      </c>
    </row>
    <row r="278" spans="2:18" x14ac:dyDescent="0.2">
      <c r="B278" s="209">
        <v>25.1</v>
      </c>
      <c r="C278" s="66" t="s">
        <v>389</v>
      </c>
      <c r="D278" s="216">
        <v>0.5</v>
      </c>
      <c r="E278" s="217">
        <v>0</v>
      </c>
      <c r="F278" s="200" t="s">
        <v>227</v>
      </c>
      <c r="G278" s="200" t="s">
        <v>227</v>
      </c>
      <c r="H278" s="217" t="s">
        <v>227</v>
      </c>
      <c r="I278" s="218" t="s">
        <v>227</v>
      </c>
      <c r="J278" s="219">
        <v>532338092</v>
      </c>
      <c r="K278" s="220">
        <v>120</v>
      </c>
      <c r="L278" s="220">
        <v>0</v>
      </c>
      <c r="M278" s="220" t="s">
        <v>227</v>
      </c>
      <c r="N278" s="220">
        <v>20</v>
      </c>
      <c r="O278" s="220">
        <v>40</v>
      </c>
      <c r="P278" s="221">
        <v>1E-3</v>
      </c>
      <c r="Q278" s="222">
        <v>958208565.59899998</v>
      </c>
      <c r="R278" s="223" t="s">
        <v>227</v>
      </c>
    </row>
    <row r="279" spans="2:18" ht="13.5" thickBot="1" x14ac:dyDescent="0.25">
      <c r="B279" s="209">
        <v>25.200000000000003</v>
      </c>
      <c r="C279" s="66" t="s">
        <v>390</v>
      </c>
      <c r="D279" s="216">
        <v>0.5</v>
      </c>
      <c r="E279" s="217">
        <v>0</v>
      </c>
      <c r="F279" s="200" t="s">
        <v>227</v>
      </c>
      <c r="G279" s="200" t="s">
        <v>227</v>
      </c>
      <c r="H279" s="217" t="s">
        <v>227</v>
      </c>
      <c r="I279" s="218" t="s">
        <v>227</v>
      </c>
      <c r="J279" s="219">
        <v>749124692</v>
      </c>
      <c r="K279" s="220">
        <v>120</v>
      </c>
      <c r="L279" s="224">
        <v>0</v>
      </c>
      <c r="M279" s="224" t="s">
        <v>227</v>
      </c>
      <c r="N279" s="220">
        <v>20</v>
      </c>
      <c r="O279" s="220">
        <v>40</v>
      </c>
      <c r="P279" s="221">
        <v>44498950.479999997</v>
      </c>
      <c r="Q279" s="222">
        <v>1303925495.1200001</v>
      </c>
      <c r="R279" s="223" t="s">
        <v>227</v>
      </c>
    </row>
    <row r="280" spans="2:18" hidden="1" x14ac:dyDescent="0.2">
      <c r="B280" s="209" t="s">
        <v>227</v>
      </c>
      <c r="C280" s="66">
        <v>0</v>
      </c>
      <c r="D280" s="216">
        <v>0</v>
      </c>
      <c r="E280" s="217">
        <v>0</v>
      </c>
      <c r="F280" s="200" t="s">
        <v>227</v>
      </c>
      <c r="G280" s="200" t="s">
        <v>227</v>
      </c>
      <c r="H280" s="217" t="s">
        <v>227</v>
      </c>
      <c r="I280" s="218" t="s">
        <v>227</v>
      </c>
      <c r="J280" s="219" t="s">
        <v>227</v>
      </c>
      <c r="K280" s="220" t="s">
        <v>227</v>
      </c>
      <c r="L280" s="224">
        <v>0</v>
      </c>
      <c r="M280" s="224" t="s">
        <v>227</v>
      </c>
      <c r="N280" s="220" t="s">
        <v>227</v>
      </c>
      <c r="O280" s="220" t="s">
        <v>227</v>
      </c>
      <c r="P280" s="221" t="s">
        <v>227</v>
      </c>
      <c r="Q280" s="222" t="s">
        <v>227</v>
      </c>
      <c r="R280" s="223" t="s">
        <v>227</v>
      </c>
    </row>
    <row r="281" spans="2:18" hidden="1" x14ac:dyDescent="0.2">
      <c r="B281" s="209" t="s">
        <v>227</v>
      </c>
      <c r="C281" s="66">
        <v>0</v>
      </c>
      <c r="D281" s="216">
        <v>0</v>
      </c>
      <c r="E281" s="217">
        <v>0</v>
      </c>
      <c r="F281" s="200" t="s">
        <v>227</v>
      </c>
      <c r="G281" s="200" t="s">
        <v>227</v>
      </c>
      <c r="H281" s="217" t="s">
        <v>227</v>
      </c>
      <c r="I281" s="218" t="s">
        <v>227</v>
      </c>
      <c r="J281" s="219" t="s">
        <v>227</v>
      </c>
      <c r="K281" s="220" t="s">
        <v>227</v>
      </c>
      <c r="L281" s="224">
        <v>0</v>
      </c>
      <c r="M281" s="224" t="s">
        <v>227</v>
      </c>
      <c r="N281" s="220" t="s">
        <v>227</v>
      </c>
      <c r="O281" s="220" t="s">
        <v>227</v>
      </c>
      <c r="P281" s="221" t="s">
        <v>227</v>
      </c>
      <c r="Q281" s="222"/>
      <c r="R281" s="223" t="s">
        <v>227</v>
      </c>
    </row>
    <row r="282" spans="2:18" hidden="1" x14ac:dyDescent="0.2">
      <c r="B282" s="209" t="s">
        <v>227</v>
      </c>
      <c r="C282" s="66">
        <v>0</v>
      </c>
      <c r="D282" s="216">
        <v>0</v>
      </c>
      <c r="E282" s="217">
        <v>0</v>
      </c>
      <c r="F282" s="200" t="s">
        <v>227</v>
      </c>
      <c r="G282" s="200" t="s">
        <v>227</v>
      </c>
      <c r="H282" s="217" t="s">
        <v>227</v>
      </c>
      <c r="I282" s="218" t="s">
        <v>227</v>
      </c>
      <c r="J282" s="219" t="s">
        <v>227</v>
      </c>
      <c r="K282" s="220" t="s">
        <v>227</v>
      </c>
      <c r="L282" s="224">
        <v>0</v>
      </c>
      <c r="M282" s="224" t="s">
        <v>227</v>
      </c>
      <c r="N282" s="220" t="s">
        <v>227</v>
      </c>
      <c r="O282" s="220" t="s">
        <v>227</v>
      </c>
      <c r="P282" s="221" t="s">
        <v>227</v>
      </c>
      <c r="Q282" s="222" t="s">
        <v>227</v>
      </c>
      <c r="R282" s="223" t="s">
        <v>227</v>
      </c>
    </row>
    <row r="283" spans="2:18" hidden="1" x14ac:dyDescent="0.2">
      <c r="B283" s="209" t="s">
        <v>227</v>
      </c>
      <c r="C283" s="66">
        <v>0</v>
      </c>
      <c r="D283" s="216">
        <v>0</v>
      </c>
      <c r="E283" s="217">
        <v>0</v>
      </c>
      <c r="F283" s="200" t="s">
        <v>227</v>
      </c>
      <c r="G283" s="200" t="s">
        <v>227</v>
      </c>
      <c r="H283" s="217" t="s">
        <v>227</v>
      </c>
      <c r="I283" s="218" t="s">
        <v>227</v>
      </c>
      <c r="J283" s="219" t="s">
        <v>227</v>
      </c>
      <c r="K283" s="220" t="s">
        <v>227</v>
      </c>
      <c r="L283" s="224">
        <v>0</v>
      </c>
      <c r="M283" s="224" t="s">
        <v>227</v>
      </c>
      <c r="N283" s="220" t="s">
        <v>227</v>
      </c>
      <c r="O283" s="220" t="s">
        <v>227</v>
      </c>
      <c r="P283" s="221" t="s">
        <v>227</v>
      </c>
      <c r="Q283" s="222" t="s">
        <v>227</v>
      </c>
      <c r="R283" s="223" t="s">
        <v>227</v>
      </c>
    </row>
    <row r="284" spans="2:18" hidden="1" x14ac:dyDescent="0.2">
      <c r="B284" s="209" t="s">
        <v>227</v>
      </c>
      <c r="C284" s="66">
        <v>0</v>
      </c>
      <c r="D284" s="216">
        <v>0</v>
      </c>
      <c r="E284" s="217">
        <v>0</v>
      </c>
      <c r="F284" s="200" t="s">
        <v>227</v>
      </c>
      <c r="G284" s="200" t="s">
        <v>227</v>
      </c>
      <c r="H284" s="217" t="s">
        <v>227</v>
      </c>
      <c r="I284" s="218" t="s">
        <v>227</v>
      </c>
      <c r="J284" s="219" t="s">
        <v>227</v>
      </c>
      <c r="K284" s="220" t="s">
        <v>227</v>
      </c>
      <c r="L284" s="224">
        <v>0</v>
      </c>
      <c r="M284" s="224" t="s">
        <v>227</v>
      </c>
      <c r="N284" s="220" t="s">
        <v>227</v>
      </c>
      <c r="O284" s="220" t="s">
        <v>227</v>
      </c>
      <c r="P284" s="221" t="s">
        <v>227</v>
      </c>
      <c r="Q284" s="222" t="s">
        <v>227</v>
      </c>
      <c r="R284" s="223" t="s">
        <v>227</v>
      </c>
    </row>
    <row r="285" spans="2:18" hidden="1" x14ac:dyDescent="0.2">
      <c r="B285" s="209" t="s">
        <v>227</v>
      </c>
      <c r="C285" s="66">
        <v>0</v>
      </c>
      <c r="D285" s="216">
        <v>0</v>
      </c>
      <c r="E285" s="217">
        <v>0</v>
      </c>
      <c r="F285" s="200" t="s">
        <v>227</v>
      </c>
      <c r="G285" s="200" t="s">
        <v>227</v>
      </c>
      <c r="H285" s="217" t="s">
        <v>227</v>
      </c>
      <c r="I285" s="218" t="s">
        <v>227</v>
      </c>
      <c r="J285" s="219" t="s">
        <v>227</v>
      </c>
      <c r="K285" s="220" t="s">
        <v>227</v>
      </c>
      <c r="L285" s="224">
        <v>0</v>
      </c>
      <c r="M285" s="224" t="s">
        <v>227</v>
      </c>
      <c r="N285" s="220" t="s">
        <v>227</v>
      </c>
      <c r="O285" s="220" t="s">
        <v>227</v>
      </c>
      <c r="P285" s="221" t="s">
        <v>227</v>
      </c>
      <c r="Q285" s="222" t="s">
        <v>227</v>
      </c>
      <c r="R285" s="223" t="s">
        <v>227</v>
      </c>
    </row>
    <row r="286" spans="2:18" ht="13.5" hidden="1" thickBot="1" x14ac:dyDescent="0.25">
      <c r="B286" s="211" t="s">
        <v>227</v>
      </c>
      <c r="C286" s="154">
        <v>0</v>
      </c>
      <c r="D286" s="203">
        <v>0</v>
      </c>
      <c r="E286" s="225">
        <v>0</v>
      </c>
      <c r="F286" s="204" t="s">
        <v>227</v>
      </c>
      <c r="G286" s="204" t="s">
        <v>227</v>
      </c>
      <c r="H286" s="225" t="s">
        <v>227</v>
      </c>
      <c r="I286" s="226" t="s">
        <v>227</v>
      </c>
      <c r="J286" s="227" t="s">
        <v>227</v>
      </c>
      <c r="K286" s="228" t="s">
        <v>227</v>
      </c>
      <c r="L286" s="212">
        <v>0</v>
      </c>
      <c r="M286" s="212" t="s">
        <v>227</v>
      </c>
      <c r="N286" s="228" t="s">
        <v>227</v>
      </c>
      <c r="O286" s="228" t="s">
        <v>227</v>
      </c>
      <c r="P286" s="227" t="s">
        <v>227</v>
      </c>
      <c r="Q286" s="229" t="s">
        <v>227</v>
      </c>
      <c r="R286" s="230" t="s">
        <v>227</v>
      </c>
    </row>
    <row r="287" spans="2:18" ht="13.5" thickBot="1" x14ac:dyDescent="0.25">
      <c r="B287" s="161"/>
      <c r="C287" s="483"/>
      <c r="D287" s="483"/>
      <c r="E287" s="483"/>
      <c r="F287" s="483"/>
      <c r="G287" s="483"/>
      <c r="H287" s="483"/>
      <c r="I287" s="483"/>
      <c r="J287" s="483"/>
      <c r="K287" s="483"/>
      <c r="L287" s="483"/>
      <c r="M287" s="483"/>
      <c r="N287" s="483"/>
      <c r="O287" s="483"/>
      <c r="P287" s="483"/>
      <c r="Q287" s="483"/>
      <c r="R287" s="484"/>
    </row>
    <row r="288" spans="2:18" x14ac:dyDescent="0.2">
      <c r="B288" s="67">
        <v>26</v>
      </c>
      <c r="C288" s="68" t="s">
        <v>391</v>
      </c>
      <c r="D288" s="69">
        <v>1</v>
      </c>
      <c r="E288" s="71">
        <v>1</v>
      </c>
      <c r="F288" s="70">
        <v>525490168</v>
      </c>
      <c r="G288" s="70">
        <v>0</v>
      </c>
      <c r="H288" s="71">
        <v>2</v>
      </c>
      <c r="I288" s="68">
        <v>525490168</v>
      </c>
      <c r="J288" s="71"/>
      <c r="K288" s="68"/>
      <c r="L288" s="68"/>
      <c r="M288" s="68">
        <v>0</v>
      </c>
      <c r="N288" s="71" t="s">
        <v>227</v>
      </c>
      <c r="O288" s="68" t="s">
        <v>227</v>
      </c>
      <c r="P288" s="73"/>
      <c r="Q288" s="73">
        <v>5252682424.3480005</v>
      </c>
      <c r="R288" s="120" t="s">
        <v>399</v>
      </c>
    </row>
    <row r="289" spans="2:18" x14ac:dyDescent="0.2">
      <c r="B289" s="209">
        <v>26.1</v>
      </c>
      <c r="C289" s="66" t="s">
        <v>392</v>
      </c>
      <c r="D289" s="216">
        <v>0.9</v>
      </c>
      <c r="E289" s="217">
        <v>0</v>
      </c>
      <c r="F289" s="200" t="s">
        <v>227</v>
      </c>
      <c r="G289" s="200" t="s">
        <v>227</v>
      </c>
      <c r="H289" s="217" t="s">
        <v>227</v>
      </c>
      <c r="I289" s="218" t="s">
        <v>227</v>
      </c>
      <c r="J289" s="219">
        <v>1578108031</v>
      </c>
      <c r="K289" s="220">
        <v>120</v>
      </c>
      <c r="L289" s="220">
        <v>0</v>
      </c>
      <c r="M289" s="220" t="s">
        <v>227</v>
      </c>
      <c r="N289" s="220">
        <v>20</v>
      </c>
      <c r="O289" s="220">
        <v>25</v>
      </c>
      <c r="P289" s="221">
        <v>1E-3</v>
      </c>
      <c r="Q289" s="222">
        <v>2603878251.1490002</v>
      </c>
      <c r="R289" s="223" t="s">
        <v>227</v>
      </c>
    </row>
    <row r="290" spans="2:18" ht="13.5" thickBot="1" x14ac:dyDescent="0.25">
      <c r="B290" s="209">
        <v>26.200000000000003</v>
      </c>
      <c r="C290" s="66" t="s">
        <v>393</v>
      </c>
      <c r="D290" s="216">
        <v>0.1</v>
      </c>
      <c r="E290" s="217">
        <v>0</v>
      </c>
      <c r="F290" s="200" t="s">
        <v>227</v>
      </c>
      <c r="G290" s="200" t="s">
        <v>227</v>
      </c>
      <c r="H290" s="217" t="s">
        <v>227</v>
      </c>
      <c r="I290" s="218" t="s">
        <v>227</v>
      </c>
      <c r="J290" s="219">
        <v>1471557874</v>
      </c>
      <c r="K290" s="220">
        <v>120</v>
      </c>
      <c r="L290" s="224">
        <v>0</v>
      </c>
      <c r="M290" s="224" t="s">
        <v>227</v>
      </c>
      <c r="N290" s="220">
        <v>20</v>
      </c>
      <c r="O290" s="220">
        <v>40</v>
      </c>
      <c r="P290" s="221">
        <v>1E-3</v>
      </c>
      <c r="Q290" s="222">
        <v>2648804173.1990004</v>
      </c>
      <c r="R290" s="223" t="s">
        <v>227</v>
      </c>
    </row>
    <row r="291" spans="2:18" hidden="1" x14ac:dyDescent="0.2">
      <c r="B291" s="209" t="s">
        <v>227</v>
      </c>
      <c r="C291" s="66">
        <v>0</v>
      </c>
      <c r="D291" s="216">
        <v>0</v>
      </c>
      <c r="E291" s="217">
        <v>0</v>
      </c>
      <c r="F291" s="200" t="s">
        <v>227</v>
      </c>
      <c r="G291" s="200" t="s">
        <v>227</v>
      </c>
      <c r="H291" s="217" t="s">
        <v>227</v>
      </c>
      <c r="I291" s="218" t="s">
        <v>227</v>
      </c>
      <c r="J291" s="219" t="s">
        <v>227</v>
      </c>
      <c r="K291" s="220" t="s">
        <v>227</v>
      </c>
      <c r="L291" s="224">
        <v>0</v>
      </c>
      <c r="M291" s="224" t="s">
        <v>227</v>
      </c>
      <c r="N291" s="220" t="s">
        <v>227</v>
      </c>
      <c r="O291" s="220" t="s">
        <v>227</v>
      </c>
      <c r="P291" s="221" t="s">
        <v>227</v>
      </c>
      <c r="Q291" s="222" t="s">
        <v>227</v>
      </c>
      <c r="R291" s="223" t="s">
        <v>227</v>
      </c>
    </row>
    <row r="292" spans="2:18" hidden="1" x14ac:dyDescent="0.2">
      <c r="B292" s="209" t="s">
        <v>227</v>
      </c>
      <c r="C292" s="66">
        <v>0</v>
      </c>
      <c r="D292" s="216">
        <v>0</v>
      </c>
      <c r="E292" s="217">
        <v>0</v>
      </c>
      <c r="F292" s="200" t="s">
        <v>227</v>
      </c>
      <c r="G292" s="200" t="s">
        <v>227</v>
      </c>
      <c r="H292" s="217" t="s">
        <v>227</v>
      </c>
      <c r="I292" s="218" t="s">
        <v>227</v>
      </c>
      <c r="J292" s="219" t="s">
        <v>227</v>
      </c>
      <c r="K292" s="220" t="s">
        <v>227</v>
      </c>
      <c r="L292" s="224">
        <v>0</v>
      </c>
      <c r="M292" s="224" t="s">
        <v>227</v>
      </c>
      <c r="N292" s="220" t="s">
        <v>227</v>
      </c>
      <c r="O292" s="220" t="s">
        <v>227</v>
      </c>
      <c r="P292" s="221" t="s">
        <v>227</v>
      </c>
      <c r="Q292" s="222"/>
      <c r="R292" s="223" t="s">
        <v>227</v>
      </c>
    </row>
    <row r="293" spans="2:18" hidden="1" x14ac:dyDescent="0.2">
      <c r="B293" s="209" t="s">
        <v>227</v>
      </c>
      <c r="C293" s="66">
        <v>0</v>
      </c>
      <c r="D293" s="216">
        <v>0</v>
      </c>
      <c r="E293" s="217">
        <v>0</v>
      </c>
      <c r="F293" s="200" t="s">
        <v>227</v>
      </c>
      <c r="G293" s="200" t="s">
        <v>227</v>
      </c>
      <c r="H293" s="217" t="s">
        <v>227</v>
      </c>
      <c r="I293" s="218" t="s">
        <v>227</v>
      </c>
      <c r="J293" s="219" t="s">
        <v>227</v>
      </c>
      <c r="K293" s="220" t="s">
        <v>227</v>
      </c>
      <c r="L293" s="224">
        <v>0</v>
      </c>
      <c r="M293" s="224" t="s">
        <v>227</v>
      </c>
      <c r="N293" s="220" t="s">
        <v>227</v>
      </c>
      <c r="O293" s="220" t="s">
        <v>227</v>
      </c>
      <c r="P293" s="221" t="s">
        <v>227</v>
      </c>
      <c r="Q293" s="222" t="s">
        <v>227</v>
      </c>
      <c r="R293" s="223" t="s">
        <v>227</v>
      </c>
    </row>
    <row r="294" spans="2:18" hidden="1" x14ac:dyDescent="0.2">
      <c r="B294" s="209" t="s">
        <v>227</v>
      </c>
      <c r="C294" s="66">
        <v>0</v>
      </c>
      <c r="D294" s="216">
        <v>0</v>
      </c>
      <c r="E294" s="217">
        <v>0</v>
      </c>
      <c r="F294" s="200" t="s">
        <v>227</v>
      </c>
      <c r="G294" s="200" t="s">
        <v>227</v>
      </c>
      <c r="H294" s="217" t="s">
        <v>227</v>
      </c>
      <c r="I294" s="218" t="s">
        <v>227</v>
      </c>
      <c r="J294" s="219" t="s">
        <v>227</v>
      </c>
      <c r="K294" s="220" t="s">
        <v>227</v>
      </c>
      <c r="L294" s="224">
        <v>0</v>
      </c>
      <c r="M294" s="224" t="s">
        <v>227</v>
      </c>
      <c r="N294" s="220" t="s">
        <v>227</v>
      </c>
      <c r="O294" s="220" t="s">
        <v>227</v>
      </c>
      <c r="P294" s="221" t="s">
        <v>227</v>
      </c>
      <c r="Q294" s="222" t="s">
        <v>227</v>
      </c>
      <c r="R294" s="223" t="s">
        <v>227</v>
      </c>
    </row>
    <row r="295" spans="2:18" hidden="1" x14ac:dyDescent="0.2">
      <c r="B295" s="209" t="s">
        <v>227</v>
      </c>
      <c r="C295" s="66">
        <v>0</v>
      </c>
      <c r="D295" s="216">
        <v>0</v>
      </c>
      <c r="E295" s="217">
        <v>0</v>
      </c>
      <c r="F295" s="200" t="s">
        <v>227</v>
      </c>
      <c r="G295" s="200" t="s">
        <v>227</v>
      </c>
      <c r="H295" s="217" t="s">
        <v>227</v>
      </c>
      <c r="I295" s="218" t="s">
        <v>227</v>
      </c>
      <c r="J295" s="219" t="s">
        <v>227</v>
      </c>
      <c r="K295" s="220" t="s">
        <v>227</v>
      </c>
      <c r="L295" s="224">
        <v>0</v>
      </c>
      <c r="M295" s="224" t="s">
        <v>227</v>
      </c>
      <c r="N295" s="220" t="s">
        <v>227</v>
      </c>
      <c r="O295" s="220" t="s">
        <v>227</v>
      </c>
      <c r="P295" s="221" t="s">
        <v>227</v>
      </c>
      <c r="Q295" s="222" t="s">
        <v>227</v>
      </c>
      <c r="R295" s="223" t="s">
        <v>227</v>
      </c>
    </row>
    <row r="296" spans="2:18" hidden="1" x14ac:dyDescent="0.2">
      <c r="B296" s="209" t="s">
        <v>227</v>
      </c>
      <c r="C296" s="66">
        <v>0</v>
      </c>
      <c r="D296" s="216">
        <v>0</v>
      </c>
      <c r="E296" s="217">
        <v>0</v>
      </c>
      <c r="F296" s="200" t="s">
        <v>227</v>
      </c>
      <c r="G296" s="200" t="s">
        <v>227</v>
      </c>
      <c r="H296" s="217" t="s">
        <v>227</v>
      </c>
      <c r="I296" s="218" t="s">
        <v>227</v>
      </c>
      <c r="J296" s="219" t="s">
        <v>227</v>
      </c>
      <c r="K296" s="220" t="s">
        <v>227</v>
      </c>
      <c r="L296" s="224">
        <v>0</v>
      </c>
      <c r="M296" s="224" t="s">
        <v>227</v>
      </c>
      <c r="N296" s="220" t="s">
        <v>227</v>
      </c>
      <c r="O296" s="220" t="s">
        <v>227</v>
      </c>
      <c r="P296" s="221" t="s">
        <v>227</v>
      </c>
      <c r="Q296" s="222" t="s">
        <v>227</v>
      </c>
      <c r="R296" s="223" t="s">
        <v>227</v>
      </c>
    </row>
    <row r="297" spans="2:18" ht="13.5" hidden="1" thickBot="1" x14ac:dyDescent="0.25">
      <c r="B297" s="211" t="s">
        <v>227</v>
      </c>
      <c r="C297" s="154">
        <v>0</v>
      </c>
      <c r="D297" s="203">
        <v>0</v>
      </c>
      <c r="E297" s="225">
        <v>0</v>
      </c>
      <c r="F297" s="204" t="s">
        <v>227</v>
      </c>
      <c r="G297" s="204" t="s">
        <v>227</v>
      </c>
      <c r="H297" s="225" t="s">
        <v>227</v>
      </c>
      <c r="I297" s="226" t="s">
        <v>227</v>
      </c>
      <c r="J297" s="227" t="s">
        <v>227</v>
      </c>
      <c r="K297" s="228" t="s">
        <v>227</v>
      </c>
      <c r="L297" s="212">
        <v>0</v>
      </c>
      <c r="M297" s="212" t="s">
        <v>227</v>
      </c>
      <c r="N297" s="228" t="s">
        <v>227</v>
      </c>
      <c r="O297" s="228" t="s">
        <v>227</v>
      </c>
      <c r="P297" s="227" t="s">
        <v>227</v>
      </c>
      <c r="Q297" s="229" t="s">
        <v>227</v>
      </c>
      <c r="R297" s="230" t="s">
        <v>227</v>
      </c>
    </row>
    <row r="298" spans="2:18" ht="13.5" thickBot="1" x14ac:dyDescent="0.25">
      <c r="B298" s="161"/>
      <c r="C298" s="483"/>
      <c r="D298" s="483"/>
      <c r="E298" s="483"/>
      <c r="F298" s="483"/>
      <c r="G298" s="483"/>
      <c r="H298" s="483"/>
      <c r="I298" s="483"/>
      <c r="J298" s="483"/>
      <c r="K298" s="483"/>
      <c r="L298" s="483"/>
      <c r="M298" s="483"/>
      <c r="N298" s="483"/>
      <c r="O298" s="483"/>
      <c r="P298" s="483"/>
      <c r="Q298" s="483"/>
      <c r="R298" s="484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47">
    <mergeCell ref="N11:N12"/>
    <mergeCell ref="B10:B12"/>
    <mergeCell ref="C10:C12"/>
    <mergeCell ref="D11:D12"/>
    <mergeCell ref="E10:E12"/>
    <mergeCell ref="H10:H12"/>
    <mergeCell ref="C23:R23"/>
    <mergeCell ref="B4:R4"/>
    <mergeCell ref="B5:R5"/>
    <mergeCell ref="B6:R6"/>
    <mergeCell ref="B7:R7"/>
    <mergeCell ref="R11:R12"/>
    <mergeCell ref="F11:F12"/>
    <mergeCell ref="L10:L12"/>
    <mergeCell ref="M10:M12"/>
    <mergeCell ref="I11:I12"/>
    <mergeCell ref="J11:J12"/>
    <mergeCell ref="G11:G12"/>
    <mergeCell ref="Q11:Q12"/>
    <mergeCell ref="K11:K12"/>
    <mergeCell ref="O11:O12"/>
    <mergeCell ref="P11:P12"/>
    <mergeCell ref="C34:R34"/>
    <mergeCell ref="C45:R45"/>
    <mergeCell ref="C56:R56"/>
    <mergeCell ref="C67:R67"/>
    <mergeCell ref="C78:R78"/>
    <mergeCell ref="C89:R89"/>
    <mergeCell ref="C100:R100"/>
    <mergeCell ref="C111:R111"/>
    <mergeCell ref="C122:R122"/>
    <mergeCell ref="C133:R133"/>
    <mergeCell ref="C144:R144"/>
    <mergeCell ref="C155:R155"/>
    <mergeCell ref="C166:R166"/>
    <mergeCell ref="C177:R177"/>
    <mergeCell ref="C188:R188"/>
    <mergeCell ref="C199:R199"/>
    <mergeCell ref="C210:R210"/>
    <mergeCell ref="C221:R221"/>
    <mergeCell ref="C232:R232"/>
    <mergeCell ref="C243:R243"/>
    <mergeCell ref="C254:R254"/>
    <mergeCell ref="C265:R265"/>
    <mergeCell ref="C276:R276"/>
    <mergeCell ref="C287:R287"/>
    <mergeCell ref="C298:R298"/>
  </mergeCells>
  <phoneticPr fontId="22" type="noConversion"/>
  <conditionalFormatting sqref="R9 D9:I9">
    <cfRule type="expression" dxfId="486" priority="6713" stopIfTrue="1">
      <formula>IF(#REF!-INT(#REF!)&gt;0,TRUE,FALSE)</formula>
    </cfRule>
  </conditionalFormatting>
  <conditionalFormatting sqref="C13:C22 C9 K9:Q9">
    <cfRule type="cellIs" dxfId="485" priority="6714" stopIfTrue="1" operator="equal">
      <formula>"NO ADMISIBLE"</formula>
    </cfRule>
  </conditionalFormatting>
  <conditionalFormatting sqref="L15:M22 D15:D22">
    <cfRule type="expression" dxfId="484" priority="6712" stopIfTrue="1">
      <formula>IF(#REF!-INT(#REF!)&gt;0,TRUE,FALSE)</formula>
    </cfRule>
  </conditionalFormatting>
  <conditionalFormatting sqref="R13:R22">
    <cfRule type="cellIs" dxfId="483" priority="6709" stopIfTrue="1" operator="equal">
      <formula>"NO ADMISIBLE"</formula>
    </cfRule>
    <cfRule type="cellIs" dxfId="482" priority="6710" stopIfTrue="1" operator="equal">
      <formula>"ADMISIBLE"</formula>
    </cfRule>
  </conditionalFormatting>
  <conditionalFormatting sqref="R13:R22">
    <cfRule type="cellIs" dxfId="481" priority="6708" stopIfTrue="1" operator="equal">
      <formula>"PENDIENTE"</formula>
    </cfRule>
  </conditionalFormatting>
  <conditionalFormatting sqref="D14 K14:O14 Q14">
    <cfRule type="expression" dxfId="480" priority="6703" stopIfTrue="1">
      <formula>IF(#REF!-INT(#REF!)&gt;0,TRUE,FALSE)</formula>
    </cfRule>
  </conditionalFormatting>
  <conditionalFormatting sqref="D13:Q13 I14:I22 E14:E22">
    <cfRule type="expression" dxfId="479" priority="6718" stopIfTrue="1">
      <formula>IF(#REF!-INT(#REF!)&gt;0,TRUE,FALSE)</formula>
    </cfRule>
  </conditionalFormatting>
  <conditionalFormatting sqref="F14:F22">
    <cfRule type="expression" dxfId="478" priority="4211" stopIfTrue="1">
      <formula>IF(#REF!-INT(#REF!)&gt;0,TRUE,FALSE)</formula>
    </cfRule>
  </conditionalFormatting>
  <conditionalFormatting sqref="G14:G22">
    <cfRule type="expression" dxfId="477" priority="4210" stopIfTrue="1">
      <formula>IF(#REF!-INT(#REF!)&gt;0,TRUE,FALSE)</formula>
    </cfRule>
  </conditionalFormatting>
  <conditionalFormatting sqref="H14:H22">
    <cfRule type="expression" dxfId="476" priority="4209" stopIfTrue="1">
      <formula>IF(#REF!-INT(#REF!)&gt;0,TRUE,FALSE)</formula>
    </cfRule>
  </conditionalFormatting>
  <conditionalFormatting sqref="J14:J22">
    <cfRule type="expression" dxfId="475" priority="4208" stopIfTrue="1">
      <formula>IF(#REF!-INT(#REF!)&gt;0,TRUE,FALSE)</formula>
    </cfRule>
  </conditionalFormatting>
  <conditionalFormatting sqref="K15:K22">
    <cfRule type="expression" dxfId="474" priority="4207" stopIfTrue="1">
      <formula>IF(#REF!-INT(#REF!)&gt;0,TRUE,FALSE)</formula>
    </cfRule>
  </conditionalFormatting>
  <conditionalFormatting sqref="N15:N22">
    <cfRule type="expression" dxfId="473" priority="4206" stopIfTrue="1">
      <formula>IF(#REF!-INT(#REF!)&gt;0,TRUE,FALSE)</formula>
    </cfRule>
  </conditionalFormatting>
  <conditionalFormatting sqref="O15:O22">
    <cfRule type="expression" dxfId="472" priority="4205" stopIfTrue="1">
      <formula>IF(#REF!-INT(#REF!)&gt;0,TRUE,FALSE)</formula>
    </cfRule>
  </conditionalFormatting>
  <conditionalFormatting sqref="Q15:Q22">
    <cfRule type="expression" dxfId="471" priority="4204" stopIfTrue="1">
      <formula>IF(#REF!-INT(#REF!)&gt;0,TRUE,FALSE)</formula>
    </cfRule>
  </conditionalFormatting>
  <conditionalFormatting sqref="P14:P22">
    <cfRule type="expression" dxfId="470" priority="4203" stopIfTrue="1">
      <formula>IF(#REF!-INT(#REF!)&gt;0,TRUE,FALSE)</formula>
    </cfRule>
  </conditionalFormatting>
  <conditionalFormatting sqref="B14:R22">
    <cfRule type="expression" dxfId="469" priority="2695">
      <formula>MOD(ROW(),2)=0</formula>
    </cfRule>
  </conditionalFormatting>
  <conditionalFormatting sqref="C24:C33">
    <cfRule type="cellIs" dxfId="468" priority="481" stopIfTrue="1" operator="equal">
      <formula>"NO ADMISIBLE"</formula>
    </cfRule>
  </conditionalFormatting>
  <conditionalFormatting sqref="L26:M33 D26:D33">
    <cfRule type="expression" dxfId="467" priority="480" stopIfTrue="1">
      <formula>IF(#REF!-INT(#REF!)&gt;0,TRUE,FALSE)</formula>
    </cfRule>
  </conditionalFormatting>
  <conditionalFormatting sqref="R24:R33">
    <cfRule type="cellIs" dxfId="466" priority="478" stopIfTrue="1" operator="equal">
      <formula>"NO ADMISIBLE"</formula>
    </cfRule>
    <cfRule type="cellIs" dxfId="465" priority="479" stopIfTrue="1" operator="equal">
      <formula>"ADMISIBLE"</formula>
    </cfRule>
  </conditionalFormatting>
  <conditionalFormatting sqref="R24:R33">
    <cfRule type="cellIs" dxfId="464" priority="477" stopIfTrue="1" operator="equal">
      <formula>"PENDIENTE"</formula>
    </cfRule>
  </conditionalFormatting>
  <conditionalFormatting sqref="D25 K25:O25 Q25">
    <cfRule type="expression" dxfId="463" priority="476" stopIfTrue="1">
      <formula>IF(#REF!-INT(#REF!)&gt;0,TRUE,FALSE)</formula>
    </cfRule>
  </conditionalFormatting>
  <conditionalFormatting sqref="D24:Q24 I25:I33 E25:E33">
    <cfRule type="expression" dxfId="462" priority="482" stopIfTrue="1">
      <formula>IF(#REF!-INT(#REF!)&gt;0,TRUE,FALSE)</formula>
    </cfRule>
  </conditionalFormatting>
  <conditionalFormatting sqref="F25:F33">
    <cfRule type="expression" dxfId="461" priority="475" stopIfTrue="1">
      <formula>IF(#REF!-INT(#REF!)&gt;0,TRUE,FALSE)</formula>
    </cfRule>
  </conditionalFormatting>
  <conditionalFormatting sqref="G25:G33">
    <cfRule type="expression" dxfId="460" priority="474" stopIfTrue="1">
      <formula>IF(#REF!-INT(#REF!)&gt;0,TRUE,FALSE)</formula>
    </cfRule>
  </conditionalFormatting>
  <conditionalFormatting sqref="H25:H33">
    <cfRule type="expression" dxfId="459" priority="473" stopIfTrue="1">
      <formula>IF(#REF!-INT(#REF!)&gt;0,TRUE,FALSE)</formula>
    </cfRule>
  </conditionalFormatting>
  <conditionalFormatting sqref="J25:J33">
    <cfRule type="expression" dxfId="458" priority="472" stopIfTrue="1">
      <formula>IF(#REF!-INT(#REF!)&gt;0,TRUE,FALSE)</formula>
    </cfRule>
  </conditionalFormatting>
  <conditionalFormatting sqref="K26:K33">
    <cfRule type="expression" dxfId="457" priority="471" stopIfTrue="1">
      <formula>IF(#REF!-INT(#REF!)&gt;0,TRUE,FALSE)</formula>
    </cfRule>
  </conditionalFormatting>
  <conditionalFormatting sqref="N26:N33">
    <cfRule type="expression" dxfId="456" priority="470" stopIfTrue="1">
      <formula>IF(#REF!-INT(#REF!)&gt;0,TRUE,FALSE)</formula>
    </cfRule>
  </conditionalFormatting>
  <conditionalFormatting sqref="O26:O33">
    <cfRule type="expression" dxfId="455" priority="469" stopIfTrue="1">
      <formula>IF(#REF!-INT(#REF!)&gt;0,TRUE,FALSE)</formula>
    </cfRule>
  </conditionalFormatting>
  <conditionalFormatting sqref="Q26:Q33">
    <cfRule type="expression" dxfId="454" priority="468" stopIfTrue="1">
      <formula>IF(#REF!-INT(#REF!)&gt;0,TRUE,FALSE)</formula>
    </cfRule>
  </conditionalFormatting>
  <conditionalFormatting sqref="P25:P33">
    <cfRule type="expression" dxfId="453" priority="467" stopIfTrue="1">
      <formula>IF(#REF!-INT(#REF!)&gt;0,TRUE,FALSE)</formula>
    </cfRule>
  </conditionalFormatting>
  <conditionalFormatting sqref="B25:R33">
    <cfRule type="expression" dxfId="452" priority="466">
      <formula>MOD(ROW(),2)=0</formula>
    </cfRule>
  </conditionalFormatting>
  <conditionalFormatting sqref="C35:C44">
    <cfRule type="cellIs" dxfId="451" priority="464" stopIfTrue="1" operator="equal">
      <formula>"NO ADMISIBLE"</formula>
    </cfRule>
  </conditionalFormatting>
  <conditionalFormatting sqref="L37:M44 D37:D44">
    <cfRule type="expression" dxfId="450" priority="463" stopIfTrue="1">
      <formula>IF(#REF!-INT(#REF!)&gt;0,TRUE,FALSE)</formula>
    </cfRule>
  </conditionalFormatting>
  <conditionalFormatting sqref="R35:R44">
    <cfRule type="cellIs" dxfId="449" priority="461" stopIfTrue="1" operator="equal">
      <formula>"NO ADMISIBLE"</formula>
    </cfRule>
    <cfRule type="cellIs" dxfId="448" priority="462" stopIfTrue="1" operator="equal">
      <formula>"ADMISIBLE"</formula>
    </cfRule>
  </conditionalFormatting>
  <conditionalFormatting sqref="R35:R44">
    <cfRule type="cellIs" dxfId="447" priority="460" stopIfTrue="1" operator="equal">
      <formula>"PENDIENTE"</formula>
    </cfRule>
  </conditionalFormatting>
  <conditionalFormatting sqref="D36 K36:O36 Q36">
    <cfRule type="expression" dxfId="446" priority="459" stopIfTrue="1">
      <formula>IF(#REF!-INT(#REF!)&gt;0,TRUE,FALSE)</formula>
    </cfRule>
  </conditionalFormatting>
  <conditionalFormatting sqref="D35:Q35 I36:I44 E36:E44">
    <cfRule type="expression" dxfId="445" priority="465" stopIfTrue="1">
      <formula>IF(#REF!-INT(#REF!)&gt;0,TRUE,FALSE)</formula>
    </cfRule>
  </conditionalFormatting>
  <conditionalFormatting sqref="F36:F44">
    <cfRule type="expression" dxfId="444" priority="458" stopIfTrue="1">
      <formula>IF(#REF!-INT(#REF!)&gt;0,TRUE,FALSE)</formula>
    </cfRule>
  </conditionalFormatting>
  <conditionalFormatting sqref="G36:G44">
    <cfRule type="expression" dxfId="443" priority="457" stopIfTrue="1">
      <formula>IF(#REF!-INT(#REF!)&gt;0,TRUE,FALSE)</formula>
    </cfRule>
  </conditionalFormatting>
  <conditionalFormatting sqref="H36:H44">
    <cfRule type="expression" dxfId="442" priority="456" stopIfTrue="1">
      <formula>IF(#REF!-INT(#REF!)&gt;0,TRUE,FALSE)</formula>
    </cfRule>
  </conditionalFormatting>
  <conditionalFormatting sqref="J36:J44">
    <cfRule type="expression" dxfId="441" priority="455" stopIfTrue="1">
      <formula>IF(#REF!-INT(#REF!)&gt;0,TRUE,FALSE)</formula>
    </cfRule>
  </conditionalFormatting>
  <conditionalFormatting sqref="K37:K44">
    <cfRule type="expression" dxfId="440" priority="454" stopIfTrue="1">
      <formula>IF(#REF!-INT(#REF!)&gt;0,TRUE,FALSE)</formula>
    </cfRule>
  </conditionalFormatting>
  <conditionalFormatting sqref="N37:N44">
    <cfRule type="expression" dxfId="439" priority="453" stopIfTrue="1">
      <formula>IF(#REF!-INT(#REF!)&gt;0,TRUE,FALSE)</formula>
    </cfRule>
  </conditionalFormatting>
  <conditionalFormatting sqref="O37:O44">
    <cfRule type="expression" dxfId="438" priority="452" stopIfTrue="1">
      <formula>IF(#REF!-INT(#REF!)&gt;0,TRUE,FALSE)</formula>
    </cfRule>
  </conditionalFormatting>
  <conditionalFormatting sqref="Q37:Q44">
    <cfRule type="expression" dxfId="437" priority="451" stopIfTrue="1">
      <formula>IF(#REF!-INT(#REF!)&gt;0,TRUE,FALSE)</formula>
    </cfRule>
  </conditionalFormatting>
  <conditionalFormatting sqref="P36:P44">
    <cfRule type="expression" dxfId="436" priority="450" stopIfTrue="1">
      <formula>IF(#REF!-INT(#REF!)&gt;0,TRUE,FALSE)</formula>
    </cfRule>
  </conditionalFormatting>
  <conditionalFormatting sqref="B36:R44">
    <cfRule type="expression" dxfId="435" priority="449">
      <formula>MOD(ROW(),2)=0</formula>
    </cfRule>
  </conditionalFormatting>
  <conditionalFormatting sqref="C46:C55">
    <cfRule type="cellIs" dxfId="434" priority="447" stopIfTrue="1" operator="equal">
      <formula>"NO ADMISIBLE"</formula>
    </cfRule>
  </conditionalFormatting>
  <conditionalFormatting sqref="L48:M55 D48:D55">
    <cfRule type="expression" dxfId="433" priority="446" stopIfTrue="1">
      <formula>IF(#REF!-INT(#REF!)&gt;0,TRUE,FALSE)</formula>
    </cfRule>
  </conditionalFormatting>
  <conditionalFormatting sqref="R46:R55">
    <cfRule type="cellIs" dxfId="432" priority="444" stopIfTrue="1" operator="equal">
      <formula>"NO ADMISIBLE"</formula>
    </cfRule>
    <cfRule type="cellIs" dxfId="431" priority="445" stopIfTrue="1" operator="equal">
      <formula>"ADMISIBLE"</formula>
    </cfRule>
  </conditionalFormatting>
  <conditionalFormatting sqref="R46:R55">
    <cfRule type="cellIs" dxfId="430" priority="443" stopIfTrue="1" operator="equal">
      <formula>"PENDIENTE"</formula>
    </cfRule>
  </conditionalFormatting>
  <conditionalFormatting sqref="D47 K47:O47 Q47">
    <cfRule type="expression" dxfId="429" priority="442" stopIfTrue="1">
      <formula>IF(#REF!-INT(#REF!)&gt;0,TRUE,FALSE)</formula>
    </cfRule>
  </conditionalFormatting>
  <conditionalFormatting sqref="D46:Q46 I47:I55 E47:E55">
    <cfRule type="expression" dxfId="428" priority="448" stopIfTrue="1">
      <formula>IF(#REF!-INT(#REF!)&gt;0,TRUE,FALSE)</formula>
    </cfRule>
  </conditionalFormatting>
  <conditionalFormatting sqref="F47:F55">
    <cfRule type="expression" dxfId="427" priority="441" stopIfTrue="1">
      <formula>IF(#REF!-INT(#REF!)&gt;0,TRUE,FALSE)</formula>
    </cfRule>
  </conditionalFormatting>
  <conditionalFormatting sqref="G47:G55">
    <cfRule type="expression" dxfId="426" priority="440" stopIfTrue="1">
      <formula>IF(#REF!-INT(#REF!)&gt;0,TRUE,FALSE)</formula>
    </cfRule>
  </conditionalFormatting>
  <conditionalFormatting sqref="H47:H55">
    <cfRule type="expression" dxfId="425" priority="439" stopIfTrue="1">
      <formula>IF(#REF!-INT(#REF!)&gt;0,TRUE,FALSE)</formula>
    </cfRule>
  </conditionalFormatting>
  <conditionalFormatting sqref="J47:J55">
    <cfRule type="expression" dxfId="424" priority="438" stopIfTrue="1">
      <formula>IF(#REF!-INT(#REF!)&gt;0,TRUE,FALSE)</formula>
    </cfRule>
  </conditionalFormatting>
  <conditionalFormatting sqref="K48:K55">
    <cfRule type="expression" dxfId="423" priority="437" stopIfTrue="1">
      <formula>IF(#REF!-INT(#REF!)&gt;0,TRUE,FALSE)</formula>
    </cfRule>
  </conditionalFormatting>
  <conditionalFormatting sqref="N48:N55">
    <cfRule type="expression" dxfId="422" priority="436" stopIfTrue="1">
      <formula>IF(#REF!-INT(#REF!)&gt;0,TRUE,FALSE)</formula>
    </cfRule>
  </conditionalFormatting>
  <conditionalFormatting sqref="O48:O55">
    <cfRule type="expression" dxfId="421" priority="435" stopIfTrue="1">
      <formula>IF(#REF!-INT(#REF!)&gt;0,TRUE,FALSE)</formula>
    </cfRule>
  </conditionalFormatting>
  <conditionalFormatting sqref="Q48:Q55">
    <cfRule type="expression" dxfId="420" priority="434" stopIfTrue="1">
      <formula>IF(#REF!-INT(#REF!)&gt;0,TRUE,FALSE)</formula>
    </cfRule>
  </conditionalFormatting>
  <conditionalFormatting sqref="P47:P55">
    <cfRule type="expression" dxfId="419" priority="433" stopIfTrue="1">
      <formula>IF(#REF!-INT(#REF!)&gt;0,TRUE,FALSE)</formula>
    </cfRule>
  </conditionalFormatting>
  <conditionalFormatting sqref="B47:R55">
    <cfRule type="expression" dxfId="418" priority="432">
      <formula>MOD(ROW(),2)=0</formula>
    </cfRule>
  </conditionalFormatting>
  <conditionalFormatting sqref="C57:C66">
    <cfRule type="cellIs" dxfId="417" priority="430" stopIfTrue="1" operator="equal">
      <formula>"NO ADMISIBLE"</formula>
    </cfRule>
  </conditionalFormatting>
  <conditionalFormatting sqref="L59:M66 D59:D66">
    <cfRule type="expression" dxfId="416" priority="429" stopIfTrue="1">
      <formula>IF(#REF!-INT(#REF!)&gt;0,TRUE,FALSE)</formula>
    </cfRule>
  </conditionalFormatting>
  <conditionalFormatting sqref="R57:R66">
    <cfRule type="cellIs" dxfId="415" priority="427" stopIfTrue="1" operator="equal">
      <formula>"NO ADMISIBLE"</formula>
    </cfRule>
    <cfRule type="cellIs" dxfId="414" priority="428" stopIfTrue="1" operator="equal">
      <formula>"ADMISIBLE"</formula>
    </cfRule>
  </conditionalFormatting>
  <conditionalFormatting sqref="R57:R66">
    <cfRule type="cellIs" dxfId="413" priority="426" stopIfTrue="1" operator="equal">
      <formula>"PENDIENTE"</formula>
    </cfRule>
  </conditionalFormatting>
  <conditionalFormatting sqref="D58 K58:O58 Q58">
    <cfRule type="expression" dxfId="412" priority="425" stopIfTrue="1">
      <formula>IF(#REF!-INT(#REF!)&gt;0,TRUE,FALSE)</formula>
    </cfRule>
  </conditionalFormatting>
  <conditionalFormatting sqref="D57:Q57 I58:I66 E58:E66">
    <cfRule type="expression" dxfId="411" priority="431" stopIfTrue="1">
      <formula>IF(#REF!-INT(#REF!)&gt;0,TRUE,FALSE)</formula>
    </cfRule>
  </conditionalFormatting>
  <conditionalFormatting sqref="F58:F66">
    <cfRule type="expression" dxfId="410" priority="424" stopIfTrue="1">
      <formula>IF(#REF!-INT(#REF!)&gt;0,TRUE,FALSE)</formula>
    </cfRule>
  </conditionalFormatting>
  <conditionalFormatting sqref="G58:G66">
    <cfRule type="expression" dxfId="409" priority="423" stopIfTrue="1">
      <formula>IF(#REF!-INT(#REF!)&gt;0,TRUE,FALSE)</formula>
    </cfRule>
  </conditionalFormatting>
  <conditionalFormatting sqref="H58:H66">
    <cfRule type="expression" dxfId="408" priority="422" stopIfTrue="1">
      <formula>IF(#REF!-INT(#REF!)&gt;0,TRUE,FALSE)</formula>
    </cfRule>
  </conditionalFormatting>
  <conditionalFormatting sqref="J58:J66">
    <cfRule type="expression" dxfId="407" priority="421" stopIfTrue="1">
      <formula>IF(#REF!-INT(#REF!)&gt;0,TRUE,FALSE)</formula>
    </cfRule>
  </conditionalFormatting>
  <conditionalFormatting sqref="K59:K66">
    <cfRule type="expression" dxfId="406" priority="420" stopIfTrue="1">
      <formula>IF(#REF!-INT(#REF!)&gt;0,TRUE,FALSE)</formula>
    </cfRule>
  </conditionalFormatting>
  <conditionalFormatting sqref="N59:N66">
    <cfRule type="expression" dxfId="405" priority="419" stopIfTrue="1">
      <formula>IF(#REF!-INT(#REF!)&gt;0,TRUE,FALSE)</formula>
    </cfRule>
  </conditionalFormatting>
  <conditionalFormatting sqref="O59:O66">
    <cfRule type="expression" dxfId="404" priority="418" stopIfTrue="1">
      <formula>IF(#REF!-INT(#REF!)&gt;0,TRUE,FALSE)</formula>
    </cfRule>
  </conditionalFormatting>
  <conditionalFormatting sqref="Q59:Q66">
    <cfRule type="expression" dxfId="403" priority="417" stopIfTrue="1">
      <formula>IF(#REF!-INT(#REF!)&gt;0,TRUE,FALSE)</formula>
    </cfRule>
  </conditionalFormatting>
  <conditionalFormatting sqref="P58:P66">
    <cfRule type="expression" dxfId="402" priority="416" stopIfTrue="1">
      <formula>IF(#REF!-INT(#REF!)&gt;0,TRUE,FALSE)</formula>
    </cfRule>
  </conditionalFormatting>
  <conditionalFormatting sqref="B58:R66">
    <cfRule type="expression" dxfId="401" priority="415">
      <formula>MOD(ROW(),2)=0</formula>
    </cfRule>
  </conditionalFormatting>
  <conditionalFormatting sqref="C68:C77">
    <cfRule type="cellIs" dxfId="400" priority="413" stopIfTrue="1" operator="equal">
      <formula>"NO ADMISIBLE"</formula>
    </cfRule>
  </conditionalFormatting>
  <conditionalFormatting sqref="L70:M77 D70:D77">
    <cfRule type="expression" dxfId="399" priority="412" stopIfTrue="1">
      <formula>IF(#REF!-INT(#REF!)&gt;0,TRUE,FALSE)</formula>
    </cfRule>
  </conditionalFormatting>
  <conditionalFormatting sqref="R68:R77">
    <cfRule type="cellIs" dxfId="398" priority="410" stopIfTrue="1" operator="equal">
      <formula>"NO ADMISIBLE"</formula>
    </cfRule>
    <cfRule type="cellIs" dxfId="397" priority="411" stopIfTrue="1" operator="equal">
      <formula>"ADMISIBLE"</formula>
    </cfRule>
  </conditionalFormatting>
  <conditionalFormatting sqref="R68:R77">
    <cfRule type="cellIs" dxfId="396" priority="409" stopIfTrue="1" operator="equal">
      <formula>"PENDIENTE"</formula>
    </cfRule>
  </conditionalFormatting>
  <conditionalFormatting sqref="D69 K69:O69 Q69">
    <cfRule type="expression" dxfId="395" priority="408" stopIfTrue="1">
      <formula>IF(#REF!-INT(#REF!)&gt;0,TRUE,FALSE)</formula>
    </cfRule>
  </conditionalFormatting>
  <conditionalFormatting sqref="D68:Q68 I69:I77 E69:E77">
    <cfRule type="expression" dxfId="394" priority="414" stopIfTrue="1">
      <formula>IF(#REF!-INT(#REF!)&gt;0,TRUE,FALSE)</formula>
    </cfRule>
  </conditionalFormatting>
  <conditionalFormatting sqref="F69:F77">
    <cfRule type="expression" dxfId="393" priority="407" stopIfTrue="1">
      <formula>IF(#REF!-INT(#REF!)&gt;0,TRUE,FALSE)</formula>
    </cfRule>
  </conditionalFormatting>
  <conditionalFormatting sqref="G69:G77">
    <cfRule type="expression" dxfId="392" priority="406" stopIfTrue="1">
      <formula>IF(#REF!-INT(#REF!)&gt;0,TRUE,FALSE)</formula>
    </cfRule>
  </conditionalFormatting>
  <conditionalFormatting sqref="H69:H77">
    <cfRule type="expression" dxfId="391" priority="405" stopIfTrue="1">
      <formula>IF(#REF!-INT(#REF!)&gt;0,TRUE,FALSE)</formula>
    </cfRule>
  </conditionalFormatting>
  <conditionalFormatting sqref="J69:J77">
    <cfRule type="expression" dxfId="390" priority="404" stopIfTrue="1">
      <formula>IF(#REF!-INT(#REF!)&gt;0,TRUE,FALSE)</formula>
    </cfRule>
  </conditionalFormatting>
  <conditionalFormatting sqref="K70:K77">
    <cfRule type="expression" dxfId="389" priority="403" stopIfTrue="1">
      <formula>IF(#REF!-INT(#REF!)&gt;0,TRUE,FALSE)</formula>
    </cfRule>
  </conditionalFormatting>
  <conditionalFormatting sqref="N70:N77">
    <cfRule type="expression" dxfId="388" priority="402" stopIfTrue="1">
      <formula>IF(#REF!-INT(#REF!)&gt;0,TRUE,FALSE)</formula>
    </cfRule>
  </conditionalFormatting>
  <conditionalFormatting sqref="O70:O77">
    <cfRule type="expression" dxfId="387" priority="401" stopIfTrue="1">
      <formula>IF(#REF!-INT(#REF!)&gt;0,TRUE,FALSE)</formula>
    </cfRule>
  </conditionalFormatting>
  <conditionalFormatting sqref="Q70:Q77">
    <cfRule type="expression" dxfId="386" priority="400" stopIfTrue="1">
      <formula>IF(#REF!-INT(#REF!)&gt;0,TRUE,FALSE)</formula>
    </cfRule>
  </conditionalFormatting>
  <conditionalFormatting sqref="P69:P77">
    <cfRule type="expression" dxfId="385" priority="399" stopIfTrue="1">
      <formula>IF(#REF!-INT(#REF!)&gt;0,TRUE,FALSE)</formula>
    </cfRule>
  </conditionalFormatting>
  <conditionalFormatting sqref="B69:R77">
    <cfRule type="expression" dxfId="384" priority="398">
      <formula>MOD(ROW(),2)=0</formula>
    </cfRule>
  </conditionalFormatting>
  <conditionalFormatting sqref="C79:C88">
    <cfRule type="cellIs" dxfId="383" priority="396" stopIfTrue="1" operator="equal">
      <formula>"NO ADMISIBLE"</formula>
    </cfRule>
  </conditionalFormatting>
  <conditionalFormatting sqref="L81:M88 D81:D88">
    <cfRule type="expression" dxfId="382" priority="395" stopIfTrue="1">
      <formula>IF(#REF!-INT(#REF!)&gt;0,TRUE,FALSE)</formula>
    </cfRule>
  </conditionalFormatting>
  <conditionalFormatting sqref="R79:R88">
    <cfRule type="cellIs" dxfId="381" priority="393" stopIfTrue="1" operator="equal">
      <formula>"NO ADMISIBLE"</formula>
    </cfRule>
    <cfRule type="cellIs" dxfId="380" priority="394" stopIfTrue="1" operator="equal">
      <formula>"ADMISIBLE"</formula>
    </cfRule>
  </conditionalFormatting>
  <conditionalFormatting sqref="R79:R88">
    <cfRule type="cellIs" dxfId="379" priority="392" stopIfTrue="1" operator="equal">
      <formula>"PENDIENTE"</formula>
    </cfRule>
  </conditionalFormatting>
  <conditionalFormatting sqref="D80 K80:O80 Q80">
    <cfRule type="expression" dxfId="378" priority="391" stopIfTrue="1">
      <formula>IF(#REF!-INT(#REF!)&gt;0,TRUE,FALSE)</formula>
    </cfRule>
  </conditionalFormatting>
  <conditionalFormatting sqref="D79:Q79 I80:I88 E80:E88">
    <cfRule type="expression" dxfId="377" priority="397" stopIfTrue="1">
      <formula>IF(#REF!-INT(#REF!)&gt;0,TRUE,FALSE)</formula>
    </cfRule>
  </conditionalFormatting>
  <conditionalFormatting sqref="F80:F88">
    <cfRule type="expression" dxfId="376" priority="390" stopIfTrue="1">
      <formula>IF(#REF!-INT(#REF!)&gt;0,TRUE,FALSE)</formula>
    </cfRule>
  </conditionalFormatting>
  <conditionalFormatting sqref="G80:G88">
    <cfRule type="expression" dxfId="375" priority="389" stopIfTrue="1">
      <formula>IF(#REF!-INT(#REF!)&gt;0,TRUE,FALSE)</formula>
    </cfRule>
  </conditionalFormatting>
  <conditionalFormatting sqref="H80:H88">
    <cfRule type="expression" dxfId="374" priority="388" stopIfTrue="1">
      <formula>IF(#REF!-INT(#REF!)&gt;0,TRUE,FALSE)</formula>
    </cfRule>
  </conditionalFormatting>
  <conditionalFormatting sqref="J80:J88">
    <cfRule type="expression" dxfId="373" priority="387" stopIfTrue="1">
      <formula>IF(#REF!-INT(#REF!)&gt;0,TRUE,FALSE)</formula>
    </cfRule>
  </conditionalFormatting>
  <conditionalFormatting sqref="K81:K88">
    <cfRule type="expression" dxfId="372" priority="386" stopIfTrue="1">
      <formula>IF(#REF!-INT(#REF!)&gt;0,TRUE,FALSE)</formula>
    </cfRule>
  </conditionalFormatting>
  <conditionalFormatting sqref="N81:N88">
    <cfRule type="expression" dxfId="371" priority="385" stopIfTrue="1">
      <formula>IF(#REF!-INT(#REF!)&gt;0,TRUE,FALSE)</formula>
    </cfRule>
  </conditionalFormatting>
  <conditionalFormatting sqref="O81:O88">
    <cfRule type="expression" dxfId="370" priority="384" stopIfTrue="1">
      <formula>IF(#REF!-INT(#REF!)&gt;0,TRUE,FALSE)</formula>
    </cfRule>
  </conditionalFormatting>
  <conditionalFormatting sqref="Q81:Q88">
    <cfRule type="expression" dxfId="369" priority="383" stopIfTrue="1">
      <formula>IF(#REF!-INT(#REF!)&gt;0,TRUE,FALSE)</formula>
    </cfRule>
  </conditionalFormatting>
  <conditionalFormatting sqref="P80:P88">
    <cfRule type="expression" dxfId="368" priority="382" stopIfTrue="1">
      <formula>IF(#REF!-INT(#REF!)&gt;0,TRUE,FALSE)</formula>
    </cfRule>
  </conditionalFormatting>
  <conditionalFormatting sqref="B80:R88">
    <cfRule type="expression" dxfId="367" priority="381">
      <formula>MOD(ROW(),2)=0</formula>
    </cfRule>
  </conditionalFormatting>
  <conditionalFormatting sqref="C90:C99">
    <cfRule type="cellIs" dxfId="366" priority="379" stopIfTrue="1" operator="equal">
      <formula>"NO ADMISIBLE"</formula>
    </cfRule>
  </conditionalFormatting>
  <conditionalFormatting sqref="L92:M99 D92:D99">
    <cfRule type="expression" dxfId="365" priority="378" stopIfTrue="1">
      <formula>IF(#REF!-INT(#REF!)&gt;0,TRUE,FALSE)</formula>
    </cfRule>
  </conditionalFormatting>
  <conditionalFormatting sqref="R91:R99">
    <cfRule type="cellIs" dxfId="364" priority="376" stopIfTrue="1" operator="equal">
      <formula>"NO ADMISIBLE"</formula>
    </cfRule>
    <cfRule type="cellIs" dxfId="363" priority="377" stopIfTrue="1" operator="equal">
      <formula>"ADMISIBLE"</formula>
    </cfRule>
  </conditionalFormatting>
  <conditionalFormatting sqref="R91:R99">
    <cfRule type="cellIs" dxfId="362" priority="375" stopIfTrue="1" operator="equal">
      <formula>"PENDIENTE"</formula>
    </cfRule>
  </conditionalFormatting>
  <conditionalFormatting sqref="D91 K91:O91 Q91">
    <cfRule type="expression" dxfId="361" priority="374" stopIfTrue="1">
      <formula>IF(#REF!-INT(#REF!)&gt;0,TRUE,FALSE)</formula>
    </cfRule>
  </conditionalFormatting>
  <conditionalFormatting sqref="D90:Q90 I91:I99 E91:E99">
    <cfRule type="expression" dxfId="360" priority="380" stopIfTrue="1">
      <formula>IF(#REF!-INT(#REF!)&gt;0,TRUE,FALSE)</formula>
    </cfRule>
  </conditionalFormatting>
  <conditionalFormatting sqref="F91:F99">
    <cfRule type="expression" dxfId="359" priority="373" stopIfTrue="1">
      <formula>IF(#REF!-INT(#REF!)&gt;0,TRUE,FALSE)</formula>
    </cfRule>
  </conditionalFormatting>
  <conditionalFormatting sqref="G91:G99">
    <cfRule type="expression" dxfId="358" priority="372" stopIfTrue="1">
      <formula>IF(#REF!-INT(#REF!)&gt;0,TRUE,FALSE)</formula>
    </cfRule>
  </conditionalFormatting>
  <conditionalFormatting sqref="H91:H99">
    <cfRule type="expression" dxfId="357" priority="371" stopIfTrue="1">
      <formula>IF(#REF!-INT(#REF!)&gt;0,TRUE,FALSE)</formula>
    </cfRule>
  </conditionalFormatting>
  <conditionalFormatting sqref="J91:J99">
    <cfRule type="expression" dxfId="356" priority="370" stopIfTrue="1">
      <formula>IF(#REF!-INT(#REF!)&gt;0,TRUE,FALSE)</formula>
    </cfRule>
  </conditionalFormatting>
  <conditionalFormatting sqref="K92:K99">
    <cfRule type="expression" dxfId="355" priority="369" stopIfTrue="1">
      <formula>IF(#REF!-INT(#REF!)&gt;0,TRUE,FALSE)</formula>
    </cfRule>
  </conditionalFormatting>
  <conditionalFormatting sqref="N92:N99">
    <cfRule type="expression" dxfId="354" priority="368" stopIfTrue="1">
      <formula>IF(#REF!-INT(#REF!)&gt;0,TRUE,FALSE)</formula>
    </cfRule>
  </conditionalFormatting>
  <conditionalFormatting sqref="O92:O99">
    <cfRule type="expression" dxfId="353" priority="367" stopIfTrue="1">
      <formula>IF(#REF!-INT(#REF!)&gt;0,TRUE,FALSE)</formula>
    </cfRule>
  </conditionalFormatting>
  <conditionalFormatting sqref="Q92:Q99">
    <cfRule type="expression" dxfId="352" priority="366" stopIfTrue="1">
      <formula>IF(#REF!-INT(#REF!)&gt;0,TRUE,FALSE)</formula>
    </cfRule>
  </conditionalFormatting>
  <conditionalFormatting sqref="P91:P99">
    <cfRule type="expression" dxfId="351" priority="365" stopIfTrue="1">
      <formula>IF(#REF!-INT(#REF!)&gt;0,TRUE,FALSE)</formula>
    </cfRule>
  </conditionalFormatting>
  <conditionalFormatting sqref="B91:R99">
    <cfRule type="expression" dxfId="350" priority="364">
      <formula>MOD(ROW(),2)=0</formula>
    </cfRule>
  </conditionalFormatting>
  <conditionalFormatting sqref="C101:C110">
    <cfRule type="cellIs" dxfId="349" priority="362" stopIfTrue="1" operator="equal">
      <formula>"NO ADMISIBLE"</formula>
    </cfRule>
  </conditionalFormatting>
  <conditionalFormatting sqref="L103:M110 D103:D110">
    <cfRule type="expression" dxfId="348" priority="361" stopIfTrue="1">
      <formula>IF(#REF!-INT(#REF!)&gt;0,TRUE,FALSE)</formula>
    </cfRule>
  </conditionalFormatting>
  <conditionalFormatting sqref="R102:R110">
    <cfRule type="cellIs" dxfId="347" priority="359" stopIfTrue="1" operator="equal">
      <formula>"NO ADMISIBLE"</formula>
    </cfRule>
    <cfRule type="cellIs" dxfId="346" priority="360" stopIfTrue="1" operator="equal">
      <formula>"ADMISIBLE"</formula>
    </cfRule>
  </conditionalFormatting>
  <conditionalFormatting sqref="R102:R110">
    <cfRule type="cellIs" dxfId="345" priority="358" stopIfTrue="1" operator="equal">
      <formula>"PENDIENTE"</formula>
    </cfRule>
  </conditionalFormatting>
  <conditionalFormatting sqref="D102 K102:O102 Q102">
    <cfRule type="expression" dxfId="344" priority="357" stopIfTrue="1">
      <formula>IF(#REF!-INT(#REF!)&gt;0,TRUE,FALSE)</formula>
    </cfRule>
  </conditionalFormatting>
  <conditionalFormatting sqref="D101:Q101 I102:I110 E102:E110">
    <cfRule type="expression" dxfId="343" priority="363" stopIfTrue="1">
      <formula>IF(#REF!-INT(#REF!)&gt;0,TRUE,FALSE)</formula>
    </cfRule>
  </conditionalFormatting>
  <conditionalFormatting sqref="F102:F110">
    <cfRule type="expression" dxfId="342" priority="356" stopIfTrue="1">
      <formula>IF(#REF!-INT(#REF!)&gt;0,TRUE,FALSE)</formula>
    </cfRule>
  </conditionalFormatting>
  <conditionalFormatting sqref="G102:G110">
    <cfRule type="expression" dxfId="341" priority="355" stopIfTrue="1">
      <formula>IF(#REF!-INT(#REF!)&gt;0,TRUE,FALSE)</formula>
    </cfRule>
  </conditionalFormatting>
  <conditionalFormatting sqref="H102:H110">
    <cfRule type="expression" dxfId="340" priority="354" stopIfTrue="1">
      <formula>IF(#REF!-INT(#REF!)&gt;0,TRUE,FALSE)</formula>
    </cfRule>
  </conditionalFormatting>
  <conditionalFormatting sqref="J102:J110">
    <cfRule type="expression" dxfId="339" priority="353" stopIfTrue="1">
      <formula>IF(#REF!-INT(#REF!)&gt;0,TRUE,FALSE)</formula>
    </cfRule>
  </conditionalFormatting>
  <conditionalFormatting sqref="K103:K110">
    <cfRule type="expression" dxfId="338" priority="352" stopIfTrue="1">
      <formula>IF(#REF!-INT(#REF!)&gt;0,TRUE,FALSE)</formula>
    </cfRule>
  </conditionalFormatting>
  <conditionalFormatting sqref="N103:N110">
    <cfRule type="expression" dxfId="337" priority="351" stopIfTrue="1">
      <formula>IF(#REF!-INT(#REF!)&gt;0,TRUE,FALSE)</formula>
    </cfRule>
  </conditionalFormatting>
  <conditionalFormatting sqref="O103:O110">
    <cfRule type="expression" dxfId="336" priority="350" stopIfTrue="1">
      <formula>IF(#REF!-INT(#REF!)&gt;0,TRUE,FALSE)</formula>
    </cfRule>
  </conditionalFormatting>
  <conditionalFormatting sqref="Q103:Q110">
    <cfRule type="expression" dxfId="335" priority="349" stopIfTrue="1">
      <formula>IF(#REF!-INT(#REF!)&gt;0,TRUE,FALSE)</formula>
    </cfRule>
  </conditionalFormatting>
  <conditionalFormatting sqref="P102:P110">
    <cfRule type="expression" dxfId="334" priority="348" stopIfTrue="1">
      <formula>IF(#REF!-INT(#REF!)&gt;0,TRUE,FALSE)</formula>
    </cfRule>
  </conditionalFormatting>
  <conditionalFormatting sqref="B102:R110">
    <cfRule type="expression" dxfId="333" priority="347">
      <formula>MOD(ROW(),2)=0</formula>
    </cfRule>
  </conditionalFormatting>
  <conditionalFormatting sqref="C112:C121">
    <cfRule type="cellIs" dxfId="332" priority="345" stopIfTrue="1" operator="equal">
      <formula>"NO ADMISIBLE"</formula>
    </cfRule>
  </conditionalFormatting>
  <conditionalFormatting sqref="L114:M121 D114:D121">
    <cfRule type="expression" dxfId="331" priority="344" stopIfTrue="1">
      <formula>IF(#REF!-INT(#REF!)&gt;0,TRUE,FALSE)</formula>
    </cfRule>
  </conditionalFormatting>
  <conditionalFormatting sqref="R113:R121">
    <cfRule type="cellIs" dxfId="330" priority="342" stopIfTrue="1" operator="equal">
      <formula>"NO ADMISIBLE"</formula>
    </cfRule>
    <cfRule type="cellIs" dxfId="329" priority="343" stopIfTrue="1" operator="equal">
      <formula>"ADMISIBLE"</formula>
    </cfRule>
  </conditionalFormatting>
  <conditionalFormatting sqref="R113:R121">
    <cfRule type="cellIs" dxfId="328" priority="341" stopIfTrue="1" operator="equal">
      <formula>"PENDIENTE"</formula>
    </cfRule>
  </conditionalFormatting>
  <conditionalFormatting sqref="D113 K113:O113 Q113">
    <cfRule type="expression" dxfId="327" priority="340" stopIfTrue="1">
      <formula>IF(#REF!-INT(#REF!)&gt;0,TRUE,FALSE)</formula>
    </cfRule>
  </conditionalFormatting>
  <conditionalFormatting sqref="D112:Q112 I113:I121 E113:E121">
    <cfRule type="expression" dxfId="326" priority="346" stopIfTrue="1">
      <formula>IF(#REF!-INT(#REF!)&gt;0,TRUE,FALSE)</formula>
    </cfRule>
  </conditionalFormatting>
  <conditionalFormatting sqref="F113:F121">
    <cfRule type="expression" dxfId="325" priority="339" stopIfTrue="1">
      <formula>IF(#REF!-INT(#REF!)&gt;0,TRUE,FALSE)</formula>
    </cfRule>
  </conditionalFormatting>
  <conditionalFormatting sqref="G113:G121">
    <cfRule type="expression" dxfId="324" priority="338" stopIfTrue="1">
      <formula>IF(#REF!-INT(#REF!)&gt;0,TRUE,FALSE)</formula>
    </cfRule>
  </conditionalFormatting>
  <conditionalFormatting sqref="H113:H121">
    <cfRule type="expression" dxfId="323" priority="337" stopIfTrue="1">
      <formula>IF(#REF!-INT(#REF!)&gt;0,TRUE,FALSE)</formula>
    </cfRule>
  </conditionalFormatting>
  <conditionalFormatting sqref="J113:J121">
    <cfRule type="expression" dxfId="322" priority="336" stopIfTrue="1">
      <formula>IF(#REF!-INT(#REF!)&gt;0,TRUE,FALSE)</formula>
    </cfRule>
  </conditionalFormatting>
  <conditionalFormatting sqref="K114:K121">
    <cfRule type="expression" dxfId="321" priority="335" stopIfTrue="1">
      <formula>IF(#REF!-INT(#REF!)&gt;0,TRUE,FALSE)</formula>
    </cfRule>
  </conditionalFormatting>
  <conditionalFormatting sqref="N114:N121">
    <cfRule type="expression" dxfId="320" priority="334" stopIfTrue="1">
      <formula>IF(#REF!-INT(#REF!)&gt;0,TRUE,FALSE)</formula>
    </cfRule>
  </conditionalFormatting>
  <conditionalFormatting sqref="O114:O121">
    <cfRule type="expression" dxfId="319" priority="333" stopIfTrue="1">
      <formula>IF(#REF!-INT(#REF!)&gt;0,TRUE,FALSE)</formula>
    </cfRule>
  </conditionalFormatting>
  <conditionalFormatting sqref="Q114:Q121">
    <cfRule type="expression" dxfId="318" priority="332" stopIfTrue="1">
      <formula>IF(#REF!-INT(#REF!)&gt;0,TRUE,FALSE)</formula>
    </cfRule>
  </conditionalFormatting>
  <conditionalFormatting sqref="P113:P121">
    <cfRule type="expression" dxfId="317" priority="331" stopIfTrue="1">
      <formula>IF(#REF!-INT(#REF!)&gt;0,TRUE,FALSE)</formula>
    </cfRule>
  </conditionalFormatting>
  <conditionalFormatting sqref="B113:R121">
    <cfRule type="expression" dxfId="316" priority="330">
      <formula>MOD(ROW(),2)=0</formula>
    </cfRule>
  </conditionalFormatting>
  <conditionalFormatting sqref="C123:C132">
    <cfRule type="cellIs" dxfId="315" priority="328" stopIfTrue="1" operator="equal">
      <formula>"NO ADMISIBLE"</formula>
    </cfRule>
  </conditionalFormatting>
  <conditionalFormatting sqref="L125:M132 D125:D132">
    <cfRule type="expression" dxfId="314" priority="327" stopIfTrue="1">
      <formula>IF(#REF!-INT(#REF!)&gt;0,TRUE,FALSE)</formula>
    </cfRule>
  </conditionalFormatting>
  <conditionalFormatting sqref="R124:R132">
    <cfRule type="cellIs" dxfId="313" priority="325" stopIfTrue="1" operator="equal">
      <formula>"NO ADMISIBLE"</formula>
    </cfRule>
    <cfRule type="cellIs" dxfId="312" priority="326" stopIfTrue="1" operator="equal">
      <formula>"ADMISIBLE"</formula>
    </cfRule>
  </conditionalFormatting>
  <conditionalFormatting sqref="R124:R132">
    <cfRule type="cellIs" dxfId="311" priority="324" stopIfTrue="1" operator="equal">
      <formula>"PENDIENTE"</formula>
    </cfRule>
  </conditionalFormatting>
  <conditionalFormatting sqref="D124 K124:O124 Q124">
    <cfRule type="expression" dxfId="310" priority="323" stopIfTrue="1">
      <formula>IF(#REF!-INT(#REF!)&gt;0,TRUE,FALSE)</formula>
    </cfRule>
  </conditionalFormatting>
  <conditionalFormatting sqref="D123:Q123 I124:I132 E124:E132">
    <cfRule type="expression" dxfId="309" priority="329" stopIfTrue="1">
      <formula>IF(#REF!-INT(#REF!)&gt;0,TRUE,FALSE)</formula>
    </cfRule>
  </conditionalFormatting>
  <conditionalFormatting sqref="F124:F132">
    <cfRule type="expression" dxfId="308" priority="322" stopIfTrue="1">
      <formula>IF(#REF!-INT(#REF!)&gt;0,TRUE,FALSE)</formula>
    </cfRule>
  </conditionalFormatting>
  <conditionalFormatting sqref="G124:G132">
    <cfRule type="expression" dxfId="307" priority="321" stopIfTrue="1">
      <formula>IF(#REF!-INT(#REF!)&gt;0,TRUE,FALSE)</formula>
    </cfRule>
  </conditionalFormatting>
  <conditionalFormatting sqref="H124:H132">
    <cfRule type="expression" dxfId="306" priority="320" stopIfTrue="1">
      <formula>IF(#REF!-INT(#REF!)&gt;0,TRUE,FALSE)</formula>
    </cfRule>
  </conditionalFormatting>
  <conditionalFormatting sqref="J124:J132">
    <cfRule type="expression" dxfId="305" priority="319" stopIfTrue="1">
      <formula>IF(#REF!-INT(#REF!)&gt;0,TRUE,FALSE)</formula>
    </cfRule>
  </conditionalFormatting>
  <conditionalFormatting sqref="K125:K132">
    <cfRule type="expression" dxfId="304" priority="318" stopIfTrue="1">
      <formula>IF(#REF!-INT(#REF!)&gt;0,TRUE,FALSE)</formula>
    </cfRule>
  </conditionalFormatting>
  <conditionalFormatting sqref="N125:N132">
    <cfRule type="expression" dxfId="303" priority="317" stopIfTrue="1">
      <formula>IF(#REF!-INT(#REF!)&gt;0,TRUE,FALSE)</formula>
    </cfRule>
  </conditionalFormatting>
  <conditionalFormatting sqref="O125:O132">
    <cfRule type="expression" dxfId="302" priority="316" stopIfTrue="1">
      <formula>IF(#REF!-INT(#REF!)&gt;0,TRUE,FALSE)</formula>
    </cfRule>
  </conditionalFormatting>
  <conditionalFormatting sqref="Q125:Q132">
    <cfRule type="expression" dxfId="301" priority="315" stopIfTrue="1">
      <formula>IF(#REF!-INT(#REF!)&gt;0,TRUE,FALSE)</formula>
    </cfRule>
  </conditionalFormatting>
  <conditionalFormatting sqref="P124:P132">
    <cfRule type="expression" dxfId="300" priority="314" stopIfTrue="1">
      <formula>IF(#REF!-INT(#REF!)&gt;0,TRUE,FALSE)</formula>
    </cfRule>
  </conditionalFormatting>
  <conditionalFormatting sqref="B124:R132">
    <cfRule type="expression" dxfId="299" priority="313">
      <formula>MOD(ROW(),2)=0</formula>
    </cfRule>
  </conditionalFormatting>
  <conditionalFormatting sqref="C134:C143">
    <cfRule type="cellIs" dxfId="298" priority="311" stopIfTrue="1" operator="equal">
      <formula>"NO ADMISIBLE"</formula>
    </cfRule>
  </conditionalFormatting>
  <conditionalFormatting sqref="L136:M143 D136:D143">
    <cfRule type="expression" dxfId="297" priority="310" stopIfTrue="1">
      <formula>IF(#REF!-INT(#REF!)&gt;0,TRUE,FALSE)</formula>
    </cfRule>
  </conditionalFormatting>
  <conditionalFormatting sqref="R135:R143">
    <cfRule type="cellIs" dxfId="296" priority="308" stopIfTrue="1" operator="equal">
      <formula>"NO ADMISIBLE"</formula>
    </cfRule>
    <cfRule type="cellIs" dxfId="295" priority="309" stopIfTrue="1" operator="equal">
      <formula>"ADMISIBLE"</formula>
    </cfRule>
  </conditionalFormatting>
  <conditionalFormatting sqref="R135:R143">
    <cfRule type="cellIs" dxfId="294" priority="307" stopIfTrue="1" operator="equal">
      <formula>"PENDIENTE"</formula>
    </cfRule>
  </conditionalFormatting>
  <conditionalFormatting sqref="D135 K135:O135 Q135">
    <cfRule type="expression" dxfId="293" priority="306" stopIfTrue="1">
      <formula>IF(#REF!-INT(#REF!)&gt;0,TRUE,FALSE)</formula>
    </cfRule>
  </conditionalFormatting>
  <conditionalFormatting sqref="D134:Q134 I135:I143 E135:E143">
    <cfRule type="expression" dxfId="292" priority="312" stopIfTrue="1">
      <formula>IF(#REF!-INT(#REF!)&gt;0,TRUE,FALSE)</formula>
    </cfRule>
  </conditionalFormatting>
  <conditionalFormatting sqref="F135:F143">
    <cfRule type="expression" dxfId="291" priority="305" stopIfTrue="1">
      <formula>IF(#REF!-INT(#REF!)&gt;0,TRUE,FALSE)</formula>
    </cfRule>
  </conditionalFormatting>
  <conditionalFormatting sqref="G135:G143">
    <cfRule type="expression" dxfId="290" priority="304" stopIfTrue="1">
      <formula>IF(#REF!-INT(#REF!)&gt;0,TRUE,FALSE)</formula>
    </cfRule>
  </conditionalFormatting>
  <conditionalFormatting sqref="H135:H143">
    <cfRule type="expression" dxfId="289" priority="303" stopIfTrue="1">
      <formula>IF(#REF!-INT(#REF!)&gt;0,TRUE,FALSE)</formula>
    </cfRule>
  </conditionalFormatting>
  <conditionalFormatting sqref="J135:J143">
    <cfRule type="expression" dxfId="288" priority="302" stopIfTrue="1">
      <formula>IF(#REF!-INT(#REF!)&gt;0,TRUE,FALSE)</formula>
    </cfRule>
  </conditionalFormatting>
  <conditionalFormatting sqref="K136:K143">
    <cfRule type="expression" dxfId="287" priority="301" stopIfTrue="1">
      <formula>IF(#REF!-INT(#REF!)&gt;0,TRUE,FALSE)</formula>
    </cfRule>
  </conditionalFormatting>
  <conditionalFormatting sqref="N136:N143">
    <cfRule type="expression" dxfId="286" priority="300" stopIfTrue="1">
      <formula>IF(#REF!-INT(#REF!)&gt;0,TRUE,FALSE)</formula>
    </cfRule>
  </conditionalFormatting>
  <conditionalFormatting sqref="O136:O143">
    <cfRule type="expression" dxfId="285" priority="299" stopIfTrue="1">
      <formula>IF(#REF!-INT(#REF!)&gt;0,TRUE,FALSE)</formula>
    </cfRule>
  </conditionalFormatting>
  <conditionalFormatting sqref="Q136:Q143">
    <cfRule type="expression" dxfId="284" priority="298" stopIfTrue="1">
      <formula>IF(#REF!-INT(#REF!)&gt;0,TRUE,FALSE)</formula>
    </cfRule>
  </conditionalFormatting>
  <conditionalFormatting sqref="P135:P143">
    <cfRule type="expression" dxfId="283" priority="297" stopIfTrue="1">
      <formula>IF(#REF!-INT(#REF!)&gt;0,TRUE,FALSE)</formula>
    </cfRule>
  </conditionalFormatting>
  <conditionalFormatting sqref="B135:R143">
    <cfRule type="expression" dxfId="282" priority="296">
      <formula>MOD(ROW(),2)=0</formula>
    </cfRule>
  </conditionalFormatting>
  <conditionalFormatting sqref="C145:C154">
    <cfRule type="cellIs" dxfId="281" priority="294" stopIfTrue="1" operator="equal">
      <formula>"NO ADMISIBLE"</formula>
    </cfRule>
  </conditionalFormatting>
  <conditionalFormatting sqref="L147:M154 D147:D154">
    <cfRule type="expression" dxfId="280" priority="293" stopIfTrue="1">
      <formula>IF(#REF!-INT(#REF!)&gt;0,TRUE,FALSE)</formula>
    </cfRule>
  </conditionalFormatting>
  <conditionalFormatting sqref="R146:R154">
    <cfRule type="cellIs" dxfId="279" priority="291" stopIfTrue="1" operator="equal">
      <formula>"NO ADMISIBLE"</formula>
    </cfRule>
    <cfRule type="cellIs" dxfId="278" priority="292" stopIfTrue="1" operator="equal">
      <formula>"ADMISIBLE"</formula>
    </cfRule>
  </conditionalFormatting>
  <conditionalFormatting sqref="R146:R154">
    <cfRule type="cellIs" dxfId="277" priority="290" stopIfTrue="1" operator="equal">
      <formula>"PENDIENTE"</formula>
    </cfRule>
  </conditionalFormatting>
  <conditionalFormatting sqref="D146 K146:O146 Q146">
    <cfRule type="expression" dxfId="276" priority="289" stopIfTrue="1">
      <formula>IF(#REF!-INT(#REF!)&gt;0,TRUE,FALSE)</formula>
    </cfRule>
  </conditionalFormatting>
  <conditionalFormatting sqref="D145:Q145 I146:I154 E146:E154">
    <cfRule type="expression" dxfId="275" priority="295" stopIfTrue="1">
      <formula>IF(#REF!-INT(#REF!)&gt;0,TRUE,FALSE)</formula>
    </cfRule>
  </conditionalFormatting>
  <conditionalFormatting sqref="F146:F154">
    <cfRule type="expression" dxfId="274" priority="288" stopIfTrue="1">
      <formula>IF(#REF!-INT(#REF!)&gt;0,TRUE,FALSE)</formula>
    </cfRule>
  </conditionalFormatting>
  <conditionalFormatting sqref="G146:G154">
    <cfRule type="expression" dxfId="273" priority="287" stopIfTrue="1">
      <formula>IF(#REF!-INT(#REF!)&gt;0,TRUE,FALSE)</formula>
    </cfRule>
  </conditionalFormatting>
  <conditionalFormatting sqref="H146:H154">
    <cfRule type="expression" dxfId="272" priority="286" stopIfTrue="1">
      <formula>IF(#REF!-INT(#REF!)&gt;0,TRUE,FALSE)</formula>
    </cfRule>
  </conditionalFormatting>
  <conditionalFormatting sqref="J146:J154">
    <cfRule type="expression" dxfId="271" priority="285" stopIfTrue="1">
      <formula>IF(#REF!-INT(#REF!)&gt;0,TRUE,FALSE)</formula>
    </cfRule>
  </conditionalFormatting>
  <conditionalFormatting sqref="K147:K154">
    <cfRule type="expression" dxfId="270" priority="284" stopIfTrue="1">
      <formula>IF(#REF!-INT(#REF!)&gt;0,TRUE,FALSE)</formula>
    </cfRule>
  </conditionalFormatting>
  <conditionalFormatting sqref="N147:N154">
    <cfRule type="expression" dxfId="269" priority="283" stopIfTrue="1">
      <formula>IF(#REF!-INT(#REF!)&gt;0,TRUE,FALSE)</formula>
    </cfRule>
  </conditionalFormatting>
  <conditionalFormatting sqref="O147:O154">
    <cfRule type="expression" dxfId="268" priority="282" stopIfTrue="1">
      <formula>IF(#REF!-INT(#REF!)&gt;0,TRUE,FALSE)</formula>
    </cfRule>
  </conditionalFormatting>
  <conditionalFormatting sqref="Q147:Q154">
    <cfRule type="expression" dxfId="267" priority="281" stopIfTrue="1">
      <formula>IF(#REF!-INT(#REF!)&gt;0,TRUE,FALSE)</formula>
    </cfRule>
  </conditionalFormatting>
  <conditionalFormatting sqref="P146:P154">
    <cfRule type="expression" dxfId="266" priority="280" stopIfTrue="1">
      <formula>IF(#REF!-INT(#REF!)&gt;0,TRUE,FALSE)</formula>
    </cfRule>
  </conditionalFormatting>
  <conditionalFormatting sqref="B146:R154">
    <cfRule type="expression" dxfId="265" priority="279">
      <formula>MOD(ROW(),2)=0</formula>
    </cfRule>
  </conditionalFormatting>
  <conditionalFormatting sqref="C156:C165">
    <cfRule type="cellIs" dxfId="264" priority="277" stopIfTrue="1" operator="equal">
      <formula>"NO ADMISIBLE"</formula>
    </cfRule>
  </conditionalFormatting>
  <conditionalFormatting sqref="L158:M165 D158:D165">
    <cfRule type="expression" dxfId="263" priority="276" stopIfTrue="1">
      <formula>IF(#REF!-INT(#REF!)&gt;0,TRUE,FALSE)</formula>
    </cfRule>
  </conditionalFormatting>
  <conditionalFormatting sqref="R157:R165">
    <cfRule type="cellIs" dxfId="262" priority="274" stopIfTrue="1" operator="equal">
      <formula>"NO ADMISIBLE"</formula>
    </cfRule>
    <cfRule type="cellIs" dxfId="261" priority="275" stopIfTrue="1" operator="equal">
      <formula>"ADMISIBLE"</formula>
    </cfRule>
  </conditionalFormatting>
  <conditionalFormatting sqref="R157:R165">
    <cfRule type="cellIs" dxfId="260" priority="273" stopIfTrue="1" operator="equal">
      <formula>"PENDIENTE"</formula>
    </cfRule>
  </conditionalFormatting>
  <conditionalFormatting sqref="D157 K157:O157 Q157">
    <cfRule type="expression" dxfId="259" priority="272" stopIfTrue="1">
      <formula>IF(#REF!-INT(#REF!)&gt;0,TRUE,FALSE)</formula>
    </cfRule>
  </conditionalFormatting>
  <conditionalFormatting sqref="D156:Q156 I157:I165 E157:E165">
    <cfRule type="expression" dxfId="258" priority="278" stopIfTrue="1">
      <formula>IF(#REF!-INT(#REF!)&gt;0,TRUE,FALSE)</formula>
    </cfRule>
  </conditionalFormatting>
  <conditionalFormatting sqref="F157:F165">
    <cfRule type="expression" dxfId="257" priority="271" stopIfTrue="1">
      <formula>IF(#REF!-INT(#REF!)&gt;0,TRUE,FALSE)</formula>
    </cfRule>
  </conditionalFormatting>
  <conditionalFormatting sqref="G157:G165">
    <cfRule type="expression" dxfId="256" priority="270" stopIfTrue="1">
      <formula>IF(#REF!-INT(#REF!)&gt;0,TRUE,FALSE)</formula>
    </cfRule>
  </conditionalFormatting>
  <conditionalFormatting sqref="H157:H165">
    <cfRule type="expression" dxfId="255" priority="269" stopIfTrue="1">
      <formula>IF(#REF!-INT(#REF!)&gt;0,TRUE,FALSE)</formula>
    </cfRule>
  </conditionalFormatting>
  <conditionalFormatting sqref="J157:J165">
    <cfRule type="expression" dxfId="254" priority="268" stopIfTrue="1">
      <formula>IF(#REF!-INT(#REF!)&gt;0,TRUE,FALSE)</formula>
    </cfRule>
  </conditionalFormatting>
  <conditionalFormatting sqref="K158:K165">
    <cfRule type="expression" dxfId="253" priority="267" stopIfTrue="1">
      <formula>IF(#REF!-INT(#REF!)&gt;0,TRUE,FALSE)</formula>
    </cfRule>
  </conditionalFormatting>
  <conditionalFormatting sqref="N158:N165">
    <cfRule type="expression" dxfId="252" priority="266" stopIfTrue="1">
      <formula>IF(#REF!-INT(#REF!)&gt;0,TRUE,FALSE)</formula>
    </cfRule>
  </conditionalFormatting>
  <conditionalFormatting sqref="O158:O165">
    <cfRule type="expression" dxfId="251" priority="265" stopIfTrue="1">
      <formula>IF(#REF!-INT(#REF!)&gt;0,TRUE,FALSE)</formula>
    </cfRule>
  </conditionalFormatting>
  <conditionalFormatting sqref="Q158:Q165">
    <cfRule type="expression" dxfId="250" priority="264" stopIfTrue="1">
      <formula>IF(#REF!-INT(#REF!)&gt;0,TRUE,FALSE)</formula>
    </cfRule>
  </conditionalFormatting>
  <conditionalFormatting sqref="P157:P165">
    <cfRule type="expression" dxfId="249" priority="263" stopIfTrue="1">
      <formula>IF(#REF!-INT(#REF!)&gt;0,TRUE,FALSE)</formula>
    </cfRule>
  </conditionalFormatting>
  <conditionalFormatting sqref="B157:R165">
    <cfRule type="expression" dxfId="248" priority="262">
      <formula>MOD(ROW(),2)=0</formula>
    </cfRule>
  </conditionalFormatting>
  <conditionalFormatting sqref="C167:C176">
    <cfRule type="cellIs" dxfId="247" priority="260" stopIfTrue="1" operator="equal">
      <formula>"NO ADMISIBLE"</formula>
    </cfRule>
  </conditionalFormatting>
  <conditionalFormatting sqref="L169:M176 D169:D176">
    <cfRule type="expression" dxfId="246" priority="259" stopIfTrue="1">
      <formula>IF(#REF!-INT(#REF!)&gt;0,TRUE,FALSE)</formula>
    </cfRule>
  </conditionalFormatting>
  <conditionalFormatting sqref="R167:R176">
    <cfRule type="cellIs" dxfId="245" priority="257" stopIfTrue="1" operator="equal">
      <formula>"NO ADMISIBLE"</formula>
    </cfRule>
    <cfRule type="cellIs" dxfId="244" priority="258" stopIfTrue="1" operator="equal">
      <formula>"ADMISIBLE"</formula>
    </cfRule>
  </conditionalFormatting>
  <conditionalFormatting sqref="R167:R176">
    <cfRule type="cellIs" dxfId="243" priority="256" stopIfTrue="1" operator="equal">
      <formula>"PENDIENTE"</formula>
    </cfRule>
  </conditionalFormatting>
  <conditionalFormatting sqref="D168 K168:O168 Q168">
    <cfRule type="expression" dxfId="242" priority="255" stopIfTrue="1">
      <formula>IF(#REF!-INT(#REF!)&gt;0,TRUE,FALSE)</formula>
    </cfRule>
  </conditionalFormatting>
  <conditionalFormatting sqref="D167:Q167 I168:I176 E168:E176">
    <cfRule type="expression" dxfId="241" priority="261" stopIfTrue="1">
      <formula>IF(#REF!-INT(#REF!)&gt;0,TRUE,FALSE)</formula>
    </cfRule>
  </conditionalFormatting>
  <conditionalFormatting sqref="F168:F176">
    <cfRule type="expression" dxfId="240" priority="254" stopIfTrue="1">
      <formula>IF(#REF!-INT(#REF!)&gt;0,TRUE,FALSE)</formula>
    </cfRule>
  </conditionalFormatting>
  <conditionalFormatting sqref="G168:G176">
    <cfRule type="expression" dxfId="239" priority="253" stopIfTrue="1">
      <formula>IF(#REF!-INT(#REF!)&gt;0,TRUE,FALSE)</formula>
    </cfRule>
  </conditionalFormatting>
  <conditionalFormatting sqref="H168:H176">
    <cfRule type="expression" dxfId="238" priority="252" stopIfTrue="1">
      <formula>IF(#REF!-INT(#REF!)&gt;0,TRUE,FALSE)</formula>
    </cfRule>
  </conditionalFormatting>
  <conditionalFormatting sqref="J168:J176">
    <cfRule type="expression" dxfId="237" priority="251" stopIfTrue="1">
      <formula>IF(#REF!-INT(#REF!)&gt;0,TRUE,FALSE)</formula>
    </cfRule>
  </conditionalFormatting>
  <conditionalFormatting sqref="K169:K176">
    <cfRule type="expression" dxfId="236" priority="250" stopIfTrue="1">
      <formula>IF(#REF!-INT(#REF!)&gt;0,TRUE,FALSE)</formula>
    </cfRule>
  </conditionalFormatting>
  <conditionalFormatting sqref="N169:N176">
    <cfRule type="expression" dxfId="235" priority="249" stopIfTrue="1">
      <formula>IF(#REF!-INT(#REF!)&gt;0,TRUE,FALSE)</formula>
    </cfRule>
  </conditionalFormatting>
  <conditionalFormatting sqref="O169:O176">
    <cfRule type="expression" dxfId="234" priority="248" stopIfTrue="1">
      <formula>IF(#REF!-INT(#REF!)&gt;0,TRUE,FALSE)</formula>
    </cfRule>
  </conditionalFormatting>
  <conditionalFormatting sqref="Q169:Q176">
    <cfRule type="expression" dxfId="233" priority="247" stopIfTrue="1">
      <formula>IF(#REF!-INT(#REF!)&gt;0,TRUE,FALSE)</formula>
    </cfRule>
  </conditionalFormatting>
  <conditionalFormatting sqref="P168:P176">
    <cfRule type="expression" dxfId="232" priority="246" stopIfTrue="1">
      <formula>IF(#REF!-INT(#REF!)&gt;0,TRUE,FALSE)</formula>
    </cfRule>
  </conditionalFormatting>
  <conditionalFormatting sqref="B168:R176">
    <cfRule type="expression" dxfId="231" priority="245">
      <formula>MOD(ROW(),2)=0</formula>
    </cfRule>
  </conditionalFormatting>
  <conditionalFormatting sqref="C178:C187">
    <cfRule type="cellIs" dxfId="230" priority="243" stopIfTrue="1" operator="equal">
      <formula>"NO ADMISIBLE"</formula>
    </cfRule>
  </conditionalFormatting>
  <conditionalFormatting sqref="L180:M187 D180:D187">
    <cfRule type="expression" dxfId="229" priority="242" stopIfTrue="1">
      <formula>IF(#REF!-INT(#REF!)&gt;0,TRUE,FALSE)</formula>
    </cfRule>
  </conditionalFormatting>
  <conditionalFormatting sqref="R179:R187">
    <cfRule type="cellIs" dxfId="228" priority="240" stopIfTrue="1" operator="equal">
      <formula>"NO ADMISIBLE"</formula>
    </cfRule>
    <cfRule type="cellIs" dxfId="227" priority="241" stopIfTrue="1" operator="equal">
      <formula>"ADMISIBLE"</formula>
    </cfRule>
  </conditionalFormatting>
  <conditionalFormatting sqref="R179:R187">
    <cfRule type="cellIs" dxfId="226" priority="239" stopIfTrue="1" operator="equal">
      <formula>"PENDIENTE"</formula>
    </cfRule>
  </conditionalFormatting>
  <conditionalFormatting sqref="D179 K179:O179 Q179">
    <cfRule type="expression" dxfId="225" priority="238" stopIfTrue="1">
      <formula>IF(#REF!-INT(#REF!)&gt;0,TRUE,FALSE)</formula>
    </cfRule>
  </conditionalFormatting>
  <conditionalFormatting sqref="D178:Q178 I179:I187 E179:E187">
    <cfRule type="expression" dxfId="224" priority="244" stopIfTrue="1">
      <formula>IF(#REF!-INT(#REF!)&gt;0,TRUE,FALSE)</formula>
    </cfRule>
  </conditionalFormatting>
  <conditionalFormatting sqref="F179:F187">
    <cfRule type="expression" dxfId="223" priority="237" stopIfTrue="1">
      <formula>IF(#REF!-INT(#REF!)&gt;0,TRUE,FALSE)</formula>
    </cfRule>
  </conditionalFormatting>
  <conditionalFormatting sqref="G179:G187">
    <cfRule type="expression" dxfId="222" priority="236" stopIfTrue="1">
      <formula>IF(#REF!-INT(#REF!)&gt;0,TRUE,FALSE)</formula>
    </cfRule>
  </conditionalFormatting>
  <conditionalFormatting sqref="H179:H187">
    <cfRule type="expression" dxfId="221" priority="235" stopIfTrue="1">
      <formula>IF(#REF!-INT(#REF!)&gt;0,TRUE,FALSE)</formula>
    </cfRule>
  </conditionalFormatting>
  <conditionalFormatting sqref="J179:J187">
    <cfRule type="expression" dxfId="220" priority="234" stopIfTrue="1">
      <formula>IF(#REF!-INT(#REF!)&gt;0,TRUE,FALSE)</formula>
    </cfRule>
  </conditionalFormatting>
  <conditionalFormatting sqref="K180:K187">
    <cfRule type="expression" dxfId="219" priority="233" stopIfTrue="1">
      <formula>IF(#REF!-INT(#REF!)&gt;0,TRUE,FALSE)</formula>
    </cfRule>
  </conditionalFormatting>
  <conditionalFormatting sqref="N180:N187">
    <cfRule type="expression" dxfId="218" priority="232" stopIfTrue="1">
      <formula>IF(#REF!-INT(#REF!)&gt;0,TRUE,FALSE)</formula>
    </cfRule>
  </conditionalFormatting>
  <conditionalFormatting sqref="O180:O187">
    <cfRule type="expression" dxfId="217" priority="231" stopIfTrue="1">
      <formula>IF(#REF!-INT(#REF!)&gt;0,TRUE,FALSE)</formula>
    </cfRule>
  </conditionalFormatting>
  <conditionalFormatting sqref="Q180:Q187">
    <cfRule type="expression" dxfId="216" priority="230" stopIfTrue="1">
      <formula>IF(#REF!-INT(#REF!)&gt;0,TRUE,FALSE)</formula>
    </cfRule>
  </conditionalFormatting>
  <conditionalFormatting sqref="P179:P187">
    <cfRule type="expression" dxfId="215" priority="229" stopIfTrue="1">
      <formula>IF(#REF!-INT(#REF!)&gt;0,TRUE,FALSE)</formula>
    </cfRule>
  </conditionalFormatting>
  <conditionalFormatting sqref="B179:R187">
    <cfRule type="expression" dxfId="214" priority="228">
      <formula>MOD(ROW(),2)=0</formula>
    </cfRule>
  </conditionalFormatting>
  <conditionalFormatting sqref="C189:C198">
    <cfRule type="cellIs" dxfId="213" priority="226" stopIfTrue="1" operator="equal">
      <formula>"NO ADMISIBLE"</formula>
    </cfRule>
  </conditionalFormatting>
  <conditionalFormatting sqref="L191:M198 D191:D198">
    <cfRule type="expression" dxfId="212" priority="225" stopIfTrue="1">
      <formula>IF(#REF!-INT(#REF!)&gt;0,TRUE,FALSE)</formula>
    </cfRule>
  </conditionalFormatting>
  <conditionalFormatting sqref="R189:R198">
    <cfRule type="cellIs" dxfId="211" priority="223" stopIfTrue="1" operator="equal">
      <formula>"NO ADMISIBLE"</formula>
    </cfRule>
    <cfRule type="cellIs" dxfId="210" priority="224" stopIfTrue="1" operator="equal">
      <formula>"ADMISIBLE"</formula>
    </cfRule>
  </conditionalFormatting>
  <conditionalFormatting sqref="R189:R198">
    <cfRule type="cellIs" dxfId="209" priority="222" stopIfTrue="1" operator="equal">
      <formula>"PENDIENTE"</formula>
    </cfRule>
  </conditionalFormatting>
  <conditionalFormatting sqref="D190 K190:O190 Q190">
    <cfRule type="expression" dxfId="208" priority="221" stopIfTrue="1">
      <formula>IF(#REF!-INT(#REF!)&gt;0,TRUE,FALSE)</formula>
    </cfRule>
  </conditionalFormatting>
  <conditionalFormatting sqref="D189:Q189 I190:I198 E190:E198">
    <cfRule type="expression" dxfId="207" priority="227" stopIfTrue="1">
      <formula>IF(#REF!-INT(#REF!)&gt;0,TRUE,FALSE)</formula>
    </cfRule>
  </conditionalFormatting>
  <conditionalFormatting sqref="F190:F198">
    <cfRule type="expression" dxfId="206" priority="220" stopIfTrue="1">
      <formula>IF(#REF!-INT(#REF!)&gt;0,TRUE,FALSE)</formula>
    </cfRule>
  </conditionalFormatting>
  <conditionalFormatting sqref="G190:G198">
    <cfRule type="expression" dxfId="205" priority="219" stopIfTrue="1">
      <formula>IF(#REF!-INT(#REF!)&gt;0,TRUE,FALSE)</formula>
    </cfRule>
  </conditionalFormatting>
  <conditionalFormatting sqref="H190:H198">
    <cfRule type="expression" dxfId="204" priority="218" stopIfTrue="1">
      <formula>IF(#REF!-INT(#REF!)&gt;0,TRUE,FALSE)</formula>
    </cfRule>
  </conditionalFormatting>
  <conditionalFormatting sqref="J190:J198">
    <cfRule type="expression" dxfId="203" priority="217" stopIfTrue="1">
      <formula>IF(#REF!-INT(#REF!)&gt;0,TRUE,FALSE)</formula>
    </cfRule>
  </conditionalFormatting>
  <conditionalFormatting sqref="K191:K198">
    <cfRule type="expression" dxfId="202" priority="216" stopIfTrue="1">
      <formula>IF(#REF!-INT(#REF!)&gt;0,TRUE,FALSE)</formula>
    </cfRule>
  </conditionalFormatting>
  <conditionalFormatting sqref="N191:N198">
    <cfRule type="expression" dxfId="201" priority="215" stopIfTrue="1">
      <formula>IF(#REF!-INT(#REF!)&gt;0,TRUE,FALSE)</formula>
    </cfRule>
  </conditionalFormatting>
  <conditionalFormatting sqref="O191:O198">
    <cfRule type="expression" dxfId="200" priority="214" stopIfTrue="1">
      <formula>IF(#REF!-INT(#REF!)&gt;0,TRUE,FALSE)</formula>
    </cfRule>
  </conditionalFormatting>
  <conditionalFormatting sqref="Q191:Q198">
    <cfRule type="expression" dxfId="199" priority="213" stopIfTrue="1">
      <formula>IF(#REF!-INT(#REF!)&gt;0,TRUE,FALSE)</formula>
    </cfRule>
  </conditionalFormatting>
  <conditionalFormatting sqref="P190:P198">
    <cfRule type="expression" dxfId="198" priority="212" stopIfTrue="1">
      <formula>IF(#REF!-INT(#REF!)&gt;0,TRUE,FALSE)</formula>
    </cfRule>
  </conditionalFormatting>
  <conditionalFormatting sqref="B190:R198">
    <cfRule type="expression" dxfId="197" priority="211">
      <formula>MOD(ROW(),2)=0</formula>
    </cfRule>
  </conditionalFormatting>
  <conditionalFormatting sqref="C200:C209">
    <cfRule type="cellIs" dxfId="196" priority="209" stopIfTrue="1" operator="equal">
      <formula>"NO ADMISIBLE"</formula>
    </cfRule>
  </conditionalFormatting>
  <conditionalFormatting sqref="L202:M209 D202:D209">
    <cfRule type="expression" dxfId="195" priority="208" stopIfTrue="1">
      <formula>IF(#REF!-INT(#REF!)&gt;0,TRUE,FALSE)</formula>
    </cfRule>
  </conditionalFormatting>
  <conditionalFormatting sqref="R201:R209">
    <cfRule type="cellIs" dxfId="194" priority="206" stopIfTrue="1" operator="equal">
      <formula>"NO ADMISIBLE"</formula>
    </cfRule>
    <cfRule type="cellIs" dxfId="193" priority="207" stopIfTrue="1" operator="equal">
      <formula>"ADMISIBLE"</formula>
    </cfRule>
  </conditionalFormatting>
  <conditionalFormatting sqref="R201:R209">
    <cfRule type="cellIs" dxfId="192" priority="205" stopIfTrue="1" operator="equal">
      <formula>"PENDIENTE"</formula>
    </cfRule>
  </conditionalFormatting>
  <conditionalFormatting sqref="D201 K201:O201 Q201">
    <cfRule type="expression" dxfId="191" priority="204" stopIfTrue="1">
      <formula>IF(#REF!-INT(#REF!)&gt;0,TRUE,FALSE)</formula>
    </cfRule>
  </conditionalFormatting>
  <conditionalFormatting sqref="D200:Q200 I201:I209 E201:E209">
    <cfRule type="expression" dxfId="190" priority="210" stopIfTrue="1">
      <formula>IF(#REF!-INT(#REF!)&gt;0,TRUE,FALSE)</formula>
    </cfRule>
  </conditionalFormatting>
  <conditionalFormatting sqref="F201:F209">
    <cfRule type="expression" dxfId="189" priority="203" stopIfTrue="1">
      <formula>IF(#REF!-INT(#REF!)&gt;0,TRUE,FALSE)</formula>
    </cfRule>
  </conditionalFormatting>
  <conditionalFormatting sqref="G201:G209">
    <cfRule type="expression" dxfId="188" priority="202" stopIfTrue="1">
      <formula>IF(#REF!-INT(#REF!)&gt;0,TRUE,FALSE)</formula>
    </cfRule>
  </conditionalFormatting>
  <conditionalFormatting sqref="H201:H209">
    <cfRule type="expression" dxfId="187" priority="201" stopIfTrue="1">
      <formula>IF(#REF!-INT(#REF!)&gt;0,TRUE,FALSE)</formula>
    </cfRule>
  </conditionalFormatting>
  <conditionalFormatting sqref="J201:J209">
    <cfRule type="expression" dxfId="186" priority="200" stopIfTrue="1">
      <formula>IF(#REF!-INT(#REF!)&gt;0,TRUE,FALSE)</formula>
    </cfRule>
  </conditionalFormatting>
  <conditionalFormatting sqref="K202:K209">
    <cfRule type="expression" dxfId="185" priority="199" stopIfTrue="1">
      <formula>IF(#REF!-INT(#REF!)&gt;0,TRUE,FALSE)</formula>
    </cfRule>
  </conditionalFormatting>
  <conditionalFormatting sqref="N202:N209">
    <cfRule type="expression" dxfId="184" priority="198" stopIfTrue="1">
      <formula>IF(#REF!-INT(#REF!)&gt;0,TRUE,FALSE)</formula>
    </cfRule>
  </conditionalFormatting>
  <conditionalFormatting sqref="O202:O209">
    <cfRule type="expression" dxfId="183" priority="197" stopIfTrue="1">
      <formula>IF(#REF!-INT(#REF!)&gt;0,TRUE,FALSE)</formula>
    </cfRule>
  </conditionalFormatting>
  <conditionalFormatting sqref="Q202:Q209">
    <cfRule type="expression" dxfId="182" priority="196" stopIfTrue="1">
      <formula>IF(#REF!-INT(#REF!)&gt;0,TRUE,FALSE)</formula>
    </cfRule>
  </conditionalFormatting>
  <conditionalFormatting sqref="P201:P209">
    <cfRule type="expression" dxfId="181" priority="195" stopIfTrue="1">
      <formula>IF(#REF!-INT(#REF!)&gt;0,TRUE,FALSE)</formula>
    </cfRule>
  </conditionalFormatting>
  <conditionalFormatting sqref="B201:R209">
    <cfRule type="expression" dxfId="180" priority="194">
      <formula>MOD(ROW(),2)=0</formula>
    </cfRule>
  </conditionalFormatting>
  <conditionalFormatting sqref="C211:C220">
    <cfRule type="cellIs" dxfId="179" priority="192" stopIfTrue="1" operator="equal">
      <formula>"NO ADMISIBLE"</formula>
    </cfRule>
  </conditionalFormatting>
  <conditionalFormatting sqref="L213:M220 D213:D220">
    <cfRule type="expression" dxfId="178" priority="191" stopIfTrue="1">
      <formula>IF(#REF!-INT(#REF!)&gt;0,TRUE,FALSE)</formula>
    </cfRule>
  </conditionalFormatting>
  <conditionalFormatting sqref="R212:R220">
    <cfRule type="cellIs" dxfId="177" priority="189" stopIfTrue="1" operator="equal">
      <formula>"NO ADMISIBLE"</formula>
    </cfRule>
    <cfRule type="cellIs" dxfId="176" priority="190" stopIfTrue="1" operator="equal">
      <formula>"ADMISIBLE"</formula>
    </cfRule>
  </conditionalFormatting>
  <conditionalFormatting sqref="R212:R220">
    <cfRule type="cellIs" dxfId="175" priority="188" stopIfTrue="1" operator="equal">
      <formula>"PENDIENTE"</formula>
    </cfRule>
  </conditionalFormatting>
  <conditionalFormatting sqref="D212 K212:O212 Q212">
    <cfRule type="expression" dxfId="174" priority="187" stopIfTrue="1">
      <formula>IF(#REF!-INT(#REF!)&gt;0,TRUE,FALSE)</formula>
    </cfRule>
  </conditionalFormatting>
  <conditionalFormatting sqref="D211:Q211 I212:I220 E212:E220">
    <cfRule type="expression" dxfId="173" priority="193" stopIfTrue="1">
      <formula>IF(#REF!-INT(#REF!)&gt;0,TRUE,FALSE)</formula>
    </cfRule>
  </conditionalFormatting>
  <conditionalFormatting sqref="F212:F220">
    <cfRule type="expression" dxfId="172" priority="186" stopIfTrue="1">
      <formula>IF(#REF!-INT(#REF!)&gt;0,TRUE,FALSE)</formula>
    </cfRule>
  </conditionalFormatting>
  <conditionalFormatting sqref="G212:G220">
    <cfRule type="expression" dxfId="171" priority="185" stopIfTrue="1">
      <formula>IF(#REF!-INT(#REF!)&gt;0,TRUE,FALSE)</formula>
    </cfRule>
  </conditionalFormatting>
  <conditionalFormatting sqref="H212:H220">
    <cfRule type="expression" dxfId="170" priority="184" stopIfTrue="1">
      <formula>IF(#REF!-INT(#REF!)&gt;0,TRUE,FALSE)</formula>
    </cfRule>
  </conditionalFormatting>
  <conditionalFormatting sqref="J212:J220">
    <cfRule type="expression" dxfId="169" priority="183" stopIfTrue="1">
      <formula>IF(#REF!-INT(#REF!)&gt;0,TRUE,FALSE)</formula>
    </cfRule>
  </conditionalFormatting>
  <conditionalFormatting sqref="K213:K220">
    <cfRule type="expression" dxfId="168" priority="182" stopIfTrue="1">
      <formula>IF(#REF!-INT(#REF!)&gt;0,TRUE,FALSE)</formula>
    </cfRule>
  </conditionalFormatting>
  <conditionalFormatting sqref="N213:N220">
    <cfRule type="expression" dxfId="167" priority="181" stopIfTrue="1">
      <formula>IF(#REF!-INT(#REF!)&gt;0,TRUE,FALSE)</formula>
    </cfRule>
  </conditionalFormatting>
  <conditionalFormatting sqref="O213:O220">
    <cfRule type="expression" dxfId="166" priority="180" stopIfTrue="1">
      <formula>IF(#REF!-INT(#REF!)&gt;0,TRUE,FALSE)</formula>
    </cfRule>
  </conditionalFormatting>
  <conditionalFormatting sqref="Q213:Q220">
    <cfRule type="expression" dxfId="165" priority="179" stopIfTrue="1">
      <formula>IF(#REF!-INT(#REF!)&gt;0,TRUE,FALSE)</formula>
    </cfRule>
  </conditionalFormatting>
  <conditionalFormatting sqref="P212:P220">
    <cfRule type="expression" dxfId="164" priority="178" stopIfTrue="1">
      <formula>IF(#REF!-INT(#REF!)&gt;0,TRUE,FALSE)</formula>
    </cfRule>
  </conditionalFormatting>
  <conditionalFormatting sqref="B212:R220">
    <cfRule type="expression" dxfId="163" priority="177">
      <formula>MOD(ROW(),2)=0</formula>
    </cfRule>
  </conditionalFormatting>
  <conditionalFormatting sqref="C222:C231">
    <cfRule type="cellIs" dxfId="162" priority="175" stopIfTrue="1" operator="equal">
      <formula>"NO ADMISIBLE"</formula>
    </cfRule>
  </conditionalFormatting>
  <conditionalFormatting sqref="L224:M231 D224:D231">
    <cfRule type="expression" dxfId="161" priority="174" stopIfTrue="1">
      <formula>IF(#REF!-INT(#REF!)&gt;0,TRUE,FALSE)</formula>
    </cfRule>
  </conditionalFormatting>
  <conditionalFormatting sqref="R222:R231">
    <cfRule type="cellIs" dxfId="160" priority="172" stopIfTrue="1" operator="equal">
      <formula>"NO ADMISIBLE"</formula>
    </cfRule>
    <cfRule type="cellIs" dxfId="159" priority="173" stopIfTrue="1" operator="equal">
      <formula>"ADMISIBLE"</formula>
    </cfRule>
  </conditionalFormatting>
  <conditionalFormatting sqref="R222:R231">
    <cfRule type="cellIs" dxfId="158" priority="171" stopIfTrue="1" operator="equal">
      <formula>"PENDIENTE"</formula>
    </cfRule>
  </conditionalFormatting>
  <conditionalFormatting sqref="D223 K223:O223 Q223">
    <cfRule type="expression" dxfId="157" priority="170" stopIfTrue="1">
      <formula>IF(#REF!-INT(#REF!)&gt;0,TRUE,FALSE)</formula>
    </cfRule>
  </conditionalFormatting>
  <conditionalFormatting sqref="D222:Q222 I223:I231 E223:E231">
    <cfRule type="expression" dxfId="156" priority="176" stopIfTrue="1">
      <formula>IF(#REF!-INT(#REF!)&gt;0,TRUE,FALSE)</formula>
    </cfRule>
  </conditionalFormatting>
  <conditionalFormatting sqref="F223:F231">
    <cfRule type="expression" dxfId="155" priority="169" stopIfTrue="1">
      <formula>IF(#REF!-INT(#REF!)&gt;0,TRUE,FALSE)</formula>
    </cfRule>
  </conditionalFormatting>
  <conditionalFormatting sqref="G223:G231">
    <cfRule type="expression" dxfId="154" priority="168" stopIfTrue="1">
      <formula>IF(#REF!-INT(#REF!)&gt;0,TRUE,FALSE)</formula>
    </cfRule>
  </conditionalFormatting>
  <conditionalFormatting sqref="H223:H231">
    <cfRule type="expression" dxfId="153" priority="167" stopIfTrue="1">
      <formula>IF(#REF!-INT(#REF!)&gt;0,TRUE,FALSE)</formula>
    </cfRule>
  </conditionalFormatting>
  <conditionalFormatting sqref="J223:J231">
    <cfRule type="expression" dxfId="152" priority="166" stopIfTrue="1">
      <formula>IF(#REF!-INT(#REF!)&gt;0,TRUE,FALSE)</formula>
    </cfRule>
  </conditionalFormatting>
  <conditionalFormatting sqref="K224:K231">
    <cfRule type="expression" dxfId="151" priority="165" stopIfTrue="1">
      <formula>IF(#REF!-INT(#REF!)&gt;0,TRUE,FALSE)</formula>
    </cfRule>
  </conditionalFormatting>
  <conditionalFormatting sqref="N224:N231">
    <cfRule type="expression" dxfId="150" priority="164" stopIfTrue="1">
      <formula>IF(#REF!-INT(#REF!)&gt;0,TRUE,FALSE)</formula>
    </cfRule>
  </conditionalFormatting>
  <conditionalFormatting sqref="O224:O231">
    <cfRule type="expression" dxfId="149" priority="163" stopIfTrue="1">
      <formula>IF(#REF!-INT(#REF!)&gt;0,TRUE,FALSE)</formula>
    </cfRule>
  </conditionalFormatting>
  <conditionalFormatting sqref="Q224:Q231">
    <cfRule type="expression" dxfId="148" priority="162" stopIfTrue="1">
      <formula>IF(#REF!-INT(#REF!)&gt;0,TRUE,FALSE)</formula>
    </cfRule>
  </conditionalFormatting>
  <conditionalFormatting sqref="P223:P231">
    <cfRule type="expression" dxfId="147" priority="161" stopIfTrue="1">
      <formula>IF(#REF!-INT(#REF!)&gt;0,TRUE,FALSE)</formula>
    </cfRule>
  </conditionalFormatting>
  <conditionalFormatting sqref="B223:R231">
    <cfRule type="expression" dxfId="146" priority="160">
      <formula>MOD(ROW(),2)=0</formula>
    </cfRule>
  </conditionalFormatting>
  <conditionalFormatting sqref="C233:C242">
    <cfRule type="cellIs" dxfId="145" priority="158" stopIfTrue="1" operator="equal">
      <formula>"NO ADMISIBLE"</formula>
    </cfRule>
  </conditionalFormatting>
  <conditionalFormatting sqref="L235:M242 D235:D242">
    <cfRule type="expression" dxfId="144" priority="157" stopIfTrue="1">
      <formula>IF(#REF!-INT(#REF!)&gt;0,TRUE,FALSE)</formula>
    </cfRule>
  </conditionalFormatting>
  <conditionalFormatting sqref="R234:R242">
    <cfRule type="cellIs" dxfId="143" priority="155" stopIfTrue="1" operator="equal">
      <formula>"NO ADMISIBLE"</formula>
    </cfRule>
    <cfRule type="cellIs" dxfId="142" priority="156" stopIfTrue="1" operator="equal">
      <formula>"ADMISIBLE"</formula>
    </cfRule>
  </conditionalFormatting>
  <conditionalFormatting sqref="R234:R242">
    <cfRule type="cellIs" dxfId="141" priority="154" stopIfTrue="1" operator="equal">
      <formula>"PENDIENTE"</formula>
    </cfRule>
  </conditionalFormatting>
  <conditionalFormatting sqref="D234 K234:O234 Q234">
    <cfRule type="expression" dxfId="140" priority="153" stopIfTrue="1">
      <formula>IF(#REF!-INT(#REF!)&gt;0,TRUE,FALSE)</formula>
    </cfRule>
  </conditionalFormatting>
  <conditionalFormatting sqref="D233:Q233 I234:I242 E234:E242">
    <cfRule type="expression" dxfId="139" priority="159" stopIfTrue="1">
      <formula>IF(#REF!-INT(#REF!)&gt;0,TRUE,FALSE)</formula>
    </cfRule>
  </conditionalFormatting>
  <conditionalFormatting sqref="F234:F242">
    <cfRule type="expression" dxfId="138" priority="152" stopIfTrue="1">
      <formula>IF(#REF!-INT(#REF!)&gt;0,TRUE,FALSE)</formula>
    </cfRule>
  </conditionalFormatting>
  <conditionalFormatting sqref="G234:G242">
    <cfRule type="expression" dxfId="137" priority="151" stopIfTrue="1">
      <formula>IF(#REF!-INT(#REF!)&gt;0,TRUE,FALSE)</formula>
    </cfRule>
  </conditionalFormatting>
  <conditionalFormatting sqref="H234:H242">
    <cfRule type="expression" dxfId="136" priority="150" stopIfTrue="1">
      <formula>IF(#REF!-INT(#REF!)&gt;0,TRUE,FALSE)</formula>
    </cfRule>
  </conditionalFormatting>
  <conditionalFormatting sqref="J234:J242">
    <cfRule type="expression" dxfId="135" priority="149" stopIfTrue="1">
      <formula>IF(#REF!-INT(#REF!)&gt;0,TRUE,FALSE)</formula>
    </cfRule>
  </conditionalFormatting>
  <conditionalFormatting sqref="K235:K242">
    <cfRule type="expression" dxfId="134" priority="148" stopIfTrue="1">
      <formula>IF(#REF!-INT(#REF!)&gt;0,TRUE,FALSE)</formula>
    </cfRule>
  </conditionalFormatting>
  <conditionalFormatting sqref="N235:N242">
    <cfRule type="expression" dxfId="133" priority="147" stopIfTrue="1">
      <formula>IF(#REF!-INT(#REF!)&gt;0,TRUE,FALSE)</formula>
    </cfRule>
  </conditionalFormatting>
  <conditionalFormatting sqref="O235:O242">
    <cfRule type="expression" dxfId="132" priority="146" stopIfTrue="1">
      <formula>IF(#REF!-INT(#REF!)&gt;0,TRUE,FALSE)</formula>
    </cfRule>
  </conditionalFormatting>
  <conditionalFormatting sqref="Q235:Q242">
    <cfRule type="expression" dxfId="131" priority="145" stopIfTrue="1">
      <formula>IF(#REF!-INT(#REF!)&gt;0,TRUE,FALSE)</formula>
    </cfRule>
  </conditionalFormatting>
  <conditionalFormatting sqref="P234:P242">
    <cfRule type="expression" dxfId="130" priority="144" stopIfTrue="1">
      <formula>IF(#REF!-INT(#REF!)&gt;0,TRUE,FALSE)</formula>
    </cfRule>
  </conditionalFormatting>
  <conditionalFormatting sqref="B234:R242">
    <cfRule type="expression" dxfId="129" priority="143">
      <formula>MOD(ROW(),2)=0</formula>
    </cfRule>
  </conditionalFormatting>
  <conditionalFormatting sqref="C244:C253">
    <cfRule type="cellIs" dxfId="128" priority="141" stopIfTrue="1" operator="equal">
      <formula>"NO ADMISIBLE"</formula>
    </cfRule>
  </conditionalFormatting>
  <conditionalFormatting sqref="L246:M253 D246:D253">
    <cfRule type="expression" dxfId="127" priority="140" stopIfTrue="1">
      <formula>IF(#REF!-INT(#REF!)&gt;0,TRUE,FALSE)</formula>
    </cfRule>
  </conditionalFormatting>
  <conditionalFormatting sqref="R245:R253">
    <cfRule type="cellIs" dxfId="126" priority="138" stopIfTrue="1" operator="equal">
      <formula>"NO ADMISIBLE"</formula>
    </cfRule>
    <cfRule type="cellIs" dxfId="125" priority="139" stopIfTrue="1" operator="equal">
      <formula>"ADMISIBLE"</formula>
    </cfRule>
  </conditionalFormatting>
  <conditionalFormatting sqref="R245:R253">
    <cfRule type="cellIs" dxfId="124" priority="137" stopIfTrue="1" operator="equal">
      <formula>"PENDIENTE"</formula>
    </cfRule>
  </conditionalFormatting>
  <conditionalFormatting sqref="D245 K245:O245 Q245">
    <cfRule type="expression" dxfId="123" priority="136" stopIfTrue="1">
      <formula>IF(#REF!-INT(#REF!)&gt;0,TRUE,FALSE)</formula>
    </cfRule>
  </conditionalFormatting>
  <conditionalFormatting sqref="D244:Q244 I245:I253 E245:E253">
    <cfRule type="expression" dxfId="122" priority="142" stopIfTrue="1">
      <formula>IF(#REF!-INT(#REF!)&gt;0,TRUE,FALSE)</formula>
    </cfRule>
  </conditionalFormatting>
  <conditionalFormatting sqref="F245:F253">
    <cfRule type="expression" dxfId="121" priority="135" stopIfTrue="1">
      <formula>IF(#REF!-INT(#REF!)&gt;0,TRUE,FALSE)</formula>
    </cfRule>
  </conditionalFormatting>
  <conditionalFormatting sqref="G245:G253">
    <cfRule type="expression" dxfId="120" priority="134" stopIfTrue="1">
      <formula>IF(#REF!-INT(#REF!)&gt;0,TRUE,FALSE)</formula>
    </cfRule>
  </conditionalFormatting>
  <conditionalFormatting sqref="H245:H253">
    <cfRule type="expression" dxfId="119" priority="133" stopIfTrue="1">
      <formula>IF(#REF!-INT(#REF!)&gt;0,TRUE,FALSE)</formula>
    </cfRule>
  </conditionalFormatting>
  <conditionalFormatting sqref="J245:J253">
    <cfRule type="expression" dxfId="118" priority="132" stopIfTrue="1">
      <formula>IF(#REF!-INT(#REF!)&gt;0,TRUE,FALSE)</formula>
    </cfRule>
  </conditionalFormatting>
  <conditionalFormatting sqref="K246:K253">
    <cfRule type="expression" dxfId="117" priority="131" stopIfTrue="1">
      <formula>IF(#REF!-INT(#REF!)&gt;0,TRUE,FALSE)</formula>
    </cfRule>
  </conditionalFormatting>
  <conditionalFormatting sqref="N246:N253">
    <cfRule type="expression" dxfId="116" priority="130" stopIfTrue="1">
      <formula>IF(#REF!-INT(#REF!)&gt;0,TRUE,FALSE)</formula>
    </cfRule>
  </conditionalFormatting>
  <conditionalFormatting sqref="O246:O253">
    <cfRule type="expression" dxfId="115" priority="129" stopIfTrue="1">
      <formula>IF(#REF!-INT(#REF!)&gt;0,TRUE,FALSE)</formula>
    </cfRule>
  </conditionalFormatting>
  <conditionalFormatting sqref="Q246:Q253">
    <cfRule type="expression" dxfId="114" priority="128" stopIfTrue="1">
      <formula>IF(#REF!-INT(#REF!)&gt;0,TRUE,FALSE)</formula>
    </cfRule>
  </conditionalFormatting>
  <conditionalFormatting sqref="P245:P253">
    <cfRule type="expression" dxfId="113" priority="127" stopIfTrue="1">
      <formula>IF(#REF!-INT(#REF!)&gt;0,TRUE,FALSE)</formula>
    </cfRule>
  </conditionalFormatting>
  <conditionalFormatting sqref="B245:R253">
    <cfRule type="expression" dxfId="112" priority="126">
      <formula>MOD(ROW(),2)=0</formula>
    </cfRule>
  </conditionalFormatting>
  <conditionalFormatting sqref="C255:C264">
    <cfRule type="cellIs" dxfId="111" priority="124" stopIfTrue="1" operator="equal">
      <formula>"NO ADMISIBLE"</formula>
    </cfRule>
  </conditionalFormatting>
  <conditionalFormatting sqref="L257:M264 D257:D264">
    <cfRule type="expression" dxfId="110" priority="123" stopIfTrue="1">
      <formula>IF(#REF!-INT(#REF!)&gt;0,TRUE,FALSE)</formula>
    </cfRule>
  </conditionalFormatting>
  <conditionalFormatting sqref="R256:R264">
    <cfRule type="cellIs" dxfId="109" priority="121" stopIfTrue="1" operator="equal">
      <formula>"NO ADMISIBLE"</formula>
    </cfRule>
    <cfRule type="cellIs" dxfId="108" priority="122" stopIfTrue="1" operator="equal">
      <formula>"ADMISIBLE"</formula>
    </cfRule>
  </conditionalFormatting>
  <conditionalFormatting sqref="R256:R264">
    <cfRule type="cellIs" dxfId="107" priority="120" stopIfTrue="1" operator="equal">
      <formula>"PENDIENTE"</formula>
    </cfRule>
  </conditionalFormatting>
  <conditionalFormatting sqref="D256 K256:O256 Q256">
    <cfRule type="expression" dxfId="106" priority="119" stopIfTrue="1">
      <formula>IF(#REF!-INT(#REF!)&gt;0,TRUE,FALSE)</formula>
    </cfRule>
  </conditionalFormatting>
  <conditionalFormatting sqref="D255:Q255 I256:I264 E256:E264">
    <cfRule type="expression" dxfId="105" priority="125" stopIfTrue="1">
      <formula>IF(#REF!-INT(#REF!)&gt;0,TRUE,FALSE)</formula>
    </cfRule>
  </conditionalFormatting>
  <conditionalFormatting sqref="F256:F264">
    <cfRule type="expression" dxfId="104" priority="118" stopIfTrue="1">
      <formula>IF(#REF!-INT(#REF!)&gt;0,TRUE,FALSE)</formula>
    </cfRule>
  </conditionalFormatting>
  <conditionalFormatting sqref="G256:G264">
    <cfRule type="expression" dxfId="103" priority="117" stopIfTrue="1">
      <formula>IF(#REF!-INT(#REF!)&gt;0,TRUE,FALSE)</formula>
    </cfRule>
  </conditionalFormatting>
  <conditionalFormatting sqref="H256:H264">
    <cfRule type="expression" dxfId="102" priority="116" stopIfTrue="1">
      <formula>IF(#REF!-INT(#REF!)&gt;0,TRUE,FALSE)</formula>
    </cfRule>
  </conditionalFormatting>
  <conditionalFormatting sqref="J256:J264">
    <cfRule type="expression" dxfId="101" priority="115" stopIfTrue="1">
      <formula>IF(#REF!-INT(#REF!)&gt;0,TRUE,FALSE)</formula>
    </cfRule>
  </conditionalFormatting>
  <conditionalFormatting sqref="K257:K264">
    <cfRule type="expression" dxfId="100" priority="114" stopIfTrue="1">
      <formula>IF(#REF!-INT(#REF!)&gt;0,TRUE,FALSE)</formula>
    </cfRule>
  </conditionalFormatting>
  <conditionalFormatting sqref="N257:N264">
    <cfRule type="expression" dxfId="99" priority="113" stopIfTrue="1">
      <formula>IF(#REF!-INT(#REF!)&gt;0,TRUE,FALSE)</formula>
    </cfRule>
  </conditionalFormatting>
  <conditionalFormatting sqref="O257:O264">
    <cfRule type="expression" dxfId="98" priority="112" stopIfTrue="1">
      <formula>IF(#REF!-INT(#REF!)&gt;0,TRUE,FALSE)</formula>
    </cfRule>
  </conditionalFormatting>
  <conditionalFormatting sqref="Q257:Q264">
    <cfRule type="expression" dxfId="97" priority="111" stopIfTrue="1">
      <formula>IF(#REF!-INT(#REF!)&gt;0,TRUE,FALSE)</formula>
    </cfRule>
  </conditionalFormatting>
  <conditionalFormatting sqref="P256:P264">
    <cfRule type="expression" dxfId="96" priority="110" stopIfTrue="1">
      <formula>IF(#REF!-INT(#REF!)&gt;0,TRUE,FALSE)</formula>
    </cfRule>
  </conditionalFormatting>
  <conditionalFormatting sqref="B256:R264">
    <cfRule type="expression" dxfId="95" priority="109">
      <formula>MOD(ROW(),2)=0</formula>
    </cfRule>
  </conditionalFormatting>
  <conditionalFormatting sqref="C266:C275">
    <cfRule type="cellIs" dxfId="94" priority="107" stopIfTrue="1" operator="equal">
      <formula>"NO ADMISIBLE"</formula>
    </cfRule>
  </conditionalFormatting>
  <conditionalFormatting sqref="L268:M275 D268:D275">
    <cfRule type="expression" dxfId="93" priority="106" stopIfTrue="1">
      <formula>IF(#REF!-INT(#REF!)&gt;0,TRUE,FALSE)</formula>
    </cfRule>
  </conditionalFormatting>
  <conditionalFormatting sqref="R266:R275">
    <cfRule type="cellIs" dxfId="92" priority="104" stopIfTrue="1" operator="equal">
      <formula>"NO ADMISIBLE"</formula>
    </cfRule>
    <cfRule type="cellIs" dxfId="91" priority="105" stopIfTrue="1" operator="equal">
      <formula>"ADMISIBLE"</formula>
    </cfRule>
  </conditionalFormatting>
  <conditionalFormatting sqref="R266:R275">
    <cfRule type="cellIs" dxfId="90" priority="103" stopIfTrue="1" operator="equal">
      <formula>"PENDIENTE"</formula>
    </cfRule>
  </conditionalFormatting>
  <conditionalFormatting sqref="D267 K267:O267 Q267">
    <cfRule type="expression" dxfId="89" priority="102" stopIfTrue="1">
      <formula>IF(#REF!-INT(#REF!)&gt;0,TRUE,FALSE)</formula>
    </cfRule>
  </conditionalFormatting>
  <conditionalFormatting sqref="D266:Q266 I267:I275 E267:E275">
    <cfRule type="expression" dxfId="88" priority="108" stopIfTrue="1">
      <formula>IF(#REF!-INT(#REF!)&gt;0,TRUE,FALSE)</formula>
    </cfRule>
  </conditionalFormatting>
  <conditionalFormatting sqref="F267:F275">
    <cfRule type="expression" dxfId="87" priority="101" stopIfTrue="1">
      <formula>IF(#REF!-INT(#REF!)&gt;0,TRUE,FALSE)</formula>
    </cfRule>
  </conditionalFormatting>
  <conditionalFormatting sqref="G267:G275">
    <cfRule type="expression" dxfId="86" priority="100" stopIfTrue="1">
      <formula>IF(#REF!-INT(#REF!)&gt;0,TRUE,FALSE)</formula>
    </cfRule>
  </conditionalFormatting>
  <conditionalFormatting sqref="H267:H275">
    <cfRule type="expression" dxfId="85" priority="99" stopIfTrue="1">
      <formula>IF(#REF!-INT(#REF!)&gt;0,TRUE,FALSE)</formula>
    </cfRule>
  </conditionalFormatting>
  <conditionalFormatting sqref="J267:J275">
    <cfRule type="expression" dxfId="84" priority="98" stopIfTrue="1">
      <formula>IF(#REF!-INT(#REF!)&gt;0,TRUE,FALSE)</formula>
    </cfRule>
  </conditionalFormatting>
  <conditionalFormatting sqref="K268:K275">
    <cfRule type="expression" dxfId="83" priority="97" stopIfTrue="1">
      <formula>IF(#REF!-INT(#REF!)&gt;0,TRUE,FALSE)</formula>
    </cfRule>
  </conditionalFormatting>
  <conditionalFormatting sqref="N268:N275">
    <cfRule type="expression" dxfId="82" priority="96" stopIfTrue="1">
      <formula>IF(#REF!-INT(#REF!)&gt;0,TRUE,FALSE)</formula>
    </cfRule>
  </conditionalFormatting>
  <conditionalFormatting sqref="O268:O275">
    <cfRule type="expression" dxfId="81" priority="95" stopIfTrue="1">
      <formula>IF(#REF!-INT(#REF!)&gt;0,TRUE,FALSE)</formula>
    </cfRule>
  </conditionalFormatting>
  <conditionalFormatting sqref="Q268:Q275">
    <cfRule type="expression" dxfId="80" priority="94" stopIfTrue="1">
      <formula>IF(#REF!-INT(#REF!)&gt;0,TRUE,FALSE)</formula>
    </cfRule>
  </conditionalFormatting>
  <conditionalFormatting sqref="P267:P275">
    <cfRule type="expression" dxfId="79" priority="93" stopIfTrue="1">
      <formula>IF(#REF!-INT(#REF!)&gt;0,TRUE,FALSE)</formula>
    </cfRule>
  </conditionalFormatting>
  <conditionalFormatting sqref="B267:R275">
    <cfRule type="expression" dxfId="78" priority="92">
      <formula>MOD(ROW(),2)=0</formula>
    </cfRule>
  </conditionalFormatting>
  <conditionalFormatting sqref="C277:C286">
    <cfRule type="cellIs" dxfId="77" priority="90" stopIfTrue="1" operator="equal">
      <formula>"NO ADMISIBLE"</formula>
    </cfRule>
  </conditionalFormatting>
  <conditionalFormatting sqref="L279:M286 D279:D286">
    <cfRule type="expression" dxfId="76" priority="89" stopIfTrue="1">
      <formula>IF(#REF!-INT(#REF!)&gt;0,TRUE,FALSE)</formula>
    </cfRule>
  </conditionalFormatting>
  <conditionalFormatting sqref="R277:R286">
    <cfRule type="cellIs" dxfId="75" priority="87" stopIfTrue="1" operator="equal">
      <formula>"NO ADMISIBLE"</formula>
    </cfRule>
    <cfRule type="cellIs" dxfId="74" priority="88" stopIfTrue="1" operator="equal">
      <formula>"ADMISIBLE"</formula>
    </cfRule>
  </conditionalFormatting>
  <conditionalFormatting sqref="R277:R286">
    <cfRule type="cellIs" dxfId="73" priority="86" stopIfTrue="1" operator="equal">
      <formula>"PENDIENTE"</formula>
    </cfRule>
  </conditionalFormatting>
  <conditionalFormatting sqref="D278 K278:O278 Q278">
    <cfRule type="expression" dxfId="72" priority="85" stopIfTrue="1">
      <formula>IF(#REF!-INT(#REF!)&gt;0,TRUE,FALSE)</formula>
    </cfRule>
  </conditionalFormatting>
  <conditionalFormatting sqref="D277:Q277 I278:I286 E278:E286">
    <cfRule type="expression" dxfId="71" priority="91" stopIfTrue="1">
      <formula>IF(#REF!-INT(#REF!)&gt;0,TRUE,FALSE)</formula>
    </cfRule>
  </conditionalFormatting>
  <conditionalFormatting sqref="F278:F286">
    <cfRule type="expression" dxfId="70" priority="84" stopIfTrue="1">
      <formula>IF(#REF!-INT(#REF!)&gt;0,TRUE,FALSE)</formula>
    </cfRule>
  </conditionalFormatting>
  <conditionalFormatting sqref="G278:G286">
    <cfRule type="expression" dxfId="69" priority="83" stopIfTrue="1">
      <formula>IF(#REF!-INT(#REF!)&gt;0,TRUE,FALSE)</formula>
    </cfRule>
  </conditionalFormatting>
  <conditionalFormatting sqref="H278:H286">
    <cfRule type="expression" dxfId="68" priority="82" stopIfTrue="1">
      <formula>IF(#REF!-INT(#REF!)&gt;0,TRUE,FALSE)</formula>
    </cfRule>
  </conditionalFormatting>
  <conditionalFormatting sqref="J278:J286">
    <cfRule type="expression" dxfId="67" priority="81" stopIfTrue="1">
      <formula>IF(#REF!-INT(#REF!)&gt;0,TRUE,FALSE)</formula>
    </cfRule>
  </conditionalFormatting>
  <conditionalFormatting sqref="K279:K286">
    <cfRule type="expression" dxfId="66" priority="80" stopIfTrue="1">
      <formula>IF(#REF!-INT(#REF!)&gt;0,TRUE,FALSE)</formula>
    </cfRule>
  </conditionalFormatting>
  <conditionalFormatting sqref="N279:N286">
    <cfRule type="expression" dxfId="65" priority="79" stopIfTrue="1">
      <formula>IF(#REF!-INT(#REF!)&gt;0,TRUE,FALSE)</formula>
    </cfRule>
  </conditionalFormatting>
  <conditionalFormatting sqref="O279:O286">
    <cfRule type="expression" dxfId="64" priority="78" stopIfTrue="1">
      <formula>IF(#REF!-INT(#REF!)&gt;0,TRUE,FALSE)</formula>
    </cfRule>
  </conditionalFormatting>
  <conditionalFormatting sqref="Q279:Q286">
    <cfRule type="expression" dxfId="63" priority="77" stopIfTrue="1">
      <formula>IF(#REF!-INT(#REF!)&gt;0,TRUE,FALSE)</formula>
    </cfRule>
  </conditionalFormatting>
  <conditionalFormatting sqref="P278:P286">
    <cfRule type="expression" dxfId="62" priority="76" stopIfTrue="1">
      <formula>IF(#REF!-INT(#REF!)&gt;0,TRUE,FALSE)</formula>
    </cfRule>
  </conditionalFormatting>
  <conditionalFormatting sqref="B278:R286">
    <cfRule type="expression" dxfId="61" priority="75">
      <formula>MOD(ROW(),2)=0</formula>
    </cfRule>
  </conditionalFormatting>
  <conditionalFormatting sqref="C288:C297">
    <cfRule type="cellIs" dxfId="60" priority="73" stopIfTrue="1" operator="equal">
      <formula>"NO ADMISIBLE"</formula>
    </cfRule>
  </conditionalFormatting>
  <conditionalFormatting sqref="L290:M297 D290:D297">
    <cfRule type="expression" dxfId="59" priority="72" stopIfTrue="1">
      <formula>IF(#REF!-INT(#REF!)&gt;0,TRUE,FALSE)</formula>
    </cfRule>
  </conditionalFormatting>
  <conditionalFormatting sqref="R288:R297">
    <cfRule type="cellIs" dxfId="58" priority="70" stopIfTrue="1" operator="equal">
      <formula>"NO ADMISIBLE"</formula>
    </cfRule>
    <cfRule type="cellIs" dxfId="57" priority="71" stopIfTrue="1" operator="equal">
      <formula>"ADMISIBLE"</formula>
    </cfRule>
  </conditionalFormatting>
  <conditionalFormatting sqref="R288:R297">
    <cfRule type="cellIs" dxfId="56" priority="69" stopIfTrue="1" operator="equal">
      <formula>"PENDIENTE"</formula>
    </cfRule>
  </conditionalFormatting>
  <conditionalFormatting sqref="D289 K289:O289 Q289">
    <cfRule type="expression" dxfId="55" priority="68" stopIfTrue="1">
      <formula>IF(#REF!-INT(#REF!)&gt;0,TRUE,FALSE)</formula>
    </cfRule>
  </conditionalFormatting>
  <conditionalFormatting sqref="D288:Q288 I289:I297 E289:E297">
    <cfRule type="expression" dxfId="54" priority="74" stopIfTrue="1">
      <formula>IF(#REF!-INT(#REF!)&gt;0,TRUE,FALSE)</formula>
    </cfRule>
  </conditionalFormatting>
  <conditionalFormatting sqref="F289:F297">
    <cfRule type="expression" dxfId="53" priority="67" stopIfTrue="1">
      <formula>IF(#REF!-INT(#REF!)&gt;0,TRUE,FALSE)</formula>
    </cfRule>
  </conditionalFormatting>
  <conditionalFormatting sqref="G289:G297">
    <cfRule type="expression" dxfId="52" priority="66" stopIfTrue="1">
      <formula>IF(#REF!-INT(#REF!)&gt;0,TRUE,FALSE)</formula>
    </cfRule>
  </conditionalFormatting>
  <conditionalFormatting sqref="H289:H297">
    <cfRule type="expression" dxfId="51" priority="65" stopIfTrue="1">
      <formula>IF(#REF!-INT(#REF!)&gt;0,TRUE,FALSE)</formula>
    </cfRule>
  </conditionalFormatting>
  <conditionalFormatting sqref="J289:J297">
    <cfRule type="expression" dxfId="50" priority="64" stopIfTrue="1">
      <formula>IF(#REF!-INT(#REF!)&gt;0,TRUE,FALSE)</formula>
    </cfRule>
  </conditionalFormatting>
  <conditionalFormatting sqref="K290:K297">
    <cfRule type="expression" dxfId="49" priority="63" stopIfTrue="1">
      <formula>IF(#REF!-INT(#REF!)&gt;0,TRUE,FALSE)</formula>
    </cfRule>
  </conditionalFormatting>
  <conditionalFormatting sqref="N290:N297">
    <cfRule type="expression" dxfId="48" priority="62" stopIfTrue="1">
      <formula>IF(#REF!-INT(#REF!)&gt;0,TRUE,FALSE)</formula>
    </cfRule>
  </conditionalFormatting>
  <conditionalFormatting sqref="O290:O297">
    <cfRule type="expression" dxfId="47" priority="61" stopIfTrue="1">
      <formula>IF(#REF!-INT(#REF!)&gt;0,TRUE,FALSE)</formula>
    </cfRule>
  </conditionalFormatting>
  <conditionalFormatting sqref="Q290:Q297">
    <cfRule type="expression" dxfId="46" priority="60" stopIfTrue="1">
      <formula>IF(#REF!-INT(#REF!)&gt;0,TRUE,FALSE)</formula>
    </cfRule>
  </conditionalFormatting>
  <conditionalFormatting sqref="P289:P297">
    <cfRule type="expression" dxfId="45" priority="59" stopIfTrue="1">
      <formula>IF(#REF!-INT(#REF!)&gt;0,TRUE,FALSE)</formula>
    </cfRule>
  </conditionalFormatting>
  <conditionalFormatting sqref="B289:R297">
    <cfRule type="expression" dxfId="44" priority="58">
      <formula>MOD(ROW(),2)=0</formula>
    </cfRule>
  </conditionalFormatting>
  <conditionalFormatting sqref="R112">
    <cfRule type="cellIs" dxfId="43" priority="56" stopIfTrue="1" operator="equal">
      <formula>"NO ADMISIBLE"</formula>
    </cfRule>
    <cfRule type="cellIs" dxfId="42" priority="57" stopIfTrue="1" operator="equal">
      <formula>"ADMISIBLE"</formula>
    </cfRule>
  </conditionalFormatting>
  <conditionalFormatting sqref="R112">
    <cfRule type="cellIs" dxfId="41" priority="55" stopIfTrue="1" operator="equal">
      <formula>"PENDIENTE"</formula>
    </cfRule>
  </conditionalFormatting>
  <conditionalFormatting sqref="R134">
    <cfRule type="cellIs" dxfId="40" priority="50" stopIfTrue="1" operator="equal">
      <formula>"NO ADMISIBLE"</formula>
    </cfRule>
    <cfRule type="cellIs" dxfId="39" priority="51" stopIfTrue="1" operator="equal">
      <formula>"ADMISIBLE"</formula>
    </cfRule>
  </conditionalFormatting>
  <conditionalFormatting sqref="R134">
    <cfRule type="cellIs" dxfId="38" priority="49" stopIfTrue="1" operator="equal">
      <formula>"PENDIENTE"</formula>
    </cfRule>
  </conditionalFormatting>
  <conditionalFormatting sqref="R123">
    <cfRule type="cellIs" dxfId="37" priority="47" stopIfTrue="1" operator="equal">
      <formula>"NO ADMISIBLE"</formula>
    </cfRule>
    <cfRule type="cellIs" dxfId="36" priority="48" stopIfTrue="1" operator="equal">
      <formula>"ADMISIBLE"</formula>
    </cfRule>
  </conditionalFormatting>
  <conditionalFormatting sqref="R123">
    <cfRule type="cellIs" dxfId="35" priority="46" stopIfTrue="1" operator="equal">
      <formula>"PENDIENTE"</formula>
    </cfRule>
  </conditionalFormatting>
  <conditionalFormatting sqref="R156">
    <cfRule type="cellIs" dxfId="34" priority="44" stopIfTrue="1" operator="equal">
      <formula>"NO ADMISIBLE"</formula>
    </cfRule>
    <cfRule type="cellIs" dxfId="33" priority="45" stopIfTrue="1" operator="equal">
      <formula>"ADMISIBLE"</formula>
    </cfRule>
  </conditionalFormatting>
  <conditionalFormatting sqref="R156">
    <cfRule type="cellIs" dxfId="32" priority="43" stopIfTrue="1" operator="equal">
      <formula>"PENDIENTE"</formula>
    </cfRule>
  </conditionalFormatting>
  <conditionalFormatting sqref="R233">
    <cfRule type="cellIs" dxfId="31" priority="38" stopIfTrue="1" operator="equal">
      <formula>"NO ADMISIBLE"</formula>
    </cfRule>
    <cfRule type="cellIs" dxfId="30" priority="39" stopIfTrue="1" operator="equal">
      <formula>"ADMISIBLE"</formula>
    </cfRule>
  </conditionalFormatting>
  <conditionalFormatting sqref="R233">
    <cfRule type="cellIs" dxfId="29" priority="37" stopIfTrue="1" operator="equal">
      <formula>"PENDIENTE"</formula>
    </cfRule>
  </conditionalFormatting>
  <conditionalFormatting sqref="R211">
    <cfRule type="cellIs" dxfId="28" priority="35" stopIfTrue="1" operator="equal">
      <formula>"NO ADMISIBLE"</formula>
    </cfRule>
    <cfRule type="cellIs" dxfId="27" priority="36" stopIfTrue="1" operator="equal">
      <formula>"ADMISIBLE"</formula>
    </cfRule>
  </conditionalFormatting>
  <conditionalFormatting sqref="R211">
    <cfRule type="cellIs" dxfId="26" priority="34" stopIfTrue="1" operator="equal">
      <formula>"PENDIENTE"</formula>
    </cfRule>
  </conditionalFormatting>
  <conditionalFormatting sqref="R244">
    <cfRule type="cellIs" dxfId="25" priority="32" stopIfTrue="1" operator="equal">
      <formula>"NO ADMISIBLE"</formula>
    </cfRule>
    <cfRule type="cellIs" dxfId="24" priority="33" stopIfTrue="1" operator="equal">
      <formula>"ADMISIBLE"</formula>
    </cfRule>
  </conditionalFormatting>
  <conditionalFormatting sqref="R244">
    <cfRule type="cellIs" dxfId="23" priority="31" stopIfTrue="1" operator="equal">
      <formula>"PENDIENTE"</formula>
    </cfRule>
  </conditionalFormatting>
  <conditionalFormatting sqref="R222">
    <cfRule type="cellIs" dxfId="22" priority="26" stopIfTrue="1" operator="equal">
      <formula>"NO ADMISIBLE"</formula>
    </cfRule>
    <cfRule type="cellIs" dxfId="21" priority="27" stopIfTrue="1" operator="equal">
      <formula>"ADMISIBLE"</formula>
    </cfRule>
  </conditionalFormatting>
  <conditionalFormatting sqref="R222">
    <cfRule type="cellIs" dxfId="20" priority="25" stopIfTrue="1" operator="equal">
      <formula>"PENDIENTE"</formula>
    </cfRule>
  </conditionalFormatting>
  <conditionalFormatting sqref="R255">
    <cfRule type="cellIs" dxfId="19" priority="17" stopIfTrue="1" operator="equal">
      <formula>"NO ADMISIBLE"</formula>
    </cfRule>
    <cfRule type="cellIs" dxfId="18" priority="18" stopIfTrue="1" operator="equal">
      <formula>"ADMISIBLE"</formula>
    </cfRule>
  </conditionalFormatting>
  <conditionalFormatting sqref="R255">
    <cfRule type="cellIs" dxfId="17" priority="16" stopIfTrue="1" operator="equal">
      <formula>"PENDIENTE"</formula>
    </cfRule>
  </conditionalFormatting>
  <conditionalFormatting sqref="R90">
    <cfRule type="cellIs" dxfId="16" priority="14" stopIfTrue="1" operator="equal">
      <formula>"NO ADMISIBLE"</formula>
    </cfRule>
    <cfRule type="cellIs" dxfId="15" priority="15" stopIfTrue="1" operator="equal">
      <formula>"ADMISIBLE"</formula>
    </cfRule>
  </conditionalFormatting>
  <conditionalFormatting sqref="R90">
    <cfRule type="cellIs" dxfId="14" priority="13" stopIfTrue="1" operator="equal">
      <formula>"PENDIENTE"</formula>
    </cfRule>
  </conditionalFormatting>
  <conditionalFormatting sqref="R101">
    <cfRule type="cellIs" dxfId="13" priority="11" stopIfTrue="1" operator="equal">
      <formula>"NO ADMISIBLE"</formula>
    </cfRule>
    <cfRule type="cellIs" dxfId="12" priority="12" stopIfTrue="1" operator="equal">
      <formula>"ADMISIBLE"</formula>
    </cfRule>
  </conditionalFormatting>
  <conditionalFormatting sqref="R101">
    <cfRule type="cellIs" dxfId="11" priority="10" stopIfTrue="1" operator="equal">
      <formula>"PENDIENTE"</formula>
    </cfRule>
  </conditionalFormatting>
  <conditionalFormatting sqref="R145">
    <cfRule type="cellIs" dxfId="10" priority="8" stopIfTrue="1" operator="equal">
      <formula>"NO ADMISIBLE"</formula>
    </cfRule>
    <cfRule type="cellIs" dxfId="9" priority="9" stopIfTrue="1" operator="equal">
      <formula>"ADMISIBLE"</formula>
    </cfRule>
  </conditionalFormatting>
  <conditionalFormatting sqref="R145">
    <cfRule type="cellIs" dxfId="8" priority="7" stopIfTrue="1" operator="equal">
      <formula>"PENDIENTE"</formula>
    </cfRule>
  </conditionalFormatting>
  <conditionalFormatting sqref="R200">
    <cfRule type="cellIs" dxfId="7" priority="5" stopIfTrue="1" operator="equal">
      <formula>"NO ADMISIBLE"</formula>
    </cfRule>
    <cfRule type="cellIs" dxfId="6" priority="6" stopIfTrue="1" operator="equal">
      <formula>"ADMISIBLE"</formula>
    </cfRule>
  </conditionalFormatting>
  <conditionalFormatting sqref="R200">
    <cfRule type="cellIs" dxfId="5" priority="4" stopIfTrue="1" operator="equal">
      <formula>"PENDIENTE"</formula>
    </cfRule>
  </conditionalFormatting>
  <conditionalFormatting sqref="R178">
    <cfRule type="cellIs" dxfId="4" priority="2" stopIfTrue="1" operator="equal">
      <formula>"NO ADMISIBLE"</formula>
    </cfRule>
    <cfRule type="cellIs" dxfId="3" priority="3" stopIfTrue="1" operator="equal">
      <formula>"ADMISIBLE"</formula>
    </cfRule>
  </conditionalFormatting>
  <conditionalFormatting sqref="R178">
    <cfRule type="cellIs" dxfId="2" priority="1" stopIfTrue="1" operator="equal">
      <formula>"PENDIENTE"</formula>
    </cfRule>
  </conditionalFormatting>
  <dataValidations disablePrompts="1" count="1">
    <dataValidation type="list" allowBlank="1" showInputMessage="1" showErrorMessage="1" sqref="C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D3779-0FE2-4D51-9A4B-773B7CF63343}">
  <dimension ref="A1:P862"/>
  <sheetViews>
    <sheetView topLeftCell="D29" zoomScale="130" zoomScaleNormal="130" workbookViewId="0">
      <selection activeCell="G20" sqref="G20"/>
    </sheetView>
  </sheetViews>
  <sheetFormatPr baseColWidth="10" defaultRowHeight="12.75" x14ac:dyDescent="0.2"/>
  <cols>
    <col min="1" max="1" width="12" customWidth="1"/>
    <col min="2" max="2" width="5.140625" customWidth="1"/>
    <col min="3" max="3" width="6.85546875" customWidth="1"/>
    <col min="4" max="4" width="21" customWidth="1"/>
    <col min="5" max="5" width="13.28515625" style="21" customWidth="1"/>
    <col min="7" max="7" width="19.85546875" customWidth="1"/>
    <col min="8" max="8" width="16" customWidth="1"/>
    <col min="14" max="14" width="15.28515625" customWidth="1"/>
    <col min="15" max="15" width="21.42578125" style="121" customWidth="1"/>
    <col min="16" max="16" width="19.5703125" customWidth="1"/>
    <col min="18" max="18" width="15.85546875" customWidth="1"/>
  </cols>
  <sheetData>
    <row r="1" spans="2:16" ht="13.5" thickBot="1" x14ac:dyDescent="0.25"/>
    <row r="2" spans="2:16" x14ac:dyDescent="0.2">
      <c r="B2" s="514" t="s">
        <v>260</v>
      </c>
      <c r="C2" s="512" t="s">
        <v>261</v>
      </c>
      <c r="D2" s="512" t="s">
        <v>262</v>
      </c>
      <c r="E2" s="512" t="s">
        <v>263</v>
      </c>
      <c r="F2" s="512" t="s">
        <v>264</v>
      </c>
      <c r="G2" s="512" t="s">
        <v>265</v>
      </c>
      <c r="H2" s="512" t="s">
        <v>266</v>
      </c>
      <c r="I2" s="512" t="s">
        <v>267</v>
      </c>
      <c r="J2" s="512" t="s">
        <v>268</v>
      </c>
      <c r="K2" s="512" t="s">
        <v>269</v>
      </c>
      <c r="L2" s="512" t="s">
        <v>270</v>
      </c>
      <c r="M2" s="512" t="s">
        <v>271</v>
      </c>
      <c r="N2" s="516" t="s">
        <v>272</v>
      </c>
      <c r="O2" s="509" t="s">
        <v>273</v>
      </c>
    </row>
    <row r="3" spans="2:16" ht="13.5" thickBot="1" x14ac:dyDescent="0.25">
      <c r="B3" s="515"/>
      <c r="C3" s="513"/>
      <c r="D3" s="513"/>
      <c r="E3" s="513"/>
      <c r="F3" s="513"/>
      <c r="G3" s="513" t="s">
        <v>274</v>
      </c>
      <c r="H3" s="513" t="s">
        <v>274</v>
      </c>
      <c r="I3" s="513"/>
      <c r="J3" s="513" t="s">
        <v>1</v>
      </c>
      <c r="K3" s="513"/>
      <c r="L3" s="513"/>
      <c r="M3" s="513"/>
      <c r="N3" s="517"/>
      <c r="O3" s="510"/>
    </row>
    <row r="4" spans="2:16" ht="14.25" thickBot="1" x14ac:dyDescent="0.3">
      <c r="B4" s="291">
        <v>1</v>
      </c>
      <c r="C4" s="292"/>
      <c r="D4" s="292"/>
      <c r="E4" s="307"/>
      <c r="F4" s="292">
        <v>83.06</v>
      </c>
      <c r="G4" s="293">
        <v>198298760042</v>
      </c>
      <c r="H4" s="304">
        <v>15916105.630000001</v>
      </c>
      <c r="I4" s="294">
        <v>44748</v>
      </c>
      <c r="J4" s="295">
        <v>0.25</v>
      </c>
      <c r="K4" s="299">
        <v>45470</v>
      </c>
      <c r="L4" s="296">
        <f>+K4-I4</f>
        <v>722</v>
      </c>
      <c r="M4" s="296">
        <f t="shared" ref="M4:M15" si="0">+MIN(F4*30-L4,360)</f>
        <v>360</v>
      </c>
      <c r="N4" s="309">
        <f>H4/(F4*30)</f>
        <v>6387.3929007143433</v>
      </c>
      <c r="O4" s="373">
        <f t="shared" ref="O4" si="1">(+N4*M4*J4)</f>
        <v>574865.36106429086</v>
      </c>
    </row>
    <row r="5" spans="2:16" ht="14.25" thickBot="1" x14ac:dyDescent="0.3">
      <c r="B5" s="302">
        <v>2</v>
      </c>
      <c r="C5" s="303"/>
      <c r="D5" s="303"/>
      <c r="E5" s="308"/>
      <c r="F5" s="303">
        <v>68.599999999999994</v>
      </c>
      <c r="G5" s="304">
        <v>163871009386.12</v>
      </c>
      <c r="H5" s="304">
        <v>19906585.199999999</v>
      </c>
      <c r="I5" s="294">
        <v>45470</v>
      </c>
      <c r="J5" s="306">
        <v>0.05</v>
      </c>
      <c r="K5" s="299">
        <v>45470</v>
      </c>
      <c r="L5" s="296">
        <f t="shared" ref="L5:L15" si="2">+K5-I5</f>
        <v>0</v>
      </c>
      <c r="M5" s="296">
        <f t="shared" si="0"/>
        <v>360</v>
      </c>
      <c r="N5" s="297">
        <f t="shared" ref="N5:N9" si="3">H5/(F5*30)</f>
        <v>9672.7819241982506</v>
      </c>
      <c r="O5" s="373">
        <f t="shared" ref="O5:O15" si="4">(+N5*M5*J5)</f>
        <v>174110.07463556854</v>
      </c>
    </row>
    <row r="6" spans="2:16" ht="14.25" thickBot="1" x14ac:dyDescent="0.3">
      <c r="B6" s="302">
        <v>3</v>
      </c>
      <c r="C6" s="303"/>
      <c r="D6" s="303"/>
      <c r="E6" s="308"/>
      <c r="F6" s="303">
        <v>76.739999999999995</v>
      </c>
      <c r="G6" s="304">
        <v>80268340319</v>
      </c>
      <c r="H6" s="304">
        <v>758819207.30999994</v>
      </c>
      <c r="I6" s="305">
        <v>43955</v>
      </c>
      <c r="J6" s="306">
        <v>0.25</v>
      </c>
      <c r="K6" s="299">
        <v>45470</v>
      </c>
      <c r="L6" s="296">
        <f t="shared" si="2"/>
        <v>1515</v>
      </c>
      <c r="M6" s="296">
        <f t="shared" si="0"/>
        <v>360</v>
      </c>
      <c r="N6" s="297">
        <f t="shared" si="3"/>
        <v>329606.1190643732</v>
      </c>
      <c r="O6" s="373">
        <f t="shared" si="4"/>
        <v>29664550.715793587</v>
      </c>
    </row>
    <row r="7" spans="2:16" ht="14.25" thickBot="1" x14ac:dyDescent="0.3">
      <c r="B7" s="302">
        <v>4</v>
      </c>
      <c r="C7" s="303"/>
      <c r="D7" s="303"/>
      <c r="E7" s="308"/>
      <c r="F7" s="303">
        <v>7</v>
      </c>
      <c r="G7" s="304">
        <v>5976264022.1999998</v>
      </c>
      <c r="H7" s="304">
        <v>2031929767.55</v>
      </c>
      <c r="I7" s="305">
        <v>45470</v>
      </c>
      <c r="J7" s="306">
        <v>0.7</v>
      </c>
      <c r="K7" s="299">
        <v>45470</v>
      </c>
      <c r="L7" s="296">
        <f t="shared" si="2"/>
        <v>0</v>
      </c>
      <c r="M7" s="296">
        <f t="shared" si="0"/>
        <v>210</v>
      </c>
      <c r="N7" s="297">
        <f t="shared" si="3"/>
        <v>9675856.0359523799</v>
      </c>
      <c r="O7" s="373">
        <f t="shared" si="4"/>
        <v>1422350837.2849996</v>
      </c>
    </row>
    <row r="8" spans="2:16" ht="14.25" thickBot="1" x14ac:dyDescent="0.3">
      <c r="B8" s="302">
        <v>5</v>
      </c>
      <c r="C8" s="303"/>
      <c r="D8" s="303"/>
      <c r="E8" s="308"/>
      <c r="F8" s="303">
        <v>18.100000000000001</v>
      </c>
      <c r="G8" s="304">
        <v>18129682391.310001</v>
      </c>
      <c r="H8" s="304">
        <v>133551988.15000001</v>
      </c>
      <c r="I8" s="305">
        <v>45470</v>
      </c>
      <c r="J8" s="306">
        <v>1</v>
      </c>
      <c r="K8" s="299">
        <v>45470</v>
      </c>
      <c r="L8" s="296">
        <f t="shared" si="2"/>
        <v>0</v>
      </c>
      <c r="M8" s="296">
        <f t="shared" si="0"/>
        <v>360</v>
      </c>
      <c r="N8" s="297">
        <f t="shared" si="3"/>
        <v>245952.09604051567</v>
      </c>
      <c r="O8" s="373">
        <f t="shared" si="4"/>
        <v>88542754.574585646</v>
      </c>
    </row>
    <row r="9" spans="2:16" ht="14.25" thickBot="1" x14ac:dyDescent="0.3">
      <c r="B9" s="302">
        <v>6</v>
      </c>
      <c r="C9" s="303"/>
      <c r="D9" s="303"/>
      <c r="E9" s="308"/>
      <c r="F9" s="303">
        <v>23</v>
      </c>
      <c r="G9" s="304">
        <v>21322892660</v>
      </c>
      <c r="H9" s="304">
        <v>923992015.26999998</v>
      </c>
      <c r="I9" s="305">
        <v>45075</v>
      </c>
      <c r="J9" s="306">
        <v>0.65</v>
      </c>
      <c r="K9" s="299">
        <v>45470</v>
      </c>
      <c r="L9" s="296">
        <f t="shared" si="2"/>
        <v>395</v>
      </c>
      <c r="M9" s="296">
        <f t="shared" si="0"/>
        <v>295</v>
      </c>
      <c r="N9" s="297">
        <f t="shared" si="3"/>
        <v>1339118.8627101448</v>
      </c>
      <c r="O9" s="373">
        <f t="shared" si="4"/>
        <v>256776041.92467028</v>
      </c>
    </row>
    <row r="10" spans="2:16" ht="14.25" thickBot="1" x14ac:dyDescent="0.3">
      <c r="B10" s="302">
        <v>7</v>
      </c>
      <c r="C10" s="303"/>
      <c r="D10" s="303"/>
      <c r="E10" s="308"/>
      <c r="F10" s="303">
        <v>4</v>
      </c>
      <c r="G10" s="304">
        <v>1385910918</v>
      </c>
      <c r="H10" s="304"/>
      <c r="I10" s="305">
        <v>45470</v>
      </c>
      <c r="J10" s="306">
        <v>0.95</v>
      </c>
      <c r="K10" s="299">
        <v>45470</v>
      </c>
      <c r="L10" s="296">
        <f t="shared" si="2"/>
        <v>0</v>
      </c>
      <c r="M10" s="296">
        <f t="shared" si="0"/>
        <v>120</v>
      </c>
      <c r="N10" s="297">
        <f t="shared" ref="N10:N15" si="5">G10/(F10*30)</f>
        <v>11549257.65</v>
      </c>
      <c r="O10" s="373">
        <f t="shared" si="4"/>
        <v>1316615372.0999999</v>
      </c>
    </row>
    <row r="11" spans="2:16" ht="14.25" thickBot="1" x14ac:dyDescent="0.3">
      <c r="B11" s="302">
        <v>8</v>
      </c>
      <c r="C11" s="303"/>
      <c r="D11" s="303"/>
      <c r="E11" s="308"/>
      <c r="F11" s="303">
        <v>19.05</v>
      </c>
      <c r="G11" s="304">
        <v>37472996396.610001</v>
      </c>
      <c r="H11" s="304"/>
      <c r="I11" s="305">
        <v>44901</v>
      </c>
      <c r="J11" s="306">
        <v>0.3</v>
      </c>
      <c r="K11" s="299">
        <v>45470</v>
      </c>
      <c r="L11" s="296">
        <f t="shared" si="2"/>
        <v>569</v>
      </c>
      <c r="M11" s="296">
        <f t="shared" si="0"/>
        <v>2.5</v>
      </c>
      <c r="N11" s="297">
        <f t="shared" si="5"/>
        <v>65569547.500629924</v>
      </c>
      <c r="O11" s="373">
        <f t="shared" si="4"/>
        <v>49177160.625472441</v>
      </c>
    </row>
    <row r="12" spans="2:16" ht="14.25" thickBot="1" x14ac:dyDescent="0.3">
      <c r="B12" s="302">
        <v>9</v>
      </c>
      <c r="C12" s="303"/>
      <c r="D12" s="303"/>
      <c r="E12" s="308"/>
      <c r="F12" s="303">
        <v>17</v>
      </c>
      <c r="G12" s="304">
        <v>12810723358.889999</v>
      </c>
      <c r="H12" s="304">
        <v>22607158.870000001</v>
      </c>
      <c r="I12" s="305">
        <v>45345</v>
      </c>
      <c r="J12" s="306">
        <v>0.15</v>
      </c>
      <c r="K12" s="299">
        <v>45470</v>
      </c>
      <c r="L12" s="296">
        <f t="shared" si="2"/>
        <v>125</v>
      </c>
      <c r="M12" s="296">
        <f t="shared" si="0"/>
        <v>360</v>
      </c>
      <c r="N12" s="297">
        <f>H12/(F12*30)</f>
        <v>44327.762490196081</v>
      </c>
      <c r="O12" s="373">
        <f t="shared" si="4"/>
        <v>2393699.1744705881</v>
      </c>
    </row>
    <row r="13" spans="2:16" ht="14.25" thickBot="1" x14ac:dyDescent="0.3">
      <c r="B13" s="302">
        <v>10</v>
      </c>
      <c r="C13" s="303"/>
      <c r="D13" s="303"/>
      <c r="E13" s="308"/>
      <c r="F13" s="303">
        <v>12</v>
      </c>
      <c r="G13" s="304">
        <v>23985997000</v>
      </c>
      <c r="H13" s="304"/>
      <c r="I13" s="305">
        <v>45336</v>
      </c>
      <c r="J13" s="306">
        <v>0.1</v>
      </c>
      <c r="K13" s="299">
        <v>45470</v>
      </c>
      <c r="L13" s="296">
        <f t="shared" si="2"/>
        <v>134</v>
      </c>
      <c r="M13" s="296">
        <f t="shared" si="0"/>
        <v>226</v>
      </c>
      <c r="N13" s="297">
        <f t="shared" si="5"/>
        <v>66627769.444444448</v>
      </c>
      <c r="O13" s="373">
        <f t="shared" si="4"/>
        <v>1505787589.4444447</v>
      </c>
    </row>
    <row r="14" spans="2:16" ht="14.25" thickBot="1" x14ac:dyDescent="0.3">
      <c r="B14" s="302">
        <v>11</v>
      </c>
      <c r="C14" s="303"/>
      <c r="D14" s="303"/>
      <c r="E14" s="308"/>
      <c r="F14" s="303">
        <v>9</v>
      </c>
      <c r="G14" s="304">
        <v>21780568433</v>
      </c>
      <c r="H14" s="304"/>
      <c r="I14" s="305">
        <v>45470</v>
      </c>
      <c r="J14" s="306">
        <v>0.5</v>
      </c>
      <c r="K14" s="299">
        <v>45470</v>
      </c>
      <c r="L14" s="296">
        <f t="shared" si="2"/>
        <v>0</v>
      </c>
      <c r="M14" s="296">
        <f t="shared" si="0"/>
        <v>270</v>
      </c>
      <c r="N14" s="297">
        <f t="shared" si="5"/>
        <v>80668771.974074081</v>
      </c>
      <c r="O14" s="373">
        <f t="shared" si="4"/>
        <v>10890284216.5</v>
      </c>
    </row>
    <row r="15" spans="2:16" ht="13.5" x14ac:dyDescent="0.25">
      <c r="B15" s="302">
        <v>12</v>
      </c>
      <c r="C15" s="303"/>
      <c r="D15" s="303"/>
      <c r="E15" s="308"/>
      <c r="F15" s="303">
        <v>8</v>
      </c>
      <c r="G15" s="304">
        <v>7197335075.2299995</v>
      </c>
      <c r="H15" s="304"/>
      <c r="I15" s="305">
        <v>45427</v>
      </c>
      <c r="J15" s="306">
        <v>0.1</v>
      </c>
      <c r="K15" s="299">
        <v>45470</v>
      </c>
      <c r="L15" s="296">
        <f t="shared" si="2"/>
        <v>43</v>
      </c>
      <c r="M15" s="296">
        <f t="shared" si="0"/>
        <v>197</v>
      </c>
      <c r="N15" s="297">
        <f t="shared" si="5"/>
        <v>29988896.146791663</v>
      </c>
      <c r="O15" s="373">
        <f t="shared" si="4"/>
        <v>590781254.0917958</v>
      </c>
    </row>
    <row r="16" spans="2:16" ht="13.5" thickBot="1" x14ac:dyDescent="0.25">
      <c r="B16" s="300"/>
      <c r="C16" s="511" t="s">
        <v>275</v>
      </c>
      <c r="D16" s="511"/>
      <c r="E16" s="511"/>
      <c r="F16" s="511"/>
      <c r="G16" s="511"/>
      <c r="H16" s="511"/>
      <c r="I16" s="511"/>
      <c r="J16" s="511"/>
      <c r="K16" s="511"/>
      <c r="L16" s="511"/>
      <c r="M16" s="511"/>
      <c r="N16" s="511"/>
      <c r="O16" s="374">
        <f>SUM(O4:O15)</f>
        <v>16153122451.871931</v>
      </c>
      <c r="P16">
        <v>16153122451.870001</v>
      </c>
    </row>
    <row r="17" spans="1:16" ht="13.5" thickBot="1" x14ac:dyDescent="0.25"/>
    <row r="18" spans="1:16" x14ac:dyDescent="0.2">
      <c r="A18" s="384" t="s">
        <v>344</v>
      </c>
      <c r="B18" s="514" t="s">
        <v>260</v>
      </c>
      <c r="C18" s="512" t="s">
        <v>261</v>
      </c>
      <c r="D18" s="512" t="s">
        <v>262</v>
      </c>
      <c r="E18" s="512" t="s">
        <v>263</v>
      </c>
      <c r="F18" s="512" t="s">
        <v>264</v>
      </c>
      <c r="G18" s="512" t="s">
        <v>265</v>
      </c>
      <c r="H18" s="512" t="s">
        <v>266</v>
      </c>
      <c r="I18" s="512" t="s">
        <v>267</v>
      </c>
      <c r="J18" s="512" t="s">
        <v>268</v>
      </c>
      <c r="K18" s="512" t="s">
        <v>269</v>
      </c>
      <c r="L18" s="512" t="s">
        <v>270</v>
      </c>
      <c r="M18" s="512" t="s">
        <v>271</v>
      </c>
      <c r="N18" s="516" t="s">
        <v>272</v>
      </c>
      <c r="O18" s="509" t="s">
        <v>273</v>
      </c>
    </row>
    <row r="19" spans="1:16" ht="13.5" thickBot="1" x14ac:dyDescent="0.25">
      <c r="B19" s="515"/>
      <c r="C19" s="513"/>
      <c r="D19" s="513"/>
      <c r="E19" s="513"/>
      <c r="F19" s="513"/>
      <c r="G19" s="513" t="s">
        <v>274</v>
      </c>
      <c r="H19" s="513" t="s">
        <v>274</v>
      </c>
      <c r="I19" s="513"/>
      <c r="J19" s="513" t="s">
        <v>1</v>
      </c>
      <c r="K19" s="513"/>
      <c r="L19" s="513"/>
      <c r="M19" s="513"/>
      <c r="N19" s="517"/>
      <c r="O19" s="510"/>
    </row>
    <row r="20" spans="1:16" ht="14.25" thickBot="1" x14ac:dyDescent="0.3">
      <c r="B20" s="291">
        <v>1</v>
      </c>
      <c r="C20" s="292"/>
      <c r="D20" s="292"/>
      <c r="E20" s="292"/>
      <c r="F20" s="292">
        <v>7</v>
      </c>
      <c r="G20" s="293">
        <v>1754260738</v>
      </c>
      <c r="H20" s="293">
        <v>60146082.450000003</v>
      </c>
      <c r="I20" s="299">
        <v>45470</v>
      </c>
      <c r="J20" s="295">
        <v>0.2</v>
      </c>
      <c r="K20" s="299">
        <v>45470</v>
      </c>
      <c r="L20" s="296">
        <f>+K20-I20</f>
        <v>0</v>
      </c>
      <c r="M20" s="296">
        <f>+MIN(F20*30-L20,360)</f>
        <v>210</v>
      </c>
      <c r="N20" s="311">
        <f>H20/(F20*30)</f>
        <v>286409.91642857145</v>
      </c>
      <c r="O20" s="375">
        <f t="shared" ref="O20:O24" si="6">(+N20*M20*J20)</f>
        <v>12029216.490000002</v>
      </c>
    </row>
    <row r="21" spans="1:16" ht="14.25" thickBot="1" x14ac:dyDescent="0.3">
      <c r="B21" s="302"/>
      <c r="C21" s="303"/>
      <c r="D21" s="303"/>
      <c r="E21" s="303"/>
      <c r="F21" s="303">
        <v>16</v>
      </c>
      <c r="G21" s="304">
        <v>13583543958.384001</v>
      </c>
      <c r="H21" s="304">
        <v>249031639.24000001</v>
      </c>
      <c r="I21" s="305">
        <v>45330</v>
      </c>
      <c r="J21" s="306">
        <v>0.8</v>
      </c>
      <c r="K21" s="299">
        <v>45470</v>
      </c>
      <c r="L21" s="296">
        <f t="shared" ref="L21:L24" si="7">+K21-I21</f>
        <v>140</v>
      </c>
      <c r="M21" s="296">
        <f t="shared" ref="M21:M24" si="8">+MIN(F21*30-L21,360)</f>
        <v>340</v>
      </c>
      <c r="N21" s="311">
        <f>H21/(F21*30)</f>
        <v>518815.91508333333</v>
      </c>
      <c r="O21" s="375">
        <f t="shared" si="6"/>
        <v>141117928.90266666</v>
      </c>
    </row>
    <row r="22" spans="1:16" ht="14.25" thickBot="1" x14ac:dyDescent="0.3">
      <c r="B22" s="302"/>
      <c r="C22" s="303"/>
      <c r="D22" s="303"/>
      <c r="E22" s="303"/>
      <c r="F22" s="303">
        <v>43</v>
      </c>
      <c r="G22" s="304">
        <v>40153910430</v>
      </c>
      <c r="H22" s="304"/>
      <c r="I22" s="305">
        <v>45257</v>
      </c>
      <c r="J22" s="306">
        <v>0.25</v>
      </c>
      <c r="K22" s="299">
        <v>45470</v>
      </c>
      <c r="L22" s="296">
        <f t="shared" si="7"/>
        <v>213</v>
      </c>
      <c r="M22" s="296">
        <f t="shared" si="8"/>
        <v>360</v>
      </c>
      <c r="N22" s="311">
        <f t="shared" ref="N22:N24" si="9">G22/(F22*30)</f>
        <v>31127062.348837208</v>
      </c>
      <c r="O22" s="375">
        <f t="shared" si="6"/>
        <v>2801435611.3953485</v>
      </c>
    </row>
    <row r="23" spans="1:16" ht="14.25" thickBot="1" x14ac:dyDescent="0.3">
      <c r="B23" s="302"/>
      <c r="C23" s="303"/>
      <c r="D23" s="303"/>
      <c r="E23" s="303"/>
      <c r="F23" s="303">
        <v>12</v>
      </c>
      <c r="G23" s="304">
        <v>23985997000</v>
      </c>
      <c r="H23" s="304"/>
      <c r="I23" s="299">
        <v>45470</v>
      </c>
      <c r="J23" s="306">
        <v>0.34</v>
      </c>
      <c r="K23" s="299">
        <v>45470</v>
      </c>
      <c r="L23" s="296">
        <f t="shared" si="7"/>
        <v>0</v>
      </c>
      <c r="M23" s="296">
        <f t="shared" si="8"/>
        <v>360</v>
      </c>
      <c r="N23" s="311">
        <f t="shared" si="9"/>
        <v>66627769.444444448</v>
      </c>
      <c r="O23" s="375">
        <f t="shared" si="6"/>
        <v>8155238980.000001</v>
      </c>
    </row>
    <row r="24" spans="1:16" ht="13.5" x14ac:dyDescent="0.25">
      <c r="B24" s="302"/>
      <c r="C24" s="303"/>
      <c r="D24" s="303"/>
      <c r="E24" s="303"/>
      <c r="F24" s="303">
        <v>2</v>
      </c>
      <c r="G24" s="304">
        <v>1540406324</v>
      </c>
      <c r="H24" s="304"/>
      <c r="I24" s="299">
        <v>45470</v>
      </c>
      <c r="J24" s="306">
        <v>0.5</v>
      </c>
      <c r="K24" s="299">
        <v>45470</v>
      </c>
      <c r="L24" s="296">
        <f t="shared" si="7"/>
        <v>0</v>
      </c>
      <c r="M24" s="296">
        <f t="shared" si="8"/>
        <v>60</v>
      </c>
      <c r="N24" s="311">
        <f t="shared" si="9"/>
        <v>25673438.733333334</v>
      </c>
      <c r="O24" s="375">
        <f t="shared" si="6"/>
        <v>770203162</v>
      </c>
    </row>
    <row r="25" spans="1:16" ht="13.5" thickBot="1" x14ac:dyDescent="0.25">
      <c r="B25" s="300"/>
      <c r="C25" s="511" t="s">
        <v>275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374">
        <f>SUM(O20:O24)</f>
        <v>11880024898.788017</v>
      </c>
      <c r="P25">
        <v>11880024898.790001</v>
      </c>
    </row>
    <row r="29" spans="1:16" ht="13.5" thickBot="1" x14ac:dyDescent="0.25">
      <c r="B29" s="121" t="s">
        <v>343</v>
      </c>
    </row>
    <row r="30" spans="1:16" x14ac:dyDescent="0.2">
      <c r="B30" s="514" t="s">
        <v>260</v>
      </c>
      <c r="C30" s="512" t="s">
        <v>261</v>
      </c>
      <c r="D30" s="512" t="s">
        <v>262</v>
      </c>
      <c r="E30" s="512" t="s">
        <v>263</v>
      </c>
      <c r="F30" s="512" t="s">
        <v>264</v>
      </c>
      <c r="G30" s="512" t="s">
        <v>265</v>
      </c>
      <c r="H30" s="512" t="s">
        <v>266</v>
      </c>
      <c r="I30" s="512" t="s">
        <v>267</v>
      </c>
      <c r="J30" s="512" t="s">
        <v>268</v>
      </c>
      <c r="K30" s="512" t="s">
        <v>269</v>
      </c>
      <c r="L30" s="512" t="s">
        <v>270</v>
      </c>
      <c r="M30" s="512" t="s">
        <v>271</v>
      </c>
      <c r="N30" s="516" t="s">
        <v>272</v>
      </c>
      <c r="O30" s="509" t="s">
        <v>273</v>
      </c>
    </row>
    <row r="31" spans="1:16" ht="13.5" thickBot="1" x14ac:dyDescent="0.25">
      <c r="B31" s="515"/>
      <c r="C31" s="513"/>
      <c r="D31" s="513"/>
      <c r="E31" s="513"/>
      <c r="F31" s="513"/>
      <c r="G31" s="513" t="s">
        <v>274</v>
      </c>
      <c r="H31" s="513" t="s">
        <v>274</v>
      </c>
      <c r="I31" s="513"/>
      <c r="J31" s="513" t="s">
        <v>1</v>
      </c>
      <c r="K31" s="513"/>
      <c r="L31" s="513"/>
      <c r="M31" s="513"/>
      <c r="N31" s="517"/>
      <c r="O31" s="510"/>
    </row>
    <row r="32" spans="1:16" ht="14.25" thickBot="1" x14ac:dyDescent="0.3">
      <c r="B32" s="291">
        <v>1</v>
      </c>
      <c r="C32" s="292"/>
      <c r="D32" s="292"/>
      <c r="E32" s="292"/>
      <c r="F32" s="292">
        <v>7</v>
      </c>
      <c r="G32" s="293">
        <v>5976264022.1999998</v>
      </c>
      <c r="H32" s="293">
        <v>870827043.23000002</v>
      </c>
      <c r="I32" s="305">
        <v>45470</v>
      </c>
      <c r="J32" s="295">
        <v>0.3</v>
      </c>
      <c r="K32" s="299">
        <v>45470</v>
      </c>
      <c r="L32" s="296">
        <f>+K32-I32</f>
        <v>0</v>
      </c>
      <c r="M32" s="296">
        <f>+MIN(F32*30-L32,360)</f>
        <v>210</v>
      </c>
      <c r="N32" s="311">
        <f>H32/(F32*30)</f>
        <v>4146795.4439523811</v>
      </c>
      <c r="O32" s="375">
        <f t="shared" ref="O32" si="10">(+N32*M32*J32)</f>
        <v>261248112.96899998</v>
      </c>
    </row>
    <row r="33" spans="2:16" ht="14.25" thickBot="1" x14ac:dyDescent="0.3">
      <c r="B33" s="302"/>
      <c r="C33" s="303"/>
      <c r="D33" s="303"/>
      <c r="E33" s="303"/>
      <c r="F33" s="303">
        <v>18</v>
      </c>
      <c r="G33" s="304">
        <v>94720184458</v>
      </c>
      <c r="H33" s="304"/>
      <c r="I33" s="305">
        <v>44998</v>
      </c>
      <c r="J33" s="306">
        <v>0.5</v>
      </c>
      <c r="K33" s="299">
        <v>45470</v>
      </c>
      <c r="L33" s="296">
        <f t="shared" ref="L33:L40" si="11">+K33-I33</f>
        <v>472</v>
      </c>
      <c r="M33" s="296">
        <f t="shared" ref="M33:M40" si="12">+MIN(F33*30-L33,360)</f>
        <v>68</v>
      </c>
      <c r="N33" s="311">
        <f t="shared" ref="N33:N40" si="13">G33/(F33*30)</f>
        <v>175407748.99629629</v>
      </c>
      <c r="O33" s="375">
        <f t="shared" ref="O33:O40" si="14">(+N33*M33*J33)</f>
        <v>5963863465.874074</v>
      </c>
    </row>
    <row r="34" spans="2:16" ht="14.25" thickBot="1" x14ac:dyDescent="0.3">
      <c r="B34" s="302"/>
      <c r="C34" s="303"/>
      <c r="D34" s="303"/>
      <c r="E34" s="303"/>
      <c r="F34" s="303">
        <v>7</v>
      </c>
      <c r="G34" s="304">
        <v>4829418251</v>
      </c>
      <c r="H34" s="304"/>
      <c r="I34" s="305">
        <v>45420</v>
      </c>
      <c r="J34" s="306">
        <v>0.75</v>
      </c>
      <c r="K34" s="299">
        <v>45470</v>
      </c>
      <c r="L34" s="296">
        <f t="shared" si="11"/>
        <v>50</v>
      </c>
      <c r="M34" s="296">
        <f t="shared" si="12"/>
        <v>160</v>
      </c>
      <c r="N34" s="311">
        <f t="shared" si="13"/>
        <v>22997229.766666666</v>
      </c>
      <c r="O34" s="375">
        <f t="shared" si="14"/>
        <v>2759667572</v>
      </c>
    </row>
    <row r="35" spans="2:16" ht="14.25" thickBot="1" x14ac:dyDescent="0.3">
      <c r="B35" s="302"/>
      <c r="C35" s="303"/>
      <c r="D35" s="303"/>
      <c r="E35" s="303"/>
      <c r="F35" s="303">
        <v>43</v>
      </c>
      <c r="G35" s="304">
        <v>40153910430</v>
      </c>
      <c r="H35" s="304"/>
      <c r="I35" s="305">
        <v>45257</v>
      </c>
      <c r="J35" s="306">
        <v>0.55000000000000004</v>
      </c>
      <c r="K35" s="299">
        <v>45470</v>
      </c>
      <c r="L35" s="296">
        <f t="shared" si="11"/>
        <v>213</v>
      </c>
      <c r="M35" s="296">
        <f t="shared" si="12"/>
        <v>360</v>
      </c>
      <c r="N35" s="311">
        <f t="shared" si="13"/>
        <v>31127062.348837208</v>
      </c>
      <c r="O35" s="375">
        <f t="shared" si="14"/>
        <v>6163158345.069767</v>
      </c>
    </row>
    <row r="36" spans="2:16" ht="14.25" thickBot="1" x14ac:dyDescent="0.3">
      <c r="B36" s="302"/>
      <c r="C36" s="303"/>
      <c r="D36" s="303"/>
      <c r="E36" s="303"/>
      <c r="F36" s="303">
        <v>12.7</v>
      </c>
      <c r="G36" s="304">
        <v>8015529253.3000002</v>
      </c>
      <c r="H36" s="304">
        <v>746853775.57000005</v>
      </c>
      <c r="I36" s="305">
        <v>45430</v>
      </c>
      <c r="J36" s="306">
        <v>0.25</v>
      </c>
      <c r="K36" s="299">
        <v>45470</v>
      </c>
      <c r="L36" s="296">
        <f t="shared" si="11"/>
        <v>40</v>
      </c>
      <c r="M36" s="296">
        <f t="shared" si="12"/>
        <v>341</v>
      </c>
      <c r="N36" s="311">
        <f>H36/(F36*30)</f>
        <v>1960246.130104987</v>
      </c>
      <c r="O36" s="375">
        <f t="shared" si="14"/>
        <v>167110982.59145012</v>
      </c>
    </row>
    <row r="37" spans="2:16" ht="14.25" thickBot="1" x14ac:dyDescent="0.3">
      <c r="B37" s="302"/>
      <c r="C37" s="303"/>
      <c r="D37" s="303"/>
      <c r="E37" s="303"/>
      <c r="F37" s="303">
        <v>12</v>
      </c>
      <c r="G37" s="304">
        <v>23985997000</v>
      </c>
      <c r="H37" s="304"/>
      <c r="I37" s="305">
        <v>45336</v>
      </c>
      <c r="J37" s="306">
        <v>0.5</v>
      </c>
      <c r="K37" s="299">
        <v>45470</v>
      </c>
      <c r="L37" s="296">
        <f t="shared" si="11"/>
        <v>134</v>
      </c>
      <c r="M37" s="296">
        <f t="shared" si="12"/>
        <v>226</v>
      </c>
      <c r="N37" s="311">
        <f t="shared" si="13"/>
        <v>66627769.444444448</v>
      </c>
      <c r="O37" s="375">
        <f t="shared" si="14"/>
        <v>7528937947.2222223</v>
      </c>
    </row>
    <row r="38" spans="2:16" ht="14.25" thickBot="1" x14ac:dyDescent="0.3">
      <c r="B38" s="302"/>
      <c r="C38" s="303"/>
      <c r="D38" s="303"/>
      <c r="E38" s="303"/>
      <c r="F38" s="303">
        <v>7.67</v>
      </c>
      <c r="G38" s="304">
        <v>3531975994</v>
      </c>
      <c r="H38" s="304">
        <v>200401246.62</v>
      </c>
      <c r="I38" s="305">
        <v>45307</v>
      </c>
      <c r="J38" s="306">
        <v>0.45</v>
      </c>
      <c r="K38" s="299">
        <v>45470</v>
      </c>
      <c r="L38" s="296">
        <f t="shared" si="11"/>
        <v>163</v>
      </c>
      <c r="M38" s="296">
        <f t="shared" si="12"/>
        <v>67.099999999999994</v>
      </c>
      <c r="N38" s="311">
        <f>H38/(F38*30)</f>
        <v>870931.10221642768</v>
      </c>
      <c r="O38" s="375">
        <f t="shared" si="14"/>
        <v>26297764.631425034</v>
      </c>
    </row>
    <row r="39" spans="2:16" ht="14.25" thickBot="1" x14ac:dyDescent="0.3">
      <c r="B39" s="302"/>
      <c r="C39" s="303"/>
      <c r="D39" s="303"/>
      <c r="E39" s="303"/>
      <c r="F39" s="303">
        <v>2</v>
      </c>
      <c r="G39" s="304">
        <v>1540406324</v>
      </c>
      <c r="H39" s="304"/>
      <c r="I39" s="299">
        <v>45470</v>
      </c>
      <c r="J39" s="306">
        <v>0.5</v>
      </c>
      <c r="K39" s="299">
        <v>45470</v>
      </c>
      <c r="L39" s="296">
        <f t="shared" si="11"/>
        <v>0</v>
      </c>
      <c r="M39" s="296">
        <f t="shared" si="12"/>
        <v>60</v>
      </c>
      <c r="N39" s="311">
        <f t="shared" si="13"/>
        <v>25673438.733333334</v>
      </c>
      <c r="O39" s="375">
        <f t="shared" si="14"/>
        <v>770203162</v>
      </c>
    </row>
    <row r="40" spans="2:16" ht="13.5" x14ac:dyDescent="0.25">
      <c r="B40" s="298">
        <v>2</v>
      </c>
      <c r="C40" s="310"/>
      <c r="D40" s="310"/>
      <c r="E40" s="310"/>
      <c r="F40" s="303">
        <v>9</v>
      </c>
      <c r="G40" s="304">
        <v>21780568433</v>
      </c>
      <c r="H40" s="299"/>
      <c r="I40" s="299">
        <v>45470</v>
      </c>
      <c r="J40" s="306">
        <v>0.4</v>
      </c>
      <c r="K40" s="299">
        <v>45470</v>
      </c>
      <c r="L40" s="296">
        <f t="shared" si="11"/>
        <v>0</v>
      </c>
      <c r="M40" s="296">
        <f t="shared" si="12"/>
        <v>270</v>
      </c>
      <c r="N40" s="311">
        <f t="shared" si="13"/>
        <v>80668771.974074081</v>
      </c>
      <c r="O40" s="375">
        <f t="shared" si="14"/>
        <v>8712227373.2000008</v>
      </c>
    </row>
    <row r="41" spans="2:16" ht="13.5" thickBot="1" x14ac:dyDescent="0.25">
      <c r="B41" s="300"/>
      <c r="C41" s="511" t="s">
        <v>275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374">
        <f>SUM(O32:O40)</f>
        <v>32352714725.557938</v>
      </c>
      <c r="P41">
        <v>32352714725.557899</v>
      </c>
    </row>
    <row r="43" spans="2:16" ht="13.5" thickBot="1" x14ac:dyDescent="0.25">
      <c r="B43" s="121" t="s">
        <v>342</v>
      </c>
    </row>
    <row r="44" spans="2:16" x14ac:dyDescent="0.2">
      <c r="B44" s="514" t="s">
        <v>260</v>
      </c>
      <c r="C44" s="512" t="s">
        <v>261</v>
      </c>
      <c r="D44" s="512" t="s">
        <v>262</v>
      </c>
      <c r="E44" s="512" t="s">
        <v>263</v>
      </c>
      <c r="F44" s="512" t="s">
        <v>264</v>
      </c>
      <c r="G44" s="512" t="s">
        <v>265</v>
      </c>
      <c r="H44" s="512" t="s">
        <v>266</v>
      </c>
      <c r="I44" s="512" t="s">
        <v>267</v>
      </c>
      <c r="J44" s="512" t="s">
        <v>268</v>
      </c>
      <c r="K44" s="512" t="s">
        <v>269</v>
      </c>
      <c r="L44" s="512" t="s">
        <v>270</v>
      </c>
      <c r="M44" s="512" t="s">
        <v>271</v>
      </c>
      <c r="N44" s="516" t="s">
        <v>272</v>
      </c>
      <c r="O44" s="509" t="s">
        <v>273</v>
      </c>
    </row>
    <row r="45" spans="2:16" ht="13.5" thickBot="1" x14ac:dyDescent="0.25">
      <c r="B45" s="515"/>
      <c r="C45" s="513"/>
      <c r="D45" s="513"/>
      <c r="E45" s="513"/>
      <c r="F45" s="513"/>
      <c r="G45" s="513" t="s">
        <v>274</v>
      </c>
      <c r="H45" s="513" t="s">
        <v>274</v>
      </c>
      <c r="I45" s="513"/>
      <c r="J45" s="513" t="s">
        <v>1</v>
      </c>
      <c r="K45" s="513"/>
      <c r="L45" s="513"/>
      <c r="M45" s="513"/>
      <c r="N45" s="517"/>
      <c r="O45" s="510"/>
    </row>
    <row r="46" spans="2:16" ht="14.25" thickBot="1" x14ac:dyDescent="0.3">
      <c r="B46" s="291">
        <v>1</v>
      </c>
      <c r="C46" s="292"/>
      <c r="D46" s="292"/>
      <c r="E46" s="292"/>
      <c r="F46" s="292">
        <v>7</v>
      </c>
      <c r="G46" s="293">
        <v>5382690155</v>
      </c>
      <c r="H46" s="304">
        <v>487005299.74000001</v>
      </c>
      <c r="I46" s="299">
        <v>45470</v>
      </c>
      <c r="J46" s="295">
        <v>0.5</v>
      </c>
      <c r="K46" s="299">
        <v>45470</v>
      </c>
      <c r="L46" s="296">
        <f>+K46-I46</f>
        <v>0</v>
      </c>
      <c r="M46" s="296">
        <f t="shared" ref="M46:M50" si="15">+MIN(F46*30-L46,360)</f>
        <v>210</v>
      </c>
      <c r="N46" s="311">
        <f>H46/(F46*30)</f>
        <v>2319072.8559047622</v>
      </c>
      <c r="O46" s="375">
        <f t="shared" ref="O46:O50" si="16">(+N46*M46*J46)</f>
        <v>243502649.87000003</v>
      </c>
    </row>
    <row r="47" spans="2:16" ht="14.25" thickBot="1" x14ac:dyDescent="0.3">
      <c r="B47" s="302"/>
      <c r="C47" s="303"/>
      <c r="D47" s="303"/>
      <c r="E47" s="303"/>
      <c r="F47" s="303">
        <v>76.739999999999995</v>
      </c>
      <c r="G47" s="304">
        <v>80268340319</v>
      </c>
      <c r="H47" s="304">
        <v>758819207.30999994</v>
      </c>
      <c r="I47" s="305">
        <v>43955</v>
      </c>
      <c r="J47" s="306">
        <v>0.25</v>
      </c>
      <c r="K47" s="299">
        <v>45470</v>
      </c>
      <c r="L47" s="296">
        <f t="shared" ref="L47:L50" si="17">+K47-I47</f>
        <v>1515</v>
      </c>
      <c r="M47" s="296">
        <f t="shared" si="15"/>
        <v>360</v>
      </c>
      <c r="N47" s="311">
        <f t="shared" ref="N47:N49" si="18">H47/(F47*30)</f>
        <v>329606.1190643732</v>
      </c>
      <c r="O47" s="375">
        <f t="shared" si="16"/>
        <v>29664550.715793587</v>
      </c>
    </row>
    <row r="48" spans="2:16" ht="14.25" thickBot="1" x14ac:dyDescent="0.3">
      <c r="B48" s="302"/>
      <c r="C48" s="303"/>
      <c r="D48" s="303"/>
      <c r="E48" s="303"/>
      <c r="F48" s="303">
        <v>7</v>
      </c>
      <c r="G48" s="304">
        <v>4074408860</v>
      </c>
      <c r="H48" s="304">
        <v>9700973.4800000004</v>
      </c>
      <c r="I48" s="299">
        <v>45470</v>
      </c>
      <c r="J48" s="306">
        <v>0.5</v>
      </c>
      <c r="K48" s="299">
        <v>45470</v>
      </c>
      <c r="L48" s="296">
        <f t="shared" ref="L48" si="19">+K48-I48</f>
        <v>0</v>
      </c>
      <c r="M48" s="296">
        <f t="shared" si="15"/>
        <v>210</v>
      </c>
      <c r="N48" s="311">
        <f t="shared" si="18"/>
        <v>46195.111809523813</v>
      </c>
      <c r="O48" s="375">
        <f t="shared" ref="O48" si="20">(+N48*M48*J48)</f>
        <v>4850486.74</v>
      </c>
    </row>
    <row r="49" spans="2:16" ht="14.25" thickBot="1" x14ac:dyDescent="0.3">
      <c r="B49" s="302"/>
      <c r="C49" s="303"/>
      <c r="D49" s="303"/>
      <c r="E49" s="303"/>
      <c r="F49" s="303">
        <v>15.43</v>
      </c>
      <c r="G49" s="304">
        <v>16955988547.92</v>
      </c>
      <c r="H49" s="304">
        <v>76906211.560000002</v>
      </c>
      <c r="I49" s="305">
        <v>45345</v>
      </c>
      <c r="J49" s="306">
        <v>0.3</v>
      </c>
      <c r="K49" s="299">
        <v>45470</v>
      </c>
      <c r="L49" s="296">
        <f t="shared" si="17"/>
        <v>125</v>
      </c>
      <c r="M49" s="296">
        <f t="shared" si="15"/>
        <v>337.9</v>
      </c>
      <c r="N49" s="311">
        <f t="shared" si="18"/>
        <v>166140.01201123354</v>
      </c>
      <c r="O49" s="375">
        <f t="shared" si="16"/>
        <v>16841613.017578743</v>
      </c>
    </row>
    <row r="50" spans="2:16" ht="13.5" x14ac:dyDescent="0.25">
      <c r="B50" s="298">
        <v>2</v>
      </c>
      <c r="C50" s="310"/>
      <c r="D50" s="310"/>
      <c r="E50" s="310"/>
      <c r="F50" s="303">
        <v>7.67</v>
      </c>
      <c r="G50" s="304">
        <v>3531975994</v>
      </c>
      <c r="H50" s="304"/>
      <c r="I50" s="305">
        <v>45251</v>
      </c>
      <c r="J50" s="306">
        <v>0.4</v>
      </c>
      <c r="K50" s="299">
        <v>45470</v>
      </c>
      <c r="L50" s="296">
        <f t="shared" si="17"/>
        <v>219</v>
      </c>
      <c r="M50" s="296">
        <f t="shared" si="15"/>
        <v>11.099999999999994</v>
      </c>
      <c r="N50" s="311">
        <f t="shared" ref="N50" si="21">G50/(F50*30)</f>
        <v>15349743.563667972</v>
      </c>
      <c r="O50" s="375">
        <f t="shared" si="16"/>
        <v>68152861.422685757</v>
      </c>
    </row>
    <row r="51" spans="2:16" ht="13.5" thickBot="1" x14ac:dyDescent="0.25">
      <c r="B51" s="300"/>
      <c r="C51" s="511" t="s">
        <v>275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383">
        <f>SUM(O46:O50)</f>
        <v>363012161.76605809</v>
      </c>
      <c r="P51">
        <v>363012161.76999998</v>
      </c>
    </row>
    <row r="53" spans="2:16" ht="13.5" thickBot="1" x14ac:dyDescent="0.25">
      <c r="B53" s="312" t="s">
        <v>276</v>
      </c>
    </row>
    <row r="54" spans="2:16" x14ac:dyDescent="0.2">
      <c r="B54" s="514" t="s">
        <v>260</v>
      </c>
      <c r="C54" s="512" t="s">
        <v>261</v>
      </c>
      <c r="D54" s="512" t="s">
        <v>262</v>
      </c>
      <c r="E54" s="512" t="s">
        <v>263</v>
      </c>
      <c r="F54" s="512" t="s">
        <v>264</v>
      </c>
      <c r="G54" s="512" t="s">
        <v>265</v>
      </c>
      <c r="H54" s="512" t="s">
        <v>266</v>
      </c>
      <c r="I54" s="512" t="s">
        <v>267</v>
      </c>
      <c r="J54" s="512" t="s">
        <v>268</v>
      </c>
      <c r="K54" s="512" t="s">
        <v>269</v>
      </c>
      <c r="L54" s="512" t="s">
        <v>270</v>
      </c>
      <c r="M54" s="512" t="s">
        <v>271</v>
      </c>
      <c r="N54" s="516" t="s">
        <v>272</v>
      </c>
      <c r="O54" s="509" t="s">
        <v>273</v>
      </c>
    </row>
    <row r="55" spans="2:16" ht="13.5" thickBot="1" x14ac:dyDescent="0.25">
      <c r="B55" s="515"/>
      <c r="C55" s="513"/>
      <c r="D55" s="513"/>
      <c r="E55" s="513"/>
      <c r="F55" s="513"/>
      <c r="G55" s="513" t="s">
        <v>274</v>
      </c>
      <c r="H55" s="513" t="s">
        <v>274</v>
      </c>
      <c r="I55" s="513"/>
      <c r="J55" s="513" t="s">
        <v>1</v>
      </c>
      <c r="K55" s="513"/>
      <c r="L55" s="513"/>
      <c r="M55" s="513"/>
      <c r="N55" s="517"/>
      <c r="O55" s="510"/>
    </row>
    <row r="56" spans="2:16" ht="13.5" x14ac:dyDescent="0.25">
      <c r="B56" s="291">
        <v>1</v>
      </c>
      <c r="C56" s="292"/>
      <c r="D56" s="292"/>
      <c r="E56" s="292"/>
      <c r="F56" s="292">
        <v>6.66</v>
      </c>
      <c r="G56" s="293">
        <v>9640165351</v>
      </c>
      <c r="H56" s="293"/>
      <c r="I56" s="294">
        <v>45272</v>
      </c>
      <c r="J56" s="295">
        <v>1</v>
      </c>
      <c r="K56" s="299">
        <v>45470</v>
      </c>
      <c r="L56" s="296">
        <f>+K56-I56</f>
        <v>198</v>
      </c>
      <c r="M56" s="296">
        <f>+MIN(F56*30-L56,360)</f>
        <v>1.8000000000000114</v>
      </c>
      <c r="N56" s="311">
        <f>G56/(F56*30)</f>
        <v>48249075.830830827</v>
      </c>
      <c r="O56" s="375">
        <f t="shared" ref="O56" si="22">(+N56*M56*J56)</f>
        <v>86848336.495496035</v>
      </c>
    </row>
    <row r="57" spans="2:16" ht="13.5" thickBot="1" x14ac:dyDescent="0.25">
      <c r="B57" s="300"/>
      <c r="C57" s="511" t="s">
        <v>275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374">
        <f>SUM(O56:O56)</f>
        <v>86848336.495496035</v>
      </c>
      <c r="P57">
        <v>86848336.5</v>
      </c>
    </row>
    <row r="59" spans="2:16" ht="13.5" thickBot="1" x14ac:dyDescent="0.25">
      <c r="B59" s="313" t="s">
        <v>285</v>
      </c>
    </row>
    <row r="60" spans="2:16" x14ac:dyDescent="0.2">
      <c r="B60" s="514" t="s">
        <v>260</v>
      </c>
      <c r="C60" s="512" t="s">
        <v>261</v>
      </c>
      <c r="D60" s="512" t="s">
        <v>262</v>
      </c>
      <c r="E60" s="512" t="s">
        <v>263</v>
      </c>
      <c r="F60" s="512" t="s">
        <v>264</v>
      </c>
      <c r="G60" s="512" t="s">
        <v>265</v>
      </c>
      <c r="H60" s="512" t="s">
        <v>266</v>
      </c>
      <c r="I60" s="512" t="s">
        <v>267</v>
      </c>
      <c r="J60" s="512" t="s">
        <v>268</v>
      </c>
      <c r="K60" s="512" t="s">
        <v>269</v>
      </c>
      <c r="L60" s="512" t="s">
        <v>270</v>
      </c>
      <c r="M60" s="512" t="s">
        <v>271</v>
      </c>
      <c r="N60" s="516" t="s">
        <v>272</v>
      </c>
      <c r="O60" s="509" t="s">
        <v>273</v>
      </c>
    </row>
    <row r="61" spans="2:16" ht="13.5" thickBot="1" x14ac:dyDescent="0.25">
      <c r="B61" s="515"/>
      <c r="C61" s="513"/>
      <c r="D61" s="513"/>
      <c r="E61" s="513"/>
      <c r="F61" s="513"/>
      <c r="G61" s="513" t="s">
        <v>274</v>
      </c>
      <c r="H61" s="513" t="s">
        <v>274</v>
      </c>
      <c r="I61" s="513"/>
      <c r="J61" s="513" t="s">
        <v>1</v>
      </c>
      <c r="K61" s="513"/>
      <c r="L61" s="513"/>
      <c r="M61" s="513"/>
      <c r="N61" s="517"/>
      <c r="O61" s="510"/>
    </row>
    <row r="62" spans="2:16" ht="14.25" thickBot="1" x14ac:dyDescent="0.3">
      <c r="B62" s="291">
        <v>1</v>
      </c>
      <c r="C62" s="292"/>
      <c r="D62" s="292"/>
      <c r="E62" s="292"/>
      <c r="F62" s="292">
        <v>6.5</v>
      </c>
      <c r="G62" s="293">
        <v>2777860193.1999998</v>
      </c>
      <c r="H62" s="293"/>
      <c r="I62" s="305">
        <v>45280</v>
      </c>
      <c r="J62" s="295">
        <v>0.1</v>
      </c>
      <c r="K62" s="299">
        <v>45470</v>
      </c>
      <c r="L62" s="296">
        <f>+K62-I62</f>
        <v>190</v>
      </c>
      <c r="M62" s="296">
        <f>+MIN(F62*30-L62,360)</f>
        <v>5</v>
      </c>
      <c r="N62" s="311">
        <f>G62/(F62*30)</f>
        <v>14245436.888205128</v>
      </c>
      <c r="O62" s="375">
        <f t="shared" ref="O62:O63" si="23">(+N62*M62*J62)</f>
        <v>7122718.4441025648</v>
      </c>
    </row>
    <row r="63" spans="2:16" ht="13.5" x14ac:dyDescent="0.25">
      <c r="B63" s="302"/>
      <c r="C63" s="303"/>
      <c r="D63" s="303"/>
      <c r="E63" s="303"/>
      <c r="F63" s="303">
        <v>4</v>
      </c>
      <c r="G63" s="304">
        <v>1749449806.9000001</v>
      </c>
      <c r="H63" s="299"/>
      <c r="I63" s="305">
        <v>45470</v>
      </c>
      <c r="J63" s="306">
        <v>0.1</v>
      </c>
      <c r="K63" s="299">
        <v>45470</v>
      </c>
      <c r="L63" s="296">
        <f t="shared" ref="L63" si="24">+K63-I63</f>
        <v>0</v>
      </c>
      <c r="M63" s="296">
        <f>+MIN(F63*30-L63,360)</f>
        <v>120</v>
      </c>
      <c r="N63" s="311">
        <f>G63/(F63*30)</f>
        <v>14578748.390833335</v>
      </c>
      <c r="O63" s="375">
        <f t="shared" si="23"/>
        <v>174944980.69000003</v>
      </c>
    </row>
    <row r="64" spans="2:16" ht="13.5" thickBot="1" x14ac:dyDescent="0.25">
      <c r="B64" s="300"/>
      <c r="C64" s="511" t="s">
        <v>275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374">
        <f>SUM(O62:O63)</f>
        <v>182067699.13410258</v>
      </c>
      <c r="P64">
        <v>182067699.13</v>
      </c>
    </row>
    <row r="66" spans="2:16" ht="13.5" thickBot="1" x14ac:dyDescent="0.25">
      <c r="B66" s="314" t="s">
        <v>286</v>
      </c>
    </row>
    <row r="67" spans="2:16" x14ac:dyDescent="0.2">
      <c r="B67" s="514" t="s">
        <v>260</v>
      </c>
      <c r="C67" s="512" t="s">
        <v>261</v>
      </c>
      <c r="D67" s="512" t="s">
        <v>262</v>
      </c>
      <c r="E67" s="512" t="s">
        <v>263</v>
      </c>
      <c r="F67" s="512" t="s">
        <v>264</v>
      </c>
      <c r="G67" s="512" t="s">
        <v>265</v>
      </c>
      <c r="H67" s="512" t="s">
        <v>266</v>
      </c>
      <c r="I67" s="512" t="s">
        <v>267</v>
      </c>
      <c r="J67" s="512" t="s">
        <v>268</v>
      </c>
      <c r="K67" s="512" t="s">
        <v>269</v>
      </c>
      <c r="L67" s="512" t="s">
        <v>270</v>
      </c>
      <c r="M67" s="512" t="s">
        <v>271</v>
      </c>
      <c r="N67" s="516" t="s">
        <v>272</v>
      </c>
      <c r="O67" s="509" t="s">
        <v>273</v>
      </c>
    </row>
    <row r="68" spans="2:16" ht="13.5" thickBot="1" x14ac:dyDescent="0.25">
      <c r="B68" s="515"/>
      <c r="C68" s="513"/>
      <c r="D68" s="513"/>
      <c r="E68" s="513"/>
      <c r="F68" s="513"/>
      <c r="G68" s="513" t="s">
        <v>274</v>
      </c>
      <c r="H68" s="513" t="s">
        <v>274</v>
      </c>
      <c r="I68" s="513"/>
      <c r="J68" s="513" t="s">
        <v>1</v>
      </c>
      <c r="K68" s="513"/>
      <c r="L68" s="513"/>
      <c r="M68" s="513"/>
      <c r="N68" s="517"/>
      <c r="O68" s="510"/>
    </row>
    <row r="69" spans="2:16" ht="13.5" x14ac:dyDescent="0.25">
      <c r="B69" s="291">
        <v>1</v>
      </c>
      <c r="C69" s="292"/>
      <c r="D69" s="292"/>
      <c r="E69" s="292"/>
      <c r="F69" s="292">
        <v>2</v>
      </c>
      <c r="G69" s="293">
        <v>800522650</v>
      </c>
      <c r="H69" s="293"/>
      <c r="I69" s="294">
        <v>45443</v>
      </c>
      <c r="J69" s="295">
        <v>0.9</v>
      </c>
      <c r="K69" s="299">
        <v>45470</v>
      </c>
      <c r="L69" s="296">
        <f>+K69-I69</f>
        <v>27</v>
      </c>
      <c r="M69" s="296">
        <f>+MIN(F69*30-L69,360)</f>
        <v>33</v>
      </c>
      <c r="N69" s="311">
        <f>G69/(F69*30)</f>
        <v>13342044.166666666</v>
      </c>
      <c r="O69" s="375">
        <f t="shared" ref="O69" si="25">(+N69*M69*J69)</f>
        <v>396258711.75</v>
      </c>
    </row>
    <row r="70" spans="2:16" ht="13.5" thickBot="1" x14ac:dyDescent="0.25">
      <c r="B70" s="300"/>
      <c r="C70" s="511" t="s">
        <v>275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374">
        <f>SUM(O69:O69)</f>
        <v>396258711.75</v>
      </c>
      <c r="P70">
        <v>396258711.75</v>
      </c>
    </row>
    <row r="73" spans="2:16" ht="13.5" thickBot="1" x14ac:dyDescent="0.25">
      <c r="B73" s="314" t="s">
        <v>287</v>
      </c>
    </row>
    <row r="74" spans="2:16" x14ac:dyDescent="0.2">
      <c r="B74" s="514" t="s">
        <v>260</v>
      </c>
      <c r="C74" s="512" t="s">
        <v>261</v>
      </c>
      <c r="D74" s="512" t="s">
        <v>262</v>
      </c>
      <c r="E74" s="512" t="s">
        <v>263</v>
      </c>
      <c r="F74" s="512" t="s">
        <v>264</v>
      </c>
      <c r="G74" s="512" t="s">
        <v>265</v>
      </c>
      <c r="H74" s="512" t="s">
        <v>266</v>
      </c>
      <c r="I74" s="512" t="s">
        <v>267</v>
      </c>
      <c r="J74" s="512" t="s">
        <v>268</v>
      </c>
      <c r="K74" s="512" t="s">
        <v>269</v>
      </c>
      <c r="L74" s="512" t="s">
        <v>270</v>
      </c>
      <c r="M74" s="512" t="s">
        <v>271</v>
      </c>
      <c r="N74" s="516" t="s">
        <v>272</v>
      </c>
      <c r="O74" s="509" t="s">
        <v>273</v>
      </c>
    </row>
    <row r="75" spans="2:16" ht="13.5" thickBot="1" x14ac:dyDescent="0.25">
      <c r="B75" s="515"/>
      <c r="C75" s="513"/>
      <c r="D75" s="513"/>
      <c r="E75" s="513"/>
      <c r="F75" s="513"/>
      <c r="G75" s="513" t="s">
        <v>274</v>
      </c>
      <c r="H75" s="513" t="s">
        <v>274</v>
      </c>
      <c r="I75" s="513"/>
      <c r="J75" s="513" t="s">
        <v>1</v>
      </c>
      <c r="K75" s="513"/>
      <c r="L75" s="513"/>
      <c r="M75" s="513"/>
      <c r="N75" s="517"/>
      <c r="O75" s="510"/>
    </row>
    <row r="76" spans="2:16" ht="13.5" x14ac:dyDescent="0.25">
      <c r="B76" s="291">
        <v>1</v>
      </c>
      <c r="C76" s="292"/>
      <c r="D76" s="292"/>
      <c r="E76" s="292"/>
      <c r="F76" s="292">
        <v>2</v>
      </c>
      <c r="G76" s="293">
        <v>800522650</v>
      </c>
      <c r="H76" s="293"/>
      <c r="I76" s="294">
        <v>45443</v>
      </c>
      <c r="J76" s="295">
        <v>0.1</v>
      </c>
      <c r="K76" s="299">
        <v>45470</v>
      </c>
      <c r="L76" s="296">
        <f>+K76-I76</f>
        <v>27</v>
      </c>
      <c r="M76" s="296">
        <f>+MIN(F76*30-L76,360)</f>
        <v>33</v>
      </c>
      <c r="N76" s="311">
        <f>G76/(F76*30)</f>
        <v>13342044.166666666</v>
      </c>
      <c r="O76" s="375">
        <f t="shared" ref="O76" si="26">(+N76*M76*J76)</f>
        <v>44028745.75</v>
      </c>
    </row>
    <row r="77" spans="2:16" ht="13.5" thickBot="1" x14ac:dyDescent="0.25">
      <c r="B77" s="300"/>
      <c r="C77" s="511" t="s">
        <v>275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374">
        <f>SUM(O76:O76)</f>
        <v>44028745.75</v>
      </c>
      <c r="P77">
        <v>44028745.75</v>
      </c>
    </row>
    <row r="79" spans="2:16" ht="13.5" thickBot="1" x14ac:dyDescent="0.25">
      <c r="B79" s="313" t="s">
        <v>288</v>
      </c>
    </row>
    <row r="80" spans="2:16" x14ac:dyDescent="0.2">
      <c r="B80" s="514" t="s">
        <v>260</v>
      </c>
      <c r="C80" s="512" t="s">
        <v>261</v>
      </c>
      <c r="D80" s="512" t="s">
        <v>262</v>
      </c>
      <c r="E80" s="512" t="s">
        <v>263</v>
      </c>
      <c r="F80" s="512" t="s">
        <v>264</v>
      </c>
      <c r="G80" s="512" t="s">
        <v>265</v>
      </c>
      <c r="H80" s="512" t="s">
        <v>266</v>
      </c>
      <c r="I80" s="512" t="s">
        <v>267</v>
      </c>
      <c r="J80" s="512" t="s">
        <v>268</v>
      </c>
      <c r="K80" s="512" t="s">
        <v>269</v>
      </c>
      <c r="L80" s="512" t="s">
        <v>270</v>
      </c>
      <c r="M80" s="512" t="s">
        <v>271</v>
      </c>
      <c r="N80" s="516" t="s">
        <v>272</v>
      </c>
      <c r="O80" s="509" t="s">
        <v>273</v>
      </c>
    </row>
    <row r="81" spans="2:16" ht="13.5" thickBot="1" x14ac:dyDescent="0.25">
      <c r="B81" s="515"/>
      <c r="C81" s="513"/>
      <c r="D81" s="513"/>
      <c r="E81" s="513"/>
      <c r="F81" s="513"/>
      <c r="G81" s="513" t="s">
        <v>274</v>
      </c>
      <c r="H81" s="513" t="s">
        <v>274</v>
      </c>
      <c r="I81" s="513"/>
      <c r="J81" s="513" t="s">
        <v>1</v>
      </c>
      <c r="K81" s="513"/>
      <c r="L81" s="513"/>
      <c r="M81" s="513"/>
      <c r="N81" s="517"/>
      <c r="O81" s="510"/>
    </row>
    <row r="82" spans="2:16" ht="14.25" thickBot="1" x14ac:dyDescent="0.3">
      <c r="B82" s="291">
        <v>1</v>
      </c>
      <c r="C82" s="292"/>
      <c r="D82" s="292"/>
      <c r="E82" s="292"/>
      <c r="F82" s="292">
        <v>3</v>
      </c>
      <c r="G82" s="293">
        <v>967963992</v>
      </c>
      <c r="H82" s="293"/>
      <c r="I82" s="305">
        <v>45447</v>
      </c>
      <c r="J82" s="295">
        <v>0.5</v>
      </c>
      <c r="K82" s="299">
        <v>45470</v>
      </c>
      <c r="L82" s="296">
        <f>+K82-I82</f>
        <v>23</v>
      </c>
      <c r="M82" s="296">
        <f>+MIN(F82*30-L82,360)</f>
        <v>67</v>
      </c>
      <c r="N82" s="311">
        <f>G82/(F82*30)</f>
        <v>10755155.466666667</v>
      </c>
      <c r="O82" s="375">
        <f t="shared" ref="O82" si="27">(+N82*M82*J82)</f>
        <v>360297708.13333333</v>
      </c>
    </row>
    <row r="83" spans="2:16" ht="14.25" thickBot="1" x14ac:dyDescent="0.3">
      <c r="B83" s="302"/>
      <c r="C83" s="303"/>
      <c r="D83" s="303"/>
      <c r="E83" s="303"/>
      <c r="F83" s="303">
        <v>5</v>
      </c>
      <c r="G83" s="304">
        <v>988533900</v>
      </c>
      <c r="H83" s="299"/>
      <c r="I83" s="305">
        <v>45327</v>
      </c>
      <c r="J83" s="306">
        <v>0.5</v>
      </c>
      <c r="K83" s="299">
        <v>45470</v>
      </c>
      <c r="L83" s="296">
        <f t="shared" ref="L83:L84" si="28">+K83-I83</f>
        <v>143</v>
      </c>
      <c r="M83" s="296">
        <f>+MIN(F83*30-L83,360)</f>
        <v>7</v>
      </c>
      <c r="N83" s="311">
        <f>G83/(F83*30)</f>
        <v>6590226</v>
      </c>
      <c r="O83" s="375">
        <f t="shared" ref="O83:O84" si="29">(+N83*M83*J83)</f>
        <v>23065791</v>
      </c>
    </row>
    <row r="84" spans="2:16" ht="13.5" x14ac:dyDescent="0.25">
      <c r="B84" s="302"/>
      <c r="C84" s="303"/>
      <c r="D84" s="303"/>
      <c r="E84" s="303"/>
      <c r="F84" s="303">
        <v>6</v>
      </c>
      <c r="G84" s="304">
        <v>785962349</v>
      </c>
      <c r="H84" s="305"/>
      <c r="I84" s="305">
        <v>45331</v>
      </c>
      <c r="J84" s="306">
        <v>0.5</v>
      </c>
      <c r="K84" s="299">
        <v>45470</v>
      </c>
      <c r="L84" s="296">
        <f t="shared" si="28"/>
        <v>139</v>
      </c>
      <c r="M84" s="296">
        <f>+MIN(F84*30-L84,360)</f>
        <v>41</v>
      </c>
      <c r="N84" s="311">
        <f>G84/(F84*30)</f>
        <v>4366457.4944444448</v>
      </c>
      <c r="O84" s="375">
        <f t="shared" si="29"/>
        <v>89512378.63611111</v>
      </c>
    </row>
    <row r="85" spans="2:16" ht="13.5" thickBot="1" x14ac:dyDescent="0.25">
      <c r="B85" s="300"/>
      <c r="C85" s="511" t="s">
        <v>275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374">
        <f>SUM(O82:O84)</f>
        <v>472875877.76944447</v>
      </c>
      <c r="P85">
        <v>472875877.76999998</v>
      </c>
    </row>
    <row r="88" spans="2:16" ht="13.5" thickBot="1" x14ac:dyDescent="0.25">
      <c r="B88" s="313" t="s">
        <v>289</v>
      </c>
    </row>
    <row r="89" spans="2:16" x14ac:dyDescent="0.2">
      <c r="B89" s="514" t="s">
        <v>260</v>
      </c>
      <c r="C89" s="512" t="s">
        <v>261</v>
      </c>
      <c r="D89" s="512" t="s">
        <v>262</v>
      </c>
      <c r="E89" s="512" t="s">
        <v>263</v>
      </c>
      <c r="F89" s="512" t="s">
        <v>264</v>
      </c>
      <c r="G89" s="512" t="s">
        <v>265</v>
      </c>
      <c r="H89" s="512" t="s">
        <v>266</v>
      </c>
      <c r="I89" s="512" t="s">
        <v>267</v>
      </c>
      <c r="J89" s="512" t="s">
        <v>268</v>
      </c>
      <c r="K89" s="512" t="s">
        <v>269</v>
      </c>
      <c r="L89" s="512" t="s">
        <v>270</v>
      </c>
      <c r="M89" s="512" t="s">
        <v>271</v>
      </c>
      <c r="N89" s="516" t="s">
        <v>272</v>
      </c>
      <c r="O89" s="509" t="s">
        <v>273</v>
      </c>
    </row>
    <row r="90" spans="2:16" ht="13.5" thickBot="1" x14ac:dyDescent="0.25">
      <c r="B90" s="515"/>
      <c r="C90" s="513"/>
      <c r="D90" s="513"/>
      <c r="E90" s="513"/>
      <c r="F90" s="513"/>
      <c r="G90" s="513" t="s">
        <v>274</v>
      </c>
      <c r="H90" s="513" t="s">
        <v>274</v>
      </c>
      <c r="I90" s="513"/>
      <c r="J90" s="513" t="s">
        <v>1</v>
      </c>
      <c r="K90" s="513"/>
      <c r="L90" s="513"/>
      <c r="M90" s="513"/>
      <c r="N90" s="517"/>
      <c r="O90" s="510"/>
    </row>
    <row r="91" spans="2:16" ht="14.25" thickBot="1" x14ac:dyDescent="0.3">
      <c r="B91" s="291">
        <v>1</v>
      </c>
      <c r="C91" s="292"/>
      <c r="D91" s="292"/>
      <c r="E91" s="292"/>
      <c r="F91" s="292">
        <v>23</v>
      </c>
      <c r="G91" s="293">
        <v>9196808185</v>
      </c>
      <c r="H91" s="293"/>
      <c r="I91" s="305">
        <v>44782</v>
      </c>
      <c r="J91" s="295">
        <v>1</v>
      </c>
      <c r="K91" s="299">
        <v>45470</v>
      </c>
      <c r="L91" s="296">
        <f>+K91-I91</f>
        <v>688</v>
      </c>
      <c r="M91" s="296">
        <f>+MIN(F91*30-L91,360)</f>
        <v>2</v>
      </c>
      <c r="N91" s="311">
        <f>G91/(F91*30)</f>
        <v>13328707.514492754</v>
      </c>
      <c r="O91" s="375">
        <f t="shared" ref="O91:O95" si="30">(+N91*M91*J91)</f>
        <v>26657415.028985508</v>
      </c>
    </row>
    <row r="92" spans="2:16" ht="14.25" thickBot="1" x14ac:dyDescent="0.3">
      <c r="B92" s="302"/>
      <c r="C92" s="303"/>
      <c r="D92" s="303"/>
      <c r="E92" s="303"/>
      <c r="F92" s="303">
        <v>12</v>
      </c>
      <c r="G92" s="304">
        <v>3272877083</v>
      </c>
      <c r="H92" s="299"/>
      <c r="I92" s="305">
        <v>45252</v>
      </c>
      <c r="J92" s="306">
        <v>1</v>
      </c>
      <c r="K92" s="299">
        <v>45470</v>
      </c>
      <c r="L92" s="296">
        <f t="shared" ref="L92:L95" si="31">+K92-I92</f>
        <v>218</v>
      </c>
      <c r="M92" s="296">
        <f>+MIN(F92*30-L92,360)</f>
        <v>142</v>
      </c>
      <c r="N92" s="311">
        <f>G92/(F92*30)</f>
        <v>9091325.2305555549</v>
      </c>
      <c r="O92" s="375">
        <f t="shared" si="30"/>
        <v>1290968182.7388887</v>
      </c>
    </row>
    <row r="93" spans="2:16" ht="14.25" thickBot="1" x14ac:dyDescent="0.3">
      <c r="B93" s="302"/>
      <c r="C93" s="303"/>
      <c r="D93" s="303"/>
      <c r="E93" s="303"/>
      <c r="F93" s="303">
        <v>16.100000000000001</v>
      </c>
      <c r="G93" s="304">
        <v>2821541660</v>
      </c>
      <c r="H93" s="305"/>
      <c r="I93" s="305">
        <v>44990</v>
      </c>
      <c r="J93" s="306">
        <v>0.5</v>
      </c>
      <c r="K93" s="299">
        <v>45470</v>
      </c>
      <c r="L93" s="296">
        <f t="shared" si="31"/>
        <v>480</v>
      </c>
      <c r="M93" s="296">
        <f>+MIN(F93*30-L93,360)</f>
        <v>3.0000000000000568</v>
      </c>
      <c r="N93" s="311">
        <f>G93/(F93*30)</f>
        <v>5841701.1594202891</v>
      </c>
      <c r="O93" s="375">
        <f t="shared" si="30"/>
        <v>8762551.7391305994</v>
      </c>
    </row>
    <row r="94" spans="2:16" ht="14.25" thickBot="1" x14ac:dyDescent="0.3">
      <c r="B94" s="302"/>
      <c r="C94" s="303"/>
      <c r="D94" s="303"/>
      <c r="E94" s="303"/>
      <c r="F94" s="303">
        <v>6</v>
      </c>
      <c r="G94" s="304">
        <v>1243291416</v>
      </c>
      <c r="H94" s="305"/>
      <c r="I94" s="305">
        <v>45313</v>
      </c>
      <c r="J94" s="306">
        <v>0.5</v>
      </c>
      <c r="K94" s="299">
        <v>45470</v>
      </c>
      <c r="L94" s="296">
        <f t="shared" si="31"/>
        <v>157</v>
      </c>
      <c r="M94" s="296">
        <f>+MIN(F94*30-L94,360)</f>
        <v>23</v>
      </c>
      <c r="N94" s="311">
        <f>G94/(F94*30)</f>
        <v>6907174.5333333332</v>
      </c>
      <c r="O94" s="375">
        <f t="shared" si="30"/>
        <v>79432507.133333325</v>
      </c>
    </row>
    <row r="95" spans="2:16" ht="13.5" x14ac:dyDescent="0.25">
      <c r="B95" s="302"/>
      <c r="C95" s="303"/>
      <c r="D95" s="303"/>
      <c r="E95" s="303"/>
      <c r="F95" s="303">
        <v>8.83</v>
      </c>
      <c r="G95" s="304">
        <v>900229479</v>
      </c>
      <c r="H95" s="304"/>
      <c r="I95" s="305">
        <v>45300</v>
      </c>
      <c r="J95" s="306">
        <v>0.5</v>
      </c>
      <c r="K95" s="299">
        <v>45470</v>
      </c>
      <c r="L95" s="296">
        <f t="shared" si="31"/>
        <v>170</v>
      </c>
      <c r="M95" s="296">
        <f>+MIN(F95*30-L95,360)</f>
        <v>94.899999999999977</v>
      </c>
      <c r="N95" s="311">
        <f>G95/(F95*30)</f>
        <v>3398374.7791619482</v>
      </c>
      <c r="O95" s="375">
        <f t="shared" si="30"/>
        <v>161252883.27123439</v>
      </c>
    </row>
    <row r="96" spans="2:16" ht="13.5" thickBot="1" x14ac:dyDescent="0.25">
      <c r="B96" s="300"/>
      <c r="C96" s="511" t="s">
        <v>275</v>
      </c>
      <c r="D96" s="511"/>
      <c r="E96" s="511"/>
      <c r="F96" s="511"/>
      <c r="G96" s="511"/>
      <c r="H96" s="511"/>
      <c r="I96" s="511"/>
      <c r="J96" s="511"/>
      <c r="K96" s="511"/>
      <c r="L96" s="511"/>
      <c r="M96" s="511"/>
      <c r="N96" s="511"/>
      <c r="O96" s="374">
        <f>SUM(O91:O95)</f>
        <v>1567073539.9115725</v>
      </c>
      <c r="P96">
        <v>1567073539.9100001</v>
      </c>
    </row>
    <row r="98" spans="2:16" ht="13.5" thickBot="1" x14ac:dyDescent="0.25">
      <c r="B98" s="121" t="s">
        <v>290</v>
      </c>
    </row>
    <row r="99" spans="2:16" x14ac:dyDescent="0.2">
      <c r="B99" s="514" t="s">
        <v>260</v>
      </c>
      <c r="C99" s="512" t="s">
        <v>261</v>
      </c>
      <c r="D99" s="512" t="s">
        <v>262</v>
      </c>
      <c r="E99" s="512" t="s">
        <v>263</v>
      </c>
      <c r="F99" s="512" t="s">
        <v>264</v>
      </c>
      <c r="G99" s="512" t="s">
        <v>265</v>
      </c>
      <c r="H99" s="512" t="s">
        <v>266</v>
      </c>
      <c r="I99" s="512" t="s">
        <v>267</v>
      </c>
      <c r="J99" s="512" t="s">
        <v>268</v>
      </c>
      <c r="K99" s="512" t="s">
        <v>269</v>
      </c>
      <c r="L99" s="512" t="s">
        <v>270</v>
      </c>
      <c r="M99" s="512" t="s">
        <v>271</v>
      </c>
      <c r="N99" s="516" t="s">
        <v>272</v>
      </c>
      <c r="O99" s="509" t="s">
        <v>273</v>
      </c>
    </row>
    <row r="100" spans="2:16" ht="13.5" thickBot="1" x14ac:dyDescent="0.25">
      <c r="B100" s="515"/>
      <c r="C100" s="513"/>
      <c r="D100" s="513"/>
      <c r="E100" s="513"/>
      <c r="F100" s="513"/>
      <c r="G100" s="513" t="s">
        <v>274</v>
      </c>
      <c r="H100" s="513" t="s">
        <v>274</v>
      </c>
      <c r="I100" s="513"/>
      <c r="J100" s="513" t="s">
        <v>1</v>
      </c>
      <c r="K100" s="513"/>
      <c r="L100" s="513"/>
      <c r="M100" s="513"/>
      <c r="N100" s="517"/>
      <c r="O100" s="510"/>
    </row>
    <row r="101" spans="2:16" ht="14.25" thickBot="1" x14ac:dyDescent="0.3">
      <c r="B101" s="291">
        <v>1</v>
      </c>
      <c r="C101" s="292"/>
      <c r="D101" s="292"/>
      <c r="E101" s="307"/>
      <c r="F101" s="292">
        <v>38.57</v>
      </c>
      <c r="G101" s="293">
        <v>71998402754</v>
      </c>
      <c r="H101" s="299"/>
      <c r="I101" s="294">
        <v>44384</v>
      </c>
      <c r="J101" s="295">
        <v>0.35</v>
      </c>
      <c r="K101" s="299">
        <v>45470</v>
      </c>
      <c r="L101" s="296">
        <f>+K101-I101</f>
        <v>1086</v>
      </c>
      <c r="M101" s="296">
        <f t="shared" ref="M101:M109" si="32">+MIN(F101*30-L101,360)</f>
        <v>71.099999999999909</v>
      </c>
      <c r="N101" s="309">
        <f>G101/(F101*30)</f>
        <v>62223146.447152369</v>
      </c>
      <c r="O101" s="373">
        <f t="shared" ref="O101:O109" si="33">(+N101*M101*J101)</f>
        <v>1548422999.3373845</v>
      </c>
    </row>
    <row r="102" spans="2:16" ht="14.25" thickBot="1" x14ac:dyDescent="0.3">
      <c r="B102" s="302">
        <v>2</v>
      </c>
      <c r="C102" s="303"/>
      <c r="D102" s="303"/>
      <c r="E102" s="308"/>
      <c r="F102" s="303">
        <v>22</v>
      </c>
      <c r="G102" s="304">
        <v>24971399146</v>
      </c>
      <c r="H102" s="319">
        <v>23074520666</v>
      </c>
      <c r="I102" s="294">
        <v>45443</v>
      </c>
      <c r="J102" s="306">
        <v>0.43</v>
      </c>
      <c r="K102" s="299">
        <v>45470</v>
      </c>
      <c r="L102" s="296">
        <f t="shared" ref="L102:L109" si="34">+K102-I102</f>
        <v>27</v>
      </c>
      <c r="M102" s="296">
        <f t="shared" si="32"/>
        <v>360</v>
      </c>
      <c r="N102" s="309">
        <f>H102/(F102*30)</f>
        <v>34961394.948484845</v>
      </c>
      <c r="O102" s="373">
        <f t="shared" si="33"/>
        <v>5412023938.0254536</v>
      </c>
    </row>
    <row r="103" spans="2:16" ht="14.25" thickBot="1" x14ac:dyDescent="0.3">
      <c r="B103" s="302">
        <v>3</v>
      </c>
      <c r="C103" s="303"/>
      <c r="D103" s="303"/>
      <c r="E103" s="308"/>
      <c r="F103" s="303">
        <v>16.100000000000001</v>
      </c>
      <c r="G103" s="304">
        <v>2821541660</v>
      </c>
      <c r="H103" s="304"/>
      <c r="I103" s="305">
        <v>44990</v>
      </c>
      <c r="J103" s="306">
        <v>0.5</v>
      </c>
      <c r="K103" s="299">
        <v>45470</v>
      </c>
      <c r="L103" s="296">
        <f t="shared" si="34"/>
        <v>480</v>
      </c>
      <c r="M103" s="296">
        <f t="shared" si="32"/>
        <v>3.0000000000000568</v>
      </c>
      <c r="N103" s="297">
        <f t="shared" ref="N103:N109" si="35">G103/(F103*30)</f>
        <v>5841701.1594202891</v>
      </c>
      <c r="O103" s="373">
        <f t="shared" si="33"/>
        <v>8762551.7391305994</v>
      </c>
    </row>
    <row r="104" spans="2:16" ht="14.25" thickBot="1" x14ac:dyDescent="0.3">
      <c r="B104" s="302">
        <v>4</v>
      </c>
      <c r="C104" s="303"/>
      <c r="D104" s="303"/>
      <c r="E104" s="308"/>
      <c r="F104" s="303">
        <v>6</v>
      </c>
      <c r="G104" s="304">
        <v>1243291416</v>
      </c>
      <c r="H104" s="304"/>
      <c r="I104" s="305">
        <v>45313</v>
      </c>
      <c r="J104" s="306">
        <v>0.5</v>
      </c>
      <c r="K104" s="299">
        <v>45470</v>
      </c>
      <c r="L104" s="296">
        <f t="shared" si="34"/>
        <v>157</v>
      </c>
      <c r="M104" s="296">
        <f t="shared" si="32"/>
        <v>23</v>
      </c>
      <c r="N104" s="297">
        <f t="shared" si="35"/>
        <v>6907174.5333333332</v>
      </c>
      <c r="O104" s="373">
        <f t="shared" si="33"/>
        <v>79432507.133333325</v>
      </c>
    </row>
    <row r="105" spans="2:16" ht="14.25" thickBot="1" x14ac:dyDescent="0.3">
      <c r="B105" s="302">
        <v>5</v>
      </c>
      <c r="C105" s="303"/>
      <c r="D105" s="303"/>
      <c r="E105" s="308"/>
      <c r="F105" s="303">
        <v>8.83</v>
      </c>
      <c r="G105" s="304">
        <v>900229479</v>
      </c>
      <c r="H105" s="299"/>
      <c r="I105" s="305">
        <v>45300</v>
      </c>
      <c r="J105" s="306">
        <v>0.5</v>
      </c>
      <c r="K105" s="299">
        <v>45470</v>
      </c>
      <c r="L105" s="296">
        <f t="shared" si="34"/>
        <v>170</v>
      </c>
      <c r="M105" s="296">
        <f t="shared" si="32"/>
        <v>94.899999999999977</v>
      </c>
      <c r="N105" s="297">
        <f t="shared" si="35"/>
        <v>3398374.7791619482</v>
      </c>
      <c r="O105" s="373">
        <f t="shared" si="33"/>
        <v>161252883.27123439</v>
      </c>
    </row>
    <row r="106" spans="2:16" ht="14.25" thickBot="1" x14ac:dyDescent="0.3">
      <c r="B106" s="302">
        <v>6</v>
      </c>
      <c r="C106" s="303"/>
      <c r="D106" s="303"/>
      <c r="E106" s="308"/>
      <c r="F106" s="303">
        <v>9.1999999999999993</v>
      </c>
      <c r="G106" s="304">
        <v>8313401321.4799995</v>
      </c>
      <c r="H106" s="304"/>
      <c r="I106" s="305">
        <v>45196</v>
      </c>
      <c r="J106" s="306">
        <v>0.1</v>
      </c>
      <c r="K106" s="299">
        <v>45470</v>
      </c>
      <c r="L106" s="296">
        <f t="shared" si="34"/>
        <v>274</v>
      </c>
      <c r="M106" s="296">
        <f t="shared" si="32"/>
        <v>2</v>
      </c>
      <c r="N106" s="297">
        <f t="shared" si="35"/>
        <v>30121019.280724637</v>
      </c>
      <c r="O106" s="373">
        <f t="shared" si="33"/>
        <v>6024203.8561449274</v>
      </c>
    </row>
    <row r="107" spans="2:16" ht="14.25" thickBot="1" x14ac:dyDescent="0.3">
      <c r="B107" s="302">
        <v>7</v>
      </c>
      <c r="C107" s="303"/>
      <c r="D107" s="303"/>
      <c r="E107" s="308"/>
      <c r="F107" s="303">
        <v>8.1</v>
      </c>
      <c r="G107" s="304">
        <v>11572085288</v>
      </c>
      <c r="H107" s="304"/>
      <c r="I107" s="305">
        <v>45253</v>
      </c>
      <c r="J107" s="306">
        <v>0.9</v>
      </c>
      <c r="K107" s="299">
        <v>45470</v>
      </c>
      <c r="L107" s="296">
        <f t="shared" si="34"/>
        <v>217</v>
      </c>
      <c r="M107" s="296">
        <f t="shared" si="32"/>
        <v>26</v>
      </c>
      <c r="N107" s="297">
        <f t="shared" si="35"/>
        <v>47621750.156378604</v>
      </c>
      <c r="O107" s="373">
        <f t="shared" si="33"/>
        <v>1114348953.6592596</v>
      </c>
    </row>
    <row r="108" spans="2:16" ht="14.25" thickBot="1" x14ac:dyDescent="0.3">
      <c r="B108" s="302">
        <v>8</v>
      </c>
      <c r="C108" s="303"/>
      <c r="D108" s="303"/>
      <c r="E108" s="308"/>
      <c r="F108" s="303">
        <v>12</v>
      </c>
      <c r="G108" s="304">
        <v>1700536299</v>
      </c>
      <c r="H108" s="304"/>
      <c r="I108" s="305">
        <v>45219</v>
      </c>
      <c r="J108" s="306">
        <v>1</v>
      </c>
      <c r="K108" s="299">
        <v>45470</v>
      </c>
      <c r="L108" s="296">
        <f t="shared" si="34"/>
        <v>251</v>
      </c>
      <c r="M108" s="296">
        <f t="shared" si="32"/>
        <v>109</v>
      </c>
      <c r="N108" s="297">
        <f t="shared" si="35"/>
        <v>4723711.9416666664</v>
      </c>
      <c r="O108" s="373">
        <f t="shared" si="33"/>
        <v>514884601.64166665</v>
      </c>
    </row>
    <row r="109" spans="2:16" ht="13.5" x14ac:dyDescent="0.25">
      <c r="B109" s="302">
        <v>9</v>
      </c>
      <c r="C109" s="303"/>
      <c r="D109" s="303"/>
      <c r="E109" s="308"/>
      <c r="F109" s="303">
        <v>6</v>
      </c>
      <c r="G109" s="304">
        <v>275860180.80000001</v>
      </c>
      <c r="H109" s="304"/>
      <c r="I109" s="305">
        <v>45429</v>
      </c>
      <c r="J109" s="306">
        <v>1</v>
      </c>
      <c r="K109" s="299">
        <v>45470</v>
      </c>
      <c r="L109" s="296">
        <f t="shared" si="34"/>
        <v>41</v>
      </c>
      <c r="M109" s="296">
        <f t="shared" si="32"/>
        <v>139</v>
      </c>
      <c r="N109" s="297">
        <f t="shared" si="35"/>
        <v>1532556.56</v>
      </c>
      <c r="O109" s="373">
        <f t="shared" si="33"/>
        <v>213025361.84</v>
      </c>
    </row>
    <row r="110" spans="2:16" ht="13.5" thickBot="1" x14ac:dyDescent="0.25">
      <c r="B110" s="300"/>
      <c r="C110" s="511" t="s">
        <v>275</v>
      </c>
      <c r="D110" s="511"/>
      <c r="E110" s="511"/>
      <c r="F110" s="511"/>
      <c r="G110" s="511"/>
      <c r="H110" s="511"/>
      <c r="I110" s="511"/>
      <c r="J110" s="511"/>
      <c r="K110" s="511"/>
      <c r="L110" s="511"/>
      <c r="M110" s="511"/>
      <c r="N110" s="511"/>
      <c r="O110" s="374">
        <f>SUM(O101:O109)</f>
        <v>9058178000.5036087</v>
      </c>
      <c r="P110">
        <v>9058178000.5</v>
      </c>
    </row>
    <row r="113" spans="2:15" ht="13.5" thickBot="1" x14ac:dyDescent="0.25"/>
    <row r="114" spans="2:15" x14ac:dyDescent="0.2">
      <c r="B114" s="514" t="s">
        <v>260</v>
      </c>
      <c r="C114" s="512" t="s">
        <v>261</v>
      </c>
      <c r="D114" s="512" t="s">
        <v>262</v>
      </c>
      <c r="E114" s="512" t="s">
        <v>263</v>
      </c>
      <c r="F114" s="512" t="s">
        <v>264</v>
      </c>
      <c r="G114" s="512" t="s">
        <v>265</v>
      </c>
      <c r="H114" s="512" t="s">
        <v>266</v>
      </c>
      <c r="I114" s="512" t="s">
        <v>267</v>
      </c>
      <c r="J114" s="512" t="s">
        <v>268</v>
      </c>
      <c r="K114" s="512" t="s">
        <v>269</v>
      </c>
      <c r="L114" s="512" t="s">
        <v>270</v>
      </c>
      <c r="M114" s="512" t="s">
        <v>271</v>
      </c>
      <c r="N114" s="516" t="s">
        <v>272</v>
      </c>
      <c r="O114" s="509" t="s">
        <v>273</v>
      </c>
    </row>
    <row r="115" spans="2:15" ht="13.5" thickBot="1" x14ac:dyDescent="0.25">
      <c r="B115" s="515"/>
      <c r="C115" s="513"/>
      <c r="D115" s="513"/>
      <c r="E115" s="513"/>
      <c r="F115" s="513"/>
      <c r="G115" s="513" t="s">
        <v>274</v>
      </c>
      <c r="H115" s="513" t="s">
        <v>274</v>
      </c>
      <c r="I115" s="513"/>
      <c r="J115" s="513" t="s">
        <v>1</v>
      </c>
      <c r="K115" s="513"/>
      <c r="L115" s="513"/>
      <c r="M115" s="513"/>
      <c r="N115" s="517"/>
      <c r="O115" s="510"/>
    </row>
    <row r="116" spans="2:15" ht="15.75" customHeight="1" thickBot="1" x14ac:dyDescent="0.3">
      <c r="B116" s="291">
        <v>1</v>
      </c>
      <c r="C116" s="292"/>
      <c r="D116" s="292"/>
      <c r="E116" s="307"/>
      <c r="F116" s="292">
        <v>25.3</v>
      </c>
      <c r="G116" s="293">
        <v>10957562736</v>
      </c>
      <c r="H116" s="319">
        <v>28873683.100000001</v>
      </c>
      <c r="I116" s="305">
        <v>45470</v>
      </c>
      <c r="J116" s="295">
        <v>0.47</v>
      </c>
      <c r="K116" s="299">
        <v>45470</v>
      </c>
      <c r="L116" s="296">
        <f>+K116-I116</f>
        <v>0</v>
      </c>
      <c r="M116" s="296">
        <f t="shared" ref="M116:M136" si="36">+MIN(F116*30-L116,360)</f>
        <v>360</v>
      </c>
      <c r="N116" s="309">
        <f>H116/(F116*30)</f>
        <v>38041.743214756258</v>
      </c>
      <c r="O116" s="373">
        <f t="shared" ref="O116:O136" si="37">(+N116*M116*J116)</f>
        <v>6436662.9519367581</v>
      </c>
    </row>
    <row r="117" spans="2:15" ht="69" customHeight="1" thickBot="1" x14ac:dyDescent="0.3">
      <c r="B117" s="302">
        <v>2</v>
      </c>
      <c r="C117" s="323" t="s">
        <v>293</v>
      </c>
      <c r="D117" s="324" t="s">
        <v>292</v>
      </c>
      <c r="E117" s="324" t="s">
        <v>291</v>
      </c>
      <c r="F117" s="323">
        <v>27</v>
      </c>
      <c r="G117" s="325">
        <v>8434154001</v>
      </c>
      <c r="H117" s="316">
        <v>41650143.210000001</v>
      </c>
      <c r="I117" s="326">
        <v>45421</v>
      </c>
      <c r="J117" s="327">
        <v>0.47</v>
      </c>
      <c r="K117" s="328">
        <v>45470</v>
      </c>
      <c r="L117" s="329">
        <f t="shared" ref="L117:L130" si="38">+K117-I117</f>
        <v>49</v>
      </c>
      <c r="M117" s="296">
        <f t="shared" si="36"/>
        <v>360</v>
      </c>
      <c r="N117" s="309">
        <f>H117/(F117*30)</f>
        <v>51419.929888888888</v>
      </c>
      <c r="O117" s="373">
        <f t="shared" ref="O117:O130" si="39">(+N117*M117*J117)</f>
        <v>8700252.1371999979</v>
      </c>
    </row>
    <row r="118" spans="2:15" ht="15.75" customHeight="1" thickBot="1" x14ac:dyDescent="0.3">
      <c r="B118" s="302">
        <v>3</v>
      </c>
      <c r="C118" s="303"/>
      <c r="D118" s="303"/>
      <c r="E118" s="308"/>
      <c r="F118" s="323">
        <v>26</v>
      </c>
      <c r="G118" s="325">
        <v>12443681257</v>
      </c>
      <c r="H118" s="319">
        <v>366929062.70999998</v>
      </c>
      <c r="I118" s="305">
        <v>45470</v>
      </c>
      <c r="J118" s="306">
        <v>0.47</v>
      </c>
      <c r="K118" s="299">
        <v>45470</v>
      </c>
      <c r="L118" s="296">
        <f t="shared" si="38"/>
        <v>0</v>
      </c>
      <c r="M118" s="296">
        <f t="shared" si="36"/>
        <v>360</v>
      </c>
      <c r="N118" s="309">
        <f t="shared" ref="N118:N120" si="40">H118/(F118*30)</f>
        <v>470421.87526923075</v>
      </c>
      <c r="O118" s="373">
        <f t="shared" si="39"/>
        <v>79595381.295553848</v>
      </c>
    </row>
    <row r="119" spans="2:15" ht="15.75" customHeight="1" thickBot="1" x14ac:dyDescent="0.3">
      <c r="B119" s="302">
        <v>4</v>
      </c>
      <c r="C119" s="303"/>
      <c r="D119" s="303"/>
      <c r="E119" s="308"/>
      <c r="F119" s="323">
        <v>19.5</v>
      </c>
      <c r="G119" s="325">
        <v>16771680570</v>
      </c>
      <c r="H119" s="319">
        <v>86008618.310000002</v>
      </c>
      <c r="I119" s="305">
        <v>45470</v>
      </c>
      <c r="J119" s="306">
        <v>0.9</v>
      </c>
      <c r="K119" s="299">
        <v>45470</v>
      </c>
      <c r="L119" s="296">
        <f t="shared" si="38"/>
        <v>0</v>
      </c>
      <c r="M119" s="296">
        <f t="shared" si="36"/>
        <v>360</v>
      </c>
      <c r="N119" s="309">
        <f t="shared" si="40"/>
        <v>147023.27916239316</v>
      </c>
      <c r="O119" s="373">
        <f t="shared" si="39"/>
        <v>47635542.448615387</v>
      </c>
    </row>
    <row r="120" spans="2:15" ht="15.75" customHeight="1" thickBot="1" x14ac:dyDescent="0.3">
      <c r="B120" s="302">
        <v>5</v>
      </c>
      <c r="C120" s="303"/>
      <c r="D120" s="303"/>
      <c r="E120" s="308"/>
      <c r="F120" s="323">
        <v>6</v>
      </c>
      <c r="G120" s="325">
        <v>1452741189</v>
      </c>
      <c r="H120" s="319">
        <v>419680787.93000001</v>
      </c>
      <c r="I120" s="305">
        <v>45470</v>
      </c>
      <c r="J120" s="306">
        <v>1</v>
      </c>
      <c r="K120" s="299">
        <v>45470</v>
      </c>
      <c r="L120" s="296">
        <f t="shared" si="38"/>
        <v>0</v>
      </c>
      <c r="M120" s="296">
        <f t="shared" si="36"/>
        <v>180</v>
      </c>
      <c r="N120" s="309">
        <f t="shared" si="40"/>
        <v>2331559.9329444445</v>
      </c>
      <c r="O120" s="373">
        <f t="shared" si="39"/>
        <v>419680787.93000001</v>
      </c>
    </row>
    <row r="121" spans="2:15" ht="15.75" customHeight="1" thickBot="1" x14ac:dyDescent="0.3">
      <c r="B121" s="302">
        <v>6</v>
      </c>
      <c r="C121" s="303"/>
      <c r="D121" s="303"/>
      <c r="E121" s="308"/>
      <c r="F121" s="323">
        <v>4</v>
      </c>
      <c r="G121" s="325">
        <v>1340118343</v>
      </c>
      <c r="H121" s="319">
        <v>122844181.44</v>
      </c>
      <c r="I121" s="305">
        <v>45470</v>
      </c>
      <c r="J121" s="306">
        <v>1</v>
      </c>
      <c r="K121" s="299">
        <v>45470</v>
      </c>
      <c r="L121" s="296">
        <f t="shared" si="38"/>
        <v>0</v>
      </c>
      <c r="M121" s="296">
        <f t="shared" si="36"/>
        <v>120</v>
      </c>
      <c r="N121" s="309">
        <f>H121/(F121*30)</f>
        <v>1023701.512</v>
      </c>
      <c r="O121" s="373">
        <f t="shared" si="39"/>
        <v>122844181.44</v>
      </c>
    </row>
    <row r="122" spans="2:15" ht="15.75" customHeight="1" thickBot="1" x14ac:dyDescent="0.3">
      <c r="B122" s="302">
        <v>7</v>
      </c>
      <c r="C122" s="303"/>
      <c r="D122" s="303"/>
      <c r="E122" s="308"/>
      <c r="F122" s="323">
        <v>9</v>
      </c>
      <c r="G122" s="325">
        <v>8714528711</v>
      </c>
      <c r="H122" s="319"/>
      <c r="I122" s="305">
        <v>45202</v>
      </c>
      <c r="J122" s="306">
        <v>0.1</v>
      </c>
      <c r="K122" s="299">
        <v>45470</v>
      </c>
      <c r="L122" s="296">
        <f t="shared" si="38"/>
        <v>268</v>
      </c>
      <c r="M122" s="296">
        <f t="shared" si="36"/>
        <v>2</v>
      </c>
      <c r="N122" s="309">
        <f>G122/(F122*30)</f>
        <v>32276032.262962963</v>
      </c>
      <c r="O122" s="373">
        <f t="shared" si="39"/>
        <v>6455206.4525925927</v>
      </c>
    </row>
    <row r="123" spans="2:15" ht="15.75" customHeight="1" thickBot="1" x14ac:dyDescent="0.3">
      <c r="B123" s="302">
        <v>8</v>
      </c>
      <c r="C123" s="303"/>
      <c r="D123" s="303"/>
      <c r="E123" s="308"/>
      <c r="F123" s="323">
        <v>10</v>
      </c>
      <c r="G123" s="325">
        <v>8409521549.3299999</v>
      </c>
      <c r="H123" s="319"/>
      <c r="I123" s="305">
        <v>45188</v>
      </c>
      <c r="J123" s="306">
        <v>0.9</v>
      </c>
      <c r="K123" s="299">
        <v>45470</v>
      </c>
      <c r="L123" s="296">
        <f t="shared" si="38"/>
        <v>282</v>
      </c>
      <c r="M123" s="296">
        <f t="shared" si="36"/>
        <v>18</v>
      </c>
      <c r="N123" s="309">
        <f>G123/(F123*30)</f>
        <v>28031738.497766666</v>
      </c>
      <c r="O123" s="373">
        <f t="shared" si="39"/>
        <v>454114163.66382003</v>
      </c>
    </row>
    <row r="124" spans="2:15" ht="15.75" customHeight="1" thickBot="1" x14ac:dyDescent="0.3">
      <c r="B124" s="302">
        <v>9</v>
      </c>
      <c r="C124" s="303"/>
      <c r="D124" s="303"/>
      <c r="E124" s="308"/>
      <c r="F124" s="323">
        <v>2</v>
      </c>
      <c r="G124" s="325">
        <v>522166783</v>
      </c>
      <c r="H124" s="319">
        <v>156650034.90000001</v>
      </c>
      <c r="I124" s="305">
        <v>45470</v>
      </c>
      <c r="J124" s="306">
        <v>0.1</v>
      </c>
      <c r="K124" s="299">
        <v>45470</v>
      </c>
      <c r="L124" s="296">
        <f t="shared" si="38"/>
        <v>0</v>
      </c>
      <c r="M124" s="296">
        <f t="shared" si="36"/>
        <v>60</v>
      </c>
      <c r="N124" s="309">
        <f>H124/(F124*30)</f>
        <v>2610833.915</v>
      </c>
      <c r="O124" s="373">
        <f t="shared" si="39"/>
        <v>15665003.490000002</v>
      </c>
    </row>
    <row r="125" spans="2:15" ht="15.75" customHeight="1" thickBot="1" x14ac:dyDescent="0.3">
      <c r="B125" s="302">
        <v>10</v>
      </c>
      <c r="C125" s="303"/>
      <c r="D125" s="303"/>
      <c r="E125" s="308"/>
      <c r="F125" s="323">
        <v>9</v>
      </c>
      <c r="G125" s="325">
        <v>18532109361</v>
      </c>
      <c r="H125" s="319"/>
      <c r="I125" s="305">
        <v>45470</v>
      </c>
      <c r="J125" s="306">
        <v>0.2</v>
      </c>
      <c r="K125" s="299">
        <v>45470</v>
      </c>
      <c r="L125" s="296">
        <f t="shared" si="38"/>
        <v>0</v>
      </c>
      <c r="M125" s="296">
        <f t="shared" si="36"/>
        <v>270</v>
      </c>
      <c r="N125" s="309">
        <f t="shared" ref="N125:N136" si="41">G125/(F125*30)</f>
        <v>68637442.077777773</v>
      </c>
      <c r="O125" s="373">
        <f t="shared" si="39"/>
        <v>3706421872.2000003</v>
      </c>
    </row>
    <row r="126" spans="2:15" ht="15.75" customHeight="1" thickBot="1" x14ac:dyDescent="0.3">
      <c r="B126" s="302">
        <v>11</v>
      </c>
      <c r="C126" s="303"/>
      <c r="D126" s="303"/>
      <c r="E126" s="308"/>
      <c r="F126" s="323">
        <v>8</v>
      </c>
      <c r="G126" s="325">
        <v>1275955057</v>
      </c>
      <c r="H126" s="319"/>
      <c r="I126" s="305">
        <v>45253</v>
      </c>
      <c r="J126" s="306">
        <v>0.05</v>
      </c>
      <c r="K126" s="299">
        <v>45470</v>
      </c>
      <c r="L126" s="296">
        <f t="shared" si="38"/>
        <v>217</v>
      </c>
      <c r="M126" s="296">
        <f t="shared" si="36"/>
        <v>23</v>
      </c>
      <c r="N126" s="309">
        <f t="shared" si="41"/>
        <v>5316479.4041666668</v>
      </c>
      <c r="O126" s="373">
        <f t="shared" si="39"/>
        <v>6113951.3147916673</v>
      </c>
    </row>
    <row r="127" spans="2:15" ht="15.75" customHeight="1" thickBot="1" x14ac:dyDescent="0.3">
      <c r="B127" s="302">
        <v>12</v>
      </c>
      <c r="C127" s="303"/>
      <c r="D127" s="303"/>
      <c r="E127" s="308"/>
      <c r="F127" s="323">
        <v>2</v>
      </c>
      <c r="G127" s="325">
        <v>227867412</v>
      </c>
      <c r="H127" s="299"/>
      <c r="I127" s="305">
        <v>45470</v>
      </c>
      <c r="J127" s="306">
        <v>0.1</v>
      </c>
      <c r="K127" s="299">
        <v>45470</v>
      </c>
      <c r="L127" s="296">
        <f t="shared" si="38"/>
        <v>0</v>
      </c>
      <c r="M127" s="296">
        <f t="shared" si="36"/>
        <v>60</v>
      </c>
      <c r="N127" s="309">
        <f t="shared" si="41"/>
        <v>3797790.2</v>
      </c>
      <c r="O127" s="373">
        <f t="shared" si="39"/>
        <v>22786741.200000003</v>
      </c>
    </row>
    <row r="128" spans="2:15" ht="15.75" customHeight="1" thickBot="1" x14ac:dyDescent="0.3">
      <c r="B128" s="302">
        <v>13</v>
      </c>
      <c r="C128" s="303"/>
      <c r="D128" s="303"/>
      <c r="E128" s="308"/>
      <c r="F128" s="323">
        <v>6.5</v>
      </c>
      <c r="G128" s="325">
        <v>6225653245</v>
      </c>
      <c r="H128" s="299"/>
      <c r="I128" s="305">
        <v>45362</v>
      </c>
      <c r="J128" s="306">
        <v>0.1</v>
      </c>
      <c r="K128" s="299">
        <v>45470</v>
      </c>
      <c r="L128" s="296">
        <f t="shared" si="38"/>
        <v>108</v>
      </c>
      <c r="M128" s="296">
        <f t="shared" si="36"/>
        <v>87</v>
      </c>
      <c r="N128" s="309">
        <f t="shared" si="41"/>
        <v>31926426.897435896</v>
      </c>
      <c r="O128" s="373">
        <f t="shared" si="39"/>
        <v>277759914.00769228</v>
      </c>
    </row>
    <row r="129" spans="2:15" ht="15.75" customHeight="1" thickBot="1" x14ac:dyDescent="0.3">
      <c r="B129" s="302">
        <v>14</v>
      </c>
      <c r="C129" s="303"/>
      <c r="D129" s="303"/>
      <c r="E129" s="308"/>
      <c r="F129" s="323">
        <v>10</v>
      </c>
      <c r="G129" s="325">
        <v>7160145557.1800003</v>
      </c>
      <c r="H129" s="299"/>
      <c r="I129" s="305">
        <v>45405</v>
      </c>
      <c r="J129" s="306">
        <v>0.1</v>
      </c>
      <c r="K129" s="299">
        <v>45470</v>
      </c>
      <c r="L129" s="296">
        <f t="shared" si="38"/>
        <v>65</v>
      </c>
      <c r="M129" s="296">
        <f t="shared" si="36"/>
        <v>235</v>
      </c>
      <c r="N129" s="309">
        <f t="shared" si="41"/>
        <v>23867151.857266668</v>
      </c>
      <c r="O129" s="373">
        <f t="shared" si="39"/>
        <v>560878068.64576674</v>
      </c>
    </row>
    <row r="130" spans="2:15" ht="15.75" customHeight="1" thickBot="1" x14ac:dyDescent="0.3">
      <c r="B130" s="302">
        <v>15</v>
      </c>
      <c r="C130" s="303"/>
      <c r="D130" s="303"/>
      <c r="E130" s="308"/>
      <c r="F130" s="323">
        <v>12</v>
      </c>
      <c r="G130" s="325">
        <v>3896412598</v>
      </c>
      <c r="H130" s="299"/>
      <c r="I130" s="305">
        <v>45111</v>
      </c>
      <c r="J130" s="306">
        <v>0.45</v>
      </c>
      <c r="K130" s="299">
        <v>45470</v>
      </c>
      <c r="L130" s="296">
        <f t="shared" si="38"/>
        <v>359</v>
      </c>
      <c r="M130" s="296">
        <f t="shared" si="36"/>
        <v>1</v>
      </c>
      <c r="N130" s="309">
        <f t="shared" si="41"/>
        <v>10823368.327777777</v>
      </c>
      <c r="O130" s="373">
        <f t="shared" si="39"/>
        <v>4870515.7474999996</v>
      </c>
    </row>
    <row r="131" spans="2:15" ht="14.25" thickBot="1" x14ac:dyDescent="0.3">
      <c r="B131" s="302">
        <v>16</v>
      </c>
      <c r="C131" s="303"/>
      <c r="D131" s="303"/>
      <c r="E131" s="308"/>
      <c r="F131" s="323">
        <v>6</v>
      </c>
      <c r="G131" s="325">
        <v>2280344772</v>
      </c>
      <c r="H131" s="319"/>
      <c r="I131" s="305">
        <v>45470</v>
      </c>
      <c r="J131" s="306">
        <v>0.5</v>
      </c>
      <c r="K131" s="299">
        <v>45470</v>
      </c>
      <c r="L131" s="296">
        <f t="shared" ref="L131:L136" si="42">+K131-I131</f>
        <v>0</v>
      </c>
      <c r="M131" s="296">
        <f t="shared" si="36"/>
        <v>180</v>
      </c>
      <c r="N131" s="309">
        <f t="shared" si="41"/>
        <v>12668582.066666666</v>
      </c>
      <c r="O131" s="373">
        <f t="shared" si="37"/>
        <v>1140172386</v>
      </c>
    </row>
    <row r="132" spans="2:15" ht="14.25" thickBot="1" x14ac:dyDescent="0.3">
      <c r="B132" s="302">
        <v>17</v>
      </c>
      <c r="C132" s="303"/>
      <c r="D132" s="303"/>
      <c r="E132" s="308"/>
      <c r="F132" s="323">
        <v>16</v>
      </c>
      <c r="G132" s="325">
        <v>9905572638</v>
      </c>
      <c r="H132" s="304"/>
      <c r="I132" s="305">
        <v>45470</v>
      </c>
      <c r="J132" s="306">
        <v>0.1</v>
      </c>
      <c r="K132" s="299">
        <v>45470</v>
      </c>
      <c r="L132" s="296">
        <f t="shared" si="42"/>
        <v>0</v>
      </c>
      <c r="M132" s="296">
        <f t="shared" si="36"/>
        <v>360</v>
      </c>
      <c r="N132" s="297">
        <f t="shared" si="41"/>
        <v>20636609.662500001</v>
      </c>
      <c r="O132" s="373">
        <f t="shared" si="37"/>
        <v>742917947.85000014</v>
      </c>
    </row>
    <row r="133" spans="2:15" ht="14.25" thickBot="1" x14ac:dyDescent="0.3">
      <c r="B133" s="302">
        <v>18</v>
      </c>
      <c r="C133" s="303"/>
      <c r="D133" s="303"/>
      <c r="E133" s="308"/>
      <c r="F133" s="323">
        <v>2</v>
      </c>
      <c r="G133" s="325">
        <v>424009832</v>
      </c>
      <c r="H133" s="304"/>
      <c r="I133" s="305">
        <v>45470</v>
      </c>
      <c r="J133" s="306">
        <v>0.1</v>
      </c>
      <c r="K133" s="299">
        <v>45470</v>
      </c>
      <c r="L133" s="296">
        <f t="shared" si="42"/>
        <v>0</v>
      </c>
      <c r="M133" s="296">
        <f t="shared" si="36"/>
        <v>60</v>
      </c>
      <c r="N133" s="297">
        <f t="shared" si="41"/>
        <v>7066830.5333333332</v>
      </c>
      <c r="O133" s="373">
        <f t="shared" si="37"/>
        <v>42400983.200000003</v>
      </c>
    </row>
    <row r="134" spans="2:15" ht="14.25" thickBot="1" x14ac:dyDescent="0.3">
      <c r="B134" s="302">
        <v>19</v>
      </c>
      <c r="C134" s="303"/>
      <c r="D134" s="303"/>
      <c r="E134" s="308"/>
      <c r="F134" s="323">
        <v>3</v>
      </c>
      <c r="G134" s="325">
        <v>2293599321</v>
      </c>
      <c r="H134" s="299"/>
      <c r="I134" s="305">
        <v>45470</v>
      </c>
      <c r="J134" s="306">
        <v>0.9</v>
      </c>
      <c r="K134" s="299">
        <v>45470</v>
      </c>
      <c r="L134" s="296">
        <f t="shared" si="42"/>
        <v>0</v>
      </c>
      <c r="M134" s="296">
        <f t="shared" si="36"/>
        <v>90</v>
      </c>
      <c r="N134" s="297">
        <f t="shared" si="41"/>
        <v>25484436.899999999</v>
      </c>
      <c r="O134" s="373">
        <f t="shared" si="37"/>
        <v>2064239388.9000001</v>
      </c>
    </row>
    <row r="135" spans="2:15" ht="14.25" thickBot="1" x14ac:dyDescent="0.3">
      <c r="B135" s="302">
        <v>20</v>
      </c>
      <c r="C135" s="303"/>
      <c r="D135" s="303"/>
      <c r="E135" s="308"/>
      <c r="F135" s="303">
        <v>8</v>
      </c>
      <c r="G135" s="304">
        <v>8350568604</v>
      </c>
      <c r="H135" s="304"/>
      <c r="I135" s="305">
        <v>45408</v>
      </c>
      <c r="J135" s="306">
        <v>0.9</v>
      </c>
      <c r="K135" s="299">
        <v>45470</v>
      </c>
      <c r="L135" s="296">
        <f t="shared" si="42"/>
        <v>62</v>
      </c>
      <c r="M135" s="296">
        <f t="shared" si="36"/>
        <v>178</v>
      </c>
      <c r="N135" s="297">
        <f t="shared" si="41"/>
        <v>34794035.850000001</v>
      </c>
      <c r="O135" s="373">
        <f t="shared" si="37"/>
        <v>5574004543.1700001</v>
      </c>
    </row>
    <row r="136" spans="2:15" ht="13.5" x14ac:dyDescent="0.25">
      <c r="B136" s="302">
        <v>21</v>
      </c>
      <c r="C136" s="303"/>
      <c r="D136" s="303"/>
      <c r="E136" s="308"/>
      <c r="F136" s="303">
        <v>2</v>
      </c>
      <c r="G136" s="304">
        <v>796715538.91999996</v>
      </c>
      <c r="H136" s="304"/>
      <c r="I136" s="305">
        <v>45470</v>
      </c>
      <c r="J136" s="306">
        <v>0.9</v>
      </c>
      <c r="K136" s="299">
        <v>45470</v>
      </c>
      <c r="L136" s="296">
        <f t="shared" si="42"/>
        <v>0</v>
      </c>
      <c r="M136" s="296">
        <f t="shared" si="36"/>
        <v>60</v>
      </c>
      <c r="N136" s="297">
        <f t="shared" si="41"/>
        <v>13278592.315333333</v>
      </c>
      <c r="O136" s="373">
        <f t="shared" si="37"/>
        <v>717043985.028</v>
      </c>
    </row>
    <row r="137" spans="2:15" ht="13.5" thickBot="1" x14ac:dyDescent="0.25">
      <c r="B137" s="300"/>
      <c r="C137" s="511" t="s">
        <v>275</v>
      </c>
      <c r="D137" s="511"/>
      <c r="E137" s="511"/>
      <c r="F137" s="511"/>
      <c r="G137" s="511"/>
      <c r="H137" s="511"/>
      <c r="I137" s="511"/>
      <c r="J137" s="511"/>
      <c r="K137" s="511"/>
      <c r="L137" s="511"/>
      <c r="M137" s="511"/>
      <c r="N137" s="511"/>
      <c r="O137" s="374">
        <f>SUM(O116:O136)</f>
        <v>16020737479.073469</v>
      </c>
    </row>
    <row r="139" spans="2:15" ht="13.5" thickBot="1" x14ac:dyDescent="0.25"/>
    <row r="140" spans="2:15" x14ac:dyDescent="0.2">
      <c r="B140" s="514" t="s">
        <v>260</v>
      </c>
      <c r="C140" s="512" t="s">
        <v>261</v>
      </c>
      <c r="D140" s="512" t="s">
        <v>262</v>
      </c>
      <c r="E140" s="512" t="s">
        <v>263</v>
      </c>
      <c r="F140" s="512" t="s">
        <v>264</v>
      </c>
      <c r="G140" s="512" t="s">
        <v>265</v>
      </c>
      <c r="H140" s="512" t="s">
        <v>266</v>
      </c>
      <c r="I140" s="512" t="s">
        <v>267</v>
      </c>
      <c r="J140" s="512" t="s">
        <v>268</v>
      </c>
      <c r="K140" s="512" t="s">
        <v>269</v>
      </c>
      <c r="L140" s="512" t="s">
        <v>270</v>
      </c>
      <c r="M140" s="512" t="s">
        <v>271</v>
      </c>
      <c r="N140" s="516" t="s">
        <v>272</v>
      </c>
      <c r="O140" s="509" t="s">
        <v>273</v>
      </c>
    </row>
    <row r="141" spans="2:15" ht="13.5" thickBot="1" x14ac:dyDescent="0.25">
      <c r="B141" s="515"/>
      <c r="C141" s="513"/>
      <c r="D141" s="513"/>
      <c r="E141" s="513"/>
      <c r="F141" s="513"/>
      <c r="G141" s="513" t="s">
        <v>274</v>
      </c>
      <c r="H141" s="513" t="s">
        <v>274</v>
      </c>
      <c r="I141" s="513"/>
      <c r="J141" s="513" t="s">
        <v>1</v>
      </c>
      <c r="K141" s="513"/>
      <c r="L141" s="513"/>
      <c r="M141" s="513"/>
      <c r="N141" s="517"/>
      <c r="O141" s="510"/>
    </row>
    <row r="142" spans="2:15" ht="14.25" thickBot="1" x14ac:dyDescent="0.3">
      <c r="B142" s="291">
        <v>1</v>
      </c>
      <c r="C142" s="292"/>
      <c r="D142" s="292"/>
      <c r="E142" s="307"/>
      <c r="F142" s="307">
        <v>25</v>
      </c>
      <c r="G142" s="325">
        <v>18896043112</v>
      </c>
      <c r="H142" s="319">
        <v>50389448.299999997</v>
      </c>
      <c r="I142" s="328">
        <v>45470</v>
      </c>
      <c r="J142" s="295">
        <v>0.05</v>
      </c>
      <c r="K142" s="299">
        <v>45470</v>
      </c>
      <c r="L142" s="296">
        <f>+K142-I142</f>
        <v>0</v>
      </c>
      <c r="M142" s="296">
        <f t="shared" ref="M142:M153" si="43">+MIN(F142*30-L142,360)</f>
        <v>360</v>
      </c>
      <c r="N142" s="309">
        <f>H142/(F142*30)</f>
        <v>67185.931066666657</v>
      </c>
      <c r="O142" s="373">
        <f t="shared" ref="O142:O153" si="44">(+N142*M142*J142)</f>
        <v>1209346.7592</v>
      </c>
    </row>
    <row r="143" spans="2:15" ht="14.25" thickBot="1" x14ac:dyDescent="0.3">
      <c r="B143" s="302">
        <v>2</v>
      </c>
      <c r="C143" s="323"/>
      <c r="D143" s="324"/>
      <c r="E143" s="324"/>
      <c r="F143" s="324">
        <v>19.5</v>
      </c>
      <c r="G143" s="325">
        <v>16771680570</v>
      </c>
      <c r="H143" s="316">
        <v>57339078.869999997</v>
      </c>
      <c r="I143" s="328">
        <v>45470</v>
      </c>
      <c r="J143" s="327">
        <v>0.05</v>
      </c>
      <c r="K143" s="328">
        <v>45470</v>
      </c>
      <c r="L143" s="329">
        <f t="shared" ref="L143:L153" si="45">+K143-I143</f>
        <v>0</v>
      </c>
      <c r="M143" s="296">
        <f t="shared" si="43"/>
        <v>360</v>
      </c>
      <c r="N143" s="309">
        <f>H143/(F143*30)</f>
        <v>98015.519435897426</v>
      </c>
      <c r="O143" s="373">
        <f t="shared" si="44"/>
        <v>1764279.3498461538</v>
      </c>
    </row>
    <row r="144" spans="2:15" ht="14.25" thickBot="1" x14ac:dyDescent="0.3">
      <c r="B144" s="302">
        <v>3</v>
      </c>
      <c r="C144" s="303"/>
      <c r="D144" s="303"/>
      <c r="E144" s="308"/>
      <c r="F144" s="308">
        <v>22.3</v>
      </c>
      <c r="G144" s="325">
        <v>17086056743</v>
      </c>
      <c r="H144" s="319">
        <v>1434707054.76</v>
      </c>
      <c r="I144" s="305">
        <v>45323</v>
      </c>
      <c r="J144" s="306">
        <v>0.5</v>
      </c>
      <c r="K144" s="299">
        <v>45470</v>
      </c>
      <c r="L144" s="296">
        <f>+K144-I144</f>
        <v>147</v>
      </c>
      <c r="M144" s="296">
        <f t="shared" si="43"/>
        <v>360</v>
      </c>
      <c r="N144" s="309">
        <f>H144/(F144*30)</f>
        <v>2144554.640896861</v>
      </c>
      <c r="O144" s="373">
        <f t="shared" si="44"/>
        <v>386019835.361435</v>
      </c>
    </row>
    <row r="145" spans="2:16" ht="14.25" thickBot="1" x14ac:dyDescent="0.3">
      <c r="B145" s="302">
        <v>4</v>
      </c>
      <c r="C145" s="303"/>
      <c r="D145" s="303"/>
      <c r="E145" s="308"/>
      <c r="F145" s="308">
        <v>11.3</v>
      </c>
      <c r="G145" s="325">
        <v>5826306957.8599997</v>
      </c>
      <c r="H145" s="319">
        <v>51560238.57</v>
      </c>
      <c r="I145" s="328">
        <v>45470</v>
      </c>
      <c r="J145" s="306">
        <v>0.1</v>
      </c>
      <c r="K145" s="299">
        <v>45470</v>
      </c>
      <c r="L145" s="296">
        <f t="shared" si="45"/>
        <v>0</v>
      </c>
      <c r="M145" s="296">
        <f t="shared" si="43"/>
        <v>339</v>
      </c>
      <c r="N145" s="309">
        <f t="shared" ref="N145:N152" si="46">H145/(F145*30)</f>
        <v>152095.09902654868</v>
      </c>
      <c r="O145" s="373">
        <f t="shared" si="44"/>
        <v>5156023.8570000008</v>
      </c>
    </row>
    <row r="146" spans="2:16" ht="14.25" thickBot="1" x14ac:dyDescent="0.3">
      <c r="B146" s="302">
        <v>5</v>
      </c>
      <c r="C146" s="303"/>
      <c r="D146" s="303"/>
      <c r="E146" s="308"/>
      <c r="F146" s="308">
        <v>15.5</v>
      </c>
      <c r="G146" s="325">
        <v>19220484520.610001</v>
      </c>
      <c r="H146" s="319">
        <v>2769403145.98</v>
      </c>
      <c r="I146" s="328">
        <v>45418</v>
      </c>
      <c r="J146" s="306">
        <v>0.1</v>
      </c>
      <c r="K146" s="299">
        <v>45470</v>
      </c>
      <c r="L146" s="296">
        <f t="shared" si="45"/>
        <v>52</v>
      </c>
      <c r="M146" s="296">
        <f t="shared" si="43"/>
        <v>360</v>
      </c>
      <c r="N146" s="309">
        <f t="shared" si="46"/>
        <v>5955705.6902795695</v>
      </c>
      <c r="O146" s="373">
        <f t="shared" si="44"/>
        <v>214405404.85006452</v>
      </c>
    </row>
    <row r="147" spans="2:16" ht="14.25" thickBot="1" x14ac:dyDescent="0.3">
      <c r="B147" s="302">
        <v>6</v>
      </c>
      <c r="C147" s="303"/>
      <c r="D147" s="303"/>
      <c r="E147" s="308"/>
      <c r="F147" s="308">
        <v>10.5</v>
      </c>
      <c r="G147" s="325">
        <v>6193524200</v>
      </c>
      <c r="H147" s="319">
        <v>176957834.28999999</v>
      </c>
      <c r="I147" s="305">
        <v>45383</v>
      </c>
      <c r="J147" s="306">
        <v>1</v>
      </c>
      <c r="K147" s="299">
        <v>45470</v>
      </c>
      <c r="L147" s="296">
        <f t="shared" si="45"/>
        <v>87</v>
      </c>
      <c r="M147" s="296">
        <f t="shared" si="43"/>
        <v>228</v>
      </c>
      <c r="N147" s="309">
        <f>H147/(F147*30)</f>
        <v>561770.90250793647</v>
      </c>
      <c r="O147" s="373">
        <f t="shared" si="44"/>
        <v>128083765.77180952</v>
      </c>
    </row>
    <row r="148" spans="2:16" ht="14.25" thickBot="1" x14ac:dyDescent="0.3">
      <c r="B148" s="302">
        <v>7</v>
      </c>
      <c r="C148" s="303"/>
      <c r="D148" s="303"/>
      <c r="E148" s="308"/>
      <c r="F148" s="308">
        <v>5</v>
      </c>
      <c r="G148" s="325">
        <v>624015645</v>
      </c>
      <c r="H148" s="319">
        <v>116482920.40000001</v>
      </c>
      <c r="I148" s="328">
        <v>45470</v>
      </c>
      <c r="J148" s="306">
        <v>0.9</v>
      </c>
      <c r="K148" s="299">
        <v>45470</v>
      </c>
      <c r="L148" s="296">
        <f t="shared" si="45"/>
        <v>0</v>
      </c>
      <c r="M148" s="296">
        <f t="shared" si="43"/>
        <v>150</v>
      </c>
      <c r="N148" s="309">
        <f t="shared" si="46"/>
        <v>776552.80266666668</v>
      </c>
      <c r="O148" s="373">
        <f t="shared" si="44"/>
        <v>104834628.36000001</v>
      </c>
    </row>
    <row r="149" spans="2:16" ht="14.25" thickBot="1" x14ac:dyDescent="0.3">
      <c r="B149" s="302">
        <v>8</v>
      </c>
      <c r="C149" s="303"/>
      <c r="D149" s="303"/>
      <c r="E149" s="308"/>
      <c r="F149" s="385">
        <v>4</v>
      </c>
      <c r="G149" s="386">
        <v>6883726778</v>
      </c>
      <c r="H149" s="351">
        <v>803101457.42999995</v>
      </c>
      <c r="I149" s="318">
        <v>45395</v>
      </c>
      <c r="J149" s="333">
        <v>0.1</v>
      </c>
      <c r="K149" s="334">
        <v>45470</v>
      </c>
      <c r="L149" s="335">
        <f t="shared" si="45"/>
        <v>75</v>
      </c>
      <c r="M149" s="335">
        <f t="shared" si="43"/>
        <v>45</v>
      </c>
      <c r="N149" s="336">
        <f t="shared" si="46"/>
        <v>6692512.1452499991</v>
      </c>
      <c r="O149" s="377">
        <f t="shared" si="44"/>
        <v>30116304.653624997</v>
      </c>
    </row>
    <row r="150" spans="2:16" ht="14.25" thickBot="1" x14ac:dyDescent="0.3">
      <c r="B150" s="302">
        <v>9</v>
      </c>
      <c r="C150" s="303"/>
      <c r="D150" s="303"/>
      <c r="E150" s="308"/>
      <c r="F150" s="308">
        <v>2</v>
      </c>
      <c r="G150" s="325">
        <v>227867412</v>
      </c>
      <c r="H150" s="319"/>
      <c r="I150" s="328">
        <v>45470</v>
      </c>
      <c r="J150" s="306">
        <v>0.9</v>
      </c>
      <c r="K150" s="299">
        <v>45470</v>
      </c>
      <c r="L150" s="296">
        <f t="shared" si="45"/>
        <v>0</v>
      </c>
      <c r="M150" s="296">
        <f t="shared" si="43"/>
        <v>60</v>
      </c>
      <c r="N150" s="309">
        <f>G150/(F150*30)</f>
        <v>3797790.2</v>
      </c>
      <c r="O150" s="373">
        <f t="shared" si="44"/>
        <v>205080670.80000001</v>
      </c>
    </row>
    <row r="151" spans="2:16" ht="14.25" thickBot="1" x14ac:dyDescent="0.3">
      <c r="B151" s="302">
        <v>10</v>
      </c>
      <c r="C151" s="303"/>
      <c r="D151" s="303"/>
      <c r="E151" s="308"/>
      <c r="F151" s="308">
        <v>6</v>
      </c>
      <c r="G151" s="325">
        <v>1034676844</v>
      </c>
      <c r="H151" s="319">
        <v>942705568.98000002</v>
      </c>
      <c r="I151" s="328">
        <v>45470</v>
      </c>
      <c r="J151" s="306">
        <v>1</v>
      </c>
      <c r="K151" s="299">
        <v>45470</v>
      </c>
      <c r="L151" s="296">
        <f t="shared" si="45"/>
        <v>0</v>
      </c>
      <c r="M151" s="296">
        <f t="shared" si="43"/>
        <v>180</v>
      </c>
      <c r="N151" s="309">
        <f t="shared" si="46"/>
        <v>5237253.1610000003</v>
      </c>
      <c r="O151" s="373">
        <f t="shared" si="44"/>
        <v>942705568.98000002</v>
      </c>
    </row>
    <row r="152" spans="2:16" ht="14.25" thickBot="1" x14ac:dyDescent="0.3">
      <c r="B152" s="302">
        <v>11</v>
      </c>
      <c r="C152" s="303"/>
      <c r="D152" s="303"/>
      <c r="E152" s="308"/>
      <c r="F152" s="308">
        <v>2</v>
      </c>
      <c r="G152" s="325">
        <v>288553942.93000001</v>
      </c>
      <c r="H152" s="319">
        <v>264507781.02000001</v>
      </c>
      <c r="I152" s="328">
        <v>45470</v>
      </c>
      <c r="J152" s="306">
        <v>1</v>
      </c>
      <c r="K152" s="299">
        <v>45470</v>
      </c>
      <c r="L152" s="296">
        <f t="shared" si="45"/>
        <v>0</v>
      </c>
      <c r="M152" s="296">
        <f t="shared" si="43"/>
        <v>60</v>
      </c>
      <c r="N152" s="309">
        <f t="shared" si="46"/>
        <v>4408463.017</v>
      </c>
      <c r="O152" s="373">
        <f t="shared" si="44"/>
        <v>264507781.02000001</v>
      </c>
    </row>
    <row r="153" spans="2:16" ht="13.5" x14ac:dyDescent="0.25">
      <c r="B153" s="302">
        <v>12</v>
      </c>
      <c r="C153" s="303"/>
      <c r="D153" s="303"/>
      <c r="E153" s="308"/>
      <c r="F153" s="308">
        <v>9</v>
      </c>
      <c r="G153" s="325">
        <v>8350568604</v>
      </c>
      <c r="H153" s="299"/>
      <c r="I153" s="305">
        <v>45408</v>
      </c>
      <c r="J153" s="306">
        <v>0.1</v>
      </c>
      <c r="K153" s="299">
        <v>45470</v>
      </c>
      <c r="L153" s="296">
        <f t="shared" si="45"/>
        <v>62</v>
      </c>
      <c r="M153" s="296">
        <f t="shared" si="43"/>
        <v>208</v>
      </c>
      <c r="N153" s="309">
        <f t="shared" ref="N153" si="47">G153/(F153*30)</f>
        <v>30928031.866666667</v>
      </c>
      <c r="O153" s="373">
        <f t="shared" si="44"/>
        <v>643303062.82666671</v>
      </c>
    </row>
    <row r="154" spans="2:16" ht="13.5" thickBot="1" x14ac:dyDescent="0.25">
      <c r="B154" s="300"/>
      <c r="C154" s="511" t="s">
        <v>275</v>
      </c>
      <c r="D154" s="511"/>
      <c r="E154" s="511"/>
      <c r="F154" s="511"/>
      <c r="G154" s="511"/>
      <c r="H154" s="511"/>
      <c r="I154" s="511"/>
      <c r="J154" s="511"/>
      <c r="K154" s="511"/>
      <c r="L154" s="511"/>
      <c r="M154" s="511"/>
      <c r="N154" s="511"/>
      <c r="O154" s="374">
        <f>SUM(O142:O153)</f>
        <v>2927186672.5896473</v>
      </c>
      <c r="P154">
        <v>2927186672.5900002</v>
      </c>
    </row>
    <row r="159" spans="2:16" ht="13.5" thickBot="1" x14ac:dyDescent="0.25">
      <c r="B159" s="313" t="s">
        <v>304</v>
      </c>
    </row>
    <row r="160" spans="2:16" x14ac:dyDescent="0.2">
      <c r="B160" s="514" t="s">
        <v>260</v>
      </c>
      <c r="C160" s="512" t="s">
        <v>261</v>
      </c>
      <c r="D160" s="512" t="s">
        <v>262</v>
      </c>
      <c r="E160" s="512" t="s">
        <v>263</v>
      </c>
      <c r="F160" s="512" t="s">
        <v>264</v>
      </c>
      <c r="G160" s="512" t="s">
        <v>265</v>
      </c>
      <c r="H160" s="512" t="s">
        <v>266</v>
      </c>
      <c r="I160" s="512" t="s">
        <v>267</v>
      </c>
      <c r="J160" s="512" t="s">
        <v>268</v>
      </c>
      <c r="K160" s="512" t="s">
        <v>269</v>
      </c>
      <c r="L160" s="512" t="s">
        <v>270</v>
      </c>
      <c r="M160" s="512" t="s">
        <v>271</v>
      </c>
      <c r="N160" s="516" t="s">
        <v>272</v>
      </c>
      <c r="O160" s="509" t="s">
        <v>273</v>
      </c>
    </row>
    <row r="161" spans="2:16" ht="13.5" thickBot="1" x14ac:dyDescent="0.25">
      <c r="B161" s="515"/>
      <c r="C161" s="513"/>
      <c r="D161" s="513"/>
      <c r="E161" s="513"/>
      <c r="F161" s="513"/>
      <c r="G161" s="513" t="s">
        <v>274</v>
      </c>
      <c r="H161" s="513" t="s">
        <v>274</v>
      </c>
      <c r="I161" s="513"/>
      <c r="J161" s="513" t="s">
        <v>1</v>
      </c>
      <c r="K161" s="518"/>
      <c r="L161" s="518"/>
      <c r="M161" s="518"/>
      <c r="N161" s="519"/>
      <c r="O161" s="520"/>
    </row>
    <row r="162" spans="2:16" ht="13.5" x14ac:dyDescent="0.25">
      <c r="B162" s="291">
        <v>1</v>
      </c>
      <c r="C162" s="292"/>
      <c r="D162" s="292"/>
      <c r="E162" s="307"/>
      <c r="F162" s="342">
        <v>29</v>
      </c>
      <c r="G162" s="343">
        <v>29751800912.060001</v>
      </c>
      <c r="H162" s="344"/>
      <c r="I162" s="345">
        <v>44622</v>
      </c>
      <c r="J162" s="346">
        <v>0.05</v>
      </c>
      <c r="K162" s="299">
        <v>45470</v>
      </c>
      <c r="L162" s="349">
        <f>+K162-I162</f>
        <v>848</v>
      </c>
      <c r="M162" s="349">
        <f t="shared" ref="M162:M170" si="48">+MIN(F162*30-L162,360)</f>
        <v>22</v>
      </c>
      <c r="N162" s="350">
        <f t="shared" ref="N162:N170" si="49">G162/(F162*30)</f>
        <v>34197472.312712647</v>
      </c>
      <c r="O162" s="376">
        <f t="shared" ref="O162:O170" si="50">(+N162*M162*J162)</f>
        <v>37617219.543983914</v>
      </c>
    </row>
    <row r="163" spans="2:16" ht="13.5" x14ac:dyDescent="0.25">
      <c r="B163" s="302">
        <v>2</v>
      </c>
      <c r="C163" s="323"/>
      <c r="D163" s="324"/>
      <c r="E163" s="324"/>
      <c r="F163" s="310">
        <v>21</v>
      </c>
      <c r="G163" s="347">
        <v>30401120270</v>
      </c>
      <c r="H163" s="319"/>
      <c r="I163" s="328">
        <v>45208</v>
      </c>
      <c r="J163" s="348">
        <v>0.14000000000000001</v>
      </c>
      <c r="K163" s="299">
        <v>45470</v>
      </c>
      <c r="L163" s="349">
        <f t="shared" ref="L163:L170" si="51">+K163-I163</f>
        <v>262</v>
      </c>
      <c r="M163" s="349">
        <f t="shared" si="48"/>
        <v>360</v>
      </c>
      <c r="N163" s="350">
        <f t="shared" si="49"/>
        <v>48255746.460317463</v>
      </c>
      <c r="O163" s="376">
        <f t="shared" si="50"/>
        <v>2432089621.6000004</v>
      </c>
    </row>
    <row r="164" spans="2:16" ht="13.5" x14ac:dyDescent="0.25">
      <c r="B164" s="302">
        <v>3</v>
      </c>
      <c r="C164" s="303"/>
      <c r="D164" s="303"/>
      <c r="E164" s="308"/>
      <c r="F164" s="310">
        <v>9</v>
      </c>
      <c r="G164" s="347">
        <v>9429145097</v>
      </c>
      <c r="H164" s="319"/>
      <c r="I164" s="328">
        <v>45208</v>
      </c>
      <c r="J164" s="348">
        <v>0.05</v>
      </c>
      <c r="K164" s="299">
        <v>45470</v>
      </c>
      <c r="L164" s="349">
        <f t="shared" si="51"/>
        <v>262</v>
      </c>
      <c r="M164" s="349">
        <f t="shared" si="48"/>
        <v>8</v>
      </c>
      <c r="N164" s="350">
        <f t="shared" si="49"/>
        <v>34922759.618518516</v>
      </c>
      <c r="O164" s="376">
        <f t="shared" si="50"/>
        <v>13969103.847407408</v>
      </c>
    </row>
    <row r="165" spans="2:16" ht="13.5" x14ac:dyDescent="0.25">
      <c r="B165" s="302"/>
      <c r="C165" s="303"/>
      <c r="D165" s="303"/>
      <c r="E165" s="308"/>
      <c r="F165" s="310">
        <v>19</v>
      </c>
      <c r="G165" s="347">
        <v>1741416098</v>
      </c>
      <c r="H165" s="319"/>
      <c r="I165" s="328">
        <v>45234</v>
      </c>
      <c r="J165" s="348">
        <v>0.05</v>
      </c>
      <c r="K165" s="299">
        <v>45470</v>
      </c>
      <c r="L165" s="349">
        <f t="shared" si="51"/>
        <v>236</v>
      </c>
      <c r="M165" s="349">
        <f t="shared" si="48"/>
        <v>334</v>
      </c>
      <c r="N165" s="350">
        <f t="shared" si="49"/>
        <v>3055115.9614035087</v>
      </c>
      <c r="O165" s="376">
        <f t="shared" si="50"/>
        <v>51020436.5554386</v>
      </c>
    </row>
    <row r="166" spans="2:16" ht="13.5" x14ac:dyDescent="0.25">
      <c r="B166" s="302"/>
      <c r="C166" s="303"/>
      <c r="D166" s="303"/>
      <c r="E166" s="308"/>
      <c r="F166" s="310">
        <v>20</v>
      </c>
      <c r="G166" s="347">
        <v>19137000456</v>
      </c>
      <c r="H166" s="319"/>
      <c r="I166" s="328">
        <v>44992</v>
      </c>
      <c r="J166" s="348">
        <v>0.3</v>
      </c>
      <c r="K166" s="299">
        <v>45470</v>
      </c>
      <c r="L166" s="349">
        <f t="shared" si="51"/>
        <v>478</v>
      </c>
      <c r="M166" s="349">
        <f t="shared" si="48"/>
        <v>122</v>
      </c>
      <c r="N166" s="350">
        <f t="shared" si="49"/>
        <v>31895000.760000002</v>
      </c>
      <c r="O166" s="376">
        <f t="shared" si="50"/>
        <v>1167357027.816</v>
      </c>
    </row>
    <row r="167" spans="2:16" ht="13.5" x14ac:dyDescent="0.25">
      <c r="B167" s="302"/>
      <c r="C167" s="303"/>
      <c r="D167" s="303"/>
      <c r="E167" s="308"/>
      <c r="F167" s="310">
        <v>11</v>
      </c>
      <c r="G167" s="347">
        <v>3546479899</v>
      </c>
      <c r="H167" s="319"/>
      <c r="I167" s="328">
        <v>45163</v>
      </c>
      <c r="J167" s="348">
        <v>0.01</v>
      </c>
      <c r="K167" s="299">
        <v>45470</v>
      </c>
      <c r="L167" s="349">
        <f t="shared" si="51"/>
        <v>307</v>
      </c>
      <c r="M167" s="349">
        <f t="shared" si="48"/>
        <v>23</v>
      </c>
      <c r="N167" s="350">
        <f t="shared" si="49"/>
        <v>10746908.784848485</v>
      </c>
      <c r="O167" s="376">
        <f t="shared" si="50"/>
        <v>2471789.0205151518</v>
      </c>
    </row>
    <row r="168" spans="2:16" ht="13.5" x14ac:dyDescent="0.25">
      <c r="B168" s="302"/>
      <c r="C168" s="303"/>
      <c r="D168" s="303"/>
      <c r="E168" s="308"/>
      <c r="F168" s="310">
        <v>9</v>
      </c>
      <c r="G168" s="347">
        <v>1840113267.4300001</v>
      </c>
      <c r="H168" s="319"/>
      <c r="I168" s="328">
        <v>45310</v>
      </c>
      <c r="J168" s="348">
        <v>1</v>
      </c>
      <c r="K168" s="299">
        <v>45470</v>
      </c>
      <c r="L168" s="349">
        <f t="shared" si="51"/>
        <v>160</v>
      </c>
      <c r="M168" s="349">
        <f t="shared" si="48"/>
        <v>110</v>
      </c>
      <c r="N168" s="350">
        <f t="shared" si="49"/>
        <v>6815234.3238148149</v>
      </c>
      <c r="O168" s="376">
        <f t="shared" si="50"/>
        <v>749675775.61962962</v>
      </c>
    </row>
    <row r="169" spans="2:16" ht="13.5" x14ac:dyDescent="0.25">
      <c r="B169" s="302"/>
      <c r="C169" s="303"/>
      <c r="D169" s="303"/>
      <c r="E169" s="308"/>
      <c r="F169" s="310">
        <v>22</v>
      </c>
      <c r="G169" s="347">
        <v>36666399649.599998</v>
      </c>
      <c r="H169" s="319"/>
      <c r="I169" s="328">
        <v>45369</v>
      </c>
      <c r="J169" s="348">
        <v>0.2</v>
      </c>
      <c r="K169" s="299">
        <v>45470</v>
      </c>
      <c r="L169" s="349">
        <f t="shared" si="51"/>
        <v>101</v>
      </c>
      <c r="M169" s="349">
        <f t="shared" si="48"/>
        <v>360</v>
      </c>
      <c r="N169" s="350">
        <f t="shared" si="49"/>
        <v>55555150.984242424</v>
      </c>
      <c r="O169" s="376">
        <f t="shared" si="50"/>
        <v>3999970870.8654552</v>
      </c>
    </row>
    <row r="170" spans="2:16" ht="13.5" x14ac:dyDescent="0.25">
      <c r="B170" s="302"/>
      <c r="C170" s="303"/>
      <c r="D170" s="303"/>
      <c r="E170" s="308"/>
      <c r="F170" s="310">
        <v>7.7</v>
      </c>
      <c r="G170" s="347">
        <v>21387090725</v>
      </c>
      <c r="H170" s="319"/>
      <c r="I170" s="328">
        <v>45427</v>
      </c>
      <c r="J170" s="348">
        <v>0.05</v>
      </c>
      <c r="K170" s="299">
        <v>45470</v>
      </c>
      <c r="L170" s="349">
        <f t="shared" si="51"/>
        <v>43</v>
      </c>
      <c r="M170" s="349">
        <f t="shared" si="48"/>
        <v>188</v>
      </c>
      <c r="N170" s="350">
        <f t="shared" si="49"/>
        <v>92584808.333333328</v>
      </c>
      <c r="O170" s="376">
        <f t="shared" si="50"/>
        <v>870297198.33333325</v>
      </c>
    </row>
    <row r="171" spans="2:16" ht="13.5" thickBot="1" x14ac:dyDescent="0.25">
      <c r="B171" s="300"/>
      <c r="C171" s="511" t="s">
        <v>275</v>
      </c>
      <c r="D171" s="511"/>
      <c r="E171" s="511"/>
      <c r="F171" s="511"/>
      <c r="G171" s="511"/>
      <c r="H171" s="511"/>
      <c r="I171" s="511"/>
      <c r="J171" s="511"/>
      <c r="K171" s="511"/>
      <c r="L171" s="511"/>
      <c r="M171" s="511"/>
      <c r="N171" s="511"/>
      <c r="O171" s="374">
        <f>SUM(O162:O170)</f>
        <v>9324469043.2017632</v>
      </c>
      <c r="P171">
        <v>9324469043.2000008</v>
      </c>
    </row>
    <row r="176" spans="2:16" ht="13.5" thickBot="1" x14ac:dyDescent="0.25">
      <c r="B176" s="524" t="s">
        <v>294</v>
      </c>
      <c r="C176" s="524"/>
    </row>
    <row r="177" spans="2:15" x14ac:dyDescent="0.2">
      <c r="B177" s="514" t="s">
        <v>260</v>
      </c>
      <c r="C177" s="512" t="s">
        <v>261</v>
      </c>
      <c r="D177" s="512" t="s">
        <v>262</v>
      </c>
      <c r="E177" s="512" t="s">
        <v>263</v>
      </c>
      <c r="F177" s="512" t="s">
        <v>264</v>
      </c>
      <c r="G177" s="512" t="s">
        <v>265</v>
      </c>
      <c r="H177" s="512" t="s">
        <v>266</v>
      </c>
      <c r="I177" s="512" t="s">
        <v>267</v>
      </c>
      <c r="J177" s="512" t="s">
        <v>268</v>
      </c>
      <c r="K177" s="512" t="s">
        <v>269</v>
      </c>
      <c r="L177" s="512" t="s">
        <v>270</v>
      </c>
      <c r="M177" s="512" t="s">
        <v>271</v>
      </c>
      <c r="N177" s="516" t="s">
        <v>272</v>
      </c>
      <c r="O177" s="509" t="s">
        <v>273</v>
      </c>
    </row>
    <row r="178" spans="2:15" ht="13.5" thickBot="1" x14ac:dyDescent="0.25">
      <c r="B178" s="515"/>
      <c r="C178" s="513"/>
      <c r="D178" s="513"/>
      <c r="E178" s="513"/>
      <c r="F178" s="513"/>
      <c r="G178" s="513" t="s">
        <v>274</v>
      </c>
      <c r="H178" s="513" t="s">
        <v>274</v>
      </c>
      <c r="I178" s="513"/>
      <c r="J178" s="513" t="s">
        <v>1</v>
      </c>
      <c r="K178" s="513"/>
      <c r="L178" s="513"/>
      <c r="M178" s="513"/>
      <c r="N178" s="517"/>
      <c r="O178" s="510"/>
    </row>
    <row r="179" spans="2:15" ht="14.25" thickBot="1" x14ac:dyDescent="0.3">
      <c r="B179" s="291">
        <v>1</v>
      </c>
      <c r="C179" s="292"/>
      <c r="D179" s="292"/>
      <c r="E179" s="307"/>
      <c r="F179" s="292">
        <v>18</v>
      </c>
      <c r="G179" s="293">
        <v>7283971264</v>
      </c>
      <c r="H179" s="319"/>
      <c r="I179" s="305">
        <v>45314</v>
      </c>
      <c r="J179" s="295">
        <v>0.2</v>
      </c>
      <c r="K179" s="299">
        <v>45470</v>
      </c>
      <c r="L179" s="296">
        <f>+K179-I179</f>
        <v>156</v>
      </c>
      <c r="M179" s="296">
        <f t="shared" ref="M179:M202" si="52">+MIN(F179*30-L179,360)</f>
        <v>360</v>
      </c>
      <c r="N179" s="309">
        <f>G179/(F179*30)</f>
        <v>13488835.674074074</v>
      </c>
      <c r="O179" s="373">
        <f t="shared" ref="O179" si="53">(+N179*M179*J179)</f>
        <v>971196168.53333342</v>
      </c>
    </row>
    <row r="180" spans="2:15" ht="14.25" thickBot="1" x14ac:dyDescent="0.3">
      <c r="B180" s="302">
        <v>2</v>
      </c>
      <c r="C180" s="323"/>
      <c r="D180" s="324"/>
      <c r="E180" s="324"/>
      <c r="F180" s="323">
        <v>12</v>
      </c>
      <c r="G180" s="325">
        <v>14221237758.120001</v>
      </c>
      <c r="H180" s="316"/>
      <c r="I180" s="326">
        <v>45253</v>
      </c>
      <c r="J180" s="327">
        <v>0.7</v>
      </c>
      <c r="K180" s="328">
        <v>45470</v>
      </c>
      <c r="L180" s="296">
        <f t="shared" ref="L180:L181" si="54">+K180-I180</f>
        <v>217</v>
      </c>
      <c r="M180" s="296">
        <f t="shared" si="52"/>
        <v>143</v>
      </c>
      <c r="N180" s="309">
        <f>G180/(F180*30)</f>
        <v>39503438.217</v>
      </c>
      <c r="O180" s="373">
        <f t="shared" ref="O180:O181" si="55">(+N180*M180*J180)</f>
        <v>3954294165.5216999</v>
      </c>
    </row>
    <row r="181" spans="2:15" ht="14.25" thickBot="1" x14ac:dyDescent="0.3">
      <c r="B181" s="302">
        <v>3</v>
      </c>
      <c r="C181" s="303"/>
      <c r="D181" s="303"/>
      <c r="E181" s="308"/>
      <c r="F181" s="323">
        <v>16</v>
      </c>
      <c r="G181" s="325">
        <v>19190179317.43</v>
      </c>
      <c r="H181" s="316"/>
      <c r="I181" s="305">
        <v>45019</v>
      </c>
      <c r="J181" s="306">
        <v>0.05</v>
      </c>
      <c r="K181" s="299">
        <v>45470</v>
      </c>
      <c r="L181" s="296">
        <f t="shared" si="54"/>
        <v>451</v>
      </c>
      <c r="M181" s="296">
        <f t="shared" si="52"/>
        <v>29</v>
      </c>
      <c r="N181" s="309">
        <f>G181/(F181*30)</f>
        <v>39979540.244645834</v>
      </c>
      <c r="O181" s="373">
        <f t="shared" si="55"/>
        <v>57970333.354736462</v>
      </c>
    </row>
    <row r="182" spans="2:15" ht="14.25" thickBot="1" x14ac:dyDescent="0.3">
      <c r="B182" s="302"/>
      <c r="C182" s="303"/>
      <c r="D182" s="303"/>
      <c r="E182" s="308"/>
      <c r="F182" s="323">
        <v>14</v>
      </c>
      <c r="G182" s="325">
        <v>1952670358.0899999</v>
      </c>
      <c r="H182" s="316"/>
      <c r="I182" s="305">
        <v>45076</v>
      </c>
      <c r="J182" s="306">
        <v>0.1</v>
      </c>
      <c r="K182" s="299">
        <v>45470</v>
      </c>
      <c r="L182" s="296">
        <f t="shared" ref="L182:L202" si="56">+K182-I182</f>
        <v>394</v>
      </c>
      <c r="M182" s="296">
        <f t="shared" si="52"/>
        <v>26</v>
      </c>
      <c r="N182" s="309">
        <f>G182/(F182*30)</f>
        <v>4649215.1383095235</v>
      </c>
      <c r="O182" s="373">
        <f t="shared" ref="O182:O202" si="57">(+N182*M182*J182)</f>
        <v>12087959.359604761</v>
      </c>
    </row>
    <row r="183" spans="2:15" ht="14.25" thickBot="1" x14ac:dyDescent="0.3">
      <c r="B183" s="302"/>
      <c r="C183" s="303"/>
      <c r="D183" s="303"/>
      <c r="E183" s="308"/>
      <c r="F183" s="323">
        <v>12</v>
      </c>
      <c r="G183" s="325">
        <v>15468961964</v>
      </c>
      <c r="H183" s="316"/>
      <c r="I183" s="305">
        <v>45300</v>
      </c>
      <c r="J183" s="306">
        <v>0.25</v>
      </c>
      <c r="K183" s="299">
        <v>45470</v>
      </c>
      <c r="L183" s="296">
        <f t="shared" si="56"/>
        <v>170</v>
      </c>
      <c r="M183" s="296">
        <f t="shared" si="52"/>
        <v>190</v>
      </c>
      <c r="N183" s="309">
        <f>G183/(F183*30)</f>
        <v>42969338.788888887</v>
      </c>
      <c r="O183" s="373">
        <f t="shared" si="57"/>
        <v>2041043592.4722221</v>
      </c>
    </row>
    <row r="184" spans="2:15" ht="14.25" thickBot="1" x14ac:dyDescent="0.3">
      <c r="B184" s="302"/>
      <c r="C184" s="303"/>
      <c r="D184" s="303"/>
      <c r="E184" s="308"/>
      <c r="F184" s="323">
        <v>3</v>
      </c>
      <c r="G184" s="325">
        <v>799920601.99000001</v>
      </c>
      <c r="H184" s="316">
        <v>382184287.62</v>
      </c>
      <c r="I184" s="305">
        <v>45470</v>
      </c>
      <c r="J184" s="306">
        <v>0.9</v>
      </c>
      <c r="K184" s="299">
        <v>45470</v>
      </c>
      <c r="L184" s="296">
        <f t="shared" si="56"/>
        <v>0</v>
      </c>
      <c r="M184" s="296">
        <f t="shared" si="52"/>
        <v>90</v>
      </c>
      <c r="N184" s="309">
        <f>H184/(F184*30)</f>
        <v>4246492.0846666666</v>
      </c>
      <c r="O184" s="373">
        <f t="shared" si="57"/>
        <v>343965858.85800004</v>
      </c>
    </row>
    <row r="185" spans="2:15" ht="14.25" thickBot="1" x14ac:dyDescent="0.3">
      <c r="B185" s="302"/>
      <c r="C185" s="303"/>
      <c r="D185" s="303"/>
      <c r="E185" s="308"/>
      <c r="F185" s="323">
        <v>8</v>
      </c>
      <c r="G185" s="325">
        <v>8683793003.6000004</v>
      </c>
      <c r="H185" s="316">
        <v>976926712.90999997</v>
      </c>
      <c r="I185" s="305">
        <v>45470</v>
      </c>
      <c r="J185" s="306">
        <v>0.9</v>
      </c>
      <c r="K185" s="299">
        <v>45470</v>
      </c>
      <c r="L185" s="296">
        <f t="shared" si="56"/>
        <v>0</v>
      </c>
      <c r="M185" s="296">
        <f t="shared" si="52"/>
        <v>240</v>
      </c>
      <c r="N185" s="309">
        <f>H185/(F185*30)</f>
        <v>4070527.9704583334</v>
      </c>
      <c r="O185" s="373">
        <f t="shared" si="57"/>
        <v>879234041.61899996</v>
      </c>
    </row>
    <row r="186" spans="2:15" ht="14.25" thickBot="1" x14ac:dyDescent="0.3">
      <c r="B186" s="302"/>
      <c r="C186" s="303"/>
      <c r="D186" s="303"/>
      <c r="E186" s="308"/>
      <c r="F186" s="323">
        <v>20</v>
      </c>
      <c r="G186" s="325">
        <v>16949465090</v>
      </c>
      <c r="H186" s="316"/>
      <c r="I186" s="305">
        <v>45265</v>
      </c>
      <c r="J186" s="306">
        <v>0.1</v>
      </c>
      <c r="K186" s="299">
        <v>45470</v>
      </c>
      <c r="L186" s="296">
        <f t="shared" si="56"/>
        <v>205</v>
      </c>
      <c r="M186" s="296">
        <f t="shared" si="52"/>
        <v>360</v>
      </c>
      <c r="N186" s="309">
        <f>G186/(F186*30)</f>
        <v>28249108.483333334</v>
      </c>
      <c r="O186" s="373">
        <f t="shared" si="57"/>
        <v>1016967905.4000001</v>
      </c>
    </row>
    <row r="187" spans="2:15" ht="14.25" thickBot="1" x14ac:dyDescent="0.3">
      <c r="B187" s="302"/>
      <c r="C187" s="303"/>
      <c r="D187" s="303"/>
      <c r="E187" s="308"/>
      <c r="F187" s="323">
        <v>8</v>
      </c>
      <c r="G187" s="325">
        <v>5515270594</v>
      </c>
      <c r="H187" s="316"/>
      <c r="I187" s="305">
        <v>45275</v>
      </c>
      <c r="J187" s="306">
        <v>0.6</v>
      </c>
      <c r="K187" s="299">
        <v>45470</v>
      </c>
      <c r="L187" s="296">
        <f t="shared" si="56"/>
        <v>195</v>
      </c>
      <c r="M187" s="296">
        <f t="shared" si="52"/>
        <v>45</v>
      </c>
      <c r="N187" s="309">
        <f>G187/(F187*30)</f>
        <v>22980294.141666666</v>
      </c>
      <c r="O187" s="373">
        <f t="shared" si="57"/>
        <v>620467941.82499993</v>
      </c>
    </row>
    <row r="188" spans="2:15" ht="14.25" thickBot="1" x14ac:dyDescent="0.3">
      <c r="B188" s="302"/>
      <c r="C188" s="303"/>
      <c r="D188" s="303"/>
      <c r="E188" s="308"/>
      <c r="F188" s="323">
        <v>3</v>
      </c>
      <c r="G188" s="325">
        <v>2795286811.4099998</v>
      </c>
      <c r="H188" s="316">
        <v>217411196.44</v>
      </c>
      <c r="I188" s="305">
        <v>45470</v>
      </c>
      <c r="J188" s="306">
        <v>0.1</v>
      </c>
      <c r="K188" s="299">
        <v>45470</v>
      </c>
      <c r="L188" s="296">
        <f t="shared" si="56"/>
        <v>0</v>
      </c>
      <c r="M188" s="296">
        <f t="shared" si="52"/>
        <v>90</v>
      </c>
      <c r="N188" s="309">
        <f>H188/(F188*30)</f>
        <v>2415679.9604444443</v>
      </c>
      <c r="O188" s="373">
        <f t="shared" si="57"/>
        <v>21741119.644000001</v>
      </c>
    </row>
    <row r="189" spans="2:15" ht="14.25" thickBot="1" x14ac:dyDescent="0.3">
      <c r="B189" s="302"/>
      <c r="C189" s="303"/>
      <c r="D189" s="303"/>
      <c r="E189" s="308"/>
      <c r="F189" s="323">
        <v>9</v>
      </c>
      <c r="G189" s="325">
        <v>8714528711</v>
      </c>
      <c r="H189" s="316"/>
      <c r="I189" s="305">
        <v>45202</v>
      </c>
      <c r="J189" s="306">
        <v>0.8</v>
      </c>
      <c r="K189" s="299">
        <v>45470</v>
      </c>
      <c r="L189" s="296">
        <f t="shared" si="56"/>
        <v>268</v>
      </c>
      <c r="M189" s="296">
        <f t="shared" si="52"/>
        <v>2</v>
      </c>
      <c r="N189" s="309">
        <f>G189/(F189*30)</f>
        <v>32276032.262962963</v>
      </c>
      <c r="O189" s="373">
        <f t="shared" si="57"/>
        <v>51641651.620740741</v>
      </c>
    </row>
    <row r="190" spans="2:15" ht="14.25" thickBot="1" x14ac:dyDescent="0.3">
      <c r="B190" s="302"/>
      <c r="C190" s="303"/>
      <c r="D190" s="303"/>
      <c r="E190" s="308"/>
      <c r="F190" s="323">
        <v>10</v>
      </c>
      <c r="G190" s="325">
        <v>8409521549.3299999</v>
      </c>
      <c r="H190" s="316"/>
      <c r="I190" s="305">
        <v>45188</v>
      </c>
      <c r="J190" s="306">
        <v>0.1</v>
      </c>
      <c r="K190" s="299">
        <v>45470</v>
      </c>
      <c r="L190" s="296">
        <f t="shared" si="56"/>
        <v>282</v>
      </c>
      <c r="M190" s="296">
        <f t="shared" si="52"/>
        <v>18</v>
      </c>
      <c r="N190" s="309">
        <f>G190/(F190*30)</f>
        <v>28031738.497766666</v>
      </c>
      <c r="O190" s="373">
        <f t="shared" si="57"/>
        <v>50457129.295980006</v>
      </c>
    </row>
    <row r="191" spans="2:15" ht="14.25" thickBot="1" x14ac:dyDescent="0.3">
      <c r="B191" s="302"/>
      <c r="C191" s="303"/>
      <c r="D191" s="303"/>
      <c r="E191" s="308"/>
      <c r="F191" s="323">
        <v>7</v>
      </c>
      <c r="G191" s="325">
        <v>1681957857.8399999</v>
      </c>
      <c r="H191" s="316"/>
      <c r="I191" s="305">
        <v>45418</v>
      </c>
      <c r="J191" s="306">
        <v>0.9</v>
      </c>
      <c r="K191" s="299">
        <v>45470</v>
      </c>
      <c r="L191" s="296">
        <f t="shared" si="56"/>
        <v>52</v>
      </c>
      <c r="M191" s="296">
        <f t="shared" si="52"/>
        <v>158</v>
      </c>
      <c r="N191" s="309">
        <f>G191/(F191*30)</f>
        <v>8009323.1325714281</v>
      </c>
      <c r="O191" s="373">
        <f t="shared" si="57"/>
        <v>1138925749.4516573</v>
      </c>
    </row>
    <row r="192" spans="2:15" ht="14.25" thickBot="1" x14ac:dyDescent="0.3">
      <c r="B192" s="302"/>
      <c r="C192" s="303"/>
      <c r="D192" s="303"/>
      <c r="E192" s="308"/>
      <c r="F192" s="323">
        <v>6</v>
      </c>
      <c r="G192" s="325">
        <v>1108310170</v>
      </c>
      <c r="H192" s="316"/>
      <c r="I192" s="305">
        <v>45470</v>
      </c>
      <c r="J192" s="306">
        <v>1</v>
      </c>
      <c r="K192" s="299">
        <v>45470</v>
      </c>
      <c r="L192" s="296">
        <f t="shared" si="56"/>
        <v>0</v>
      </c>
      <c r="M192" s="296">
        <f t="shared" si="52"/>
        <v>180</v>
      </c>
      <c r="N192" s="309">
        <f>G192/(F192*30)</f>
        <v>6157278.722222222</v>
      </c>
      <c r="O192" s="373">
        <f t="shared" si="57"/>
        <v>1108310170</v>
      </c>
    </row>
    <row r="193" spans="2:16" ht="14.25" thickBot="1" x14ac:dyDescent="0.3">
      <c r="B193" s="302"/>
      <c r="C193" s="303"/>
      <c r="D193" s="303"/>
      <c r="E193" s="308"/>
      <c r="F193" s="323">
        <v>5</v>
      </c>
      <c r="G193" s="325">
        <v>614388347</v>
      </c>
      <c r="H193" s="316">
        <v>20479611.57</v>
      </c>
      <c r="I193" s="305">
        <v>45470</v>
      </c>
      <c r="J193" s="306">
        <v>0.95</v>
      </c>
      <c r="K193" s="299">
        <v>45470</v>
      </c>
      <c r="L193" s="296">
        <f t="shared" si="56"/>
        <v>0</v>
      </c>
      <c r="M193" s="296">
        <f t="shared" si="52"/>
        <v>150</v>
      </c>
      <c r="N193" s="309">
        <f>H193/(F193*30)</f>
        <v>136530.7438</v>
      </c>
      <c r="O193" s="373">
        <f t="shared" si="57"/>
        <v>19455630.991499998</v>
      </c>
    </row>
    <row r="194" spans="2:16" ht="14.25" thickBot="1" x14ac:dyDescent="0.3">
      <c r="B194" s="302"/>
      <c r="C194" s="303"/>
      <c r="D194" s="303"/>
      <c r="E194" s="308"/>
      <c r="F194" s="323">
        <v>14</v>
      </c>
      <c r="G194" s="325">
        <v>50893307806</v>
      </c>
      <c r="H194" s="316"/>
      <c r="I194" s="305">
        <v>45322</v>
      </c>
      <c r="J194" s="306">
        <v>0.1</v>
      </c>
      <c r="K194" s="299">
        <v>45470</v>
      </c>
      <c r="L194" s="296">
        <f t="shared" si="56"/>
        <v>148</v>
      </c>
      <c r="M194" s="296">
        <f t="shared" si="52"/>
        <v>272</v>
      </c>
      <c r="N194" s="309">
        <f t="shared" ref="N194:N202" si="58">G194/(F194*30)</f>
        <v>121174542.3952381</v>
      </c>
      <c r="O194" s="373">
        <f t="shared" si="57"/>
        <v>3295947553.1504765</v>
      </c>
    </row>
    <row r="195" spans="2:16" ht="14.25" thickBot="1" x14ac:dyDescent="0.3">
      <c r="B195" s="302"/>
      <c r="C195" s="303"/>
      <c r="D195" s="303"/>
      <c r="E195" s="308"/>
      <c r="F195" s="323">
        <v>5.4</v>
      </c>
      <c r="G195" s="325">
        <v>6183781426</v>
      </c>
      <c r="H195" s="316"/>
      <c r="I195" s="305">
        <v>45362</v>
      </c>
      <c r="J195" s="306">
        <v>0.5</v>
      </c>
      <c r="K195" s="299">
        <v>45470</v>
      </c>
      <c r="L195" s="296">
        <f t="shared" si="56"/>
        <v>108</v>
      </c>
      <c r="M195" s="296">
        <f t="shared" si="52"/>
        <v>54</v>
      </c>
      <c r="N195" s="309">
        <f t="shared" si="58"/>
        <v>38171490.283950619</v>
      </c>
      <c r="O195" s="373">
        <f t="shared" si="57"/>
        <v>1030630237.6666667</v>
      </c>
    </row>
    <row r="196" spans="2:16" ht="14.25" thickBot="1" x14ac:dyDescent="0.3">
      <c r="B196" s="302"/>
      <c r="C196" s="303"/>
      <c r="D196" s="303"/>
      <c r="E196" s="308"/>
      <c r="F196" s="323">
        <v>1</v>
      </c>
      <c r="G196" s="325">
        <v>357341726</v>
      </c>
      <c r="H196" s="316"/>
      <c r="I196" s="305">
        <v>45470</v>
      </c>
      <c r="J196" s="306">
        <v>1</v>
      </c>
      <c r="K196" s="299">
        <v>45470</v>
      </c>
      <c r="L196" s="296">
        <f t="shared" si="56"/>
        <v>0</v>
      </c>
      <c r="M196" s="296">
        <f t="shared" si="52"/>
        <v>30</v>
      </c>
      <c r="N196" s="309">
        <f t="shared" si="58"/>
        <v>11911390.866666667</v>
      </c>
      <c r="O196" s="373">
        <f t="shared" si="57"/>
        <v>357341726</v>
      </c>
    </row>
    <row r="197" spans="2:16" ht="14.25" thickBot="1" x14ac:dyDescent="0.3">
      <c r="B197" s="302"/>
      <c r="C197" s="303"/>
      <c r="D197" s="303"/>
      <c r="E197" s="308"/>
      <c r="F197" s="323">
        <v>3</v>
      </c>
      <c r="G197" s="325">
        <v>1516153710</v>
      </c>
      <c r="H197" s="316"/>
      <c r="I197" s="305">
        <v>45470</v>
      </c>
      <c r="J197" s="306">
        <v>1</v>
      </c>
      <c r="K197" s="299">
        <v>45470</v>
      </c>
      <c r="L197" s="296">
        <f t="shared" si="56"/>
        <v>0</v>
      </c>
      <c r="M197" s="296">
        <f t="shared" si="52"/>
        <v>90</v>
      </c>
      <c r="N197" s="309">
        <f t="shared" si="58"/>
        <v>16846152.333333332</v>
      </c>
      <c r="O197" s="373">
        <f t="shared" si="57"/>
        <v>1516153710</v>
      </c>
    </row>
    <row r="198" spans="2:16" ht="14.25" thickBot="1" x14ac:dyDescent="0.3">
      <c r="B198" s="302"/>
      <c r="C198" s="303"/>
      <c r="D198" s="303"/>
      <c r="E198" s="308"/>
      <c r="F198" s="323">
        <v>10</v>
      </c>
      <c r="G198" s="325">
        <v>7917178557.2700005</v>
      </c>
      <c r="H198" s="316"/>
      <c r="I198" s="305">
        <v>45404</v>
      </c>
      <c r="J198" s="306">
        <v>0.9</v>
      </c>
      <c r="K198" s="299">
        <v>45470</v>
      </c>
      <c r="L198" s="296">
        <f t="shared" si="56"/>
        <v>66</v>
      </c>
      <c r="M198" s="296">
        <f t="shared" si="52"/>
        <v>234</v>
      </c>
      <c r="N198" s="309">
        <f t="shared" si="58"/>
        <v>26390595.190900002</v>
      </c>
      <c r="O198" s="373">
        <f t="shared" si="57"/>
        <v>5557859347.2035398</v>
      </c>
    </row>
    <row r="199" spans="2:16" ht="14.25" thickBot="1" x14ac:dyDescent="0.3">
      <c r="B199" s="302"/>
      <c r="C199" s="303"/>
      <c r="D199" s="303"/>
      <c r="E199" s="308"/>
      <c r="F199" s="323">
        <v>2</v>
      </c>
      <c r="G199" s="325">
        <v>363563949</v>
      </c>
      <c r="H199" s="316"/>
      <c r="I199" s="305">
        <v>45470</v>
      </c>
      <c r="J199" s="306">
        <v>1</v>
      </c>
      <c r="K199" s="299">
        <v>45470</v>
      </c>
      <c r="L199" s="296">
        <f t="shared" si="56"/>
        <v>0</v>
      </c>
      <c r="M199" s="296">
        <f t="shared" si="52"/>
        <v>60</v>
      </c>
      <c r="N199" s="309">
        <f t="shared" si="58"/>
        <v>6059399.1500000004</v>
      </c>
      <c r="O199" s="373">
        <f t="shared" si="57"/>
        <v>363563949</v>
      </c>
    </row>
    <row r="200" spans="2:16" ht="14.25" thickBot="1" x14ac:dyDescent="0.3">
      <c r="B200" s="302">
        <v>4</v>
      </c>
      <c r="C200" s="303"/>
      <c r="D200" s="303"/>
      <c r="E200" s="308"/>
      <c r="F200" s="323">
        <v>4</v>
      </c>
      <c r="G200" s="325">
        <v>299454063</v>
      </c>
      <c r="H200" s="316"/>
      <c r="I200" s="305">
        <v>45470</v>
      </c>
      <c r="J200" s="306">
        <v>1</v>
      </c>
      <c r="K200" s="299">
        <v>45470</v>
      </c>
      <c r="L200" s="296">
        <f t="shared" si="56"/>
        <v>0</v>
      </c>
      <c r="M200" s="296">
        <f t="shared" si="52"/>
        <v>120</v>
      </c>
      <c r="N200" s="309">
        <f t="shared" si="58"/>
        <v>2495450.5249999999</v>
      </c>
      <c r="O200" s="373">
        <f t="shared" si="57"/>
        <v>299454063</v>
      </c>
    </row>
    <row r="201" spans="2:16" ht="14.25" thickBot="1" x14ac:dyDescent="0.3">
      <c r="B201" s="302">
        <v>5</v>
      </c>
      <c r="C201" s="303"/>
      <c r="D201" s="303"/>
      <c r="E201" s="308"/>
      <c r="F201" s="323">
        <v>3</v>
      </c>
      <c r="G201" s="325">
        <v>2293599321</v>
      </c>
      <c r="H201" s="316"/>
      <c r="I201" s="305">
        <v>45470</v>
      </c>
      <c r="J201" s="306">
        <v>0.1</v>
      </c>
      <c r="K201" s="299">
        <v>45470</v>
      </c>
      <c r="L201" s="296">
        <f t="shared" si="56"/>
        <v>0</v>
      </c>
      <c r="M201" s="296">
        <f t="shared" si="52"/>
        <v>90</v>
      </c>
      <c r="N201" s="309">
        <f t="shared" si="58"/>
        <v>25484436.899999999</v>
      </c>
      <c r="O201" s="373">
        <f t="shared" si="57"/>
        <v>229359932.10000002</v>
      </c>
    </row>
    <row r="202" spans="2:16" ht="13.5" x14ac:dyDescent="0.25">
      <c r="B202" s="302">
        <v>6</v>
      </c>
      <c r="C202" s="303"/>
      <c r="D202" s="303"/>
      <c r="E202" s="308"/>
      <c r="F202" s="323">
        <v>5</v>
      </c>
      <c r="G202" s="325">
        <v>25528285876</v>
      </c>
      <c r="H202" s="316"/>
      <c r="I202" s="305">
        <v>45470</v>
      </c>
      <c r="J202" s="306">
        <v>0.1</v>
      </c>
      <c r="K202" s="299">
        <v>45470</v>
      </c>
      <c r="L202" s="296">
        <f t="shared" si="56"/>
        <v>0</v>
      </c>
      <c r="M202" s="296">
        <f t="shared" si="52"/>
        <v>150</v>
      </c>
      <c r="N202" s="309">
        <f t="shared" si="58"/>
        <v>170188572.50666666</v>
      </c>
      <c r="O202" s="373">
        <f t="shared" si="57"/>
        <v>2552828587.5999999</v>
      </c>
    </row>
    <row r="203" spans="2:16" ht="13.5" thickBot="1" x14ac:dyDescent="0.25">
      <c r="B203" s="300"/>
      <c r="C203" s="511" t="s">
        <v>275</v>
      </c>
      <c r="D203" s="511"/>
      <c r="E203" s="511"/>
      <c r="F203" s="511"/>
      <c r="G203" s="511"/>
      <c r="H203" s="511"/>
      <c r="I203" s="511"/>
      <c r="J203" s="511"/>
      <c r="K203" s="511"/>
      <c r="L203" s="511"/>
      <c r="M203" s="511"/>
      <c r="N203" s="511"/>
      <c r="O203" s="374">
        <f>SUM(O179:O202)</f>
        <v>27490898523.668156</v>
      </c>
      <c r="P203">
        <v>27490898523.669998</v>
      </c>
    </row>
    <row r="205" spans="2:16" ht="13.5" thickBot="1" x14ac:dyDescent="0.25">
      <c r="B205" s="313" t="s">
        <v>300</v>
      </c>
    </row>
    <row r="206" spans="2:16" x14ac:dyDescent="0.2">
      <c r="B206" s="514" t="s">
        <v>260</v>
      </c>
      <c r="C206" s="512" t="s">
        <v>261</v>
      </c>
      <c r="D206" s="512" t="s">
        <v>262</v>
      </c>
      <c r="E206" s="512" t="s">
        <v>263</v>
      </c>
      <c r="F206" s="512" t="s">
        <v>264</v>
      </c>
      <c r="G206" s="512" t="s">
        <v>265</v>
      </c>
      <c r="H206" s="512" t="s">
        <v>266</v>
      </c>
      <c r="I206" s="512" t="s">
        <v>267</v>
      </c>
      <c r="J206" s="512" t="s">
        <v>268</v>
      </c>
      <c r="K206" s="512" t="s">
        <v>269</v>
      </c>
      <c r="L206" s="512" t="s">
        <v>270</v>
      </c>
      <c r="M206" s="512" t="s">
        <v>271</v>
      </c>
      <c r="N206" s="516" t="s">
        <v>272</v>
      </c>
      <c r="O206" s="509" t="s">
        <v>273</v>
      </c>
    </row>
    <row r="207" spans="2:16" ht="13.5" thickBot="1" x14ac:dyDescent="0.25">
      <c r="B207" s="515"/>
      <c r="C207" s="513"/>
      <c r="D207" s="513"/>
      <c r="E207" s="513"/>
      <c r="F207" s="513"/>
      <c r="G207" s="513" t="s">
        <v>274</v>
      </c>
      <c r="H207" s="513" t="s">
        <v>274</v>
      </c>
      <c r="I207" s="513"/>
      <c r="J207" s="513" t="s">
        <v>1</v>
      </c>
      <c r="K207" s="513"/>
      <c r="L207" s="513"/>
      <c r="M207" s="513"/>
      <c r="N207" s="517"/>
      <c r="O207" s="510"/>
    </row>
    <row r="208" spans="2:16" ht="14.25" thickBot="1" x14ac:dyDescent="0.3">
      <c r="B208" s="291">
        <v>1</v>
      </c>
      <c r="C208" s="292"/>
      <c r="D208" s="292"/>
      <c r="E208" s="307"/>
      <c r="F208" s="292">
        <v>8.4</v>
      </c>
      <c r="G208" s="293">
        <v>141654110</v>
      </c>
      <c r="H208" s="319">
        <v>23609018.329999998</v>
      </c>
      <c r="I208" s="328">
        <v>45470</v>
      </c>
      <c r="J208" s="295">
        <v>1</v>
      </c>
      <c r="K208" s="299">
        <v>45470</v>
      </c>
      <c r="L208" s="296">
        <f>+K208-I208</f>
        <v>0</v>
      </c>
      <c r="M208" s="296">
        <f t="shared" ref="M208:M211" si="59">+MIN(F208*30-L208,360)</f>
        <v>252</v>
      </c>
      <c r="N208" s="309">
        <f>H208/(F208*30)</f>
        <v>93686.580674603174</v>
      </c>
      <c r="O208" s="373">
        <f t="shared" ref="O208:O211" si="60">(+N208*M208*J208)</f>
        <v>23609018.329999998</v>
      </c>
    </row>
    <row r="209" spans="2:16" ht="14.25" thickBot="1" x14ac:dyDescent="0.3">
      <c r="B209" s="302"/>
      <c r="C209" s="303"/>
      <c r="D209" s="303"/>
      <c r="E209" s="308"/>
      <c r="F209" s="323">
        <v>3</v>
      </c>
      <c r="G209" s="325">
        <v>275000000</v>
      </c>
      <c r="H209" s="316">
        <v>3055555.56</v>
      </c>
      <c r="I209" s="305">
        <v>45470</v>
      </c>
      <c r="J209" s="306">
        <v>1</v>
      </c>
      <c r="K209" s="299">
        <v>45470</v>
      </c>
      <c r="L209" s="296">
        <f t="shared" ref="L209:L211" si="61">+K209-I209</f>
        <v>0</v>
      </c>
      <c r="M209" s="296">
        <f t="shared" si="59"/>
        <v>90</v>
      </c>
      <c r="N209" s="309">
        <f>H209/(F209*30)</f>
        <v>33950.617333333335</v>
      </c>
      <c r="O209" s="373">
        <f t="shared" si="60"/>
        <v>3055555.56</v>
      </c>
    </row>
    <row r="210" spans="2:16" ht="14.25" thickBot="1" x14ac:dyDescent="0.3">
      <c r="B210" s="302"/>
      <c r="C210" s="303"/>
      <c r="D210" s="303"/>
      <c r="E210" s="308"/>
      <c r="F210" s="323">
        <v>2</v>
      </c>
      <c r="G210" s="325">
        <v>919713531.01999998</v>
      </c>
      <c r="H210" s="316"/>
      <c r="I210" s="305">
        <v>45470</v>
      </c>
      <c r="J210" s="306">
        <v>1</v>
      </c>
      <c r="K210" s="299">
        <v>45470</v>
      </c>
      <c r="L210" s="296">
        <f t="shared" si="61"/>
        <v>0</v>
      </c>
      <c r="M210" s="296">
        <f t="shared" si="59"/>
        <v>60</v>
      </c>
      <c r="N210" s="309">
        <f>G210/(F210*30)</f>
        <v>15328558.850333333</v>
      </c>
      <c r="O210" s="373">
        <f t="shared" si="60"/>
        <v>919713531.01999998</v>
      </c>
    </row>
    <row r="211" spans="2:16" ht="13.5" x14ac:dyDescent="0.25">
      <c r="B211" s="302"/>
      <c r="C211" s="303"/>
      <c r="D211" s="303"/>
      <c r="E211" s="308"/>
      <c r="F211" s="323">
        <v>3</v>
      </c>
      <c r="G211" s="325">
        <v>403562336</v>
      </c>
      <c r="H211" s="316"/>
      <c r="I211" s="305">
        <v>45454</v>
      </c>
      <c r="J211" s="306">
        <v>1</v>
      </c>
      <c r="K211" s="299">
        <v>45470</v>
      </c>
      <c r="L211" s="296">
        <f t="shared" si="61"/>
        <v>16</v>
      </c>
      <c r="M211" s="296">
        <f t="shared" si="59"/>
        <v>74</v>
      </c>
      <c r="N211" s="309">
        <f>G211/(F211*30)</f>
        <v>4484025.9555555554</v>
      </c>
      <c r="O211" s="373">
        <f t="shared" si="60"/>
        <v>331817920.71111113</v>
      </c>
    </row>
    <row r="212" spans="2:16" ht="13.5" thickBot="1" x14ac:dyDescent="0.25">
      <c r="B212" s="300"/>
      <c r="C212" s="511" t="s">
        <v>275</v>
      </c>
      <c r="D212" s="511"/>
      <c r="E212" s="511"/>
      <c r="F212" s="511"/>
      <c r="G212" s="511"/>
      <c r="H212" s="511"/>
      <c r="I212" s="511"/>
      <c r="J212" s="511"/>
      <c r="K212" s="511"/>
      <c r="L212" s="511"/>
      <c r="M212" s="511"/>
      <c r="N212" s="511"/>
      <c r="O212" s="374">
        <f>SUM(O208:O211)</f>
        <v>1278196025.6211112</v>
      </c>
      <c r="P212">
        <v>1278196025.6199999</v>
      </c>
    </row>
    <row r="213" spans="2:16" x14ac:dyDescent="0.2">
      <c r="O213" s="121" t="s">
        <v>301</v>
      </c>
    </row>
    <row r="214" spans="2:16" ht="13.5" thickBot="1" x14ac:dyDescent="0.25">
      <c r="B214" s="313" t="s">
        <v>303</v>
      </c>
    </row>
    <row r="215" spans="2:16" x14ac:dyDescent="0.2">
      <c r="B215" s="514" t="s">
        <v>260</v>
      </c>
      <c r="C215" s="512" t="s">
        <v>261</v>
      </c>
      <c r="D215" s="512" t="s">
        <v>262</v>
      </c>
      <c r="E215" s="512" t="s">
        <v>263</v>
      </c>
      <c r="F215" s="512" t="s">
        <v>264</v>
      </c>
      <c r="G215" s="512" t="s">
        <v>265</v>
      </c>
      <c r="H215" s="512" t="s">
        <v>266</v>
      </c>
      <c r="I215" s="512" t="s">
        <v>267</v>
      </c>
      <c r="J215" s="512" t="s">
        <v>268</v>
      </c>
      <c r="K215" s="512" t="s">
        <v>269</v>
      </c>
      <c r="L215" s="512" t="s">
        <v>270</v>
      </c>
      <c r="M215" s="512" t="s">
        <v>271</v>
      </c>
      <c r="N215" s="516" t="s">
        <v>272</v>
      </c>
      <c r="O215" s="509" t="s">
        <v>273</v>
      </c>
    </row>
    <row r="216" spans="2:16" ht="13.5" thickBot="1" x14ac:dyDescent="0.25">
      <c r="B216" s="515"/>
      <c r="C216" s="513"/>
      <c r="D216" s="513"/>
      <c r="E216" s="513"/>
      <c r="F216" s="513"/>
      <c r="G216" s="513" t="s">
        <v>274</v>
      </c>
      <c r="H216" s="513" t="s">
        <v>274</v>
      </c>
      <c r="I216" s="513"/>
      <c r="J216" s="513" t="s">
        <v>1</v>
      </c>
      <c r="K216" s="513"/>
      <c r="L216" s="513"/>
      <c r="M216" s="513"/>
      <c r="N216" s="517"/>
      <c r="O216" s="510"/>
    </row>
    <row r="217" spans="2:16" ht="14.25" thickBot="1" x14ac:dyDescent="0.3">
      <c r="B217" s="302"/>
      <c r="C217" s="303"/>
      <c r="D217" s="303"/>
      <c r="E217" s="308"/>
      <c r="F217" s="323">
        <v>7</v>
      </c>
      <c r="G217" s="325">
        <v>706350000</v>
      </c>
      <c r="H217" s="316">
        <v>282540000</v>
      </c>
      <c r="I217" s="305">
        <v>45470</v>
      </c>
      <c r="J217" s="306">
        <v>1</v>
      </c>
      <c r="K217" s="299">
        <v>45470</v>
      </c>
      <c r="L217" s="340">
        <f t="shared" ref="L217:L218" si="62">+K217-I217</f>
        <v>0</v>
      </c>
      <c r="M217" s="340">
        <f t="shared" ref="M217:M218" si="63">+MIN(F217*30-L217,360)</f>
        <v>210</v>
      </c>
      <c r="N217" s="341">
        <f>H217/(F217*30)</f>
        <v>1345428.5714285714</v>
      </c>
      <c r="O217" s="373">
        <f t="shared" ref="O217:O218" si="64">(+N217*M217*J217)</f>
        <v>282540000</v>
      </c>
    </row>
    <row r="218" spans="2:16" ht="13.5" x14ac:dyDescent="0.25">
      <c r="B218" s="302"/>
      <c r="C218" s="303"/>
      <c r="D218" s="303"/>
      <c r="E218" s="308"/>
      <c r="F218" s="323">
        <v>8</v>
      </c>
      <c r="G218" s="325">
        <v>2371074390.6999998</v>
      </c>
      <c r="H218" s="316">
        <v>29638429.879999999</v>
      </c>
      <c r="I218" s="299">
        <v>45470</v>
      </c>
      <c r="J218" s="306">
        <v>0.05</v>
      </c>
      <c r="K218" s="299">
        <v>45470</v>
      </c>
      <c r="L218" s="340">
        <f t="shared" si="62"/>
        <v>0</v>
      </c>
      <c r="M218" s="340">
        <f t="shared" si="63"/>
        <v>240</v>
      </c>
      <c r="N218" s="341">
        <f>H218/(F218*30)</f>
        <v>123493.45783333333</v>
      </c>
      <c r="O218" s="373">
        <f t="shared" si="64"/>
        <v>1481921.4939999999</v>
      </c>
    </row>
    <row r="219" spans="2:16" ht="13.5" thickBot="1" x14ac:dyDescent="0.25">
      <c r="B219" s="300"/>
      <c r="C219" s="521" t="s">
        <v>275</v>
      </c>
      <c r="D219" s="522"/>
      <c r="E219" s="522"/>
      <c r="F219" s="522"/>
      <c r="G219" s="522"/>
      <c r="H219" s="522"/>
      <c r="I219" s="522"/>
      <c r="J219" s="522"/>
      <c r="K219" s="522"/>
      <c r="L219" s="522"/>
      <c r="M219" s="522"/>
      <c r="N219" s="523"/>
      <c r="O219" s="374">
        <f>SUM(O217:O218)</f>
        <v>284021921.49400002</v>
      </c>
      <c r="P219">
        <v>284021921.49000001</v>
      </c>
    </row>
    <row r="220" spans="2:16" x14ac:dyDescent="0.2">
      <c r="O220" s="121" t="s">
        <v>302</v>
      </c>
    </row>
    <row r="222" spans="2:16" ht="13.5" thickBot="1" x14ac:dyDescent="0.25">
      <c r="B222" s="313" t="s">
        <v>305</v>
      </c>
    </row>
    <row r="223" spans="2:16" x14ac:dyDescent="0.2">
      <c r="B223" s="514" t="s">
        <v>260</v>
      </c>
      <c r="C223" s="512" t="s">
        <v>261</v>
      </c>
      <c r="D223" s="512" t="s">
        <v>262</v>
      </c>
      <c r="E223" s="512" t="s">
        <v>263</v>
      </c>
      <c r="F223" s="512" t="s">
        <v>264</v>
      </c>
      <c r="G223" s="512" t="s">
        <v>265</v>
      </c>
      <c r="H223" s="512" t="s">
        <v>266</v>
      </c>
      <c r="I223" s="512" t="s">
        <v>267</v>
      </c>
      <c r="J223" s="512" t="s">
        <v>268</v>
      </c>
      <c r="K223" s="512" t="s">
        <v>269</v>
      </c>
      <c r="L223" s="512" t="s">
        <v>270</v>
      </c>
      <c r="M223" s="512" t="s">
        <v>271</v>
      </c>
      <c r="N223" s="516" t="s">
        <v>272</v>
      </c>
      <c r="O223" s="509" t="s">
        <v>273</v>
      </c>
    </row>
    <row r="224" spans="2:16" ht="13.5" thickBot="1" x14ac:dyDescent="0.25">
      <c r="B224" s="515"/>
      <c r="C224" s="513"/>
      <c r="D224" s="513"/>
      <c r="E224" s="513"/>
      <c r="F224" s="513"/>
      <c r="G224" s="513" t="s">
        <v>274</v>
      </c>
      <c r="H224" s="513" t="s">
        <v>274</v>
      </c>
      <c r="I224" s="513"/>
      <c r="J224" s="513" t="s">
        <v>1</v>
      </c>
      <c r="K224" s="513"/>
      <c r="L224" s="513"/>
      <c r="M224" s="513"/>
      <c r="N224" s="517"/>
      <c r="O224" s="510"/>
    </row>
    <row r="225" spans="2:15" ht="14.25" thickBot="1" x14ac:dyDescent="0.3">
      <c r="B225" s="291">
        <v>1</v>
      </c>
      <c r="C225" s="292"/>
      <c r="D225" s="292"/>
      <c r="E225" s="307"/>
      <c r="F225" s="292">
        <v>51.77</v>
      </c>
      <c r="G225" s="293">
        <v>163871009388.12</v>
      </c>
      <c r="H225" s="319">
        <v>1094246740</v>
      </c>
      <c r="I225" s="299">
        <v>45470</v>
      </c>
      <c r="J225" s="295">
        <v>0.45</v>
      </c>
      <c r="K225" s="299">
        <v>45470</v>
      </c>
      <c r="L225" s="296">
        <f>+K225-I225</f>
        <v>0</v>
      </c>
      <c r="M225" s="296">
        <f t="shared" ref="M225:M240" si="65">+MIN(F225*30-L225,360)</f>
        <v>360</v>
      </c>
      <c r="N225" s="309">
        <f>H225/(F225*30)</f>
        <v>704556.52565836068</v>
      </c>
      <c r="O225" s="373">
        <f t="shared" ref="O225:O240" si="66">(+N225*M225*J225)</f>
        <v>114138157.15665443</v>
      </c>
    </row>
    <row r="226" spans="2:15" ht="14.25" thickBot="1" x14ac:dyDescent="0.3">
      <c r="B226" s="302">
        <v>2</v>
      </c>
      <c r="C226" s="323"/>
      <c r="D226" s="324"/>
      <c r="E226" s="324"/>
      <c r="F226" s="323">
        <v>67.34</v>
      </c>
      <c r="G226" s="325">
        <v>91459698033.600006</v>
      </c>
      <c r="H226" s="316"/>
      <c r="I226" s="326">
        <v>45327</v>
      </c>
      <c r="J226" s="327">
        <v>0.9</v>
      </c>
      <c r="K226" s="328">
        <v>45470</v>
      </c>
      <c r="L226" s="296">
        <f t="shared" ref="L226:L240" si="67">+K226-I226</f>
        <v>143</v>
      </c>
      <c r="M226" s="296">
        <f t="shared" si="65"/>
        <v>360</v>
      </c>
      <c r="N226" s="309">
        <f t="shared" ref="N226:N233" si="68">G226/(F226*30)</f>
        <v>45272595.799227804</v>
      </c>
      <c r="O226" s="373">
        <f t="shared" si="66"/>
        <v>14668321038.949808</v>
      </c>
    </row>
    <row r="227" spans="2:15" ht="14.25" thickBot="1" x14ac:dyDescent="0.3">
      <c r="B227" s="302">
        <v>3</v>
      </c>
      <c r="C227" s="303"/>
      <c r="D227" s="303"/>
      <c r="E227" s="308"/>
      <c r="F227" s="323">
        <v>47.57</v>
      </c>
      <c r="G227" s="325">
        <v>80902524704.050003</v>
      </c>
      <c r="H227" s="316"/>
      <c r="I227" s="305">
        <v>44138</v>
      </c>
      <c r="J227" s="306">
        <v>1</v>
      </c>
      <c r="K227" s="299">
        <v>45470</v>
      </c>
      <c r="L227" s="296">
        <f t="shared" si="67"/>
        <v>1332</v>
      </c>
      <c r="M227" s="296">
        <f t="shared" si="65"/>
        <v>95.099999999999909</v>
      </c>
      <c r="N227" s="309">
        <f t="shared" si="68"/>
        <v>56690158.155735411</v>
      </c>
      <c r="O227" s="373">
        <f t="shared" si="66"/>
        <v>5391234040.6104326</v>
      </c>
    </row>
    <row r="228" spans="2:15" ht="14.25" thickBot="1" x14ac:dyDescent="0.3">
      <c r="B228" s="302"/>
      <c r="C228" s="303"/>
      <c r="D228" s="303"/>
      <c r="E228" s="308"/>
      <c r="F228" s="323">
        <v>43</v>
      </c>
      <c r="G228" s="325">
        <v>58649869449</v>
      </c>
      <c r="H228" s="316"/>
      <c r="I228" s="305">
        <v>45399</v>
      </c>
      <c r="J228" s="306">
        <v>0.95</v>
      </c>
      <c r="K228" s="299">
        <v>45470</v>
      </c>
      <c r="L228" s="296">
        <f t="shared" si="67"/>
        <v>71</v>
      </c>
      <c r="M228" s="296">
        <f t="shared" si="65"/>
        <v>360</v>
      </c>
      <c r="N228" s="309">
        <f t="shared" si="68"/>
        <v>45465015.076744184</v>
      </c>
      <c r="O228" s="373">
        <f t="shared" si="66"/>
        <v>15549035156.246511</v>
      </c>
    </row>
    <row r="229" spans="2:15" ht="14.25" thickBot="1" x14ac:dyDescent="0.3">
      <c r="B229" s="302"/>
      <c r="C229" s="303"/>
      <c r="D229" s="303"/>
      <c r="E229" s="308"/>
      <c r="F229" s="323">
        <v>48.67</v>
      </c>
      <c r="G229" s="325">
        <v>251032681822</v>
      </c>
      <c r="H229" s="316"/>
      <c r="I229" s="305">
        <v>44369</v>
      </c>
      <c r="J229" s="306">
        <v>0.5</v>
      </c>
      <c r="K229" s="299">
        <v>45470</v>
      </c>
      <c r="L229" s="296">
        <f t="shared" si="67"/>
        <v>1101</v>
      </c>
      <c r="M229" s="296">
        <f t="shared" si="65"/>
        <v>359.10000000000014</v>
      </c>
      <c r="N229" s="309">
        <f t="shared" si="68"/>
        <v>171928417.10978699</v>
      </c>
      <c r="O229" s="373">
        <f t="shared" si="66"/>
        <v>30869747292.062263</v>
      </c>
    </row>
    <row r="230" spans="2:15" ht="14.25" thickBot="1" x14ac:dyDescent="0.3">
      <c r="B230" s="302"/>
      <c r="C230" s="303"/>
      <c r="D230" s="303"/>
      <c r="E230" s="308"/>
      <c r="F230" s="323">
        <v>42.33</v>
      </c>
      <c r="G230" s="325">
        <v>244162710819</v>
      </c>
      <c r="H230" s="316"/>
      <c r="I230" s="305">
        <v>44205</v>
      </c>
      <c r="J230" s="306">
        <v>0.88</v>
      </c>
      <c r="K230" s="299">
        <v>45470</v>
      </c>
      <c r="L230" s="296">
        <f t="shared" si="67"/>
        <v>1265</v>
      </c>
      <c r="M230" s="296">
        <f t="shared" si="65"/>
        <v>4.8999999999998636</v>
      </c>
      <c r="N230" s="309">
        <f t="shared" si="68"/>
        <v>192269242.31750533</v>
      </c>
      <c r="O230" s="373">
        <f t="shared" si="66"/>
        <v>829064972.87305987</v>
      </c>
    </row>
    <row r="231" spans="2:15" ht="14.25" thickBot="1" x14ac:dyDescent="0.3">
      <c r="B231" s="302"/>
      <c r="C231" s="303"/>
      <c r="D231" s="303"/>
      <c r="E231" s="308"/>
      <c r="F231" s="323">
        <v>41.1</v>
      </c>
      <c r="G231" s="325">
        <v>180140620561.47</v>
      </c>
      <c r="H231" s="316"/>
      <c r="I231" s="305">
        <v>44389</v>
      </c>
      <c r="J231" s="306">
        <v>1</v>
      </c>
      <c r="K231" s="299">
        <v>45470</v>
      </c>
      <c r="L231" s="296">
        <f t="shared" si="67"/>
        <v>1081</v>
      </c>
      <c r="M231" s="296">
        <f t="shared" si="65"/>
        <v>152</v>
      </c>
      <c r="N231" s="309">
        <f t="shared" si="68"/>
        <v>146099448.95496351</v>
      </c>
      <c r="O231" s="373">
        <f t="shared" si="66"/>
        <v>22207116241.154453</v>
      </c>
    </row>
    <row r="232" spans="2:15" ht="14.25" thickBot="1" x14ac:dyDescent="0.3">
      <c r="B232" s="302"/>
      <c r="C232" s="303"/>
      <c r="D232" s="303"/>
      <c r="E232" s="308"/>
      <c r="F232" s="323">
        <v>34.700000000000003</v>
      </c>
      <c r="G232" s="325">
        <v>15470897786</v>
      </c>
      <c r="H232" s="316"/>
      <c r="I232" s="305">
        <v>45300</v>
      </c>
      <c r="J232" s="306">
        <v>1</v>
      </c>
      <c r="K232" s="299">
        <v>45470</v>
      </c>
      <c r="L232" s="296">
        <f t="shared" si="67"/>
        <v>170</v>
      </c>
      <c r="M232" s="296">
        <f t="shared" si="65"/>
        <v>360</v>
      </c>
      <c r="N232" s="309">
        <f t="shared" si="68"/>
        <v>14861573.281460134</v>
      </c>
      <c r="O232" s="373">
        <f t="shared" si="66"/>
        <v>5350166381.3256483</v>
      </c>
    </row>
    <row r="233" spans="2:15" ht="14.25" thickBot="1" x14ac:dyDescent="0.3">
      <c r="B233" s="302"/>
      <c r="C233" s="303"/>
      <c r="D233" s="303"/>
      <c r="E233" s="308"/>
      <c r="F233" s="323">
        <v>29.47</v>
      </c>
      <c r="G233" s="325">
        <v>41516033410.589996</v>
      </c>
      <c r="H233" s="316"/>
      <c r="I233" s="305">
        <v>44677</v>
      </c>
      <c r="J233" s="306">
        <v>0.5</v>
      </c>
      <c r="K233" s="299">
        <v>45470</v>
      </c>
      <c r="L233" s="296">
        <f t="shared" si="67"/>
        <v>793</v>
      </c>
      <c r="M233" s="296">
        <f t="shared" si="65"/>
        <v>91.099999999999909</v>
      </c>
      <c r="N233" s="309">
        <f t="shared" si="68"/>
        <v>46958526.649236515</v>
      </c>
      <c r="O233" s="373">
        <f t="shared" si="66"/>
        <v>2138960888.8727212</v>
      </c>
    </row>
    <row r="234" spans="2:15" ht="14.25" thickBot="1" x14ac:dyDescent="0.3">
      <c r="B234" s="302"/>
      <c r="C234" s="303"/>
      <c r="D234" s="303"/>
      <c r="E234" s="308"/>
      <c r="F234" s="323">
        <v>8.6</v>
      </c>
      <c r="G234" s="325">
        <v>4347854553.7799997</v>
      </c>
      <c r="H234" s="316">
        <v>930129450.14999998</v>
      </c>
      <c r="I234" s="305">
        <v>45470</v>
      </c>
      <c r="J234" s="306">
        <v>1</v>
      </c>
      <c r="K234" s="299">
        <v>45470</v>
      </c>
      <c r="L234" s="296">
        <f t="shared" si="67"/>
        <v>0</v>
      </c>
      <c r="M234" s="296">
        <f t="shared" si="65"/>
        <v>258</v>
      </c>
      <c r="N234" s="309">
        <f>H234/(F234*30)</f>
        <v>3605152.9075581394</v>
      </c>
      <c r="O234" s="373">
        <f t="shared" si="66"/>
        <v>930129450.14999998</v>
      </c>
    </row>
    <row r="235" spans="2:15" ht="14.25" thickBot="1" x14ac:dyDescent="0.3">
      <c r="B235" s="302"/>
      <c r="C235" s="303"/>
      <c r="D235" s="303"/>
      <c r="E235" s="308"/>
      <c r="F235" s="323">
        <v>13.1</v>
      </c>
      <c r="G235" s="325">
        <v>29967984161</v>
      </c>
      <c r="H235" s="316"/>
      <c r="I235" s="305">
        <v>45203</v>
      </c>
      <c r="J235" s="306">
        <v>0.5</v>
      </c>
      <c r="K235" s="299">
        <v>45470</v>
      </c>
      <c r="L235" s="296">
        <f t="shared" si="67"/>
        <v>267</v>
      </c>
      <c r="M235" s="296">
        <f t="shared" si="65"/>
        <v>126</v>
      </c>
      <c r="N235" s="309">
        <f t="shared" ref="N235:N240" si="69">G235/(F235*30)</f>
        <v>76254412.623409674</v>
      </c>
      <c r="O235" s="373">
        <f t="shared" si="66"/>
        <v>4804027995.2748098</v>
      </c>
    </row>
    <row r="236" spans="2:15" ht="14.25" thickBot="1" x14ac:dyDescent="0.3">
      <c r="B236" s="302"/>
      <c r="C236" s="303"/>
      <c r="D236" s="303"/>
      <c r="E236" s="308"/>
      <c r="F236" s="323">
        <v>9.1</v>
      </c>
      <c r="G236" s="325">
        <v>4314831277</v>
      </c>
      <c r="H236" s="316"/>
      <c r="I236" s="305">
        <v>45341</v>
      </c>
      <c r="J236" s="306">
        <v>1</v>
      </c>
      <c r="K236" s="299">
        <v>45470</v>
      </c>
      <c r="L236" s="296">
        <f t="shared" si="67"/>
        <v>129</v>
      </c>
      <c r="M236" s="296">
        <f t="shared" si="65"/>
        <v>144</v>
      </c>
      <c r="N236" s="309">
        <f t="shared" si="69"/>
        <v>15805242.772893773</v>
      </c>
      <c r="O236" s="373">
        <f t="shared" si="66"/>
        <v>2275954959.2967033</v>
      </c>
    </row>
    <row r="237" spans="2:15" ht="14.25" thickBot="1" x14ac:dyDescent="0.3">
      <c r="B237" s="302"/>
      <c r="C237" s="303"/>
      <c r="D237" s="303"/>
      <c r="E237" s="308"/>
      <c r="F237" s="323">
        <v>12.2</v>
      </c>
      <c r="G237" s="325">
        <v>2946325933</v>
      </c>
      <c r="H237" s="316"/>
      <c r="I237" s="305">
        <v>45316</v>
      </c>
      <c r="J237" s="306">
        <v>0.5</v>
      </c>
      <c r="K237" s="299">
        <v>45470</v>
      </c>
      <c r="L237" s="296">
        <f t="shared" si="67"/>
        <v>154</v>
      </c>
      <c r="M237" s="296">
        <f t="shared" si="65"/>
        <v>212</v>
      </c>
      <c r="N237" s="309">
        <f t="shared" si="69"/>
        <v>8050070.8551912569</v>
      </c>
      <c r="O237" s="373">
        <f t="shared" si="66"/>
        <v>853307510.6502732</v>
      </c>
    </row>
    <row r="238" spans="2:15" ht="14.25" thickBot="1" x14ac:dyDescent="0.3">
      <c r="B238" s="302"/>
      <c r="C238" s="303"/>
      <c r="D238" s="303"/>
      <c r="E238" s="308"/>
      <c r="F238" s="323">
        <v>5.47</v>
      </c>
      <c r="G238" s="325">
        <v>4892853082.2600002</v>
      </c>
      <c r="H238" s="316"/>
      <c r="I238" s="305">
        <v>45322</v>
      </c>
      <c r="J238" s="306">
        <v>1</v>
      </c>
      <c r="K238" s="299">
        <v>45470</v>
      </c>
      <c r="L238" s="296">
        <f t="shared" si="67"/>
        <v>148</v>
      </c>
      <c r="M238" s="296">
        <f t="shared" si="65"/>
        <v>16.099999999999994</v>
      </c>
      <c r="N238" s="309">
        <f t="shared" si="69"/>
        <v>29816289.349542964</v>
      </c>
      <c r="O238" s="373">
        <f t="shared" si="66"/>
        <v>480042258.52764153</v>
      </c>
    </row>
    <row r="239" spans="2:15" ht="14.25" thickBot="1" x14ac:dyDescent="0.3">
      <c r="B239" s="302"/>
      <c r="C239" s="303"/>
      <c r="D239" s="303"/>
      <c r="E239" s="308"/>
      <c r="F239" s="323">
        <v>5.0999999999999996</v>
      </c>
      <c r="G239" s="325">
        <v>10441266806.82</v>
      </c>
      <c r="H239" s="316"/>
      <c r="I239" s="305">
        <v>45405</v>
      </c>
      <c r="J239" s="306">
        <v>1</v>
      </c>
      <c r="K239" s="299">
        <v>45470</v>
      </c>
      <c r="L239" s="296">
        <f t="shared" si="67"/>
        <v>65</v>
      </c>
      <c r="M239" s="296">
        <f t="shared" si="65"/>
        <v>88</v>
      </c>
      <c r="N239" s="309">
        <f t="shared" si="69"/>
        <v>68243573.900784314</v>
      </c>
      <c r="O239" s="373">
        <f t="shared" si="66"/>
        <v>6005434503.2690201</v>
      </c>
    </row>
    <row r="240" spans="2:15" ht="13.5" x14ac:dyDescent="0.25">
      <c r="B240" s="302"/>
      <c r="C240" s="303"/>
      <c r="D240" s="303"/>
      <c r="E240" s="308"/>
      <c r="F240" s="323">
        <v>5.0999999999999996</v>
      </c>
      <c r="G240" s="325">
        <v>4178042781.5799999</v>
      </c>
      <c r="H240" s="316"/>
      <c r="I240" s="305">
        <v>45421</v>
      </c>
      <c r="J240" s="306">
        <v>1</v>
      </c>
      <c r="K240" s="299">
        <v>45470</v>
      </c>
      <c r="L240" s="296">
        <f t="shared" si="67"/>
        <v>49</v>
      </c>
      <c r="M240" s="296">
        <f t="shared" si="65"/>
        <v>104</v>
      </c>
      <c r="N240" s="309">
        <f t="shared" si="69"/>
        <v>27307469.160653595</v>
      </c>
      <c r="O240" s="373">
        <f t="shared" si="66"/>
        <v>2839976792.707974</v>
      </c>
    </row>
    <row r="241" spans="2:16" ht="13.5" thickBot="1" x14ac:dyDescent="0.25">
      <c r="B241" s="300"/>
      <c r="C241" s="511" t="s">
        <v>275</v>
      </c>
      <c r="D241" s="511"/>
      <c r="E241" s="511"/>
      <c r="F241" s="511"/>
      <c r="G241" s="511"/>
      <c r="H241" s="511"/>
      <c r="I241" s="511"/>
      <c r="J241" s="511"/>
      <c r="K241" s="511"/>
      <c r="L241" s="511"/>
      <c r="M241" s="511"/>
      <c r="N241" s="511"/>
      <c r="O241" s="374">
        <f>SUM(O225:O240)</f>
        <v>115306657639.12799</v>
      </c>
      <c r="P241">
        <v>115306657639.13</v>
      </c>
    </row>
    <row r="244" spans="2:16" ht="13.5" thickBot="1" x14ac:dyDescent="0.25">
      <c r="B244" s="121" t="s">
        <v>298</v>
      </c>
    </row>
    <row r="245" spans="2:16" x14ac:dyDescent="0.2">
      <c r="B245" s="514" t="s">
        <v>260</v>
      </c>
      <c r="C245" s="512" t="s">
        <v>261</v>
      </c>
      <c r="D245" s="512" t="s">
        <v>262</v>
      </c>
      <c r="E245" s="512" t="s">
        <v>263</v>
      </c>
      <c r="F245" s="512" t="s">
        <v>264</v>
      </c>
      <c r="G245" s="512" t="s">
        <v>265</v>
      </c>
      <c r="H245" s="512" t="s">
        <v>266</v>
      </c>
      <c r="I245" s="512" t="s">
        <v>267</v>
      </c>
      <c r="J245" s="512" t="s">
        <v>268</v>
      </c>
      <c r="K245" s="512" t="s">
        <v>269</v>
      </c>
      <c r="L245" s="512" t="s">
        <v>270</v>
      </c>
      <c r="M245" s="512" t="s">
        <v>271</v>
      </c>
      <c r="N245" s="516" t="s">
        <v>272</v>
      </c>
      <c r="O245" s="509" t="s">
        <v>273</v>
      </c>
    </row>
    <row r="246" spans="2:16" ht="13.5" thickBot="1" x14ac:dyDescent="0.25">
      <c r="B246" s="515"/>
      <c r="C246" s="513"/>
      <c r="D246" s="513"/>
      <c r="E246" s="513"/>
      <c r="F246" s="513"/>
      <c r="G246" s="513" t="s">
        <v>274</v>
      </c>
      <c r="H246" s="513" t="s">
        <v>274</v>
      </c>
      <c r="I246" s="513"/>
      <c r="J246" s="513" t="s">
        <v>1</v>
      </c>
      <c r="K246" s="513"/>
      <c r="L246" s="513"/>
      <c r="M246" s="513"/>
      <c r="N246" s="517"/>
      <c r="O246" s="510"/>
    </row>
    <row r="247" spans="2:16" ht="14.25" thickBot="1" x14ac:dyDescent="0.3">
      <c r="B247" s="291">
        <v>1</v>
      </c>
      <c r="C247" s="292"/>
      <c r="D247" s="292"/>
      <c r="E247" s="307"/>
      <c r="F247" s="292">
        <v>85.7</v>
      </c>
      <c r="G247" s="293">
        <v>31285500862</v>
      </c>
      <c r="H247" s="315"/>
      <c r="I247" s="305">
        <v>43000</v>
      </c>
      <c r="J247" s="295">
        <v>0.48</v>
      </c>
      <c r="K247" s="299">
        <v>45470</v>
      </c>
      <c r="L247" s="296">
        <f>+K247-I247</f>
        <v>2470</v>
      </c>
      <c r="M247" s="296">
        <f t="shared" ref="M247:M272" si="70">+MIN(F247*30-L247,360)</f>
        <v>101</v>
      </c>
      <c r="N247" s="309">
        <f t="shared" ref="N247:N252" si="71">G247/(F247*30)</f>
        <v>12168611.770517308</v>
      </c>
      <c r="O247" s="373">
        <f t="shared" ref="O247:O272" si="72">(+N247*M247*J247)</f>
        <v>589934298.63467908</v>
      </c>
    </row>
    <row r="248" spans="2:16" ht="14.25" thickBot="1" x14ac:dyDescent="0.3">
      <c r="B248" s="302">
        <v>2</v>
      </c>
      <c r="C248" s="303"/>
      <c r="D248" s="303"/>
      <c r="E248" s="308"/>
      <c r="F248" s="303">
        <v>71.7</v>
      </c>
      <c r="G248" s="304">
        <v>54920458797</v>
      </c>
      <c r="H248" s="316"/>
      <c r="I248" s="305">
        <v>43493</v>
      </c>
      <c r="J248" s="306">
        <v>0.7</v>
      </c>
      <c r="K248" s="299">
        <v>45470</v>
      </c>
      <c r="L248" s="296">
        <f t="shared" ref="L248:L272" si="73">+K248-I248</f>
        <v>1977</v>
      </c>
      <c r="M248" s="296">
        <f t="shared" si="70"/>
        <v>174</v>
      </c>
      <c r="N248" s="309">
        <f t="shared" si="71"/>
        <v>25532523.847977683</v>
      </c>
      <c r="O248" s="378">
        <f t="shared" si="72"/>
        <v>3109861404.6836815</v>
      </c>
    </row>
    <row r="249" spans="2:16" ht="14.25" thickBot="1" x14ac:dyDescent="0.3">
      <c r="B249" s="302">
        <v>3</v>
      </c>
      <c r="C249" s="303"/>
      <c r="D249" s="303"/>
      <c r="E249" s="308"/>
      <c r="F249" s="303">
        <v>67.599999999999994</v>
      </c>
      <c r="G249" s="304">
        <v>20607695400</v>
      </c>
      <c r="H249" s="317"/>
      <c r="I249" s="305">
        <v>43460</v>
      </c>
      <c r="J249" s="306">
        <v>0.5</v>
      </c>
      <c r="K249" s="299">
        <v>45470</v>
      </c>
      <c r="L249" s="296">
        <f t="shared" si="73"/>
        <v>2010</v>
      </c>
      <c r="M249" s="296">
        <f t="shared" si="70"/>
        <v>17.999999999999773</v>
      </c>
      <c r="N249" s="309">
        <f t="shared" si="71"/>
        <v>10161585.502958581</v>
      </c>
      <c r="O249" s="379">
        <f t="shared" si="72"/>
        <v>91454269.526626065</v>
      </c>
    </row>
    <row r="250" spans="2:16" ht="14.25" thickBot="1" x14ac:dyDescent="0.3">
      <c r="B250" s="291">
        <v>4</v>
      </c>
      <c r="C250" s="303"/>
      <c r="D250" s="303"/>
      <c r="E250" s="308"/>
      <c r="F250" s="303">
        <v>71.5</v>
      </c>
      <c r="G250" s="304">
        <v>44346205646.68</v>
      </c>
      <c r="H250" s="317"/>
      <c r="I250" s="305">
        <v>43495</v>
      </c>
      <c r="J250" s="306">
        <v>0.3</v>
      </c>
      <c r="K250" s="299">
        <v>45470</v>
      </c>
      <c r="L250" s="296">
        <f t="shared" si="73"/>
        <v>1975</v>
      </c>
      <c r="M250" s="296">
        <f t="shared" si="70"/>
        <v>170</v>
      </c>
      <c r="N250" s="309">
        <f t="shared" si="71"/>
        <v>20674221.746703964</v>
      </c>
      <c r="O250" s="379">
        <f t="shared" si="72"/>
        <v>1054385309.0819021</v>
      </c>
    </row>
    <row r="251" spans="2:16" ht="14.25" thickBot="1" x14ac:dyDescent="0.3">
      <c r="B251" s="302">
        <v>5</v>
      </c>
      <c r="C251" s="303"/>
      <c r="D251" s="303"/>
      <c r="E251" s="308"/>
      <c r="F251" s="303">
        <v>61.1</v>
      </c>
      <c r="G251" s="304">
        <v>11751651675</v>
      </c>
      <c r="H251" s="317"/>
      <c r="I251" s="305">
        <v>43655</v>
      </c>
      <c r="J251" s="306">
        <v>0.34</v>
      </c>
      <c r="K251" s="299">
        <v>45470</v>
      </c>
      <c r="L251" s="296">
        <f t="shared" ref="L251:L268" si="74">+K251-I251</f>
        <v>1815</v>
      </c>
      <c r="M251" s="296">
        <f t="shared" si="70"/>
        <v>18</v>
      </c>
      <c r="N251" s="309">
        <f t="shared" si="71"/>
        <v>6411157.4877250409</v>
      </c>
      <c r="O251" s="379">
        <f t="shared" ref="O251:O268" si="75">(+N251*M251*J251)</f>
        <v>39236283.824877255</v>
      </c>
    </row>
    <row r="252" spans="2:16" ht="14.25" thickBot="1" x14ac:dyDescent="0.3">
      <c r="B252" s="302">
        <v>6</v>
      </c>
      <c r="C252" s="303"/>
      <c r="D252" s="303"/>
      <c r="E252" s="308"/>
      <c r="F252" s="303">
        <v>63.5</v>
      </c>
      <c r="G252" s="304">
        <v>69909065458</v>
      </c>
      <c r="H252" s="317"/>
      <c r="I252" s="305">
        <v>43697</v>
      </c>
      <c r="J252" s="306">
        <v>0.5</v>
      </c>
      <c r="K252" s="299">
        <v>45470</v>
      </c>
      <c r="L252" s="296">
        <f t="shared" si="74"/>
        <v>1773</v>
      </c>
      <c r="M252" s="296">
        <f t="shared" si="70"/>
        <v>132</v>
      </c>
      <c r="N252" s="309">
        <f t="shared" si="71"/>
        <v>36697672.156430446</v>
      </c>
      <c r="O252" s="379">
        <f t="shared" si="75"/>
        <v>2422046362.3244095</v>
      </c>
    </row>
    <row r="253" spans="2:16" ht="14.25" thickBot="1" x14ac:dyDescent="0.3">
      <c r="B253" s="291">
        <v>7</v>
      </c>
      <c r="C253" s="303">
        <v>7</v>
      </c>
      <c r="D253" s="303"/>
      <c r="E253" s="308" t="s">
        <v>299</v>
      </c>
      <c r="F253" s="303">
        <v>45</v>
      </c>
      <c r="G253" s="304">
        <v>33227011182</v>
      </c>
      <c r="H253" s="317">
        <v>3322701117.8499999</v>
      </c>
      <c r="I253" s="305">
        <v>45470</v>
      </c>
      <c r="J253" s="306">
        <v>0.25</v>
      </c>
      <c r="K253" s="299">
        <v>45470</v>
      </c>
      <c r="L253" s="296">
        <f t="shared" si="74"/>
        <v>0</v>
      </c>
      <c r="M253" s="296">
        <f t="shared" si="70"/>
        <v>360</v>
      </c>
      <c r="N253" s="309">
        <f>H253/(F253*30)</f>
        <v>2461260.0872962964</v>
      </c>
      <c r="O253" s="379">
        <f t="shared" si="75"/>
        <v>221513407.85666668</v>
      </c>
    </row>
    <row r="254" spans="2:16" ht="14.25" thickBot="1" x14ac:dyDescent="0.3">
      <c r="B254" s="302">
        <v>8</v>
      </c>
      <c r="C254" s="303">
        <v>8</v>
      </c>
      <c r="D254" s="303"/>
      <c r="E254" s="308"/>
      <c r="F254" s="303">
        <v>53.8</v>
      </c>
      <c r="G254" s="304">
        <v>275401001315</v>
      </c>
      <c r="H254" s="317"/>
      <c r="I254" s="305">
        <v>43875</v>
      </c>
      <c r="J254" s="306">
        <v>0.2</v>
      </c>
      <c r="K254" s="299">
        <v>45470</v>
      </c>
      <c r="L254" s="296">
        <f t="shared" si="74"/>
        <v>1595</v>
      </c>
      <c r="M254" s="296">
        <f t="shared" si="70"/>
        <v>19</v>
      </c>
      <c r="N254" s="309">
        <f>G254/(F254*30)</f>
        <v>170632590.65365553</v>
      </c>
      <c r="O254" s="379">
        <f t="shared" si="75"/>
        <v>648403844.48389101</v>
      </c>
    </row>
    <row r="255" spans="2:16" ht="14.25" thickBot="1" x14ac:dyDescent="0.3">
      <c r="B255" s="302">
        <v>9</v>
      </c>
      <c r="C255" s="303">
        <v>9</v>
      </c>
      <c r="D255" s="303"/>
      <c r="E255" s="308"/>
      <c r="F255" s="303">
        <v>41.2</v>
      </c>
      <c r="G255" s="304">
        <v>12715314649</v>
      </c>
      <c r="H255" s="317"/>
      <c r="I255" s="305">
        <v>44252</v>
      </c>
      <c r="J255" s="306">
        <v>0.33</v>
      </c>
      <c r="K255" s="299">
        <v>45470</v>
      </c>
      <c r="L255" s="296">
        <f t="shared" si="74"/>
        <v>1218</v>
      </c>
      <c r="M255" s="296">
        <f t="shared" si="70"/>
        <v>18</v>
      </c>
      <c r="N255" s="309">
        <f>G255/(F255*30)</f>
        <v>10287471.398867315</v>
      </c>
      <c r="O255" s="379">
        <f t="shared" si="75"/>
        <v>61107580.109271847</v>
      </c>
    </row>
    <row r="256" spans="2:16" ht="14.25" thickBot="1" x14ac:dyDescent="0.3">
      <c r="B256" s="291">
        <v>10</v>
      </c>
      <c r="C256" s="303">
        <v>10</v>
      </c>
      <c r="D256" s="303"/>
      <c r="E256" s="308" t="s">
        <v>299</v>
      </c>
      <c r="F256" s="303">
        <v>21.4</v>
      </c>
      <c r="G256" s="304">
        <v>39181090192</v>
      </c>
      <c r="H256" s="317">
        <v>7228911140.5200005</v>
      </c>
      <c r="I256" s="305">
        <v>45470</v>
      </c>
      <c r="J256" s="306">
        <v>0.46</v>
      </c>
      <c r="K256" s="299">
        <v>45470</v>
      </c>
      <c r="L256" s="296">
        <f t="shared" si="74"/>
        <v>0</v>
      </c>
      <c r="M256" s="296">
        <f t="shared" si="70"/>
        <v>360</v>
      </c>
      <c r="N256" s="309">
        <f>H256/(F256*30)</f>
        <v>11259986.200186916</v>
      </c>
      <c r="O256" s="379">
        <f t="shared" si="75"/>
        <v>1864653714.7509534</v>
      </c>
    </row>
    <row r="257" spans="2:15" ht="14.25" thickBot="1" x14ac:dyDescent="0.3">
      <c r="B257" s="302">
        <v>11</v>
      </c>
      <c r="C257" s="303"/>
      <c r="D257" s="303"/>
      <c r="E257" s="308"/>
      <c r="F257" s="303">
        <v>12</v>
      </c>
      <c r="G257" s="304">
        <v>6185557968</v>
      </c>
      <c r="H257" s="317"/>
      <c r="I257" s="305">
        <v>45470</v>
      </c>
      <c r="J257" s="306">
        <v>0.5</v>
      </c>
      <c r="K257" s="299">
        <v>45470</v>
      </c>
      <c r="L257" s="296">
        <f t="shared" si="74"/>
        <v>0</v>
      </c>
      <c r="M257" s="296">
        <f t="shared" si="70"/>
        <v>360</v>
      </c>
      <c r="N257" s="309">
        <f t="shared" ref="N257:N272" si="76">G257/(F257*30)</f>
        <v>17182105.466666665</v>
      </c>
      <c r="O257" s="379">
        <f t="shared" si="75"/>
        <v>3092778983.9999995</v>
      </c>
    </row>
    <row r="258" spans="2:15" ht="14.25" thickBot="1" x14ac:dyDescent="0.3">
      <c r="B258" s="302">
        <v>12</v>
      </c>
      <c r="C258" s="303"/>
      <c r="D258" s="303"/>
      <c r="E258" s="308"/>
      <c r="F258" s="303">
        <v>22.2</v>
      </c>
      <c r="G258" s="304">
        <v>201447587698</v>
      </c>
      <c r="H258" s="317"/>
      <c r="I258" s="305">
        <v>44820</v>
      </c>
      <c r="J258" s="306">
        <v>0.4</v>
      </c>
      <c r="K258" s="299">
        <v>45470</v>
      </c>
      <c r="L258" s="296">
        <f t="shared" si="74"/>
        <v>650</v>
      </c>
      <c r="M258" s="296">
        <f t="shared" si="70"/>
        <v>16</v>
      </c>
      <c r="N258" s="309">
        <f t="shared" si="76"/>
        <v>302473855.4024024</v>
      </c>
      <c r="O258" s="379">
        <f t="shared" si="75"/>
        <v>1935832674.5753756</v>
      </c>
    </row>
    <row r="259" spans="2:15" ht="14.25" thickBot="1" x14ac:dyDescent="0.3">
      <c r="B259" s="291">
        <v>13</v>
      </c>
      <c r="C259" s="303"/>
      <c r="D259" s="303"/>
      <c r="E259" s="308"/>
      <c r="F259" s="303">
        <v>7</v>
      </c>
      <c r="G259" s="304">
        <v>1540062598</v>
      </c>
      <c r="H259" s="317"/>
      <c r="I259" s="305">
        <v>45470</v>
      </c>
      <c r="J259" s="306">
        <v>0.5</v>
      </c>
      <c r="K259" s="299">
        <v>45470</v>
      </c>
      <c r="L259" s="296">
        <f t="shared" si="74"/>
        <v>0</v>
      </c>
      <c r="M259" s="296">
        <f t="shared" si="70"/>
        <v>210</v>
      </c>
      <c r="N259" s="309">
        <f t="shared" si="76"/>
        <v>7333631.4190476192</v>
      </c>
      <c r="O259" s="379">
        <f t="shared" si="75"/>
        <v>770031299</v>
      </c>
    </row>
    <row r="260" spans="2:15" ht="14.25" thickBot="1" x14ac:dyDescent="0.3">
      <c r="B260" s="302">
        <v>14</v>
      </c>
      <c r="C260" s="303"/>
      <c r="D260" s="303"/>
      <c r="E260" s="308"/>
      <c r="F260" s="303">
        <v>24.6</v>
      </c>
      <c r="G260" s="304">
        <v>12500000000</v>
      </c>
      <c r="H260" s="317"/>
      <c r="I260" s="305">
        <v>44767</v>
      </c>
      <c r="J260" s="306">
        <v>0.5</v>
      </c>
      <c r="K260" s="299">
        <v>45470</v>
      </c>
      <c r="L260" s="296">
        <f t="shared" si="74"/>
        <v>703</v>
      </c>
      <c r="M260" s="296">
        <f t="shared" si="70"/>
        <v>35</v>
      </c>
      <c r="N260" s="309">
        <f t="shared" si="76"/>
        <v>16937669.376693767</v>
      </c>
      <c r="O260" s="379">
        <f t="shared" si="75"/>
        <v>296409214.09214091</v>
      </c>
    </row>
    <row r="261" spans="2:15" ht="14.25" thickBot="1" x14ac:dyDescent="0.3">
      <c r="B261" s="302">
        <v>15</v>
      </c>
      <c r="C261" s="303"/>
      <c r="D261" s="303"/>
      <c r="E261" s="308"/>
      <c r="F261" s="303">
        <v>31.1</v>
      </c>
      <c r="G261" s="304">
        <v>192241142027</v>
      </c>
      <c r="H261" s="317"/>
      <c r="I261" s="305">
        <v>44921</v>
      </c>
      <c r="J261" s="306">
        <v>0.3</v>
      </c>
      <c r="K261" s="299">
        <v>45470</v>
      </c>
      <c r="L261" s="296">
        <f t="shared" si="74"/>
        <v>549</v>
      </c>
      <c r="M261" s="296">
        <f t="shared" si="70"/>
        <v>360</v>
      </c>
      <c r="N261" s="309">
        <f t="shared" si="76"/>
        <v>206046240.11468381</v>
      </c>
      <c r="O261" s="379">
        <f t="shared" si="75"/>
        <v>22252993932.385849</v>
      </c>
    </row>
    <row r="262" spans="2:15" ht="14.25" thickBot="1" x14ac:dyDescent="0.3">
      <c r="B262" s="291">
        <v>16</v>
      </c>
      <c r="C262" s="303"/>
      <c r="D262" s="303"/>
      <c r="E262" s="370"/>
      <c r="F262" s="371">
        <v>69.400000000000006</v>
      </c>
      <c r="G262" s="372">
        <v>241542000090</v>
      </c>
      <c r="H262" s="317"/>
      <c r="I262" s="305">
        <v>45035</v>
      </c>
      <c r="J262" s="306">
        <v>0.9</v>
      </c>
      <c r="K262" s="299">
        <v>45470</v>
      </c>
      <c r="L262" s="296">
        <f t="shared" si="74"/>
        <v>435</v>
      </c>
      <c r="M262" s="296">
        <f t="shared" si="70"/>
        <v>360</v>
      </c>
      <c r="N262" s="309">
        <f t="shared" si="76"/>
        <v>116014409.26512969</v>
      </c>
      <c r="O262" s="379">
        <f t="shared" si="75"/>
        <v>37588668601.902016</v>
      </c>
    </row>
    <row r="263" spans="2:15" ht="14.25" thickBot="1" x14ac:dyDescent="0.3">
      <c r="B263" s="302">
        <v>17</v>
      </c>
      <c r="C263" s="303"/>
      <c r="D263" s="303"/>
      <c r="E263" s="308"/>
      <c r="F263" s="303">
        <v>15.3</v>
      </c>
      <c r="G263" s="304">
        <v>21901886494</v>
      </c>
      <c r="H263" s="317"/>
      <c r="I263" s="305">
        <v>45057</v>
      </c>
      <c r="J263" s="306">
        <v>0.5</v>
      </c>
      <c r="K263" s="299">
        <v>45470</v>
      </c>
      <c r="L263" s="296">
        <f t="shared" si="74"/>
        <v>413</v>
      </c>
      <c r="M263" s="296">
        <f t="shared" si="70"/>
        <v>46</v>
      </c>
      <c r="N263" s="309">
        <f t="shared" si="76"/>
        <v>47716528.309368193</v>
      </c>
      <c r="O263" s="379">
        <f t="shared" si="75"/>
        <v>1097480151.1154685</v>
      </c>
    </row>
    <row r="264" spans="2:15" ht="14.25" thickBot="1" x14ac:dyDescent="0.3">
      <c r="B264" s="302">
        <v>18</v>
      </c>
      <c r="C264" s="303"/>
      <c r="D264" s="303"/>
      <c r="E264" s="308"/>
      <c r="F264" s="303">
        <v>16</v>
      </c>
      <c r="G264" s="304">
        <v>21211597183</v>
      </c>
      <c r="H264" s="317"/>
      <c r="I264" s="305">
        <v>45152</v>
      </c>
      <c r="J264" s="306">
        <v>0.1</v>
      </c>
      <c r="K264" s="299">
        <v>45470</v>
      </c>
      <c r="L264" s="296">
        <f t="shared" si="74"/>
        <v>318</v>
      </c>
      <c r="M264" s="296">
        <f t="shared" si="70"/>
        <v>162</v>
      </c>
      <c r="N264" s="309">
        <f t="shared" si="76"/>
        <v>44190827.46458333</v>
      </c>
      <c r="O264" s="379">
        <f t="shared" si="75"/>
        <v>715891404.92624998</v>
      </c>
    </row>
    <row r="265" spans="2:15" ht="14.25" thickBot="1" x14ac:dyDescent="0.3">
      <c r="B265" s="291">
        <v>19</v>
      </c>
      <c r="C265" s="303"/>
      <c r="D265" s="303"/>
      <c r="E265" s="308"/>
      <c r="F265" s="303">
        <v>24.4</v>
      </c>
      <c r="G265" s="304">
        <v>29251157031</v>
      </c>
      <c r="H265" s="317"/>
      <c r="I265" s="305">
        <v>45170</v>
      </c>
      <c r="J265" s="306">
        <v>0.5</v>
      </c>
      <c r="K265" s="299">
        <v>45470</v>
      </c>
      <c r="L265" s="296">
        <f t="shared" si="74"/>
        <v>300</v>
      </c>
      <c r="M265" s="296">
        <f t="shared" si="70"/>
        <v>360</v>
      </c>
      <c r="N265" s="309">
        <f t="shared" si="76"/>
        <v>39960597.036885247</v>
      </c>
      <c r="O265" s="379">
        <f t="shared" si="75"/>
        <v>7192907466.6393442</v>
      </c>
    </row>
    <row r="266" spans="2:15" ht="14.25" thickBot="1" x14ac:dyDescent="0.3">
      <c r="B266" s="302">
        <v>20</v>
      </c>
      <c r="C266" s="303"/>
      <c r="D266" s="303"/>
      <c r="E266" s="308"/>
      <c r="F266" s="303">
        <v>8.3000000000000007</v>
      </c>
      <c r="G266" s="304">
        <v>5890716712</v>
      </c>
      <c r="H266" s="317"/>
      <c r="I266" s="305">
        <v>45241</v>
      </c>
      <c r="J266" s="306">
        <v>0.6</v>
      </c>
      <c r="K266" s="299">
        <v>45470</v>
      </c>
      <c r="L266" s="296">
        <f t="shared" si="74"/>
        <v>229</v>
      </c>
      <c r="M266" s="296">
        <f t="shared" si="70"/>
        <v>20.000000000000028</v>
      </c>
      <c r="N266" s="309">
        <f t="shared" si="76"/>
        <v>23657496.835341364</v>
      </c>
      <c r="O266" s="379">
        <f t="shared" si="75"/>
        <v>283889962.02409673</v>
      </c>
    </row>
    <row r="267" spans="2:15" ht="14.25" thickBot="1" x14ac:dyDescent="0.3">
      <c r="B267" s="302">
        <v>21</v>
      </c>
      <c r="C267" s="303"/>
      <c r="D267" s="303"/>
      <c r="E267" s="308"/>
      <c r="F267" s="303">
        <v>12.2</v>
      </c>
      <c r="G267" s="304">
        <v>26687182998</v>
      </c>
      <c r="H267" s="317"/>
      <c r="I267" s="305">
        <v>45237</v>
      </c>
      <c r="J267" s="306">
        <v>0.02</v>
      </c>
      <c r="K267" s="299">
        <v>45470</v>
      </c>
      <c r="L267" s="296">
        <f t="shared" si="74"/>
        <v>233</v>
      </c>
      <c r="M267" s="296">
        <f t="shared" si="70"/>
        <v>133</v>
      </c>
      <c r="N267" s="309">
        <f t="shared" si="76"/>
        <v>72915800.540983602</v>
      </c>
      <c r="O267" s="379">
        <f t="shared" si="75"/>
        <v>193956029.43901637</v>
      </c>
    </row>
    <row r="268" spans="2:15" ht="14.25" thickBot="1" x14ac:dyDescent="0.3">
      <c r="B268" s="291">
        <v>22</v>
      </c>
      <c r="C268" s="303"/>
      <c r="D268" s="303"/>
      <c r="E268" s="308"/>
      <c r="F268" s="303">
        <v>60.83</v>
      </c>
      <c r="G268" s="304">
        <v>148819865040</v>
      </c>
      <c r="H268" s="317"/>
      <c r="I268" s="305">
        <v>45470</v>
      </c>
      <c r="J268" s="306">
        <v>0.4</v>
      </c>
      <c r="K268" s="299">
        <v>45470</v>
      </c>
      <c r="L268" s="296">
        <f t="shared" si="74"/>
        <v>0</v>
      </c>
      <c r="M268" s="296">
        <f t="shared" si="70"/>
        <v>360</v>
      </c>
      <c r="N268" s="309">
        <f t="shared" si="76"/>
        <v>81549600</v>
      </c>
      <c r="O268" s="379">
        <f t="shared" si="75"/>
        <v>11743142400</v>
      </c>
    </row>
    <row r="269" spans="2:15" ht="14.25" thickBot="1" x14ac:dyDescent="0.3">
      <c r="B269" s="302">
        <v>23</v>
      </c>
      <c r="C269" s="303"/>
      <c r="D269" s="303"/>
      <c r="E269" s="308"/>
      <c r="F269" s="303">
        <v>8.1</v>
      </c>
      <c r="G269" s="304">
        <v>26081650567</v>
      </c>
      <c r="H269" s="317"/>
      <c r="I269" s="305">
        <v>45253</v>
      </c>
      <c r="J269" s="306">
        <v>0.4</v>
      </c>
      <c r="K269" s="299">
        <v>45470</v>
      </c>
      <c r="L269" s="296">
        <f t="shared" si="73"/>
        <v>217</v>
      </c>
      <c r="M269" s="296">
        <f t="shared" si="70"/>
        <v>26</v>
      </c>
      <c r="N269" s="309">
        <f t="shared" si="76"/>
        <v>107331895.33744855</v>
      </c>
      <c r="O269" s="379">
        <f t="shared" si="72"/>
        <v>1116251711.509465</v>
      </c>
    </row>
    <row r="270" spans="2:15" ht="14.25" thickBot="1" x14ac:dyDescent="0.3">
      <c r="B270" s="302">
        <v>24</v>
      </c>
      <c r="C270" s="303"/>
      <c r="D270" s="303"/>
      <c r="E270" s="308"/>
      <c r="F270" s="303">
        <v>60.83</v>
      </c>
      <c r="G270" s="304">
        <v>170238536162</v>
      </c>
      <c r="H270" s="317"/>
      <c r="I270" s="305">
        <v>45470</v>
      </c>
      <c r="J270" s="306">
        <v>0.4</v>
      </c>
      <c r="K270" s="299">
        <v>45470</v>
      </c>
      <c r="L270" s="296">
        <f t="shared" si="73"/>
        <v>0</v>
      </c>
      <c r="M270" s="296">
        <f t="shared" si="70"/>
        <v>360</v>
      </c>
      <c r="N270" s="309">
        <f t="shared" si="76"/>
        <v>93286501.266918749</v>
      </c>
      <c r="O270" s="379">
        <f t="shared" si="72"/>
        <v>13433256182.4363</v>
      </c>
    </row>
    <row r="271" spans="2:15" ht="14.25" thickBot="1" x14ac:dyDescent="0.3">
      <c r="B271" s="291">
        <v>25</v>
      </c>
      <c r="C271" s="303"/>
      <c r="D271" s="303"/>
      <c r="E271" s="308"/>
      <c r="F271" s="303">
        <v>1.5</v>
      </c>
      <c r="G271" s="304">
        <v>4614894291</v>
      </c>
      <c r="H271" s="317"/>
      <c r="I271" s="305">
        <v>45470</v>
      </c>
      <c r="J271" s="306">
        <v>0.4</v>
      </c>
      <c r="K271" s="299">
        <v>45470</v>
      </c>
      <c r="L271" s="296">
        <f t="shared" si="73"/>
        <v>0</v>
      </c>
      <c r="M271" s="296">
        <f t="shared" si="70"/>
        <v>45</v>
      </c>
      <c r="N271" s="309">
        <f t="shared" si="76"/>
        <v>102553206.46666667</v>
      </c>
      <c r="O271" s="379">
        <f t="shared" si="72"/>
        <v>1845957716.4000001</v>
      </c>
    </row>
    <row r="272" spans="2:15" ht="13.5" x14ac:dyDescent="0.25">
      <c r="B272" s="302">
        <v>26</v>
      </c>
      <c r="C272" s="303"/>
      <c r="D272" s="303"/>
      <c r="E272" s="308"/>
      <c r="F272" s="303">
        <v>7.2</v>
      </c>
      <c r="G272" s="304">
        <v>43478367324</v>
      </c>
      <c r="H272" s="317"/>
      <c r="I272" s="305">
        <v>45470</v>
      </c>
      <c r="J272" s="306">
        <v>0.5</v>
      </c>
      <c r="K272" s="299">
        <v>45470</v>
      </c>
      <c r="L272" s="296">
        <f t="shared" si="73"/>
        <v>0</v>
      </c>
      <c r="M272" s="296">
        <f t="shared" si="70"/>
        <v>216</v>
      </c>
      <c r="N272" s="309">
        <f t="shared" si="76"/>
        <v>201288737.6111111</v>
      </c>
      <c r="O272" s="379">
        <f t="shared" si="72"/>
        <v>21739183662</v>
      </c>
    </row>
    <row r="273" spans="2:16" ht="13.5" thickBot="1" x14ac:dyDescent="0.25">
      <c r="B273" s="300"/>
      <c r="C273" s="511" t="s">
        <v>275</v>
      </c>
      <c r="D273" s="511"/>
      <c r="E273" s="511"/>
      <c r="F273" s="511"/>
      <c r="G273" s="511"/>
      <c r="H273" s="511"/>
      <c r="I273" s="511"/>
      <c r="J273" s="511"/>
      <c r="K273" s="511"/>
      <c r="L273" s="511"/>
      <c r="M273" s="511"/>
      <c r="N273" s="511"/>
      <c r="O273" s="374">
        <f>SUM(O247:O272)</f>
        <v>135401227867.72224</v>
      </c>
      <c r="P273">
        <v>135401227867.72</v>
      </c>
    </row>
    <row r="277" spans="2:16" ht="13.5" thickBot="1" x14ac:dyDescent="0.25">
      <c r="B277" s="313" t="s">
        <v>277</v>
      </c>
    </row>
    <row r="278" spans="2:16" x14ac:dyDescent="0.2">
      <c r="B278" s="514" t="s">
        <v>260</v>
      </c>
      <c r="C278" s="512" t="s">
        <v>261</v>
      </c>
      <c r="D278" s="512" t="s">
        <v>262</v>
      </c>
      <c r="E278" s="512" t="s">
        <v>263</v>
      </c>
      <c r="F278" s="512" t="s">
        <v>264</v>
      </c>
      <c r="G278" s="512" t="s">
        <v>265</v>
      </c>
      <c r="H278" s="512" t="s">
        <v>266</v>
      </c>
      <c r="I278" s="512" t="s">
        <v>267</v>
      </c>
      <c r="J278" s="512" t="s">
        <v>268</v>
      </c>
      <c r="K278" s="512" t="s">
        <v>269</v>
      </c>
      <c r="L278" s="512" t="s">
        <v>270</v>
      </c>
      <c r="M278" s="512" t="s">
        <v>271</v>
      </c>
      <c r="N278" s="516" t="s">
        <v>272</v>
      </c>
      <c r="O278" s="509" t="s">
        <v>273</v>
      </c>
    </row>
    <row r="279" spans="2:16" ht="13.5" thickBot="1" x14ac:dyDescent="0.25">
      <c r="B279" s="515"/>
      <c r="C279" s="513"/>
      <c r="D279" s="513"/>
      <c r="E279" s="513"/>
      <c r="F279" s="513"/>
      <c r="G279" s="513" t="s">
        <v>274</v>
      </c>
      <c r="H279" s="513" t="s">
        <v>274</v>
      </c>
      <c r="I279" s="513"/>
      <c r="J279" s="513" t="s">
        <v>1</v>
      </c>
      <c r="K279" s="513"/>
      <c r="L279" s="513"/>
      <c r="M279" s="513"/>
      <c r="N279" s="517"/>
      <c r="O279" s="510"/>
    </row>
    <row r="280" spans="2:16" ht="14.25" thickBot="1" x14ac:dyDescent="0.3">
      <c r="B280" s="291">
        <v>1</v>
      </c>
      <c r="C280" s="292"/>
      <c r="D280" s="292"/>
      <c r="E280" s="307"/>
      <c r="F280" s="292">
        <v>23</v>
      </c>
      <c r="G280" s="293">
        <v>2367001920</v>
      </c>
      <c r="H280" s="293">
        <v>1491211210</v>
      </c>
      <c r="I280" s="305">
        <v>45470</v>
      </c>
      <c r="J280" s="295">
        <v>0.95</v>
      </c>
      <c r="K280" s="299">
        <v>45470</v>
      </c>
      <c r="L280" s="296">
        <f>+K280-I280</f>
        <v>0</v>
      </c>
      <c r="M280" s="296">
        <f t="shared" ref="M280:M289" si="77">+MIN(F280*30-L280,360)</f>
        <v>360</v>
      </c>
      <c r="N280" s="297">
        <f>H280/(F280*30)</f>
        <v>2161175.6666666665</v>
      </c>
      <c r="O280" s="373">
        <f t="shared" ref="O280:O289" si="78">(+N280*M280*J280)</f>
        <v>739122078</v>
      </c>
    </row>
    <row r="281" spans="2:16" ht="14.25" thickBot="1" x14ac:dyDescent="0.3">
      <c r="B281" s="302">
        <v>2</v>
      </c>
      <c r="C281" s="303"/>
      <c r="D281" s="303"/>
      <c r="E281" s="308"/>
      <c r="F281" s="303">
        <v>12</v>
      </c>
      <c r="G281" s="304">
        <v>1673137013</v>
      </c>
      <c r="H281" s="299"/>
      <c r="I281" s="305">
        <v>45111</v>
      </c>
      <c r="J281" s="306">
        <v>1</v>
      </c>
      <c r="K281" s="299">
        <v>45470</v>
      </c>
      <c r="L281" s="296">
        <f t="shared" ref="L281:L289" si="79">+K281-I281</f>
        <v>359</v>
      </c>
      <c r="M281" s="296">
        <f t="shared" si="77"/>
        <v>1</v>
      </c>
      <c r="N281" s="297">
        <f t="shared" ref="N281:N289" si="80">G281/(F281*30)</f>
        <v>4647602.8138888888</v>
      </c>
      <c r="O281" s="373">
        <f t="shared" si="78"/>
        <v>4647602.8138888888</v>
      </c>
    </row>
    <row r="282" spans="2:16" ht="14.25" thickBot="1" x14ac:dyDescent="0.3">
      <c r="B282" s="302">
        <v>3</v>
      </c>
      <c r="C282" s="303"/>
      <c r="D282" s="303"/>
      <c r="E282" s="308"/>
      <c r="F282" s="303">
        <v>12</v>
      </c>
      <c r="G282" s="304">
        <v>1555388268</v>
      </c>
      <c r="H282" s="304"/>
      <c r="I282" s="305">
        <v>45131</v>
      </c>
      <c r="J282" s="306">
        <v>1</v>
      </c>
      <c r="K282" s="299">
        <v>45470</v>
      </c>
      <c r="L282" s="296">
        <f t="shared" si="79"/>
        <v>339</v>
      </c>
      <c r="M282" s="296">
        <f t="shared" si="77"/>
        <v>21</v>
      </c>
      <c r="N282" s="297">
        <f t="shared" si="80"/>
        <v>4320522.9666666668</v>
      </c>
      <c r="O282" s="373">
        <f t="shared" si="78"/>
        <v>90730982.299999997</v>
      </c>
    </row>
    <row r="283" spans="2:16" ht="14.25" thickBot="1" x14ac:dyDescent="0.3">
      <c r="B283" s="302">
        <v>4</v>
      </c>
      <c r="C283" s="303"/>
      <c r="D283" s="303"/>
      <c r="E283" s="308"/>
      <c r="F283" s="303">
        <v>9</v>
      </c>
      <c r="G283" s="304">
        <v>8175049512</v>
      </c>
      <c r="H283" s="304"/>
      <c r="I283" s="305">
        <v>45222</v>
      </c>
      <c r="J283" s="306">
        <v>0.9</v>
      </c>
      <c r="K283" s="299">
        <v>45470</v>
      </c>
      <c r="L283" s="296">
        <f t="shared" si="79"/>
        <v>248</v>
      </c>
      <c r="M283" s="296">
        <f t="shared" si="77"/>
        <v>22</v>
      </c>
      <c r="N283" s="297">
        <f t="shared" si="80"/>
        <v>30277961.155555554</v>
      </c>
      <c r="O283" s="373">
        <f t="shared" si="78"/>
        <v>599503630.88</v>
      </c>
    </row>
    <row r="284" spans="2:16" ht="14.25" thickBot="1" x14ac:dyDescent="0.3">
      <c r="B284" s="302">
        <v>5</v>
      </c>
      <c r="C284" s="303"/>
      <c r="D284" s="303"/>
      <c r="E284" s="308"/>
      <c r="F284" s="303">
        <v>8</v>
      </c>
      <c r="G284" s="304">
        <v>4299699582</v>
      </c>
      <c r="H284" s="299"/>
      <c r="I284" s="305">
        <v>45244</v>
      </c>
      <c r="J284" s="306">
        <v>1</v>
      </c>
      <c r="K284" s="299">
        <v>45470</v>
      </c>
      <c r="L284" s="296">
        <f t="shared" si="79"/>
        <v>226</v>
      </c>
      <c r="M284" s="296">
        <f t="shared" si="77"/>
        <v>14</v>
      </c>
      <c r="N284" s="297">
        <f t="shared" si="80"/>
        <v>17915414.925000001</v>
      </c>
      <c r="O284" s="373">
        <f t="shared" si="78"/>
        <v>250815808.95000002</v>
      </c>
    </row>
    <row r="285" spans="2:16" ht="14.25" thickBot="1" x14ac:dyDescent="0.3">
      <c r="B285" s="302">
        <v>6</v>
      </c>
      <c r="C285" s="303"/>
      <c r="D285" s="303"/>
      <c r="E285" s="308"/>
      <c r="F285" s="303">
        <v>9</v>
      </c>
      <c r="G285" s="304">
        <v>3885567729</v>
      </c>
      <c r="H285" s="304"/>
      <c r="I285" s="305">
        <v>45223</v>
      </c>
      <c r="J285" s="306">
        <v>1</v>
      </c>
      <c r="K285" s="299">
        <v>45470</v>
      </c>
      <c r="L285" s="296">
        <f t="shared" si="79"/>
        <v>247</v>
      </c>
      <c r="M285" s="296">
        <f t="shared" si="77"/>
        <v>23</v>
      </c>
      <c r="N285" s="297">
        <f t="shared" si="80"/>
        <v>14390991.588888889</v>
      </c>
      <c r="O285" s="373">
        <f t="shared" si="78"/>
        <v>330992806.54444444</v>
      </c>
    </row>
    <row r="286" spans="2:16" ht="14.25" thickBot="1" x14ac:dyDescent="0.3">
      <c r="B286" s="302">
        <v>7</v>
      </c>
      <c r="C286" s="303"/>
      <c r="D286" s="303"/>
      <c r="E286" s="308"/>
      <c r="F286" s="303">
        <v>10</v>
      </c>
      <c r="G286" s="304">
        <v>4075365622</v>
      </c>
      <c r="H286" s="304"/>
      <c r="I286" s="305">
        <v>45288</v>
      </c>
      <c r="J286" s="306">
        <v>1</v>
      </c>
      <c r="K286" s="299">
        <v>45470</v>
      </c>
      <c r="L286" s="296">
        <f t="shared" si="79"/>
        <v>182</v>
      </c>
      <c r="M286" s="296">
        <f t="shared" si="77"/>
        <v>118</v>
      </c>
      <c r="N286" s="297">
        <f t="shared" si="80"/>
        <v>13584552.073333334</v>
      </c>
      <c r="O286" s="373">
        <f t="shared" si="78"/>
        <v>1602977144.6533334</v>
      </c>
    </row>
    <row r="287" spans="2:16" ht="14.25" thickBot="1" x14ac:dyDescent="0.3">
      <c r="B287" s="302">
        <v>8</v>
      </c>
      <c r="C287" s="303"/>
      <c r="D287" s="303"/>
      <c r="E287" s="308"/>
      <c r="F287" s="303">
        <v>8</v>
      </c>
      <c r="G287" s="304">
        <v>4816482189</v>
      </c>
      <c r="H287" s="304"/>
      <c r="I287" s="305">
        <v>45244</v>
      </c>
      <c r="J287" s="306">
        <v>0.5</v>
      </c>
      <c r="K287" s="299">
        <v>45470</v>
      </c>
      <c r="L287" s="296">
        <f t="shared" si="79"/>
        <v>226</v>
      </c>
      <c r="M287" s="296">
        <f t="shared" si="77"/>
        <v>14</v>
      </c>
      <c r="N287" s="297">
        <f t="shared" si="80"/>
        <v>20068675.787500001</v>
      </c>
      <c r="O287" s="373">
        <f t="shared" si="78"/>
        <v>140480730.51250002</v>
      </c>
    </row>
    <row r="288" spans="2:16" ht="14.25" thickBot="1" x14ac:dyDescent="0.3">
      <c r="B288" s="302">
        <v>9</v>
      </c>
      <c r="C288" s="303"/>
      <c r="D288" s="303"/>
      <c r="E288" s="308"/>
      <c r="F288" s="303">
        <v>5</v>
      </c>
      <c r="G288" s="304">
        <v>2856635392</v>
      </c>
      <c r="H288" s="304"/>
      <c r="I288" s="305">
        <v>45341</v>
      </c>
      <c r="J288" s="306">
        <v>0.1</v>
      </c>
      <c r="K288" s="299">
        <v>45470</v>
      </c>
      <c r="L288" s="296">
        <f t="shared" si="79"/>
        <v>129</v>
      </c>
      <c r="M288" s="296">
        <f t="shared" si="77"/>
        <v>21</v>
      </c>
      <c r="N288" s="297">
        <f t="shared" si="80"/>
        <v>19044235.946666665</v>
      </c>
      <c r="O288" s="373">
        <f t="shared" si="78"/>
        <v>39992895.487999998</v>
      </c>
    </row>
    <row r="289" spans="2:16" ht="13.5" x14ac:dyDescent="0.25">
      <c r="B289" s="302">
        <v>10</v>
      </c>
      <c r="C289" s="303"/>
      <c r="D289" s="303"/>
      <c r="E289" s="308"/>
      <c r="F289" s="303">
        <v>9</v>
      </c>
      <c r="G289" s="304">
        <v>9018274387</v>
      </c>
      <c r="H289" s="304"/>
      <c r="I289" s="305">
        <v>45414</v>
      </c>
      <c r="J289" s="306">
        <v>0.5</v>
      </c>
      <c r="K289" s="299">
        <v>45470</v>
      </c>
      <c r="L289" s="296">
        <f t="shared" si="79"/>
        <v>56</v>
      </c>
      <c r="M289" s="296">
        <f t="shared" si="77"/>
        <v>214</v>
      </c>
      <c r="N289" s="297">
        <f t="shared" si="80"/>
        <v>33401016.248148147</v>
      </c>
      <c r="O289" s="373">
        <f t="shared" si="78"/>
        <v>3573908738.5518517</v>
      </c>
    </row>
    <row r="290" spans="2:16" ht="13.5" thickBot="1" x14ac:dyDescent="0.25">
      <c r="B290" s="300"/>
      <c r="C290" s="511" t="s">
        <v>275</v>
      </c>
      <c r="D290" s="511"/>
      <c r="E290" s="511"/>
      <c r="F290" s="511"/>
      <c r="G290" s="511"/>
      <c r="H290" s="511"/>
      <c r="I290" s="511"/>
      <c r="J290" s="511"/>
      <c r="K290" s="511"/>
      <c r="L290" s="511"/>
      <c r="M290" s="511"/>
      <c r="N290" s="511"/>
      <c r="O290" s="374">
        <f>SUM(O280:O289)</f>
        <v>7373172418.6940174</v>
      </c>
      <c r="P290">
        <v>7373172418.6899996</v>
      </c>
    </row>
    <row r="292" spans="2:16" ht="13.5" thickBot="1" x14ac:dyDescent="0.25">
      <c r="B292" s="313" t="s">
        <v>306</v>
      </c>
    </row>
    <row r="293" spans="2:16" x14ac:dyDescent="0.2">
      <c r="B293" s="514" t="s">
        <v>260</v>
      </c>
      <c r="C293" s="512" t="s">
        <v>261</v>
      </c>
      <c r="D293" s="512" t="s">
        <v>262</v>
      </c>
      <c r="E293" s="512" t="s">
        <v>263</v>
      </c>
      <c r="F293" s="512" t="s">
        <v>264</v>
      </c>
      <c r="G293" s="512" t="s">
        <v>265</v>
      </c>
      <c r="H293" s="512" t="s">
        <v>266</v>
      </c>
      <c r="I293" s="512" t="s">
        <v>267</v>
      </c>
      <c r="J293" s="512" t="s">
        <v>268</v>
      </c>
      <c r="K293" s="512" t="s">
        <v>269</v>
      </c>
      <c r="L293" s="512" t="s">
        <v>270</v>
      </c>
      <c r="M293" s="512" t="s">
        <v>271</v>
      </c>
      <c r="N293" s="516" t="s">
        <v>272</v>
      </c>
      <c r="O293" s="509" t="s">
        <v>273</v>
      </c>
    </row>
    <row r="294" spans="2:16" ht="13.5" thickBot="1" x14ac:dyDescent="0.25">
      <c r="B294" s="515"/>
      <c r="C294" s="513"/>
      <c r="D294" s="513"/>
      <c r="E294" s="513"/>
      <c r="F294" s="513"/>
      <c r="G294" s="513" t="s">
        <v>274</v>
      </c>
      <c r="H294" s="513" t="s">
        <v>274</v>
      </c>
      <c r="I294" s="513"/>
      <c r="J294" s="513" t="s">
        <v>1</v>
      </c>
      <c r="K294" s="513"/>
      <c r="L294" s="513"/>
      <c r="M294" s="513"/>
      <c r="N294" s="517"/>
      <c r="O294" s="510"/>
    </row>
    <row r="295" spans="2:16" ht="14.25" thickBot="1" x14ac:dyDescent="0.3">
      <c r="B295" s="291">
        <v>1</v>
      </c>
      <c r="C295" s="292"/>
      <c r="D295" s="292"/>
      <c r="E295" s="307"/>
      <c r="F295" s="292">
        <v>31.77</v>
      </c>
      <c r="G295" s="293">
        <v>38901375671</v>
      </c>
      <c r="H295" s="299"/>
      <c r="I295" s="305">
        <v>44578</v>
      </c>
      <c r="J295" s="295">
        <v>1</v>
      </c>
      <c r="K295" s="299">
        <v>45470</v>
      </c>
      <c r="L295" s="296">
        <f>+K295-I295</f>
        <v>892</v>
      </c>
      <c r="M295" s="296">
        <f t="shared" ref="M295:M300" si="81">+MIN(F295*30-L295,360)</f>
        <v>61.100000000000023</v>
      </c>
      <c r="N295" s="309">
        <f>G295/(F295*30)</f>
        <v>40815628.654915541</v>
      </c>
      <c r="O295" s="373">
        <f t="shared" ref="O295:O300" si="82">(+N295*M295*J295)</f>
        <v>2493834910.8153405</v>
      </c>
    </row>
    <row r="296" spans="2:16" ht="14.25" thickBot="1" x14ac:dyDescent="0.3">
      <c r="B296" s="302">
        <v>2</v>
      </c>
      <c r="C296" s="303"/>
      <c r="D296" s="303"/>
      <c r="E296" s="308"/>
      <c r="F296" s="303">
        <v>24.27</v>
      </c>
      <c r="G296" s="304">
        <v>16200978553</v>
      </c>
      <c r="H296" s="319">
        <v>12960782842</v>
      </c>
      <c r="I296" s="305">
        <v>45470</v>
      </c>
      <c r="J296" s="306">
        <v>0.4</v>
      </c>
      <c r="K296" s="299">
        <v>45470</v>
      </c>
      <c r="L296" s="296">
        <f t="shared" ref="L296:L300" si="83">+K296-I296</f>
        <v>0</v>
      </c>
      <c r="M296" s="296">
        <f t="shared" si="81"/>
        <v>360</v>
      </c>
      <c r="N296" s="309">
        <f>H296/(F296*30)</f>
        <v>17800827.965938743</v>
      </c>
      <c r="O296" s="373">
        <f t="shared" si="82"/>
        <v>2563319227.0951791</v>
      </c>
    </row>
    <row r="297" spans="2:16" ht="14.25" thickBot="1" x14ac:dyDescent="0.3">
      <c r="B297" s="302">
        <v>3</v>
      </c>
      <c r="C297" s="303"/>
      <c r="D297" s="303"/>
      <c r="E297" s="308"/>
      <c r="F297" s="303">
        <v>9.1300000000000008</v>
      </c>
      <c r="G297" s="304">
        <v>2759666786</v>
      </c>
      <c r="H297" s="304"/>
      <c r="I297" s="305">
        <v>45201</v>
      </c>
      <c r="J297" s="306">
        <v>0.6</v>
      </c>
      <c r="K297" s="299">
        <v>45470</v>
      </c>
      <c r="L297" s="296">
        <f t="shared" si="83"/>
        <v>269</v>
      </c>
      <c r="M297" s="296">
        <f t="shared" si="81"/>
        <v>4.9000000000000341</v>
      </c>
      <c r="N297" s="297">
        <f>G297/(F297*30)</f>
        <v>10075453.764147498</v>
      </c>
      <c r="O297" s="373">
        <f t="shared" si="82"/>
        <v>29621834.066593852</v>
      </c>
    </row>
    <row r="298" spans="2:16" ht="14.25" thickBot="1" x14ac:dyDescent="0.3">
      <c r="B298" s="302">
        <v>4</v>
      </c>
      <c r="C298" s="303"/>
      <c r="D298" s="303"/>
      <c r="E298" s="308"/>
      <c r="F298" s="303">
        <v>8.77</v>
      </c>
      <c r="G298" s="304">
        <v>4059850000</v>
      </c>
      <c r="H298" s="304">
        <v>3247880000</v>
      </c>
      <c r="I298" s="305">
        <v>45350</v>
      </c>
      <c r="J298" s="306">
        <v>0.2</v>
      </c>
      <c r="K298" s="299">
        <v>45470</v>
      </c>
      <c r="L298" s="296">
        <f t="shared" si="83"/>
        <v>120</v>
      </c>
      <c r="M298" s="296">
        <f t="shared" si="81"/>
        <v>143.09999999999997</v>
      </c>
      <c r="N298" s="309">
        <f>H298/(F298*30)</f>
        <v>12344659.825161537</v>
      </c>
      <c r="O298" s="373">
        <f t="shared" si="82"/>
        <v>353304164.19612312</v>
      </c>
    </row>
    <row r="299" spans="2:16" ht="14.25" thickBot="1" x14ac:dyDescent="0.3">
      <c r="B299" s="302">
        <v>5</v>
      </c>
      <c r="C299" s="303"/>
      <c r="D299" s="303"/>
      <c r="E299" s="308"/>
      <c r="F299" s="303">
        <v>79.27</v>
      </c>
      <c r="G299" s="304">
        <v>196240383073</v>
      </c>
      <c r="H299" s="299"/>
      <c r="I299" s="305">
        <v>45470</v>
      </c>
      <c r="J299" s="306">
        <v>0.5</v>
      </c>
      <c r="K299" s="299">
        <v>45470</v>
      </c>
      <c r="L299" s="296">
        <f t="shared" si="83"/>
        <v>0</v>
      </c>
      <c r="M299" s="296">
        <f t="shared" si="81"/>
        <v>360</v>
      </c>
      <c r="N299" s="297">
        <f>G299/(F299*30)</f>
        <v>82519819.634582236</v>
      </c>
      <c r="O299" s="373">
        <f t="shared" si="82"/>
        <v>14853567534.224802</v>
      </c>
    </row>
    <row r="300" spans="2:16" ht="13.5" x14ac:dyDescent="0.25">
      <c r="B300" s="302">
        <v>6</v>
      </c>
      <c r="C300" s="303"/>
      <c r="D300" s="303"/>
      <c r="E300" s="308"/>
      <c r="F300" s="303">
        <v>4.97</v>
      </c>
      <c r="G300" s="304">
        <v>31677761530</v>
      </c>
      <c r="H300" s="304"/>
      <c r="I300" s="305">
        <v>45467</v>
      </c>
      <c r="J300" s="306">
        <v>0.4</v>
      </c>
      <c r="K300" s="299">
        <v>45470</v>
      </c>
      <c r="L300" s="296">
        <f t="shared" si="83"/>
        <v>3</v>
      </c>
      <c r="M300" s="296">
        <f t="shared" si="81"/>
        <v>146.1</v>
      </c>
      <c r="N300" s="297">
        <f>G300/(F300*30)</f>
        <v>212459835.88195843</v>
      </c>
      <c r="O300" s="373">
        <f t="shared" si="82"/>
        <v>12416152808.94165</v>
      </c>
    </row>
    <row r="301" spans="2:16" ht="13.5" thickBot="1" x14ac:dyDescent="0.25">
      <c r="B301" s="300"/>
      <c r="C301" s="511" t="s">
        <v>275</v>
      </c>
      <c r="D301" s="511"/>
      <c r="E301" s="511"/>
      <c r="F301" s="511"/>
      <c r="G301" s="511"/>
      <c r="H301" s="511"/>
      <c r="I301" s="511"/>
      <c r="J301" s="511"/>
      <c r="K301" s="511"/>
      <c r="L301" s="511"/>
      <c r="M301" s="511"/>
      <c r="N301" s="511"/>
      <c r="O301" s="374">
        <f>SUM(O295:O300)</f>
        <v>32709800479.339691</v>
      </c>
      <c r="P301">
        <v>32709800479.34</v>
      </c>
    </row>
    <row r="303" spans="2:16" ht="13.5" thickBot="1" x14ac:dyDescent="0.25">
      <c r="B303" s="313" t="s">
        <v>307</v>
      </c>
    </row>
    <row r="304" spans="2:16" x14ac:dyDescent="0.2">
      <c r="B304" s="514" t="s">
        <v>260</v>
      </c>
      <c r="C304" s="512" t="s">
        <v>261</v>
      </c>
      <c r="D304" s="512" t="s">
        <v>262</v>
      </c>
      <c r="E304" s="512" t="s">
        <v>263</v>
      </c>
      <c r="F304" s="512" t="s">
        <v>264</v>
      </c>
      <c r="G304" s="512" t="s">
        <v>265</v>
      </c>
      <c r="H304" s="512" t="s">
        <v>266</v>
      </c>
      <c r="I304" s="512" t="s">
        <v>267</v>
      </c>
      <c r="J304" s="512" t="s">
        <v>268</v>
      </c>
      <c r="K304" s="512" t="s">
        <v>269</v>
      </c>
      <c r="L304" s="512" t="s">
        <v>270</v>
      </c>
      <c r="M304" s="512" t="s">
        <v>271</v>
      </c>
      <c r="N304" s="516" t="s">
        <v>272</v>
      </c>
      <c r="O304" s="509" t="s">
        <v>273</v>
      </c>
    </row>
    <row r="305" spans="2:16" ht="13.5" thickBot="1" x14ac:dyDescent="0.25">
      <c r="B305" s="515"/>
      <c r="C305" s="513"/>
      <c r="D305" s="513"/>
      <c r="E305" s="513"/>
      <c r="F305" s="513"/>
      <c r="G305" s="513" t="s">
        <v>274</v>
      </c>
      <c r="H305" s="513" t="s">
        <v>274</v>
      </c>
      <c r="I305" s="513"/>
      <c r="J305" s="513" t="s">
        <v>1</v>
      </c>
      <c r="K305" s="513"/>
      <c r="L305" s="513"/>
      <c r="M305" s="513"/>
      <c r="N305" s="517"/>
      <c r="O305" s="510"/>
    </row>
    <row r="306" spans="2:16" ht="14.25" thickBot="1" x14ac:dyDescent="0.3">
      <c r="B306" s="291">
        <v>1</v>
      </c>
      <c r="C306" s="292"/>
      <c r="D306" s="292"/>
      <c r="E306" s="307"/>
      <c r="F306" s="292">
        <v>9.1300000000000008</v>
      </c>
      <c r="G306" s="293">
        <v>2759666786</v>
      </c>
      <c r="H306" s="299"/>
      <c r="I306" s="305">
        <v>45201</v>
      </c>
      <c r="J306" s="295">
        <v>0.4</v>
      </c>
      <c r="K306" s="299">
        <v>45470</v>
      </c>
      <c r="L306" s="296">
        <f>+K306-I306</f>
        <v>269</v>
      </c>
      <c r="M306" s="296">
        <f>+MIN(F306*30-L306,360)</f>
        <v>4.9000000000000341</v>
      </c>
      <c r="N306" s="309">
        <f>G306/(F306*30)</f>
        <v>10075453.764147498</v>
      </c>
      <c r="O306" s="373">
        <f t="shared" ref="O306:O308" si="84">(+N306*M306*J306)</f>
        <v>19747889.377729233</v>
      </c>
    </row>
    <row r="307" spans="2:16" ht="14.25" thickBot="1" x14ac:dyDescent="0.3">
      <c r="B307" s="302">
        <v>2</v>
      </c>
      <c r="C307" s="303"/>
      <c r="D307" s="303"/>
      <c r="E307" s="308"/>
      <c r="F307" s="303">
        <v>8.77</v>
      </c>
      <c r="G307" s="304">
        <v>4059850000</v>
      </c>
      <c r="H307" s="319">
        <v>3247880000</v>
      </c>
      <c r="I307" s="305">
        <v>45350</v>
      </c>
      <c r="J307" s="306">
        <v>0.8</v>
      </c>
      <c r="K307" s="299">
        <v>45470</v>
      </c>
      <c r="L307" s="296">
        <f t="shared" ref="L307:L308" si="85">+K307-I307</f>
        <v>120</v>
      </c>
      <c r="M307" s="296">
        <f>+MIN(F307*30-L307,360)</f>
        <v>143.09999999999997</v>
      </c>
      <c r="N307" s="309">
        <f>H307/(F307*30)</f>
        <v>12344659.825161537</v>
      </c>
      <c r="O307" s="373">
        <f t="shared" si="84"/>
        <v>1413216656.7844925</v>
      </c>
    </row>
    <row r="308" spans="2:16" ht="13.5" x14ac:dyDescent="0.25">
      <c r="B308" s="302">
        <v>3</v>
      </c>
      <c r="C308" s="303"/>
      <c r="D308" s="303"/>
      <c r="E308" s="308"/>
      <c r="F308" s="303">
        <v>1.5</v>
      </c>
      <c r="G308" s="304">
        <v>390701291</v>
      </c>
      <c r="H308" s="304"/>
      <c r="I308" s="305">
        <v>45436</v>
      </c>
      <c r="J308" s="306">
        <v>1</v>
      </c>
      <c r="K308" s="299">
        <v>45470</v>
      </c>
      <c r="L308" s="296">
        <f t="shared" si="85"/>
        <v>34</v>
      </c>
      <c r="M308" s="296">
        <f>+MIN(F308*30-L308,360)</f>
        <v>11</v>
      </c>
      <c r="N308" s="297">
        <f>G308/(F308*30)</f>
        <v>8682250.9111111108</v>
      </c>
      <c r="O308" s="373">
        <f t="shared" si="84"/>
        <v>95504760.022222221</v>
      </c>
    </row>
    <row r="309" spans="2:16" ht="13.5" thickBot="1" x14ac:dyDescent="0.25">
      <c r="B309" s="300"/>
      <c r="C309" s="511" t="s">
        <v>275</v>
      </c>
      <c r="D309" s="511"/>
      <c r="E309" s="511"/>
      <c r="F309" s="511"/>
      <c r="G309" s="511"/>
      <c r="H309" s="511"/>
      <c r="I309" s="511"/>
      <c r="J309" s="511"/>
      <c r="K309" s="511"/>
      <c r="L309" s="511"/>
      <c r="M309" s="511"/>
      <c r="N309" s="511"/>
      <c r="O309" s="374">
        <f>SUM(O306:O308)</f>
        <v>1528469306.184444</v>
      </c>
      <c r="P309">
        <v>1528469306.1800001</v>
      </c>
    </row>
    <row r="311" spans="2:16" ht="13.5" thickBot="1" x14ac:dyDescent="0.25">
      <c r="B311" s="313" t="s">
        <v>308</v>
      </c>
    </row>
    <row r="312" spans="2:16" x14ac:dyDescent="0.2">
      <c r="B312" s="514" t="s">
        <v>260</v>
      </c>
      <c r="C312" s="512" t="s">
        <v>261</v>
      </c>
      <c r="D312" s="512" t="s">
        <v>262</v>
      </c>
      <c r="E312" s="512" t="s">
        <v>263</v>
      </c>
      <c r="F312" s="512" t="s">
        <v>264</v>
      </c>
      <c r="G312" s="512" t="s">
        <v>265</v>
      </c>
      <c r="H312" s="512" t="s">
        <v>266</v>
      </c>
      <c r="I312" s="512" t="s">
        <v>267</v>
      </c>
      <c r="J312" s="512" t="s">
        <v>268</v>
      </c>
      <c r="K312" s="512" t="s">
        <v>269</v>
      </c>
      <c r="L312" s="512" t="s">
        <v>270</v>
      </c>
      <c r="M312" s="512" t="s">
        <v>271</v>
      </c>
      <c r="N312" s="516" t="s">
        <v>272</v>
      </c>
      <c r="O312" s="509" t="s">
        <v>273</v>
      </c>
    </row>
    <row r="313" spans="2:16" ht="13.5" thickBot="1" x14ac:dyDescent="0.25">
      <c r="B313" s="515"/>
      <c r="C313" s="513"/>
      <c r="D313" s="513"/>
      <c r="E313" s="513"/>
      <c r="F313" s="513"/>
      <c r="G313" s="513" t="s">
        <v>274</v>
      </c>
      <c r="H313" s="513" t="s">
        <v>274</v>
      </c>
      <c r="I313" s="513"/>
      <c r="J313" s="513" t="s">
        <v>1</v>
      </c>
      <c r="K313" s="513"/>
      <c r="L313" s="513"/>
      <c r="M313" s="513"/>
      <c r="N313" s="517"/>
      <c r="O313" s="510"/>
    </row>
    <row r="314" spans="2:16" ht="14.25" thickBot="1" x14ac:dyDescent="0.3">
      <c r="B314" s="291">
        <v>1</v>
      </c>
      <c r="C314" s="292"/>
      <c r="D314" s="292"/>
      <c r="E314" s="307"/>
      <c r="F314" s="292">
        <v>114</v>
      </c>
      <c r="G314" s="293">
        <v>215918749263</v>
      </c>
      <c r="H314" s="299"/>
      <c r="I314" s="305">
        <v>44375</v>
      </c>
      <c r="J314" s="295">
        <v>0.3</v>
      </c>
      <c r="K314" s="299">
        <v>45470</v>
      </c>
      <c r="L314" s="296">
        <f>+K314-I314</f>
        <v>1095</v>
      </c>
      <c r="M314" s="296">
        <f>+MIN(F314*30-L314,360)</f>
        <v>360</v>
      </c>
      <c r="N314" s="309">
        <f>G314/(F314*30)</f>
        <v>63134137.211403511</v>
      </c>
      <c r="O314" s="373">
        <f t="shared" ref="O314:O316" si="86">(+N314*M314*J314)</f>
        <v>6818486818.8315783</v>
      </c>
    </row>
    <row r="315" spans="2:16" ht="14.25" thickBot="1" x14ac:dyDescent="0.3">
      <c r="B315" s="302">
        <v>2</v>
      </c>
      <c r="C315" s="303"/>
      <c r="D315" s="303"/>
      <c r="E315" s="308"/>
      <c r="F315" s="303">
        <v>26</v>
      </c>
      <c r="G315" s="304">
        <v>35286424656</v>
      </c>
      <c r="H315" s="319"/>
      <c r="I315" s="305">
        <v>44704</v>
      </c>
      <c r="J315" s="306">
        <v>0.3</v>
      </c>
      <c r="K315" s="299">
        <v>45470</v>
      </c>
      <c r="L315" s="296">
        <f t="shared" ref="L315:L316" si="87">+K315-I315</f>
        <v>766</v>
      </c>
      <c r="M315" s="296">
        <f>+MIN(F315*30-L315,360)</f>
        <v>14</v>
      </c>
      <c r="N315" s="309">
        <f>G315/(F315*30)</f>
        <v>45239005.969230771</v>
      </c>
      <c r="O315" s="373">
        <f t="shared" si="86"/>
        <v>190003825.07076922</v>
      </c>
    </row>
    <row r="316" spans="2:16" ht="13.5" x14ac:dyDescent="0.25">
      <c r="B316" s="302">
        <v>3</v>
      </c>
      <c r="C316" s="303"/>
      <c r="D316" s="303"/>
      <c r="E316" s="308"/>
      <c r="F316" s="303">
        <v>20</v>
      </c>
      <c r="G316" s="304">
        <v>45471733559</v>
      </c>
      <c r="H316" s="304"/>
      <c r="I316" s="305">
        <v>44907</v>
      </c>
      <c r="J316" s="306">
        <v>0.49</v>
      </c>
      <c r="K316" s="299">
        <v>45470</v>
      </c>
      <c r="L316" s="296">
        <f t="shared" si="87"/>
        <v>563</v>
      </c>
      <c r="M316" s="296">
        <f>+MIN(F316*30-L316,360)</f>
        <v>37</v>
      </c>
      <c r="N316" s="297">
        <f>G316/(F316*30)</f>
        <v>75786222.598333329</v>
      </c>
      <c r="O316" s="373">
        <f t="shared" si="86"/>
        <v>1374004215.7077832</v>
      </c>
    </row>
    <row r="317" spans="2:16" ht="13.5" thickBot="1" x14ac:dyDescent="0.25">
      <c r="B317" s="300"/>
      <c r="C317" s="511" t="s">
        <v>275</v>
      </c>
      <c r="D317" s="511"/>
      <c r="E317" s="511"/>
      <c r="F317" s="511"/>
      <c r="G317" s="511"/>
      <c r="H317" s="511"/>
      <c r="I317" s="511"/>
      <c r="J317" s="511"/>
      <c r="K317" s="511"/>
      <c r="L317" s="511"/>
      <c r="M317" s="511"/>
      <c r="N317" s="511"/>
      <c r="O317" s="374">
        <f>SUM(O314:O316)</f>
        <v>8382494859.6101303</v>
      </c>
      <c r="P317">
        <v>8382494859.6099997</v>
      </c>
    </row>
    <row r="319" spans="2:16" ht="13.5" thickBot="1" x14ac:dyDescent="0.25">
      <c r="B319" s="313" t="s">
        <v>309</v>
      </c>
    </row>
    <row r="320" spans="2:16" x14ac:dyDescent="0.2">
      <c r="B320" s="514" t="s">
        <v>260</v>
      </c>
      <c r="C320" s="512" t="s">
        <v>261</v>
      </c>
      <c r="D320" s="512" t="s">
        <v>262</v>
      </c>
      <c r="E320" s="512" t="s">
        <v>263</v>
      </c>
      <c r="F320" s="512" t="s">
        <v>264</v>
      </c>
      <c r="G320" s="512" t="s">
        <v>265</v>
      </c>
      <c r="H320" s="512" t="s">
        <v>266</v>
      </c>
      <c r="I320" s="512" t="s">
        <v>267</v>
      </c>
      <c r="J320" s="512" t="s">
        <v>268</v>
      </c>
      <c r="K320" s="512" t="s">
        <v>269</v>
      </c>
      <c r="L320" s="512" t="s">
        <v>270</v>
      </c>
      <c r="M320" s="512" t="s">
        <v>271</v>
      </c>
      <c r="N320" s="516" t="s">
        <v>272</v>
      </c>
      <c r="O320" s="509" t="s">
        <v>273</v>
      </c>
    </row>
    <row r="321" spans="2:16" ht="13.5" thickBot="1" x14ac:dyDescent="0.25">
      <c r="B321" s="515"/>
      <c r="C321" s="513"/>
      <c r="D321" s="513"/>
      <c r="E321" s="513"/>
      <c r="F321" s="513"/>
      <c r="G321" s="513" t="s">
        <v>274</v>
      </c>
      <c r="H321" s="513" t="s">
        <v>274</v>
      </c>
      <c r="I321" s="513"/>
      <c r="J321" s="513" t="s">
        <v>1</v>
      </c>
      <c r="K321" s="513"/>
      <c r="L321" s="513"/>
      <c r="M321" s="513"/>
      <c r="N321" s="517"/>
      <c r="O321" s="510"/>
    </row>
    <row r="322" spans="2:16" ht="14.25" thickBot="1" x14ac:dyDescent="0.3">
      <c r="B322" s="291">
        <v>1</v>
      </c>
      <c r="C322" s="292"/>
      <c r="D322" s="292"/>
      <c r="E322" s="307"/>
      <c r="F322" s="292">
        <v>7.5</v>
      </c>
      <c r="G322" s="293">
        <v>3788897123</v>
      </c>
      <c r="H322" s="319">
        <v>84197713.840000004</v>
      </c>
      <c r="I322" s="305">
        <v>45470</v>
      </c>
      <c r="J322" s="295">
        <v>1</v>
      </c>
      <c r="K322" s="299">
        <v>45470</v>
      </c>
      <c r="L322" s="296">
        <f>+K322-I322</f>
        <v>0</v>
      </c>
      <c r="M322" s="296">
        <f>+MIN(F322*30-L322,360)</f>
        <v>225</v>
      </c>
      <c r="N322" s="309">
        <f>H322/(F322*30)</f>
        <v>374212.06151111115</v>
      </c>
      <c r="O322" s="373">
        <f t="shared" ref="O322:O325" si="88">(+N322*M322*J322)</f>
        <v>84197713.840000004</v>
      </c>
    </row>
    <row r="323" spans="2:16" ht="14.25" thickBot="1" x14ac:dyDescent="0.3">
      <c r="B323" s="302">
        <v>2</v>
      </c>
      <c r="C323" s="303"/>
      <c r="D323" s="303"/>
      <c r="E323" s="308"/>
      <c r="F323" s="303">
        <v>18</v>
      </c>
      <c r="G323" s="304">
        <v>3445243546</v>
      </c>
      <c r="H323" s="319">
        <v>497646289.98000002</v>
      </c>
      <c r="I323" s="305">
        <v>45355</v>
      </c>
      <c r="J323" s="306">
        <v>0.95</v>
      </c>
      <c r="K323" s="299">
        <v>45470</v>
      </c>
      <c r="L323" s="296">
        <f t="shared" ref="L323:L325" si="89">+K323-I323</f>
        <v>115</v>
      </c>
      <c r="M323" s="296">
        <f>+MIN(F323*30-L323,360)</f>
        <v>360</v>
      </c>
      <c r="N323" s="309">
        <f>H323/(F323*30)</f>
        <v>921567.20366666676</v>
      </c>
      <c r="O323" s="373">
        <f t="shared" si="88"/>
        <v>315175983.65400004</v>
      </c>
    </row>
    <row r="324" spans="2:16" ht="14.25" thickBot="1" x14ac:dyDescent="0.3">
      <c r="B324" s="302">
        <v>3</v>
      </c>
      <c r="C324" s="303"/>
      <c r="D324" s="303"/>
      <c r="E324" s="308"/>
      <c r="F324" s="303">
        <v>14</v>
      </c>
      <c r="G324" s="304">
        <v>16898027326</v>
      </c>
      <c r="H324" s="320">
        <v>6678744133.6099997</v>
      </c>
      <c r="I324" s="305">
        <v>45343</v>
      </c>
      <c r="J324" s="306">
        <v>0.9</v>
      </c>
      <c r="K324" s="299">
        <v>45470</v>
      </c>
      <c r="L324" s="296">
        <f t="shared" si="89"/>
        <v>127</v>
      </c>
      <c r="M324" s="296">
        <f>+MIN(F324*30-L324,360)</f>
        <v>293</v>
      </c>
      <c r="N324" s="297">
        <f>H324/(F324*30)</f>
        <v>15901771.746690474</v>
      </c>
      <c r="O324" s="373">
        <f t="shared" si="88"/>
        <v>4193297209.6022778</v>
      </c>
    </row>
    <row r="325" spans="2:16" ht="13.5" x14ac:dyDescent="0.25">
      <c r="B325" s="302">
        <v>4</v>
      </c>
      <c r="C325" s="303"/>
      <c r="D325" s="303"/>
      <c r="E325" s="308"/>
      <c r="F325" s="303">
        <v>18</v>
      </c>
      <c r="G325" s="304">
        <v>27972979510</v>
      </c>
      <c r="H325" s="320">
        <v>21756761841.110001</v>
      </c>
      <c r="I325" s="305">
        <v>45470</v>
      </c>
      <c r="J325" s="306">
        <v>0.01</v>
      </c>
      <c r="K325" s="299">
        <v>45470</v>
      </c>
      <c r="L325" s="296">
        <f t="shared" si="89"/>
        <v>0</v>
      </c>
      <c r="M325" s="296">
        <f>+MIN(F325*30-L325,360)</f>
        <v>360</v>
      </c>
      <c r="N325" s="309">
        <f>H325/(F325*30)</f>
        <v>40290299.705759257</v>
      </c>
      <c r="O325" s="373">
        <f t="shared" si="88"/>
        <v>145045078.94073331</v>
      </c>
    </row>
    <row r="326" spans="2:16" ht="13.5" thickBot="1" x14ac:dyDescent="0.25">
      <c r="B326" s="300"/>
      <c r="C326" s="511" t="s">
        <v>275</v>
      </c>
      <c r="D326" s="511"/>
      <c r="E326" s="511"/>
      <c r="F326" s="511"/>
      <c r="G326" s="511"/>
      <c r="H326" s="511"/>
      <c r="I326" s="511"/>
      <c r="J326" s="511"/>
      <c r="K326" s="511"/>
      <c r="L326" s="511"/>
      <c r="M326" s="511"/>
      <c r="N326" s="511"/>
      <c r="O326" s="374">
        <f>SUM(O322:O325)</f>
        <v>4737715986.0370111</v>
      </c>
      <c r="P326">
        <v>4737715986.04</v>
      </c>
    </row>
    <row r="329" spans="2:16" ht="13.5" thickBot="1" x14ac:dyDescent="0.25">
      <c r="B329" s="313" t="s">
        <v>310</v>
      </c>
    </row>
    <row r="330" spans="2:16" x14ac:dyDescent="0.2">
      <c r="B330" s="514" t="s">
        <v>260</v>
      </c>
      <c r="C330" s="512" t="s">
        <v>261</v>
      </c>
      <c r="D330" s="512" t="s">
        <v>262</v>
      </c>
      <c r="E330" s="512" t="s">
        <v>263</v>
      </c>
      <c r="F330" s="512" t="s">
        <v>264</v>
      </c>
      <c r="G330" s="512" t="s">
        <v>265</v>
      </c>
      <c r="H330" s="512" t="s">
        <v>266</v>
      </c>
      <c r="I330" s="512" t="s">
        <v>267</v>
      </c>
      <c r="J330" s="512" t="s">
        <v>268</v>
      </c>
      <c r="K330" s="512" t="s">
        <v>269</v>
      </c>
      <c r="L330" s="512" t="s">
        <v>270</v>
      </c>
      <c r="M330" s="512" t="s">
        <v>271</v>
      </c>
      <c r="N330" s="516" t="s">
        <v>272</v>
      </c>
      <c r="O330" s="509" t="s">
        <v>273</v>
      </c>
    </row>
    <row r="331" spans="2:16" ht="13.5" thickBot="1" x14ac:dyDescent="0.25">
      <c r="B331" s="515"/>
      <c r="C331" s="513"/>
      <c r="D331" s="513"/>
      <c r="E331" s="513"/>
      <c r="F331" s="513"/>
      <c r="G331" s="513" t="s">
        <v>274</v>
      </c>
      <c r="H331" s="513" t="s">
        <v>274</v>
      </c>
      <c r="I331" s="513"/>
      <c r="J331" s="513" t="s">
        <v>1</v>
      </c>
      <c r="K331" s="513"/>
      <c r="L331" s="513"/>
      <c r="M331" s="513"/>
      <c r="N331" s="517"/>
      <c r="O331" s="510"/>
    </row>
    <row r="332" spans="2:16" ht="14.25" thickBot="1" x14ac:dyDescent="0.3">
      <c r="B332" s="291">
        <v>1</v>
      </c>
      <c r="C332" s="292"/>
      <c r="D332" s="292"/>
      <c r="E332" s="307"/>
      <c r="F332" s="292">
        <v>30.25</v>
      </c>
      <c r="G332" s="293">
        <v>17082434793</v>
      </c>
      <c r="H332" s="319"/>
      <c r="I332" s="305">
        <v>44566</v>
      </c>
      <c r="J332" s="295">
        <v>0.5</v>
      </c>
      <c r="K332" s="299">
        <v>45470</v>
      </c>
      <c r="L332" s="296">
        <f>+K332-I332</f>
        <v>904</v>
      </c>
      <c r="M332" s="296">
        <f>+MIN(F332*30-L332,360)</f>
        <v>3.5</v>
      </c>
      <c r="N332" s="309">
        <f>G332/(F332*30)</f>
        <v>18823619.606611568</v>
      </c>
      <c r="O332" s="373">
        <f t="shared" ref="O332:O334" si="90">(+N332*M332*J332)</f>
        <v>32941334.311570246</v>
      </c>
    </row>
    <row r="333" spans="2:16" ht="14.25" thickBot="1" x14ac:dyDescent="0.3">
      <c r="B333" s="302">
        <v>2</v>
      </c>
      <c r="C333" s="303"/>
      <c r="D333" s="303"/>
      <c r="E333" s="308"/>
      <c r="F333" s="321">
        <v>12</v>
      </c>
      <c r="G333" s="322">
        <v>7902223781</v>
      </c>
      <c r="H333" s="351"/>
      <c r="I333" s="318">
        <v>45225</v>
      </c>
      <c r="J333" s="333">
        <v>0.6</v>
      </c>
      <c r="K333" s="334">
        <v>45470</v>
      </c>
      <c r="L333" s="335">
        <f t="shared" ref="L333:L334" si="91">+K333-I333</f>
        <v>245</v>
      </c>
      <c r="M333" s="335">
        <f>+MIN(F333*30-L333,360)</f>
        <v>115</v>
      </c>
      <c r="N333" s="336">
        <f>G333/(F333*30)</f>
        <v>21950621.61388889</v>
      </c>
      <c r="O333" s="377">
        <f t="shared" si="90"/>
        <v>1514592891.3583333</v>
      </c>
    </row>
    <row r="334" spans="2:16" ht="13.5" x14ac:dyDescent="0.25">
      <c r="B334" s="302">
        <v>3</v>
      </c>
      <c r="C334" s="303"/>
      <c r="D334" s="303"/>
      <c r="E334" s="308"/>
      <c r="F334" s="303">
        <v>18</v>
      </c>
      <c r="G334" s="304">
        <v>32105895502</v>
      </c>
      <c r="H334" s="320"/>
      <c r="I334" s="305">
        <v>45337</v>
      </c>
      <c r="J334" s="306">
        <v>0.05</v>
      </c>
      <c r="K334" s="299">
        <v>45470</v>
      </c>
      <c r="L334" s="296">
        <f t="shared" si="91"/>
        <v>133</v>
      </c>
      <c r="M334" s="296">
        <f>+MIN(F334*30-L334,360)</f>
        <v>360</v>
      </c>
      <c r="N334" s="297">
        <f>G334/(F334*30)</f>
        <v>59455362.040740743</v>
      </c>
      <c r="O334" s="373">
        <f t="shared" si="90"/>
        <v>1070196516.7333335</v>
      </c>
    </row>
    <row r="335" spans="2:16" ht="13.5" thickBot="1" x14ac:dyDescent="0.25">
      <c r="B335" s="300"/>
      <c r="C335" s="511" t="s">
        <v>275</v>
      </c>
      <c r="D335" s="511"/>
      <c r="E335" s="511"/>
      <c r="F335" s="511"/>
      <c r="G335" s="511"/>
      <c r="H335" s="511"/>
      <c r="I335" s="511"/>
      <c r="J335" s="511"/>
      <c r="K335" s="511"/>
      <c r="L335" s="511"/>
      <c r="M335" s="511"/>
      <c r="N335" s="511"/>
      <c r="O335" s="374">
        <f>SUM(O332:O334)</f>
        <v>2617730742.4032369</v>
      </c>
      <c r="P335">
        <v>2617730742.4000001</v>
      </c>
    </row>
    <row r="336" spans="2:16" ht="25.5" x14ac:dyDescent="0.2">
      <c r="O336" s="381" t="s">
        <v>278</v>
      </c>
    </row>
    <row r="346" spans="2:15" ht="13.5" thickBot="1" x14ac:dyDescent="0.25">
      <c r="B346" s="313" t="s">
        <v>279</v>
      </c>
    </row>
    <row r="347" spans="2:15" ht="12.75" customHeight="1" x14ac:dyDescent="0.2">
      <c r="B347" s="514" t="s">
        <v>260</v>
      </c>
      <c r="C347" s="512" t="s">
        <v>261</v>
      </c>
      <c r="D347" s="512" t="s">
        <v>262</v>
      </c>
      <c r="E347" s="512" t="s">
        <v>263</v>
      </c>
      <c r="F347" s="512" t="s">
        <v>264</v>
      </c>
      <c r="G347" s="337" t="s">
        <v>265</v>
      </c>
      <c r="H347" s="337" t="s">
        <v>266</v>
      </c>
      <c r="I347" s="512" t="s">
        <v>267</v>
      </c>
      <c r="J347" s="337" t="s">
        <v>268</v>
      </c>
      <c r="K347" s="512" t="s">
        <v>269</v>
      </c>
      <c r="L347" s="512" t="s">
        <v>270</v>
      </c>
      <c r="M347" s="512" t="s">
        <v>271</v>
      </c>
      <c r="N347" s="516" t="s">
        <v>272</v>
      </c>
      <c r="O347" s="509" t="s">
        <v>273</v>
      </c>
    </row>
    <row r="348" spans="2:15" ht="13.5" thickBot="1" x14ac:dyDescent="0.25">
      <c r="B348" s="515"/>
      <c r="C348" s="513"/>
      <c r="D348" s="513"/>
      <c r="E348" s="513"/>
      <c r="F348" s="513"/>
      <c r="G348" s="338" t="s">
        <v>274</v>
      </c>
      <c r="H348" s="338" t="s">
        <v>274</v>
      </c>
      <c r="I348" s="513"/>
      <c r="J348" s="338" t="s">
        <v>1</v>
      </c>
      <c r="K348" s="513"/>
      <c r="L348" s="513"/>
      <c r="M348" s="513"/>
      <c r="N348" s="517"/>
      <c r="O348" s="510"/>
    </row>
    <row r="349" spans="2:15" ht="14.25" thickBot="1" x14ac:dyDescent="0.3">
      <c r="B349" s="291">
        <v>1</v>
      </c>
      <c r="C349" s="292"/>
      <c r="D349" s="292"/>
      <c r="E349" s="307"/>
      <c r="F349" s="292">
        <v>22</v>
      </c>
      <c r="G349" s="293">
        <v>18896043112</v>
      </c>
      <c r="H349" s="315">
        <v>57260736.700000003</v>
      </c>
      <c r="I349" s="305">
        <v>45470</v>
      </c>
      <c r="J349" s="295">
        <v>0.9</v>
      </c>
      <c r="K349" s="299">
        <v>45470</v>
      </c>
      <c r="L349" s="296">
        <f>+K349-I349</f>
        <v>0</v>
      </c>
      <c r="M349" s="296">
        <f t="shared" ref="M349:M371" si="92">+MIN(F349*30-L349,360)</f>
        <v>360</v>
      </c>
      <c r="N349" s="309">
        <f>H349/(F349*30)</f>
        <v>86758.691969696971</v>
      </c>
      <c r="O349" s="373">
        <f t="shared" ref="O349:O371" si="93">(+N349*M349*J349)</f>
        <v>28109816.198181819</v>
      </c>
    </row>
    <row r="350" spans="2:15" ht="14.25" thickBot="1" x14ac:dyDescent="0.3">
      <c r="B350" s="302">
        <v>2</v>
      </c>
      <c r="C350" s="303"/>
      <c r="D350" s="303"/>
      <c r="E350" s="308"/>
      <c r="F350" s="303">
        <v>14</v>
      </c>
      <c r="G350" s="304">
        <v>13841810170</v>
      </c>
      <c r="H350" s="316">
        <v>758003890.25999999</v>
      </c>
      <c r="I350" s="305">
        <v>45237</v>
      </c>
      <c r="J350" s="306">
        <v>0.5</v>
      </c>
      <c r="K350" s="299">
        <v>45470</v>
      </c>
      <c r="L350" s="296">
        <f t="shared" ref="L350:L371" si="94">+K350-I350</f>
        <v>233</v>
      </c>
      <c r="M350" s="296">
        <f t="shared" si="92"/>
        <v>187</v>
      </c>
      <c r="N350" s="309">
        <f>H350/(F350*30)</f>
        <v>1804771.1672857143</v>
      </c>
      <c r="O350" s="373">
        <f t="shared" si="93"/>
        <v>168746104.14121428</v>
      </c>
    </row>
    <row r="351" spans="2:15" ht="14.25" thickBot="1" x14ac:dyDescent="0.3">
      <c r="B351" s="302"/>
      <c r="C351" s="303"/>
      <c r="D351" s="303"/>
      <c r="E351" s="308"/>
      <c r="F351" s="303">
        <v>11</v>
      </c>
      <c r="G351" s="304">
        <v>1080536993</v>
      </c>
      <c r="H351" s="317">
        <v>75310154.060000002</v>
      </c>
      <c r="I351" s="305">
        <v>45265</v>
      </c>
      <c r="J351" s="306">
        <v>0.9</v>
      </c>
      <c r="K351" s="299">
        <v>45470</v>
      </c>
      <c r="L351" s="296">
        <f t="shared" ref="L351:L364" si="95">+K351-I351</f>
        <v>205</v>
      </c>
      <c r="M351" s="296">
        <f t="shared" si="92"/>
        <v>125</v>
      </c>
      <c r="N351" s="309">
        <f>H351/(F351*30)</f>
        <v>228212.58806060607</v>
      </c>
      <c r="O351" s="373">
        <f t="shared" ref="O351:O364" si="96">(+N351*M351*J351)</f>
        <v>25673916.156818181</v>
      </c>
    </row>
    <row r="352" spans="2:15" ht="14.25" thickBot="1" x14ac:dyDescent="0.3">
      <c r="B352" s="302"/>
      <c r="C352" s="303"/>
      <c r="D352" s="303"/>
      <c r="E352" s="308"/>
      <c r="F352" s="303">
        <v>12.6</v>
      </c>
      <c r="G352" s="304">
        <v>19220484520.610001</v>
      </c>
      <c r="H352" s="317">
        <v>152543527.94</v>
      </c>
      <c r="I352" s="305">
        <v>45470</v>
      </c>
      <c r="J352" s="306">
        <v>0.9</v>
      </c>
      <c r="K352" s="299">
        <v>45470</v>
      </c>
      <c r="L352" s="296">
        <f t="shared" si="95"/>
        <v>0</v>
      </c>
      <c r="M352" s="296">
        <f t="shared" si="92"/>
        <v>360</v>
      </c>
      <c r="N352" s="309">
        <f>H352/(F352*30)</f>
        <v>403554.30671957671</v>
      </c>
      <c r="O352" s="373">
        <f t="shared" si="96"/>
        <v>130751595.37714286</v>
      </c>
    </row>
    <row r="353" spans="2:15" ht="14.25" thickBot="1" x14ac:dyDescent="0.3">
      <c r="B353" s="302"/>
      <c r="C353" s="303"/>
      <c r="D353" s="303"/>
      <c r="E353" s="308"/>
      <c r="F353" s="303">
        <v>14.6</v>
      </c>
      <c r="G353" s="304">
        <v>3050470368</v>
      </c>
      <c r="H353" s="317"/>
      <c r="I353" s="305">
        <v>45041</v>
      </c>
      <c r="J353" s="306">
        <v>0.9</v>
      </c>
      <c r="K353" s="299">
        <v>45470</v>
      </c>
      <c r="L353" s="296">
        <f t="shared" si="95"/>
        <v>429</v>
      </c>
      <c r="M353" s="296">
        <f t="shared" si="92"/>
        <v>9</v>
      </c>
      <c r="N353" s="309">
        <f>G353/(F353*30)</f>
        <v>6964544.2191780824</v>
      </c>
      <c r="O353" s="373">
        <f t="shared" si="96"/>
        <v>56412808.17534247</v>
      </c>
    </row>
    <row r="354" spans="2:15" ht="14.25" thickBot="1" x14ac:dyDescent="0.3">
      <c r="B354" s="302"/>
      <c r="C354" s="303"/>
      <c r="D354" s="303"/>
      <c r="E354" s="308"/>
      <c r="F354" s="303">
        <v>12</v>
      </c>
      <c r="G354" s="304">
        <v>3337544118.1799998</v>
      </c>
      <c r="H354" s="317"/>
      <c r="I354" s="305">
        <v>45112</v>
      </c>
      <c r="J354" s="306">
        <v>0.1</v>
      </c>
      <c r="K354" s="299">
        <v>45470</v>
      </c>
      <c r="L354" s="296">
        <f t="shared" si="95"/>
        <v>358</v>
      </c>
      <c r="M354" s="296">
        <f t="shared" si="92"/>
        <v>2</v>
      </c>
      <c r="N354" s="309">
        <f>G354/(F354*30)</f>
        <v>9270955.883833332</v>
      </c>
      <c r="O354" s="373">
        <f t="shared" si="96"/>
        <v>1854191.1767666666</v>
      </c>
    </row>
    <row r="355" spans="2:15" ht="14.25" thickBot="1" x14ac:dyDescent="0.3">
      <c r="B355" s="302"/>
      <c r="C355" s="303"/>
      <c r="D355" s="303"/>
      <c r="E355" s="308"/>
      <c r="F355" s="303">
        <v>4</v>
      </c>
      <c r="G355" s="304">
        <v>3111365788.8699999</v>
      </c>
      <c r="H355" s="317">
        <v>881553640.17999995</v>
      </c>
      <c r="I355" s="305">
        <v>45470</v>
      </c>
      <c r="J355" s="306">
        <v>0.3</v>
      </c>
      <c r="K355" s="299">
        <v>45470</v>
      </c>
      <c r="L355" s="296">
        <f t="shared" si="95"/>
        <v>0</v>
      </c>
      <c r="M355" s="296">
        <f t="shared" si="92"/>
        <v>120</v>
      </c>
      <c r="N355" s="309">
        <f>H355/(F355*30)</f>
        <v>7346280.3348333333</v>
      </c>
      <c r="O355" s="373">
        <f t="shared" si="96"/>
        <v>264466092.05399996</v>
      </c>
    </row>
    <row r="356" spans="2:15" ht="14.25" thickBot="1" x14ac:dyDescent="0.3">
      <c r="B356" s="302"/>
      <c r="C356" s="303"/>
      <c r="D356" s="303"/>
      <c r="E356" s="308"/>
      <c r="F356" s="303">
        <v>4</v>
      </c>
      <c r="G356" s="304">
        <v>1977132769.04</v>
      </c>
      <c r="H356" s="317"/>
      <c r="I356" s="305">
        <v>45356</v>
      </c>
      <c r="J356" s="306">
        <v>0.9</v>
      </c>
      <c r="K356" s="299">
        <v>45470</v>
      </c>
      <c r="L356" s="296">
        <f t="shared" si="95"/>
        <v>114</v>
      </c>
      <c r="M356" s="296">
        <f t="shared" si="92"/>
        <v>6</v>
      </c>
      <c r="N356" s="309">
        <f>G356/(F356*30)</f>
        <v>16476106.408666667</v>
      </c>
      <c r="O356" s="373">
        <f t="shared" si="96"/>
        <v>88970974.60679999</v>
      </c>
    </row>
    <row r="357" spans="2:15" ht="14.25" thickBot="1" x14ac:dyDescent="0.3">
      <c r="B357" s="302"/>
      <c r="C357" s="303"/>
      <c r="D357" s="303"/>
      <c r="E357" s="308"/>
      <c r="F357" s="303">
        <v>9.6999999999999993</v>
      </c>
      <c r="G357" s="304">
        <v>2082371140.8800001</v>
      </c>
      <c r="H357" s="317">
        <v>493758105.56999999</v>
      </c>
      <c r="I357" s="305">
        <v>45470</v>
      </c>
      <c r="J357" s="306">
        <v>0.5</v>
      </c>
      <c r="K357" s="299">
        <v>45470</v>
      </c>
      <c r="L357" s="296">
        <f t="shared" si="95"/>
        <v>0</v>
      </c>
      <c r="M357" s="296">
        <f t="shared" si="92"/>
        <v>291</v>
      </c>
      <c r="N357" s="309">
        <f>H357/(F357*30)</f>
        <v>1696763.2493814433</v>
      </c>
      <c r="O357" s="373">
        <f t="shared" si="96"/>
        <v>246879052.785</v>
      </c>
    </row>
    <row r="358" spans="2:15" ht="14.25" thickBot="1" x14ac:dyDescent="0.3">
      <c r="B358" s="302"/>
      <c r="C358" s="303"/>
      <c r="D358" s="303"/>
      <c r="E358" s="308"/>
      <c r="F358" s="303">
        <v>13.3</v>
      </c>
      <c r="G358" s="304">
        <v>1289716672.6600001</v>
      </c>
      <c r="H358" s="317">
        <v>678798248.76999998</v>
      </c>
      <c r="I358" s="305">
        <v>45470</v>
      </c>
      <c r="J358" s="306">
        <v>0.5</v>
      </c>
      <c r="K358" s="299">
        <v>45470</v>
      </c>
      <c r="L358" s="296">
        <f t="shared" si="95"/>
        <v>0</v>
      </c>
      <c r="M358" s="296">
        <f t="shared" si="92"/>
        <v>360</v>
      </c>
      <c r="N358" s="309">
        <f>H358/(F358*30)</f>
        <v>1701248.7437844612</v>
      </c>
      <c r="O358" s="373">
        <f t="shared" si="96"/>
        <v>306224773.881203</v>
      </c>
    </row>
    <row r="359" spans="2:15" ht="14.25" thickBot="1" x14ac:dyDescent="0.3">
      <c r="B359" s="302"/>
      <c r="C359" s="303"/>
      <c r="D359" s="303"/>
      <c r="E359" s="308"/>
      <c r="F359" s="303">
        <v>3</v>
      </c>
      <c r="G359" s="304">
        <v>2795286711.4099998</v>
      </c>
      <c r="H359" s="317">
        <v>217411188.66999999</v>
      </c>
      <c r="I359" s="305">
        <v>45470</v>
      </c>
      <c r="J359" s="306">
        <v>0.9</v>
      </c>
      <c r="K359" s="299">
        <v>45470</v>
      </c>
      <c r="L359" s="296">
        <f t="shared" si="95"/>
        <v>0</v>
      </c>
      <c r="M359" s="296">
        <f t="shared" si="92"/>
        <v>90</v>
      </c>
      <c r="N359" s="309">
        <f>H359/(F359*30)</f>
        <v>2415679.8741111108</v>
      </c>
      <c r="O359" s="373">
        <f t="shared" si="96"/>
        <v>195670069.803</v>
      </c>
    </row>
    <row r="360" spans="2:15" ht="14.25" thickBot="1" x14ac:dyDescent="0.3">
      <c r="B360" s="302"/>
      <c r="C360" s="303"/>
      <c r="D360" s="303"/>
      <c r="E360" s="308"/>
      <c r="F360" s="303">
        <v>10</v>
      </c>
      <c r="G360" s="304">
        <v>8415538714</v>
      </c>
      <c r="H360" s="317"/>
      <c r="I360" s="305">
        <v>45232</v>
      </c>
      <c r="J360" s="306">
        <v>0.9</v>
      </c>
      <c r="K360" s="299">
        <v>45470</v>
      </c>
      <c r="L360" s="296">
        <f t="shared" si="95"/>
        <v>238</v>
      </c>
      <c r="M360" s="296">
        <f t="shared" si="92"/>
        <v>62</v>
      </c>
      <c r="N360" s="309">
        <f>G360/(F360*30)</f>
        <v>28051795.713333335</v>
      </c>
      <c r="O360" s="373">
        <f t="shared" si="96"/>
        <v>1565290200.8040001</v>
      </c>
    </row>
    <row r="361" spans="2:15" ht="14.25" thickBot="1" x14ac:dyDescent="0.3">
      <c r="B361" s="302"/>
      <c r="C361" s="303"/>
      <c r="D361" s="303"/>
      <c r="E361" s="308"/>
      <c r="F361" s="303">
        <v>3</v>
      </c>
      <c r="G361" s="304">
        <v>2445629479</v>
      </c>
      <c r="H361" s="317"/>
      <c r="I361" s="305">
        <v>45470</v>
      </c>
      <c r="J361" s="306">
        <v>0.05</v>
      </c>
      <c r="K361" s="299">
        <v>45470</v>
      </c>
      <c r="L361" s="296">
        <f t="shared" si="95"/>
        <v>0</v>
      </c>
      <c r="M361" s="296">
        <f t="shared" si="92"/>
        <v>90</v>
      </c>
      <c r="N361" s="309">
        <f>G361/(F361*30)</f>
        <v>27173660.877777778</v>
      </c>
      <c r="O361" s="373">
        <f t="shared" si="96"/>
        <v>122281473.95</v>
      </c>
    </row>
    <row r="362" spans="2:15" ht="14.25" thickBot="1" x14ac:dyDescent="0.3">
      <c r="B362" s="302"/>
      <c r="C362" s="303"/>
      <c r="D362" s="303"/>
      <c r="E362" s="308"/>
      <c r="F362" s="303">
        <v>6</v>
      </c>
      <c r="G362" s="304">
        <v>1234817185.01</v>
      </c>
      <c r="H362" s="317">
        <v>13720190.939999999</v>
      </c>
      <c r="I362" s="305">
        <v>45372</v>
      </c>
      <c r="J362" s="306">
        <v>0.2</v>
      </c>
      <c r="K362" s="299">
        <v>45470</v>
      </c>
      <c r="L362" s="296">
        <f t="shared" si="95"/>
        <v>98</v>
      </c>
      <c r="M362" s="296">
        <f t="shared" si="92"/>
        <v>82</v>
      </c>
      <c r="N362" s="309">
        <f>H362/(F362*30)</f>
        <v>76223.282999999996</v>
      </c>
      <c r="O362" s="373">
        <f t="shared" si="96"/>
        <v>1250061.8411999999</v>
      </c>
    </row>
    <row r="363" spans="2:15" ht="14.25" thickBot="1" x14ac:dyDescent="0.3">
      <c r="B363" s="302"/>
      <c r="C363" s="303"/>
      <c r="D363" s="303"/>
      <c r="E363" s="308"/>
      <c r="F363" s="303">
        <v>3</v>
      </c>
      <c r="G363" s="304">
        <v>2005047912.2</v>
      </c>
      <c r="H363" s="317"/>
      <c r="I363" s="305">
        <v>45470</v>
      </c>
      <c r="J363" s="306">
        <v>0.05</v>
      </c>
      <c r="K363" s="299">
        <v>45470</v>
      </c>
      <c r="L363" s="296">
        <f t="shared" si="95"/>
        <v>0</v>
      </c>
      <c r="M363" s="296">
        <f t="shared" si="92"/>
        <v>90</v>
      </c>
      <c r="N363" s="309">
        <f t="shared" ref="N363:N371" si="97">G363/(F363*30)</f>
        <v>22278310.135555558</v>
      </c>
      <c r="O363" s="373">
        <f t="shared" si="96"/>
        <v>100252395.61000001</v>
      </c>
    </row>
    <row r="364" spans="2:15" ht="14.25" thickBot="1" x14ac:dyDescent="0.3">
      <c r="B364" s="302">
        <v>3</v>
      </c>
      <c r="C364" s="303"/>
      <c r="D364" s="303"/>
      <c r="E364" s="308"/>
      <c r="F364" s="303">
        <v>10</v>
      </c>
      <c r="G364" s="304">
        <v>7476625961.1999998</v>
      </c>
      <c r="H364" s="317"/>
      <c r="I364" s="305">
        <v>45280</v>
      </c>
      <c r="J364" s="306">
        <v>0.9</v>
      </c>
      <c r="K364" s="299">
        <v>45470</v>
      </c>
      <c r="L364" s="296">
        <f t="shared" si="95"/>
        <v>190</v>
      </c>
      <c r="M364" s="296">
        <f t="shared" si="92"/>
        <v>110</v>
      </c>
      <c r="N364" s="297">
        <f t="shared" si="97"/>
        <v>24922086.537333332</v>
      </c>
      <c r="O364" s="373">
        <f t="shared" si="96"/>
        <v>2467286567.1960001</v>
      </c>
    </row>
    <row r="365" spans="2:15" ht="14.25" thickBot="1" x14ac:dyDescent="0.3">
      <c r="B365" s="302">
        <v>4</v>
      </c>
      <c r="C365" s="303"/>
      <c r="D365" s="303"/>
      <c r="E365" s="308"/>
      <c r="F365" s="303">
        <v>5</v>
      </c>
      <c r="G365" s="304">
        <v>2336273749.1900001</v>
      </c>
      <c r="H365" s="317"/>
      <c r="I365" s="305">
        <v>45348</v>
      </c>
      <c r="J365" s="306">
        <v>0.8</v>
      </c>
      <c r="K365" s="299">
        <v>45470</v>
      </c>
      <c r="L365" s="296">
        <f t="shared" si="94"/>
        <v>122</v>
      </c>
      <c r="M365" s="296">
        <f t="shared" si="92"/>
        <v>28</v>
      </c>
      <c r="N365" s="297">
        <f t="shared" si="97"/>
        <v>15575158.327933334</v>
      </c>
      <c r="O365" s="373">
        <f t="shared" si="93"/>
        <v>348883546.54570669</v>
      </c>
    </row>
    <row r="366" spans="2:15" ht="14.25" thickBot="1" x14ac:dyDescent="0.3">
      <c r="B366" s="302">
        <v>5</v>
      </c>
      <c r="C366" s="303"/>
      <c r="D366" s="303"/>
      <c r="E366" s="308"/>
      <c r="F366" s="303">
        <v>6</v>
      </c>
      <c r="G366" s="304">
        <v>1736000129</v>
      </c>
      <c r="H366" s="316"/>
      <c r="I366" s="305">
        <v>45316</v>
      </c>
      <c r="J366" s="306">
        <v>0.9</v>
      </c>
      <c r="K366" s="299">
        <v>45470</v>
      </c>
      <c r="L366" s="296">
        <f t="shared" si="94"/>
        <v>154</v>
      </c>
      <c r="M366" s="296">
        <f t="shared" si="92"/>
        <v>26</v>
      </c>
      <c r="N366" s="297">
        <f t="shared" si="97"/>
        <v>9644445.1611111108</v>
      </c>
      <c r="O366" s="373">
        <f t="shared" si="93"/>
        <v>225680016.76999998</v>
      </c>
    </row>
    <row r="367" spans="2:15" ht="14.25" thickBot="1" x14ac:dyDescent="0.3">
      <c r="B367" s="302">
        <v>6</v>
      </c>
      <c r="C367" s="303"/>
      <c r="D367" s="303"/>
      <c r="E367" s="308"/>
      <c r="F367" s="303">
        <v>1</v>
      </c>
      <c r="G367" s="304">
        <v>273591946</v>
      </c>
      <c r="H367" s="304"/>
      <c r="I367" s="305">
        <v>45470</v>
      </c>
      <c r="J367" s="306">
        <v>1</v>
      </c>
      <c r="K367" s="299">
        <v>45470</v>
      </c>
      <c r="L367" s="296">
        <f t="shared" si="94"/>
        <v>0</v>
      </c>
      <c r="M367" s="296">
        <f t="shared" si="92"/>
        <v>30</v>
      </c>
      <c r="N367" s="297">
        <f t="shared" si="97"/>
        <v>9119731.5333333332</v>
      </c>
      <c r="O367" s="373">
        <f t="shared" si="93"/>
        <v>273591946</v>
      </c>
    </row>
    <row r="368" spans="2:15" ht="14.25" thickBot="1" x14ac:dyDescent="0.3">
      <c r="B368" s="302">
        <v>7</v>
      </c>
      <c r="C368" s="303"/>
      <c r="D368" s="303"/>
      <c r="E368" s="308"/>
      <c r="F368" s="303">
        <v>8</v>
      </c>
      <c r="G368" s="304">
        <v>10156865105.959999</v>
      </c>
      <c r="H368" s="304"/>
      <c r="I368" s="305">
        <v>45470</v>
      </c>
      <c r="J368" s="306">
        <v>0.45</v>
      </c>
      <c r="K368" s="299">
        <v>45470</v>
      </c>
      <c r="L368" s="296">
        <f t="shared" si="94"/>
        <v>0</v>
      </c>
      <c r="M368" s="296">
        <f t="shared" si="92"/>
        <v>240</v>
      </c>
      <c r="N368" s="297">
        <f t="shared" si="97"/>
        <v>42320271.274833329</v>
      </c>
      <c r="O368" s="373">
        <f t="shared" si="93"/>
        <v>4570589297.6820002</v>
      </c>
    </row>
    <row r="369" spans="2:16" ht="14.25" thickBot="1" x14ac:dyDescent="0.3">
      <c r="B369" s="302">
        <v>8</v>
      </c>
      <c r="C369" s="303"/>
      <c r="D369" s="303"/>
      <c r="E369" s="308"/>
      <c r="F369" s="303">
        <v>5</v>
      </c>
      <c r="G369" s="304">
        <v>2009648198</v>
      </c>
      <c r="H369" s="304"/>
      <c r="I369" s="305">
        <v>45470</v>
      </c>
      <c r="J369" s="306">
        <v>1</v>
      </c>
      <c r="K369" s="299">
        <v>45470</v>
      </c>
      <c r="L369" s="296">
        <f t="shared" si="94"/>
        <v>0</v>
      </c>
      <c r="M369" s="296">
        <f t="shared" si="92"/>
        <v>150</v>
      </c>
      <c r="N369" s="297">
        <f t="shared" si="97"/>
        <v>13397654.653333334</v>
      </c>
      <c r="O369" s="373">
        <f t="shared" si="93"/>
        <v>2009648198.0000002</v>
      </c>
    </row>
    <row r="370" spans="2:16" ht="14.25" thickBot="1" x14ac:dyDescent="0.3">
      <c r="B370" s="302">
        <v>9</v>
      </c>
      <c r="C370" s="303"/>
      <c r="D370" s="303"/>
      <c r="E370" s="308"/>
      <c r="F370" s="303">
        <v>2</v>
      </c>
      <c r="G370" s="304">
        <v>338027055</v>
      </c>
      <c r="H370" s="304"/>
      <c r="I370" s="305">
        <v>45470</v>
      </c>
      <c r="J370" s="306">
        <v>1</v>
      </c>
      <c r="K370" s="299">
        <v>45470</v>
      </c>
      <c r="L370" s="296">
        <f t="shared" si="94"/>
        <v>0</v>
      </c>
      <c r="M370" s="296">
        <f t="shared" si="92"/>
        <v>60</v>
      </c>
      <c r="N370" s="297">
        <f t="shared" si="97"/>
        <v>5633784.25</v>
      </c>
      <c r="O370" s="373">
        <f t="shared" si="93"/>
        <v>338027055</v>
      </c>
    </row>
    <row r="371" spans="2:16" ht="13.5" x14ac:dyDescent="0.25">
      <c r="B371" s="302">
        <v>10</v>
      </c>
      <c r="C371" s="303"/>
      <c r="D371" s="303"/>
      <c r="E371" s="308"/>
      <c r="F371" s="303">
        <v>6</v>
      </c>
      <c r="G371" s="304">
        <v>17588395107</v>
      </c>
      <c r="H371" s="304"/>
      <c r="I371" s="305">
        <v>45470</v>
      </c>
      <c r="J371" s="306">
        <v>0.9</v>
      </c>
      <c r="K371" s="299">
        <v>45470</v>
      </c>
      <c r="L371" s="296">
        <f t="shared" si="94"/>
        <v>0</v>
      </c>
      <c r="M371" s="296">
        <f t="shared" si="92"/>
        <v>180</v>
      </c>
      <c r="N371" s="297">
        <f t="shared" si="97"/>
        <v>97713306.150000006</v>
      </c>
      <c r="O371" s="373">
        <f t="shared" si="93"/>
        <v>15829555596.300001</v>
      </c>
    </row>
    <row r="372" spans="2:16" ht="13.5" thickBot="1" x14ac:dyDescent="0.25">
      <c r="B372" s="300"/>
      <c r="C372" s="511" t="s">
        <v>275</v>
      </c>
      <c r="D372" s="511"/>
      <c r="E372" s="511"/>
      <c r="F372" s="511"/>
      <c r="G372" s="511"/>
      <c r="H372" s="511"/>
      <c r="I372" s="511"/>
      <c r="J372" s="511"/>
      <c r="K372" s="511"/>
      <c r="L372" s="511"/>
      <c r="M372" s="511"/>
      <c r="N372" s="511"/>
      <c r="O372" s="374">
        <f>SUM(O349:O371)</f>
        <v>29366095750.054375</v>
      </c>
      <c r="P372">
        <v>29366095750.049999</v>
      </c>
    </row>
    <row r="375" spans="2:16" ht="13.5" thickBot="1" x14ac:dyDescent="0.25">
      <c r="B375" s="313" t="s">
        <v>280</v>
      </c>
    </row>
    <row r="376" spans="2:16" x14ac:dyDescent="0.2">
      <c r="B376" s="514" t="s">
        <v>260</v>
      </c>
      <c r="C376" s="512" t="s">
        <v>261</v>
      </c>
      <c r="D376" s="512" t="s">
        <v>262</v>
      </c>
      <c r="E376" s="512" t="s">
        <v>263</v>
      </c>
      <c r="F376" s="512" t="s">
        <v>264</v>
      </c>
      <c r="G376" s="512" t="s">
        <v>265</v>
      </c>
      <c r="H376" s="512" t="s">
        <v>266</v>
      </c>
      <c r="I376" s="512" t="s">
        <v>267</v>
      </c>
      <c r="J376" s="512" t="s">
        <v>268</v>
      </c>
      <c r="K376" s="512" t="s">
        <v>269</v>
      </c>
      <c r="L376" s="512" t="s">
        <v>270</v>
      </c>
      <c r="M376" s="512" t="s">
        <v>271</v>
      </c>
      <c r="N376" s="516" t="s">
        <v>272</v>
      </c>
      <c r="O376" s="509" t="s">
        <v>273</v>
      </c>
    </row>
    <row r="377" spans="2:16" ht="13.5" thickBot="1" x14ac:dyDescent="0.25">
      <c r="B377" s="515"/>
      <c r="C377" s="513"/>
      <c r="D377" s="513"/>
      <c r="E377" s="513"/>
      <c r="F377" s="513"/>
      <c r="G377" s="513" t="s">
        <v>274</v>
      </c>
      <c r="H377" s="513" t="s">
        <v>274</v>
      </c>
      <c r="I377" s="513"/>
      <c r="J377" s="513" t="s">
        <v>1</v>
      </c>
      <c r="K377" s="513"/>
      <c r="L377" s="513"/>
      <c r="M377" s="513"/>
      <c r="N377" s="517"/>
      <c r="O377" s="510"/>
    </row>
    <row r="378" spans="2:16" ht="14.25" thickBot="1" x14ac:dyDescent="0.3">
      <c r="B378" s="291">
        <v>1</v>
      </c>
      <c r="C378" s="292"/>
      <c r="D378" s="292"/>
      <c r="E378" s="307"/>
      <c r="F378" s="292">
        <v>18.5</v>
      </c>
      <c r="G378" s="293">
        <v>2322000000</v>
      </c>
      <c r="H378" s="315"/>
      <c r="I378" s="305">
        <v>44921</v>
      </c>
      <c r="J378" s="295">
        <v>0.4</v>
      </c>
      <c r="K378" s="299">
        <v>45470</v>
      </c>
      <c r="L378" s="296">
        <f>+K378-I378</f>
        <v>549</v>
      </c>
      <c r="M378" s="296">
        <f t="shared" ref="M378:M398" si="98">+MIN(F378*30-L378,360)</f>
        <v>6</v>
      </c>
      <c r="N378" s="309">
        <f>G378/(F378*30)</f>
        <v>4183783.7837837837</v>
      </c>
      <c r="O378" s="373">
        <f t="shared" ref="O378:O398" si="99">(+N378*M378*J378)</f>
        <v>10041081.081081081</v>
      </c>
    </row>
    <row r="379" spans="2:16" ht="14.25" thickBot="1" x14ac:dyDescent="0.3">
      <c r="B379" s="302">
        <v>2</v>
      </c>
      <c r="C379" s="303"/>
      <c r="D379" s="303"/>
      <c r="E379" s="308"/>
      <c r="F379" s="303">
        <v>4</v>
      </c>
      <c r="G379" s="304">
        <v>1535234405</v>
      </c>
      <c r="H379" s="316">
        <v>12793620.039999999</v>
      </c>
      <c r="I379" s="305">
        <v>45470</v>
      </c>
      <c r="J379" s="306">
        <v>0.9</v>
      </c>
      <c r="K379" s="299">
        <v>45470</v>
      </c>
      <c r="L379" s="296">
        <f t="shared" ref="L379:L398" si="100">+K379-I379</f>
        <v>0</v>
      </c>
      <c r="M379" s="296">
        <f t="shared" si="98"/>
        <v>120</v>
      </c>
      <c r="N379" s="309">
        <f>H379/(F379*30)</f>
        <v>106613.50033333333</v>
      </c>
      <c r="O379" s="373">
        <f t="shared" si="99"/>
        <v>11514258.036</v>
      </c>
    </row>
    <row r="380" spans="2:16" ht="14.25" thickBot="1" x14ac:dyDescent="0.3">
      <c r="B380" s="302"/>
      <c r="C380" s="303"/>
      <c r="D380" s="303"/>
      <c r="E380" s="308"/>
      <c r="F380" s="303">
        <v>9</v>
      </c>
      <c r="G380" s="304">
        <v>4657792340</v>
      </c>
      <c r="H380" s="317">
        <v>207012992.88999999</v>
      </c>
      <c r="I380" s="305">
        <v>45470</v>
      </c>
      <c r="J380" s="306">
        <v>0.9</v>
      </c>
      <c r="K380" s="299">
        <v>45470</v>
      </c>
      <c r="L380" s="296">
        <f t="shared" si="100"/>
        <v>0</v>
      </c>
      <c r="M380" s="296">
        <f t="shared" si="98"/>
        <v>270</v>
      </c>
      <c r="N380" s="309">
        <f>H380/(F380*30)</f>
        <v>766714.78848148137</v>
      </c>
      <c r="O380" s="373">
        <f t="shared" si="99"/>
        <v>186311693.60099998</v>
      </c>
    </row>
    <row r="381" spans="2:16" ht="14.25" thickBot="1" x14ac:dyDescent="0.3">
      <c r="B381" s="302"/>
      <c r="C381" s="303"/>
      <c r="D381" s="303"/>
      <c r="E381" s="308"/>
      <c r="F381" s="303">
        <v>10</v>
      </c>
      <c r="G381" s="304">
        <v>2164927631</v>
      </c>
      <c r="H381" s="317"/>
      <c r="I381" s="305">
        <v>45371</v>
      </c>
      <c r="J381" s="306">
        <v>0.1</v>
      </c>
      <c r="K381" s="299">
        <v>45470</v>
      </c>
      <c r="L381" s="296">
        <f t="shared" si="100"/>
        <v>99</v>
      </c>
      <c r="M381" s="296">
        <f t="shared" si="98"/>
        <v>201</v>
      </c>
      <c r="N381" s="309">
        <f>G381/(F381*30)</f>
        <v>7216425.4366666665</v>
      </c>
      <c r="O381" s="373">
        <f t="shared" si="99"/>
        <v>145050151.27700001</v>
      </c>
    </row>
    <row r="382" spans="2:16" ht="14.25" thickBot="1" x14ac:dyDescent="0.3">
      <c r="B382" s="302"/>
      <c r="C382" s="303"/>
      <c r="D382" s="303"/>
      <c r="E382" s="308"/>
      <c r="F382" s="303">
        <v>11.5</v>
      </c>
      <c r="G382" s="304">
        <v>5826306957.8599997</v>
      </c>
      <c r="H382" s="317">
        <v>168878462.55000001</v>
      </c>
      <c r="I382" s="305">
        <v>45470</v>
      </c>
      <c r="J382" s="306">
        <v>0.8</v>
      </c>
      <c r="K382" s="299">
        <v>45470</v>
      </c>
      <c r="L382" s="296">
        <f t="shared" si="100"/>
        <v>0</v>
      </c>
      <c r="M382" s="296">
        <f t="shared" si="98"/>
        <v>345</v>
      </c>
      <c r="N382" s="309">
        <f>H382/(F382*30)</f>
        <v>489502.79000000004</v>
      </c>
      <c r="O382" s="373">
        <f t="shared" si="99"/>
        <v>135102770.04000002</v>
      </c>
    </row>
    <row r="383" spans="2:16" ht="14.25" thickBot="1" x14ac:dyDescent="0.3">
      <c r="B383" s="302"/>
      <c r="C383" s="303"/>
      <c r="D383" s="303"/>
      <c r="E383" s="308"/>
      <c r="F383" s="303">
        <v>12</v>
      </c>
      <c r="G383" s="304">
        <v>3896412598</v>
      </c>
      <c r="H383" s="317"/>
      <c r="I383" s="305">
        <v>45111</v>
      </c>
      <c r="J383" s="306">
        <v>0.45</v>
      </c>
      <c r="K383" s="299">
        <v>45470</v>
      </c>
      <c r="L383" s="296">
        <f t="shared" si="100"/>
        <v>359</v>
      </c>
      <c r="M383" s="296">
        <f t="shared" si="98"/>
        <v>1</v>
      </c>
      <c r="N383" s="309">
        <f>G383/(F383*30)</f>
        <v>10823368.327777777</v>
      </c>
      <c r="O383" s="373">
        <f t="shared" si="99"/>
        <v>4870515.7474999996</v>
      </c>
    </row>
    <row r="384" spans="2:16" ht="14.25" thickBot="1" x14ac:dyDescent="0.3">
      <c r="B384" s="302"/>
      <c r="C384" s="303"/>
      <c r="D384" s="303"/>
      <c r="E384" s="308"/>
      <c r="F384" s="303">
        <v>20</v>
      </c>
      <c r="G384" s="304">
        <v>16949465090</v>
      </c>
      <c r="H384" s="317"/>
      <c r="I384" s="318">
        <v>45265</v>
      </c>
      <c r="J384" s="306">
        <v>0.8</v>
      </c>
      <c r="K384" s="299">
        <v>45470</v>
      </c>
      <c r="L384" s="296">
        <f t="shared" si="100"/>
        <v>205</v>
      </c>
      <c r="M384" s="296">
        <f t="shared" si="98"/>
        <v>360</v>
      </c>
      <c r="N384" s="309">
        <f>G384/(F384*30)</f>
        <v>28249108.483333334</v>
      </c>
      <c r="O384" s="373">
        <f t="shared" si="99"/>
        <v>8135743243.2000008</v>
      </c>
    </row>
    <row r="385" spans="2:16" ht="14.25" thickBot="1" x14ac:dyDescent="0.3">
      <c r="B385" s="302"/>
      <c r="C385" s="303"/>
      <c r="D385" s="303"/>
      <c r="E385" s="308"/>
      <c r="F385" s="303">
        <v>5</v>
      </c>
      <c r="G385" s="304">
        <v>814492708</v>
      </c>
      <c r="H385" s="317">
        <v>59729465.25</v>
      </c>
      <c r="I385" s="305">
        <v>45470</v>
      </c>
      <c r="J385" s="306">
        <v>0.9</v>
      </c>
      <c r="K385" s="299">
        <v>45470</v>
      </c>
      <c r="L385" s="296">
        <f t="shared" si="100"/>
        <v>0</v>
      </c>
      <c r="M385" s="296">
        <f t="shared" si="98"/>
        <v>150</v>
      </c>
      <c r="N385" s="309">
        <f>H385/(F385*30)</f>
        <v>398196.435</v>
      </c>
      <c r="O385" s="373">
        <f t="shared" si="99"/>
        <v>53756518.725000001</v>
      </c>
    </row>
    <row r="386" spans="2:16" ht="14.25" thickBot="1" x14ac:dyDescent="0.3">
      <c r="B386" s="302"/>
      <c r="C386" s="303"/>
      <c r="D386" s="303"/>
      <c r="E386" s="308"/>
      <c r="F386" s="303">
        <v>7</v>
      </c>
      <c r="G386" s="304">
        <v>1852561975.6099999</v>
      </c>
      <c r="H386" s="317">
        <v>185256197.56</v>
      </c>
      <c r="I386" s="305">
        <v>45470</v>
      </c>
      <c r="J386" s="306">
        <v>0.9</v>
      </c>
      <c r="K386" s="299">
        <v>45470</v>
      </c>
      <c r="L386" s="296">
        <f t="shared" si="100"/>
        <v>0</v>
      </c>
      <c r="M386" s="296">
        <f t="shared" si="98"/>
        <v>210</v>
      </c>
      <c r="N386" s="309">
        <f>H386/(F386*30)</f>
        <v>882172.36933333334</v>
      </c>
      <c r="O386" s="373">
        <f t="shared" si="99"/>
        <v>166730577.80400002</v>
      </c>
    </row>
    <row r="387" spans="2:16" ht="14.25" thickBot="1" x14ac:dyDescent="0.3">
      <c r="B387" s="302"/>
      <c r="C387" s="303"/>
      <c r="D387" s="303"/>
      <c r="E387" s="308"/>
      <c r="F387" s="303">
        <v>8</v>
      </c>
      <c r="G387" s="304">
        <v>988604928</v>
      </c>
      <c r="H387" s="317"/>
      <c r="I387" s="305">
        <v>45431</v>
      </c>
      <c r="J387" s="306">
        <v>0.9</v>
      </c>
      <c r="K387" s="299">
        <v>45470</v>
      </c>
      <c r="L387" s="296">
        <f t="shared" si="100"/>
        <v>39</v>
      </c>
      <c r="M387" s="296">
        <f t="shared" si="98"/>
        <v>201</v>
      </c>
      <c r="N387" s="309">
        <f>G387/(F387*30)</f>
        <v>4119187.2</v>
      </c>
      <c r="O387" s="373">
        <f t="shared" si="99"/>
        <v>745160964.48000002</v>
      </c>
    </row>
    <row r="388" spans="2:16" ht="14.25" thickBot="1" x14ac:dyDescent="0.3">
      <c r="B388" s="302"/>
      <c r="C388" s="303"/>
      <c r="D388" s="303"/>
      <c r="E388" s="308"/>
      <c r="F388" s="303">
        <v>7</v>
      </c>
      <c r="G388" s="304">
        <v>2319150928</v>
      </c>
      <c r="H388" s="317"/>
      <c r="I388" s="305">
        <v>45278</v>
      </c>
      <c r="J388" s="306">
        <v>0.9</v>
      </c>
      <c r="K388" s="299">
        <v>45470</v>
      </c>
      <c r="L388" s="296">
        <f t="shared" si="100"/>
        <v>192</v>
      </c>
      <c r="M388" s="296">
        <f t="shared" si="98"/>
        <v>18</v>
      </c>
      <c r="N388" s="309">
        <f>G388/(F388*30)</f>
        <v>11043575.847619047</v>
      </c>
      <c r="O388" s="373">
        <f t="shared" si="99"/>
        <v>178905928.73142856</v>
      </c>
    </row>
    <row r="389" spans="2:16" ht="14.25" thickBot="1" x14ac:dyDescent="0.3">
      <c r="B389" s="302"/>
      <c r="C389" s="303"/>
      <c r="D389" s="303"/>
      <c r="E389" s="308"/>
      <c r="F389" s="303">
        <v>6</v>
      </c>
      <c r="G389" s="304">
        <v>1995823434</v>
      </c>
      <c r="H389" s="317">
        <v>110879079.67</v>
      </c>
      <c r="I389" s="305">
        <v>45470</v>
      </c>
      <c r="J389" s="306">
        <v>0.9</v>
      </c>
      <c r="K389" s="299">
        <v>45470</v>
      </c>
      <c r="L389" s="296">
        <f t="shared" si="100"/>
        <v>0</v>
      </c>
      <c r="M389" s="296">
        <f t="shared" si="98"/>
        <v>180</v>
      </c>
      <c r="N389" s="309">
        <f>H389/(F389*30)</f>
        <v>615994.88705555559</v>
      </c>
      <c r="O389" s="373">
        <f t="shared" si="99"/>
        <v>99791171.703000009</v>
      </c>
    </row>
    <row r="390" spans="2:16" ht="14.25" thickBot="1" x14ac:dyDescent="0.3">
      <c r="B390" s="302"/>
      <c r="C390" s="303"/>
      <c r="D390" s="303"/>
      <c r="E390" s="308"/>
      <c r="F390" s="303">
        <v>4</v>
      </c>
      <c r="G390" s="304">
        <v>1329340671</v>
      </c>
      <c r="H390" s="317">
        <v>121856228.18000001</v>
      </c>
      <c r="I390" s="305">
        <v>45470</v>
      </c>
      <c r="J390" s="306">
        <v>0.9</v>
      </c>
      <c r="K390" s="299">
        <v>45470</v>
      </c>
      <c r="L390" s="296">
        <f t="shared" si="100"/>
        <v>0</v>
      </c>
      <c r="M390" s="296">
        <f t="shared" si="98"/>
        <v>120</v>
      </c>
      <c r="N390" s="309">
        <f>H390/(F390*30)</f>
        <v>1015468.5681666668</v>
      </c>
      <c r="O390" s="373">
        <f t="shared" si="99"/>
        <v>109670605.362</v>
      </c>
    </row>
    <row r="391" spans="2:16" ht="14.25" thickBot="1" x14ac:dyDescent="0.3">
      <c r="B391" s="302"/>
      <c r="C391" s="303"/>
      <c r="D391" s="303"/>
      <c r="E391" s="308"/>
      <c r="F391" s="303">
        <v>8</v>
      </c>
      <c r="G391" s="304">
        <v>1387979913</v>
      </c>
      <c r="H391" s="317"/>
      <c r="I391" s="305">
        <v>45232</v>
      </c>
      <c r="J391" s="306">
        <v>0.9</v>
      </c>
      <c r="K391" s="299">
        <v>45470</v>
      </c>
      <c r="L391" s="296">
        <f t="shared" si="100"/>
        <v>238</v>
      </c>
      <c r="M391" s="296">
        <f t="shared" si="98"/>
        <v>2</v>
      </c>
      <c r="N391" s="309">
        <f t="shared" ref="N391:N398" si="101">G391/(F391*30)</f>
        <v>5783249.6375000002</v>
      </c>
      <c r="O391" s="373">
        <f t="shared" si="99"/>
        <v>10409849.3475</v>
      </c>
    </row>
    <row r="392" spans="2:16" ht="14.25" thickBot="1" x14ac:dyDescent="0.3">
      <c r="B392" s="302"/>
      <c r="C392" s="303"/>
      <c r="D392" s="303"/>
      <c r="E392" s="308"/>
      <c r="F392" s="303">
        <v>7</v>
      </c>
      <c r="G392" s="304">
        <v>1599045250.79</v>
      </c>
      <c r="H392" s="317"/>
      <c r="I392" s="305">
        <v>45266</v>
      </c>
      <c r="J392" s="306">
        <v>0.9</v>
      </c>
      <c r="K392" s="299">
        <v>45470</v>
      </c>
      <c r="L392" s="296">
        <f t="shared" si="100"/>
        <v>204</v>
      </c>
      <c r="M392" s="296">
        <f t="shared" si="98"/>
        <v>6</v>
      </c>
      <c r="N392" s="309">
        <f t="shared" si="101"/>
        <v>7614501.1942380946</v>
      </c>
      <c r="O392" s="373">
        <f t="shared" si="99"/>
        <v>41118306.448885709</v>
      </c>
    </row>
    <row r="393" spans="2:16" ht="14.25" thickBot="1" x14ac:dyDescent="0.3">
      <c r="B393" s="302">
        <v>3</v>
      </c>
      <c r="C393" s="303"/>
      <c r="D393" s="303"/>
      <c r="E393" s="308"/>
      <c r="F393" s="303">
        <v>8</v>
      </c>
      <c r="G393" s="304">
        <v>1556772679</v>
      </c>
      <c r="H393" s="317"/>
      <c r="I393" s="305">
        <v>45265</v>
      </c>
      <c r="J393" s="306">
        <v>0.9</v>
      </c>
      <c r="K393" s="299">
        <v>45470</v>
      </c>
      <c r="L393" s="296">
        <f t="shared" si="100"/>
        <v>205</v>
      </c>
      <c r="M393" s="296">
        <f t="shared" si="98"/>
        <v>35</v>
      </c>
      <c r="N393" s="297">
        <f t="shared" si="101"/>
        <v>6486552.8291666666</v>
      </c>
      <c r="O393" s="373">
        <f t="shared" si="99"/>
        <v>204326414.11875001</v>
      </c>
    </row>
    <row r="394" spans="2:16" ht="14.25" thickBot="1" x14ac:dyDescent="0.3">
      <c r="B394" s="302">
        <v>4</v>
      </c>
      <c r="C394" s="303"/>
      <c r="D394" s="303"/>
      <c r="E394" s="308"/>
      <c r="F394" s="303">
        <v>6</v>
      </c>
      <c r="G394" s="304">
        <v>4012137199.5999999</v>
      </c>
      <c r="H394" s="317"/>
      <c r="I394" s="305">
        <v>45357</v>
      </c>
      <c r="J394" s="306">
        <v>0.9</v>
      </c>
      <c r="K394" s="299">
        <v>45470</v>
      </c>
      <c r="L394" s="296">
        <f t="shared" si="100"/>
        <v>113</v>
      </c>
      <c r="M394" s="296">
        <f t="shared" si="98"/>
        <v>67</v>
      </c>
      <c r="N394" s="297">
        <f t="shared" si="101"/>
        <v>22289651.108888887</v>
      </c>
      <c r="O394" s="373">
        <f t="shared" si="99"/>
        <v>1344065961.8659999</v>
      </c>
    </row>
    <row r="395" spans="2:16" ht="14.25" thickBot="1" x14ac:dyDescent="0.3">
      <c r="B395" s="302">
        <v>5</v>
      </c>
      <c r="C395" s="303"/>
      <c r="D395" s="303"/>
      <c r="E395" s="308"/>
      <c r="F395" s="303">
        <v>4</v>
      </c>
      <c r="G395" s="304">
        <v>1010174824</v>
      </c>
      <c r="H395" s="316"/>
      <c r="I395" s="305">
        <v>45460</v>
      </c>
      <c r="J395" s="306">
        <v>1</v>
      </c>
      <c r="K395" s="299">
        <v>45470</v>
      </c>
      <c r="L395" s="296">
        <f t="shared" si="100"/>
        <v>10</v>
      </c>
      <c r="M395" s="296">
        <f t="shared" si="98"/>
        <v>110</v>
      </c>
      <c r="N395" s="297">
        <f t="shared" si="101"/>
        <v>8418123.5333333332</v>
      </c>
      <c r="O395" s="373">
        <f t="shared" si="99"/>
        <v>925993588.66666663</v>
      </c>
    </row>
    <row r="396" spans="2:16" ht="14.25" thickBot="1" x14ac:dyDescent="0.3">
      <c r="B396" s="302">
        <v>6</v>
      </c>
      <c r="C396" s="303"/>
      <c r="D396" s="303"/>
      <c r="E396" s="308"/>
      <c r="F396" s="303">
        <v>1.5</v>
      </c>
      <c r="G396" s="304">
        <v>28798000</v>
      </c>
      <c r="H396" s="304"/>
      <c r="I396" s="305">
        <v>45460</v>
      </c>
      <c r="J396" s="306">
        <v>1</v>
      </c>
      <c r="K396" s="299">
        <v>45470</v>
      </c>
      <c r="L396" s="296">
        <f t="shared" si="100"/>
        <v>10</v>
      </c>
      <c r="M396" s="296">
        <f t="shared" si="98"/>
        <v>35</v>
      </c>
      <c r="N396" s="297">
        <f t="shared" si="101"/>
        <v>639955.5555555555</v>
      </c>
      <c r="O396" s="373">
        <f t="shared" si="99"/>
        <v>22398444.444444444</v>
      </c>
    </row>
    <row r="397" spans="2:16" ht="14.25" thickBot="1" x14ac:dyDescent="0.3">
      <c r="B397" s="302">
        <v>7</v>
      </c>
      <c r="C397" s="303"/>
      <c r="D397" s="303"/>
      <c r="E397" s="308"/>
      <c r="F397" s="303">
        <v>6</v>
      </c>
      <c r="G397" s="304">
        <v>5678190094</v>
      </c>
      <c r="H397" s="304"/>
      <c r="I397" s="305">
        <v>45408</v>
      </c>
      <c r="J397" s="306">
        <v>0.9</v>
      </c>
      <c r="K397" s="299">
        <v>45470</v>
      </c>
      <c r="L397" s="296">
        <f t="shared" si="100"/>
        <v>62</v>
      </c>
      <c r="M397" s="296">
        <f t="shared" si="98"/>
        <v>118</v>
      </c>
      <c r="N397" s="297">
        <f t="shared" si="101"/>
        <v>31545500.522222221</v>
      </c>
      <c r="O397" s="373">
        <f t="shared" si="99"/>
        <v>3350132155.46</v>
      </c>
    </row>
    <row r="398" spans="2:16" ht="13.5" x14ac:dyDescent="0.25">
      <c r="B398" s="302">
        <v>8</v>
      </c>
      <c r="C398" s="303"/>
      <c r="D398" s="303"/>
      <c r="E398" s="308"/>
      <c r="F398" s="303">
        <v>4</v>
      </c>
      <c r="G398" s="304">
        <v>1526736331</v>
      </c>
      <c r="H398" s="304"/>
      <c r="I398" s="305">
        <v>45457</v>
      </c>
      <c r="J398" s="306">
        <v>0.9</v>
      </c>
      <c r="K398" s="299">
        <v>45470</v>
      </c>
      <c r="L398" s="296">
        <f t="shared" si="100"/>
        <v>13</v>
      </c>
      <c r="M398" s="296">
        <f t="shared" si="98"/>
        <v>107</v>
      </c>
      <c r="N398" s="297">
        <f t="shared" si="101"/>
        <v>12722802.758333333</v>
      </c>
      <c r="O398" s="373">
        <f t="shared" si="99"/>
        <v>1225205905.6275001</v>
      </c>
    </row>
    <row r="399" spans="2:16" ht="13.5" thickBot="1" x14ac:dyDescent="0.25">
      <c r="B399" s="300"/>
      <c r="C399" s="511" t="s">
        <v>275</v>
      </c>
      <c r="D399" s="511"/>
      <c r="E399" s="511"/>
      <c r="F399" s="511"/>
      <c r="G399" s="511"/>
      <c r="H399" s="511"/>
      <c r="I399" s="511"/>
      <c r="J399" s="511"/>
      <c r="K399" s="511"/>
      <c r="L399" s="511"/>
      <c r="M399" s="511"/>
      <c r="N399" s="511"/>
      <c r="O399" s="374">
        <f>SUM(O378:O398)</f>
        <v>17106300105.767756</v>
      </c>
      <c r="P399">
        <v>17106300105.77</v>
      </c>
    </row>
    <row r="401" spans="2:16" ht="13.5" thickBot="1" x14ac:dyDescent="0.25">
      <c r="B401" s="121" t="s">
        <v>348</v>
      </c>
    </row>
    <row r="402" spans="2:16" x14ac:dyDescent="0.2">
      <c r="B402" s="514" t="s">
        <v>260</v>
      </c>
      <c r="C402" s="512" t="s">
        <v>261</v>
      </c>
      <c r="D402" s="512" t="s">
        <v>262</v>
      </c>
      <c r="E402" s="512" t="s">
        <v>263</v>
      </c>
      <c r="F402" s="512" t="s">
        <v>264</v>
      </c>
      <c r="G402" s="512" t="s">
        <v>265</v>
      </c>
      <c r="H402" s="512" t="s">
        <v>266</v>
      </c>
      <c r="I402" s="512" t="s">
        <v>267</v>
      </c>
      <c r="J402" s="512" t="s">
        <v>268</v>
      </c>
      <c r="K402" s="512" t="s">
        <v>269</v>
      </c>
      <c r="L402" s="512" t="s">
        <v>270</v>
      </c>
      <c r="M402" s="512" t="s">
        <v>271</v>
      </c>
      <c r="N402" s="516" t="s">
        <v>272</v>
      </c>
      <c r="O402" s="509" t="s">
        <v>273</v>
      </c>
    </row>
    <row r="403" spans="2:16" ht="13.5" thickBot="1" x14ac:dyDescent="0.25">
      <c r="B403" s="515"/>
      <c r="C403" s="513"/>
      <c r="D403" s="513"/>
      <c r="E403" s="513"/>
      <c r="F403" s="513"/>
      <c r="G403" s="513" t="s">
        <v>274</v>
      </c>
      <c r="H403" s="513" t="s">
        <v>274</v>
      </c>
      <c r="I403" s="513"/>
      <c r="J403" s="513" t="s">
        <v>1</v>
      </c>
      <c r="K403" s="513"/>
      <c r="L403" s="513"/>
      <c r="M403" s="513"/>
      <c r="N403" s="517"/>
      <c r="O403" s="510"/>
    </row>
    <row r="404" spans="2:16" ht="14.25" thickBot="1" x14ac:dyDescent="0.3">
      <c r="B404" s="291">
        <v>1</v>
      </c>
      <c r="C404" s="292"/>
      <c r="D404" s="292"/>
      <c r="E404" s="307"/>
      <c r="F404" s="292">
        <v>13.5</v>
      </c>
      <c r="G404" s="293">
        <v>8829820844</v>
      </c>
      <c r="H404" s="299"/>
      <c r="I404" s="305">
        <v>45079</v>
      </c>
      <c r="J404" s="295">
        <v>0.8</v>
      </c>
      <c r="K404" s="299">
        <v>45470</v>
      </c>
      <c r="L404" s="296">
        <f>+K404-I404</f>
        <v>391</v>
      </c>
      <c r="M404" s="296">
        <f>+MIN(F404*30-L404,360)</f>
        <v>14</v>
      </c>
      <c r="N404" s="309">
        <f>G404/(F404*30)</f>
        <v>21802026.775308643</v>
      </c>
      <c r="O404" s="373">
        <f t="shared" ref="O404:O405" si="102">(+N404*M404*J404)</f>
        <v>244182699.88345683</v>
      </c>
    </row>
    <row r="405" spans="2:16" ht="13.5" x14ac:dyDescent="0.25">
      <c r="B405" s="302">
        <v>2</v>
      </c>
      <c r="C405" s="303"/>
      <c r="D405" s="303"/>
      <c r="E405" s="308"/>
      <c r="F405" s="303">
        <v>6</v>
      </c>
      <c r="G405" s="304">
        <v>4772370000</v>
      </c>
      <c r="H405" s="319"/>
      <c r="I405" s="305">
        <v>45323</v>
      </c>
      <c r="J405" s="306">
        <v>0.9</v>
      </c>
      <c r="K405" s="299">
        <v>45470</v>
      </c>
      <c r="L405" s="296">
        <f t="shared" ref="L405" si="103">+K405-I405</f>
        <v>147</v>
      </c>
      <c r="M405" s="296">
        <f>+MIN(F405*30-L405,360)</f>
        <v>33</v>
      </c>
      <c r="N405" s="309">
        <f>G405/(F405*30)</f>
        <v>26513166.666666668</v>
      </c>
      <c r="O405" s="373">
        <f t="shared" si="102"/>
        <v>787441050</v>
      </c>
    </row>
    <row r="406" spans="2:16" ht="13.5" thickBot="1" x14ac:dyDescent="0.25">
      <c r="B406" s="300"/>
      <c r="C406" s="511" t="s">
        <v>275</v>
      </c>
      <c r="D406" s="511"/>
      <c r="E406" s="511"/>
      <c r="F406" s="511"/>
      <c r="G406" s="511"/>
      <c r="H406" s="511"/>
      <c r="I406" s="511"/>
      <c r="J406" s="511"/>
      <c r="K406" s="511"/>
      <c r="L406" s="511"/>
      <c r="M406" s="511"/>
      <c r="N406" s="511"/>
      <c r="O406" s="374">
        <f>SUM(O404:O405)</f>
        <v>1031623749.8834568</v>
      </c>
      <c r="P406">
        <v>1031623749.88</v>
      </c>
    </row>
    <row r="408" spans="2:16" ht="13.5" thickBot="1" x14ac:dyDescent="0.25">
      <c r="B408" s="121" t="s">
        <v>349</v>
      </c>
    </row>
    <row r="409" spans="2:16" x14ac:dyDescent="0.2">
      <c r="B409" s="514" t="s">
        <v>260</v>
      </c>
      <c r="C409" s="512" t="s">
        <v>261</v>
      </c>
      <c r="D409" s="512" t="s">
        <v>262</v>
      </c>
      <c r="E409" s="512" t="s">
        <v>263</v>
      </c>
      <c r="F409" s="512" t="s">
        <v>264</v>
      </c>
      <c r="G409" s="512" t="s">
        <v>265</v>
      </c>
      <c r="H409" s="512" t="s">
        <v>266</v>
      </c>
      <c r="I409" s="512" t="s">
        <v>267</v>
      </c>
      <c r="J409" s="512" t="s">
        <v>268</v>
      </c>
      <c r="K409" s="512" t="s">
        <v>269</v>
      </c>
      <c r="L409" s="512" t="s">
        <v>270</v>
      </c>
      <c r="M409" s="512" t="s">
        <v>271</v>
      </c>
      <c r="N409" s="516" t="s">
        <v>272</v>
      </c>
      <c r="O409" s="509" t="s">
        <v>273</v>
      </c>
    </row>
    <row r="410" spans="2:16" ht="13.5" thickBot="1" x14ac:dyDescent="0.25">
      <c r="B410" s="515"/>
      <c r="C410" s="513"/>
      <c r="D410" s="513"/>
      <c r="E410" s="513"/>
      <c r="F410" s="513"/>
      <c r="G410" s="513" t="s">
        <v>274</v>
      </c>
      <c r="H410" s="513" t="s">
        <v>274</v>
      </c>
      <c r="I410" s="513"/>
      <c r="J410" s="513" t="s">
        <v>1</v>
      </c>
      <c r="K410" s="513"/>
      <c r="L410" s="513"/>
      <c r="M410" s="513"/>
      <c r="N410" s="517"/>
      <c r="O410" s="510"/>
    </row>
    <row r="411" spans="2:16" ht="13.5" x14ac:dyDescent="0.25">
      <c r="B411" s="291">
        <v>1</v>
      </c>
      <c r="C411" s="292"/>
      <c r="D411" s="292"/>
      <c r="E411" s="307"/>
      <c r="F411" s="292">
        <v>6</v>
      </c>
      <c r="G411" s="293">
        <v>4772370000</v>
      </c>
      <c r="H411" s="299"/>
      <c r="I411" s="305">
        <v>45323</v>
      </c>
      <c r="J411" s="295">
        <v>0.1</v>
      </c>
      <c r="K411" s="299">
        <v>45470</v>
      </c>
      <c r="L411" s="296">
        <f>+K411-I411</f>
        <v>147</v>
      </c>
      <c r="M411" s="296">
        <f>+MIN(F411*30-L411,360)</f>
        <v>33</v>
      </c>
      <c r="N411" s="309">
        <f>G411/(F411*30)</f>
        <v>26513166.666666668</v>
      </c>
      <c r="O411" s="373">
        <f t="shared" ref="O411" si="104">(+N411*M411*J411)</f>
        <v>87493450</v>
      </c>
    </row>
    <row r="412" spans="2:16" ht="13.5" thickBot="1" x14ac:dyDescent="0.25">
      <c r="B412" s="300"/>
      <c r="C412" s="511" t="s">
        <v>275</v>
      </c>
      <c r="D412" s="511"/>
      <c r="E412" s="511"/>
      <c r="F412" s="511"/>
      <c r="G412" s="511"/>
      <c r="H412" s="511"/>
      <c r="I412" s="511"/>
      <c r="J412" s="511"/>
      <c r="K412" s="511"/>
      <c r="L412" s="511"/>
      <c r="M412" s="511"/>
      <c r="N412" s="511"/>
      <c r="O412" s="374">
        <f>SUM(O411:O411)</f>
        <v>87493450</v>
      </c>
      <c r="P412">
        <v>87493450</v>
      </c>
    </row>
    <row r="416" spans="2:16" ht="13.5" thickBot="1" x14ac:dyDescent="0.25">
      <c r="B416" s="313" t="s">
        <v>281</v>
      </c>
    </row>
    <row r="417" spans="2:16" x14ac:dyDescent="0.2">
      <c r="B417" s="514" t="s">
        <v>260</v>
      </c>
      <c r="C417" s="512" t="s">
        <v>261</v>
      </c>
      <c r="D417" s="512" t="s">
        <v>262</v>
      </c>
      <c r="E417" s="512" t="s">
        <v>263</v>
      </c>
      <c r="F417" s="512" t="s">
        <v>264</v>
      </c>
      <c r="G417" s="512" t="s">
        <v>265</v>
      </c>
      <c r="H417" s="512" t="s">
        <v>266</v>
      </c>
      <c r="I417" s="512" t="s">
        <v>267</v>
      </c>
      <c r="J417" s="512" t="s">
        <v>268</v>
      </c>
      <c r="K417" s="512" t="s">
        <v>269</v>
      </c>
      <c r="L417" s="512" t="s">
        <v>270</v>
      </c>
      <c r="M417" s="512" t="s">
        <v>271</v>
      </c>
      <c r="N417" s="516" t="s">
        <v>272</v>
      </c>
      <c r="O417" s="509" t="s">
        <v>273</v>
      </c>
    </row>
    <row r="418" spans="2:16" ht="13.5" thickBot="1" x14ac:dyDescent="0.25">
      <c r="B418" s="515"/>
      <c r="C418" s="513"/>
      <c r="D418" s="513"/>
      <c r="E418" s="513"/>
      <c r="F418" s="513"/>
      <c r="G418" s="513" t="s">
        <v>274</v>
      </c>
      <c r="H418" s="513" t="s">
        <v>274</v>
      </c>
      <c r="I418" s="513"/>
      <c r="J418" s="513" t="s">
        <v>1</v>
      </c>
      <c r="K418" s="513"/>
      <c r="L418" s="513"/>
      <c r="M418" s="513"/>
      <c r="N418" s="517"/>
      <c r="O418" s="510"/>
    </row>
    <row r="419" spans="2:16" ht="14.25" thickBot="1" x14ac:dyDescent="0.3">
      <c r="B419" s="291">
        <v>1</v>
      </c>
      <c r="C419" s="292"/>
      <c r="D419" s="292"/>
      <c r="E419" s="307"/>
      <c r="F419" s="292">
        <v>111.7</v>
      </c>
      <c r="G419" s="293">
        <v>275853856477</v>
      </c>
      <c r="H419" s="299"/>
      <c r="I419" s="305">
        <v>44375</v>
      </c>
      <c r="J419" s="295">
        <v>0.24</v>
      </c>
      <c r="K419" s="299">
        <v>45470</v>
      </c>
      <c r="L419" s="296">
        <f>+K419-I419</f>
        <v>1095</v>
      </c>
      <c r="M419" s="296">
        <f t="shared" ref="M419:M425" si="105">+MIN(F419*30-L419,360)</f>
        <v>360</v>
      </c>
      <c r="N419" s="309">
        <f>G419/(F419*30)</f>
        <v>82319861.676216051</v>
      </c>
      <c r="O419" s="373">
        <f t="shared" ref="O419:O425" si="106">(+N419*M419*J419)</f>
        <v>7112436048.8250666</v>
      </c>
    </row>
    <row r="420" spans="2:16" ht="14.25" thickBot="1" x14ac:dyDescent="0.3">
      <c r="B420" s="302">
        <v>2</v>
      </c>
      <c r="C420" s="303"/>
      <c r="D420" s="303"/>
      <c r="E420" s="308"/>
      <c r="F420" s="303">
        <v>19.37</v>
      </c>
      <c r="G420" s="304">
        <v>94298317799</v>
      </c>
      <c r="H420" s="319">
        <v>94009144451</v>
      </c>
      <c r="I420" s="305">
        <v>45470</v>
      </c>
      <c r="J420" s="306">
        <v>0.5</v>
      </c>
      <c r="K420" s="299">
        <v>45470</v>
      </c>
      <c r="L420" s="296">
        <f t="shared" ref="L420:L425" si="107">+K420-I420</f>
        <v>0</v>
      </c>
      <c r="M420" s="296">
        <f t="shared" si="105"/>
        <v>360</v>
      </c>
      <c r="N420" s="309">
        <f>H420/(F420*30)</f>
        <v>161777911.63483047</v>
      </c>
      <c r="O420" s="373">
        <f t="shared" si="106"/>
        <v>29120024094.269485</v>
      </c>
    </row>
    <row r="421" spans="2:16" ht="14.25" thickBot="1" x14ac:dyDescent="0.3">
      <c r="B421" s="302">
        <v>3</v>
      </c>
      <c r="C421" s="303"/>
      <c r="D421" s="303"/>
      <c r="E421" s="308"/>
      <c r="F421" s="303">
        <v>18.2</v>
      </c>
      <c r="G421" s="304">
        <v>5915593864</v>
      </c>
      <c r="H421" s="304"/>
      <c r="I421" s="305">
        <v>44952</v>
      </c>
      <c r="J421" s="306">
        <v>0.49</v>
      </c>
      <c r="K421" s="299">
        <v>45470</v>
      </c>
      <c r="L421" s="296">
        <f t="shared" si="107"/>
        <v>518</v>
      </c>
      <c r="M421" s="296">
        <f t="shared" si="105"/>
        <v>28</v>
      </c>
      <c r="N421" s="297">
        <f>G421/(F421*30)</f>
        <v>10834420.996336997</v>
      </c>
      <c r="O421" s="373">
        <f t="shared" si="106"/>
        <v>148648256.0697436</v>
      </c>
    </row>
    <row r="422" spans="2:16" ht="14.25" thickBot="1" x14ac:dyDescent="0.3">
      <c r="B422" s="302">
        <v>4</v>
      </c>
      <c r="C422" s="303"/>
      <c r="D422" s="303"/>
      <c r="E422" s="308"/>
      <c r="F422" s="303">
        <v>4.17</v>
      </c>
      <c r="G422" s="304">
        <v>5413042330</v>
      </c>
      <c r="H422" s="304">
        <v>5413042330</v>
      </c>
      <c r="I422" s="305">
        <v>45470</v>
      </c>
      <c r="J422" s="306">
        <v>0.5</v>
      </c>
      <c r="K422" s="299">
        <v>45470</v>
      </c>
      <c r="L422" s="296">
        <f t="shared" si="107"/>
        <v>0</v>
      </c>
      <c r="M422" s="296">
        <f t="shared" si="105"/>
        <v>125.1</v>
      </c>
      <c r="N422" s="297">
        <f>H422/(F422*30)</f>
        <v>43269722.86171063</v>
      </c>
      <c r="O422" s="373">
        <f t="shared" si="106"/>
        <v>2706521165</v>
      </c>
    </row>
    <row r="423" spans="2:16" ht="14.25" thickBot="1" x14ac:dyDescent="0.3">
      <c r="B423" s="302">
        <v>5</v>
      </c>
      <c r="C423" s="303"/>
      <c r="D423" s="303"/>
      <c r="E423" s="308"/>
      <c r="F423" s="303">
        <v>19.100000000000001</v>
      </c>
      <c r="G423" s="304">
        <v>80539767651</v>
      </c>
      <c r="H423" s="299"/>
      <c r="I423" s="305">
        <v>44914</v>
      </c>
      <c r="J423" s="306">
        <v>0.5</v>
      </c>
      <c r="K423" s="299">
        <v>45470</v>
      </c>
      <c r="L423" s="296">
        <f t="shared" si="107"/>
        <v>556</v>
      </c>
      <c r="M423" s="296">
        <f t="shared" si="105"/>
        <v>17</v>
      </c>
      <c r="N423" s="297">
        <f>G423/(F423*30)</f>
        <v>140558058.72774869</v>
      </c>
      <c r="O423" s="373">
        <f t="shared" si="106"/>
        <v>1194743499.185864</v>
      </c>
    </row>
    <row r="424" spans="2:16" ht="14.25" thickBot="1" x14ac:dyDescent="0.3">
      <c r="B424" s="302">
        <v>6</v>
      </c>
      <c r="C424" s="303"/>
      <c r="D424" s="303"/>
      <c r="E424" s="308"/>
      <c r="F424" s="303">
        <v>13.37</v>
      </c>
      <c r="G424" s="304">
        <v>21962537271</v>
      </c>
      <c r="H424" s="304"/>
      <c r="I424" s="305">
        <v>45245</v>
      </c>
      <c r="J424" s="306">
        <v>1</v>
      </c>
      <c r="K424" s="299">
        <v>45470</v>
      </c>
      <c r="L424" s="296">
        <f t="shared" si="107"/>
        <v>225</v>
      </c>
      <c r="M424" s="296">
        <f t="shared" si="105"/>
        <v>176.09999999999997</v>
      </c>
      <c r="N424" s="297">
        <f>G424/(F424*30)</f>
        <v>54755764.824233361</v>
      </c>
      <c r="O424" s="373">
        <f t="shared" si="106"/>
        <v>9642490185.547493</v>
      </c>
    </row>
    <row r="425" spans="2:16" ht="13.5" x14ac:dyDescent="0.25">
      <c r="B425" s="302">
        <v>7</v>
      </c>
      <c r="C425" s="303"/>
      <c r="D425" s="303"/>
      <c r="E425" s="308"/>
      <c r="F425" s="303">
        <v>9</v>
      </c>
      <c r="G425" s="304">
        <v>10483582369</v>
      </c>
      <c r="H425" s="304"/>
      <c r="I425" s="305">
        <v>45441</v>
      </c>
      <c r="J425" s="306">
        <v>1</v>
      </c>
      <c r="K425" s="299">
        <v>45470</v>
      </c>
      <c r="L425" s="296">
        <f t="shared" si="107"/>
        <v>29</v>
      </c>
      <c r="M425" s="296">
        <f t="shared" si="105"/>
        <v>241</v>
      </c>
      <c r="N425" s="297">
        <f>G425/(F425*30)</f>
        <v>38828082.848148145</v>
      </c>
      <c r="O425" s="373">
        <f t="shared" si="106"/>
        <v>9357567966.4037037</v>
      </c>
    </row>
    <row r="426" spans="2:16" ht="13.5" thickBot="1" x14ac:dyDescent="0.25">
      <c r="B426" s="300"/>
      <c r="C426" s="511" t="s">
        <v>275</v>
      </c>
      <c r="D426" s="511"/>
      <c r="E426" s="511"/>
      <c r="F426" s="511"/>
      <c r="G426" s="511"/>
      <c r="H426" s="511"/>
      <c r="I426" s="511"/>
      <c r="J426" s="511"/>
      <c r="K426" s="511"/>
      <c r="L426" s="511"/>
      <c r="M426" s="511"/>
      <c r="N426" s="511"/>
      <c r="O426" s="374">
        <f>SUM(O419:O425)</f>
        <v>59282431215.301353</v>
      </c>
      <c r="P426">
        <v>59282431215.300003</v>
      </c>
    </row>
    <row r="428" spans="2:16" ht="13.5" thickBot="1" x14ac:dyDescent="0.25">
      <c r="B428" s="313" t="s">
        <v>312</v>
      </c>
    </row>
    <row r="429" spans="2:16" x14ac:dyDescent="0.2">
      <c r="B429" s="514" t="s">
        <v>260</v>
      </c>
      <c r="C429" s="512" t="s">
        <v>261</v>
      </c>
      <c r="D429" s="512" t="s">
        <v>262</v>
      </c>
      <c r="E429" s="512" t="s">
        <v>263</v>
      </c>
      <c r="F429" s="512" t="s">
        <v>264</v>
      </c>
      <c r="G429" s="512" t="s">
        <v>265</v>
      </c>
      <c r="H429" s="512" t="s">
        <v>266</v>
      </c>
      <c r="I429" s="512" t="s">
        <v>267</v>
      </c>
      <c r="J429" s="512" t="s">
        <v>268</v>
      </c>
      <c r="K429" s="512" t="s">
        <v>269</v>
      </c>
      <c r="L429" s="512" t="s">
        <v>270</v>
      </c>
      <c r="M429" s="512" t="s">
        <v>271</v>
      </c>
      <c r="N429" s="516" t="s">
        <v>272</v>
      </c>
      <c r="O429" s="509" t="s">
        <v>273</v>
      </c>
    </row>
    <row r="430" spans="2:16" ht="13.5" thickBot="1" x14ac:dyDescent="0.25">
      <c r="B430" s="515"/>
      <c r="C430" s="513"/>
      <c r="D430" s="513"/>
      <c r="E430" s="513"/>
      <c r="F430" s="513"/>
      <c r="G430" s="513" t="s">
        <v>274</v>
      </c>
      <c r="H430" s="513" t="s">
        <v>274</v>
      </c>
      <c r="I430" s="513"/>
      <c r="J430" s="513" t="s">
        <v>1</v>
      </c>
      <c r="K430" s="513"/>
      <c r="L430" s="513"/>
      <c r="M430" s="513"/>
      <c r="N430" s="517"/>
      <c r="O430" s="510"/>
    </row>
    <row r="431" spans="2:16" ht="14.25" thickBot="1" x14ac:dyDescent="0.3">
      <c r="B431" s="291">
        <v>1</v>
      </c>
      <c r="C431" s="292"/>
      <c r="D431" s="292"/>
      <c r="E431" s="307"/>
      <c r="F431" s="292">
        <v>37.299999999999997</v>
      </c>
      <c r="G431" s="293">
        <v>62056249725</v>
      </c>
      <c r="H431" s="299"/>
      <c r="I431" s="305">
        <v>44592</v>
      </c>
      <c r="J431" s="295">
        <v>0.05</v>
      </c>
      <c r="K431" s="299">
        <v>45470</v>
      </c>
      <c r="L431" s="296">
        <f>+K431-I431</f>
        <v>878</v>
      </c>
      <c r="M431" s="296">
        <f>+MIN(F431*30-L431,360)</f>
        <v>241</v>
      </c>
      <c r="N431" s="309">
        <f>G431/(F431*30)</f>
        <v>55456880.898123324</v>
      </c>
      <c r="O431" s="373">
        <f t="shared" ref="O431:O434" si="108">(+N431*M431*J431)</f>
        <v>668255414.82238615</v>
      </c>
    </row>
    <row r="432" spans="2:16" ht="14.25" thickBot="1" x14ac:dyDescent="0.3">
      <c r="B432" s="302">
        <v>2</v>
      </c>
      <c r="C432" s="303"/>
      <c r="D432" s="303"/>
      <c r="E432" s="308"/>
      <c r="F432" s="303">
        <v>31</v>
      </c>
      <c r="G432" s="304">
        <v>72672315745</v>
      </c>
      <c r="H432" s="319"/>
      <c r="I432" s="305">
        <v>44547</v>
      </c>
      <c r="J432" s="306">
        <v>0.05</v>
      </c>
      <c r="K432" s="299">
        <v>45470</v>
      </c>
      <c r="L432" s="296">
        <f t="shared" ref="L432:L434" si="109">+K432-I432</f>
        <v>923</v>
      </c>
      <c r="M432" s="296">
        <f>+MIN(F432*30-L432,360)</f>
        <v>7</v>
      </c>
      <c r="N432" s="309">
        <f>G432/(F432*30)</f>
        <v>78142274.994623661</v>
      </c>
      <c r="O432" s="373">
        <f t="shared" si="108"/>
        <v>27349796.248118281</v>
      </c>
    </row>
    <row r="433" spans="2:16" ht="14.25" thickBot="1" x14ac:dyDescent="0.3">
      <c r="B433" s="302">
        <v>3</v>
      </c>
      <c r="C433" s="303"/>
      <c r="D433" s="303"/>
      <c r="E433" s="308"/>
      <c r="F433" s="303">
        <v>29</v>
      </c>
      <c r="G433" s="304">
        <v>43602347964</v>
      </c>
      <c r="H433" s="304">
        <v>30421014292</v>
      </c>
      <c r="I433" s="305">
        <v>45210</v>
      </c>
      <c r="J433" s="306">
        <v>0.05</v>
      </c>
      <c r="K433" s="299">
        <v>45470</v>
      </c>
      <c r="L433" s="296">
        <f t="shared" si="109"/>
        <v>260</v>
      </c>
      <c r="M433" s="296">
        <f>+MIN(F433*30-L433,360)</f>
        <v>360</v>
      </c>
      <c r="N433" s="309">
        <f>H433/(F433*30)</f>
        <v>34966683.094252877</v>
      </c>
      <c r="O433" s="373">
        <f t="shared" si="108"/>
        <v>629400295.6965518</v>
      </c>
    </row>
    <row r="434" spans="2:16" ht="13.5" x14ac:dyDescent="0.25">
      <c r="B434" s="302">
        <v>4</v>
      </c>
      <c r="C434" s="303"/>
      <c r="D434" s="303"/>
      <c r="E434" s="308"/>
      <c r="F434" s="303">
        <v>28</v>
      </c>
      <c r="G434" s="304">
        <v>44090327357</v>
      </c>
      <c r="H434" s="304">
        <v>19859707311</v>
      </c>
      <c r="I434" s="305">
        <v>44935</v>
      </c>
      <c r="J434" s="306">
        <v>0.05</v>
      </c>
      <c r="K434" s="299">
        <v>45470</v>
      </c>
      <c r="L434" s="296">
        <f t="shared" si="109"/>
        <v>535</v>
      </c>
      <c r="M434" s="296">
        <f>+MIN(F434*30-L434,360)</f>
        <v>305</v>
      </c>
      <c r="N434" s="309">
        <f>H434/(F434*30)</f>
        <v>23642508.703571428</v>
      </c>
      <c r="O434" s="373">
        <f t="shared" si="108"/>
        <v>360548257.72946429</v>
      </c>
    </row>
    <row r="435" spans="2:16" ht="13.5" thickBot="1" x14ac:dyDescent="0.25">
      <c r="B435" s="300"/>
      <c r="C435" s="511" t="s">
        <v>275</v>
      </c>
      <c r="D435" s="511"/>
      <c r="E435" s="511"/>
      <c r="F435" s="511"/>
      <c r="G435" s="511"/>
      <c r="H435" s="511"/>
      <c r="I435" s="511"/>
      <c r="J435" s="511"/>
      <c r="K435" s="511"/>
      <c r="L435" s="511"/>
      <c r="M435" s="511"/>
      <c r="N435" s="511"/>
      <c r="O435" s="374">
        <f>SUM(O431:O434)</f>
        <v>1685553764.4965205</v>
      </c>
      <c r="P435">
        <v>1685553764.5</v>
      </c>
    </row>
    <row r="437" spans="2:16" ht="13.5" thickBot="1" x14ac:dyDescent="0.25">
      <c r="B437" s="314" t="s">
        <v>313</v>
      </c>
    </row>
    <row r="438" spans="2:16" x14ac:dyDescent="0.2">
      <c r="B438" s="514" t="s">
        <v>260</v>
      </c>
      <c r="C438" s="512" t="s">
        <v>261</v>
      </c>
      <c r="D438" s="512" t="s">
        <v>262</v>
      </c>
      <c r="E438" s="512" t="s">
        <v>263</v>
      </c>
      <c r="F438" s="512" t="s">
        <v>264</v>
      </c>
      <c r="G438" s="512" t="s">
        <v>265</v>
      </c>
      <c r="H438" s="512" t="s">
        <v>266</v>
      </c>
      <c r="I438" s="512" t="s">
        <v>267</v>
      </c>
      <c r="J438" s="512" t="s">
        <v>268</v>
      </c>
      <c r="K438" s="512" t="s">
        <v>269</v>
      </c>
      <c r="L438" s="512" t="s">
        <v>270</v>
      </c>
      <c r="M438" s="512" t="s">
        <v>271</v>
      </c>
      <c r="N438" s="516" t="s">
        <v>272</v>
      </c>
      <c r="O438" s="509" t="s">
        <v>273</v>
      </c>
    </row>
    <row r="439" spans="2:16" ht="13.5" thickBot="1" x14ac:dyDescent="0.25">
      <c r="B439" s="515"/>
      <c r="C439" s="513"/>
      <c r="D439" s="513"/>
      <c r="E439" s="513"/>
      <c r="F439" s="513"/>
      <c r="G439" s="513" t="s">
        <v>274</v>
      </c>
      <c r="H439" s="513" t="s">
        <v>274</v>
      </c>
      <c r="I439" s="513"/>
      <c r="J439" s="513" t="s">
        <v>1</v>
      </c>
      <c r="K439" s="513"/>
      <c r="L439" s="513"/>
      <c r="M439" s="513"/>
      <c r="N439" s="517"/>
      <c r="O439" s="510"/>
    </row>
    <row r="440" spans="2:16" ht="14.25" thickBot="1" x14ac:dyDescent="0.3">
      <c r="B440" s="291">
        <v>1</v>
      </c>
      <c r="C440" s="292"/>
      <c r="D440" s="292"/>
      <c r="E440" s="307"/>
      <c r="F440" s="292">
        <v>57.5</v>
      </c>
      <c r="G440" s="293">
        <v>118917756937</v>
      </c>
      <c r="H440" s="315">
        <v>43062570667</v>
      </c>
      <c r="I440" s="305">
        <v>45247</v>
      </c>
      <c r="J440" s="352">
        <v>0.45</v>
      </c>
      <c r="K440" s="299">
        <v>45470</v>
      </c>
      <c r="L440" s="296">
        <f>+K440-I440</f>
        <v>223</v>
      </c>
      <c r="M440" s="296">
        <f t="shared" ref="M440:M451" si="110">+MIN(F440*30-L440,360)</f>
        <v>360</v>
      </c>
      <c r="N440" s="309">
        <f>H440/(F440*30)</f>
        <v>24963809.082318842</v>
      </c>
      <c r="O440" s="373">
        <f t="shared" ref="O440:O451" si="111">(+N440*M440*J440)</f>
        <v>4044137071.3356524</v>
      </c>
    </row>
    <row r="441" spans="2:16" ht="14.25" thickBot="1" x14ac:dyDescent="0.3">
      <c r="B441" s="302">
        <v>2</v>
      </c>
      <c r="C441" s="303"/>
      <c r="D441" s="303"/>
      <c r="E441" s="308"/>
      <c r="F441" s="303">
        <v>43.7</v>
      </c>
      <c r="G441" s="304">
        <v>11098627403</v>
      </c>
      <c r="H441" s="316">
        <v>902501574</v>
      </c>
      <c r="I441" s="305">
        <v>44593</v>
      </c>
      <c r="J441" s="353">
        <v>1</v>
      </c>
      <c r="K441" s="299">
        <v>45470</v>
      </c>
      <c r="L441" s="296">
        <f t="shared" ref="L441:L451" si="112">+K441-I441</f>
        <v>877</v>
      </c>
      <c r="M441" s="296">
        <f t="shared" si="110"/>
        <v>360</v>
      </c>
      <c r="N441" s="309">
        <f>H441/(F441*30)</f>
        <v>688406.99771167047</v>
      </c>
      <c r="O441" s="373">
        <f t="shared" si="111"/>
        <v>247826519.17620137</v>
      </c>
    </row>
    <row r="442" spans="2:16" ht="14.25" thickBot="1" x14ac:dyDescent="0.3">
      <c r="B442" s="302"/>
      <c r="C442" s="303"/>
      <c r="D442" s="303"/>
      <c r="E442" s="308"/>
      <c r="F442" s="303">
        <v>31</v>
      </c>
      <c r="G442" s="304">
        <v>72672315745</v>
      </c>
      <c r="H442" s="317"/>
      <c r="I442" s="305">
        <v>44547</v>
      </c>
      <c r="J442" s="353">
        <v>0.47499999999999998</v>
      </c>
      <c r="K442" s="299">
        <v>45470</v>
      </c>
      <c r="L442" s="296">
        <f t="shared" si="112"/>
        <v>923</v>
      </c>
      <c r="M442" s="296">
        <f t="shared" si="110"/>
        <v>7</v>
      </c>
      <c r="N442" s="309">
        <f>G442/(F442*30)</f>
        <v>78142274.994623661</v>
      </c>
      <c r="O442" s="373">
        <f t="shared" si="111"/>
        <v>259823064.35712367</v>
      </c>
    </row>
    <row r="443" spans="2:16" ht="14.25" thickBot="1" x14ac:dyDescent="0.3">
      <c r="B443" s="302"/>
      <c r="C443" s="303"/>
      <c r="D443" s="303"/>
      <c r="E443" s="308"/>
      <c r="F443" s="303">
        <v>29</v>
      </c>
      <c r="G443" s="304">
        <v>43602347964</v>
      </c>
      <c r="H443" s="317">
        <v>30421014292</v>
      </c>
      <c r="I443" s="305">
        <v>45210</v>
      </c>
      <c r="J443" s="353">
        <v>0.47499999999999998</v>
      </c>
      <c r="K443" s="299">
        <v>45470</v>
      </c>
      <c r="L443" s="296">
        <f t="shared" si="112"/>
        <v>260</v>
      </c>
      <c r="M443" s="296">
        <f t="shared" si="110"/>
        <v>360</v>
      </c>
      <c r="N443" s="309">
        <f>H443/(F443*30)</f>
        <v>34966683.094252877</v>
      </c>
      <c r="O443" s="373">
        <f t="shared" si="111"/>
        <v>5979302809.1172419</v>
      </c>
    </row>
    <row r="444" spans="2:16" ht="14.25" thickBot="1" x14ac:dyDescent="0.3">
      <c r="B444" s="302"/>
      <c r="C444" s="303"/>
      <c r="D444" s="303"/>
      <c r="E444" s="308"/>
      <c r="F444" s="303">
        <v>28</v>
      </c>
      <c r="G444" s="304">
        <v>44090327357</v>
      </c>
      <c r="H444" s="317">
        <v>19859707311</v>
      </c>
      <c r="I444" s="305">
        <v>44935</v>
      </c>
      <c r="J444" s="353">
        <v>0.47499999999999998</v>
      </c>
      <c r="K444" s="299">
        <v>45470</v>
      </c>
      <c r="L444" s="296">
        <f t="shared" si="112"/>
        <v>535</v>
      </c>
      <c r="M444" s="296">
        <f t="shared" si="110"/>
        <v>305</v>
      </c>
      <c r="N444" s="309">
        <f>H444/(F444*30)</f>
        <v>23642508.703571428</v>
      </c>
      <c r="O444" s="373">
        <f t="shared" si="111"/>
        <v>3425208448.4299107</v>
      </c>
    </row>
    <row r="445" spans="2:16" ht="14.25" thickBot="1" x14ac:dyDescent="0.3">
      <c r="B445" s="302"/>
      <c r="C445" s="303"/>
      <c r="D445" s="303"/>
      <c r="E445" s="308"/>
      <c r="F445" s="303">
        <v>21</v>
      </c>
      <c r="G445" s="304">
        <v>19486667320</v>
      </c>
      <c r="H445" s="317"/>
      <c r="I445" s="305">
        <v>45026</v>
      </c>
      <c r="J445" s="353">
        <v>0.5</v>
      </c>
      <c r="K445" s="299">
        <v>45470</v>
      </c>
      <c r="L445" s="296">
        <f t="shared" si="112"/>
        <v>444</v>
      </c>
      <c r="M445" s="296">
        <f t="shared" si="110"/>
        <v>186</v>
      </c>
      <c r="N445" s="309">
        <f t="shared" ref="N445:N451" si="113">G445/(F445*30)</f>
        <v>30931217.968253966</v>
      </c>
      <c r="O445" s="373">
        <f t="shared" si="111"/>
        <v>2876603271.0476189</v>
      </c>
    </row>
    <row r="446" spans="2:16" ht="14.25" thickBot="1" x14ac:dyDescent="0.3">
      <c r="B446" s="302"/>
      <c r="C446" s="303"/>
      <c r="D446" s="303"/>
      <c r="E446" s="308"/>
      <c r="F446" s="303">
        <v>27.5</v>
      </c>
      <c r="G446" s="304">
        <v>38751759959</v>
      </c>
      <c r="H446" s="317"/>
      <c r="I446" s="305">
        <v>44987</v>
      </c>
      <c r="J446" s="353">
        <v>0.4</v>
      </c>
      <c r="K446" s="299">
        <v>45470</v>
      </c>
      <c r="L446" s="296">
        <f t="shared" si="112"/>
        <v>483</v>
      </c>
      <c r="M446" s="296">
        <f t="shared" si="110"/>
        <v>342</v>
      </c>
      <c r="N446" s="309">
        <f t="shared" si="113"/>
        <v>46971830.25333333</v>
      </c>
      <c r="O446" s="373">
        <f t="shared" si="111"/>
        <v>6425746378.6560001</v>
      </c>
    </row>
    <row r="447" spans="2:16" ht="14.25" thickBot="1" x14ac:dyDescent="0.3">
      <c r="B447" s="302"/>
      <c r="C447" s="303"/>
      <c r="D447" s="303"/>
      <c r="E447" s="308"/>
      <c r="F447" s="303">
        <v>17</v>
      </c>
      <c r="G447" s="304">
        <v>16193782269</v>
      </c>
      <c r="H447" s="317"/>
      <c r="I447" s="305">
        <v>45048</v>
      </c>
      <c r="J447" s="353">
        <v>0.7</v>
      </c>
      <c r="K447" s="299">
        <v>45470</v>
      </c>
      <c r="L447" s="296">
        <f t="shared" si="112"/>
        <v>422</v>
      </c>
      <c r="M447" s="296">
        <f t="shared" si="110"/>
        <v>88</v>
      </c>
      <c r="N447" s="309">
        <f t="shared" si="113"/>
        <v>31752514.252941176</v>
      </c>
      <c r="O447" s="373">
        <f t="shared" si="111"/>
        <v>1955954877.9811761</v>
      </c>
    </row>
    <row r="448" spans="2:16" ht="14.25" thickBot="1" x14ac:dyDescent="0.3">
      <c r="B448" s="302"/>
      <c r="C448" s="303"/>
      <c r="D448" s="303"/>
      <c r="E448" s="308"/>
      <c r="F448" s="303">
        <v>14</v>
      </c>
      <c r="G448" s="304">
        <v>11035362043</v>
      </c>
      <c r="H448" s="317"/>
      <c r="I448" s="305">
        <v>45057</v>
      </c>
      <c r="J448" s="353">
        <v>1</v>
      </c>
      <c r="K448" s="299">
        <v>45470</v>
      </c>
      <c r="L448" s="296">
        <f t="shared" si="112"/>
        <v>413</v>
      </c>
      <c r="M448" s="296">
        <f t="shared" si="110"/>
        <v>7</v>
      </c>
      <c r="N448" s="309">
        <f t="shared" si="113"/>
        <v>26274671.530952379</v>
      </c>
      <c r="O448" s="373">
        <f t="shared" si="111"/>
        <v>183922700.71666664</v>
      </c>
    </row>
    <row r="449" spans="2:16" ht="14.25" thickBot="1" x14ac:dyDescent="0.3">
      <c r="B449" s="302"/>
      <c r="C449" s="303"/>
      <c r="D449" s="303"/>
      <c r="E449" s="308"/>
      <c r="F449" s="303">
        <v>25</v>
      </c>
      <c r="G449" s="304">
        <v>23634572389</v>
      </c>
      <c r="H449" s="317"/>
      <c r="I449" s="305">
        <v>45058</v>
      </c>
      <c r="J449" s="353">
        <v>0.5</v>
      </c>
      <c r="K449" s="299">
        <v>45470</v>
      </c>
      <c r="L449" s="296">
        <f t="shared" si="112"/>
        <v>412</v>
      </c>
      <c r="M449" s="296">
        <f t="shared" si="110"/>
        <v>338</v>
      </c>
      <c r="N449" s="309">
        <f t="shared" si="113"/>
        <v>31512763.185333334</v>
      </c>
      <c r="O449" s="373">
        <f t="shared" si="111"/>
        <v>5325656978.3213339</v>
      </c>
    </row>
    <row r="450" spans="2:16" ht="14.25" thickBot="1" x14ac:dyDescent="0.3">
      <c r="B450" s="302"/>
      <c r="C450" s="303"/>
      <c r="D450" s="303"/>
      <c r="E450" s="308"/>
      <c r="F450" s="303">
        <v>19</v>
      </c>
      <c r="G450" s="304">
        <v>22886115321</v>
      </c>
      <c r="H450" s="317"/>
      <c r="I450" s="305">
        <v>45352</v>
      </c>
      <c r="J450" s="353">
        <v>0.28000000000000003</v>
      </c>
      <c r="K450" s="299">
        <v>45470</v>
      </c>
      <c r="L450" s="296">
        <f t="shared" si="112"/>
        <v>118</v>
      </c>
      <c r="M450" s="296">
        <f t="shared" si="110"/>
        <v>360</v>
      </c>
      <c r="N450" s="309">
        <f t="shared" si="113"/>
        <v>40151079.510526314</v>
      </c>
      <c r="O450" s="373">
        <f t="shared" si="111"/>
        <v>4047228814.6610527</v>
      </c>
    </row>
    <row r="451" spans="2:16" ht="13.5" x14ac:dyDescent="0.25">
      <c r="B451" s="302"/>
      <c r="C451" s="303"/>
      <c r="D451" s="303"/>
      <c r="E451" s="308"/>
      <c r="F451" s="303">
        <v>26</v>
      </c>
      <c r="G451" s="304">
        <v>72154694390</v>
      </c>
      <c r="H451" s="317"/>
      <c r="I451" s="305">
        <v>45232</v>
      </c>
      <c r="J451" s="353">
        <v>0.5</v>
      </c>
      <c r="K451" s="299">
        <v>45470</v>
      </c>
      <c r="L451" s="296">
        <f t="shared" si="112"/>
        <v>238</v>
      </c>
      <c r="M451" s="296">
        <f t="shared" si="110"/>
        <v>360</v>
      </c>
      <c r="N451" s="309">
        <f t="shared" si="113"/>
        <v>92506018.448717952</v>
      </c>
      <c r="O451" s="373">
        <f t="shared" si="111"/>
        <v>16651083320.769232</v>
      </c>
    </row>
    <row r="452" spans="2:16" ht="13.5" thickBot="1" x14ac:dyDescent="0.25">
      <c r="B452" s="300"/>
      <c r="C452" s="511" t="s">
        <v>275</v>
      </c>
      <c r="D452" s="511"/>
      <c r="E452" s="511"/>
      <c r="F452" s="511"/>
      <c r="G452" s="511"/>
      <c r="H452" s="511"/>
      <c r="I452" s="511"/>
      <c r="J452" s="511"/>
      <c r="K452" s="511"/>
      <c r="L452" s="511"/>
      <c r="M452" s="511"/>
      <c r="N452" s="511"/>
      <c r="O452" s="374">
        <f>SUM(O440:O451)</f>
        <v>51422494254.569214</v>
      </c>
      <c r="P452">
        <v>51422494254.57</v>
      </c>
    </row>
    <row r="455" spans="2:16" ht="13.5" thickBot="1" x14ac:dyDescent="0.25">
      <c r="B455" s="313" t="s">
        <v>314</v>
      </c>
    </row>
    <row r="456" spans="2:16" x14ac:dyDescent="0.2">
      <c r="B456" s="514" t="s">
        <v>260</v>
      </c>
      <c r="C456" s="512" t="s">
        <v>261</v>
      </c>
      <c r="D456" s="512" t="s">
        <v>262</v>
      </c>
      <c r="E456" s="512" t="s">
        <v>263</v>
      </c>
      <c r="F456" s="512" t="s">
        <v>264</v>
      </c>
      <c r="G456" s="512" t="s">
        <v>265</v>
      </c>
      <c r="H456" s="512" t="s">
        <v>266</v>
      </c>
      <c r="I456" s="512" t="s">
        <v>267</v>
      </c>
      <c r="J456" s="512" t="s">
        <v>268</v>
      </c>
      <c r="K456" s="512" t="s">
        <v>269</v>
      </c>
      <c r="L456" s="512" t="s">
        <v>270</v>
      </c>
      <c r="M456" s="512" t="s">
        <v>271</v>
      </c>
      <c r="N456" s="516" t="s">
        <v>272</v>
      </c>
      <c r="O456" s="509" t="s">
        <v>273</v>
      </c>
    </row>
    <row r="457" spans="2:16" ht="13.5" thickBot="1" x14ac:dyDescent="0.25">
      <c r="B457" s="515"/>
      <c r="C457" s="513"/>
      <c r="D457" s="513"/>
      <c r="E457" s="513"/>
      <c r="F457" s="513"/>
      <c r="G457" s="513" t="s">
        <v>274</v>
      </c>
      <c r="H457" s="513" t="s">
        <v>274</v>
      </c>
      <c r="I457" s="513"/>
      <c r="J457" s="513" t="s">
        <v>1</v>
      </c>
      <c r="K457" s="513"/>
      <c r="L457" s="513"/>
      <c r="M457" s="513"/>
      <c r="N457" s="517"/>
      <c r="O457" s="510"/>
    </row>
    <row r="458" spans="2:16" ht="14.25" thickBot="1" x14ac:dyDescent="0.3">
      <c r="B458" s="291">
        <v>1</v>
      </c>
      <c r="C458" s="292"/>
      <c r="D458" s="292"/>
      <c r="E458" s="307"/>
      <c r="F458" s="292">
        <v>8</v>
      </c>
      <c r="G458" s="293">
        <v>6322397994</v>
      </c>
      <c r="H458" s="315"/>
      <c r="I458" s="305">
        <v>45397</v>
      </c>
      <c r="J458" s="352">
        <v>0.4</v>
      </c>
      <c r="K458" s="299">
        <v>45470</v>
      </c>
      <c r="L458" s="296">
        <f>+K458-I458</f>
        <v>73</v>
      </c>
      <c r="M458" s="296">
        <f>+MIN(F458*30-L458,360)</f>
        <v>167</v>
      </c>
      <c r="N458" s="309">
        <f>G458/(F458*30)</f>
        <v>26343324.975000001</v>
      </c>
      <c r="O458" s="373">
        <f t="shared" ref="O458:O462" si="114">(+N458*M458*J458)</f>
        <v>1759734108.3299999</v>
      </c>
    </row>
    <row r="459" spans="2:16" ht="14.25" thickBot="1" x14ac:dyDescent="0.3">
      <c r="B459" s="302">
        <v>2</v>
      </c>
      <c r="C459" s="303"/>
      <c r="D459" s="303"/>
      <c r="E459" s="308"/>
      <c r="F459" s="303">
        <v>17</v>
      </c>
      <c r="G459" s="304">
        <v>4976676469.1599998</v>
      </c>
      <c r="H459" s="316"/>
      <c r="I459" s="305">
        <v>44970</v>
      </c>
      <c r="J459" s="353">
        <v>0.95</v>
      </c>
      <c r="K459" s="299">
        <v>45470</v>
      </c>
      <c r="L459" s="296">
        <f t="shared" ref="L459:L462" si="115">+K459-I459</f>
        <v>500</v>
      </c>
      <c r="M459" s="296">
        <f>+MIN(F459*30-L459,360)</f>
        <v>10</v>
      </c>
      <c r="N459" s="309">
        <f>G459/(F459*30)</f>
        <v>9758189.1552156862</v>
      </c>
      <c r="O459" s="373">
        <f t="shared" si="114"/>
        <v>92702796.974549025</v>
      </c>
    </row>
    <row r="460" spans="2:16" ht="14.25" thickBot="1" x14ac:dyDescent="0.3">
      <c r="B460" s="302"/>
      <c r="C460" s="303"/>
      <c r="D460" s="303"/>
      <c r="E460" s="308"/>
      <c r="F460" s="303">
        <v>15</v>
      </c>
      <c r="G460" s="304">
        <v>9399102529</v>
      </c>
      <c r="H460" s="317"/>
      <c r="I460" s="305">
        <v>45061</v>
      </c>
      <c r="J460" s="353">
        <v>0.95</v>
      </c>
      <c r="K460" s="299">
        <v>45470</v>
      </c>
      <c r="L460" s="296">
        <f t="shared" si="115"/>
        <v>409</v>
      </c>
      <c r="M460" s="296">
        <f>+MIN(F460*30-L460,360)</f>
        <v>41</v>
      </c>
      <c r="N460" s="309">
        <f>G460/(F460*30)</f>
        <v>20886894.508888889</v>
      </c>
      <c r="O460" s="373">
        <f t="shared" si="114"/>
        <v>813544541.12122226</v>
      </c>
    </row>
    <row r="461" spans="2:16" ht="14.25" thickBot="1" x14ac:dyDescent="0.3">
      <c r="B461" s="302"/>
      <c r="C461" s="303"/>
      <c r="D461" s="303"/>
      <c r="E461" s="308"/>
      <c r="F461" s="303">
        <v>10</v>
      </c>
      <c r="G461" s="304">
        <v>3428959125</v>
      </c>
      <c r="H461" s="317"/>
      <c r="I461" s="305">
        <v>45231</v>
      </c>
      <c r="J461" s="353">
        <v>0.2</v>
      </c>
      <c r="K461" s="299">
        <v>45470</v>
      </c>
      <c r="L461" s="296">
        <f t="shared" si="115"/>
        <v>239</v>
      </c>
      <c r="M461" s="296">
        <f>+MIN(F461*30-L461,360)</f>
        <v>61</v>
      </c>
      <c r="N461" s="309">
        <f>G461/(F461*30)</f>
        <v>11429863.75</v>
      </c>
      <c r="O461" s="373">
        <f t="shared" si="114"/>
        <v>139444337.75</v>
      </c>
    </row>
    <row r="462" spans="2:16" ht="13.5" x14ac:dyDescent="0.25">
      <c r="B462" s="302"/>
      <c r="C462" s="303"/>
      <c r="D462" s="303"/>
      <c r="E462" s="308"/>
      <c r="F462" s="303">
        <v>10</v>
      </c>
      <c r="G462" s="304">
        <v>3341531044</v>
      </c>
      <c r="H462" s="317"/>
      <c r="I462" s="305">
        <v>45240</v>
      </c>
      <c r="J462" s="353">
        <v>0.2</v>
      </c>
      <c r="K462" s="299">
        <v>45470</v>
      </c>
      <c r="L462" s="296">
        <f t="shared" si="115"/>
        <v>230</v>
      </c>
      <c r="M462" s="296">
        <f>+MIN(F462*30-L462,360)</f>
        <v>70</v>
      </c>
      <c r="N462" s="309">
        <f>G462/(F462*30)</f>
        <v>11138436.813333333</v>
      </c>
      <c r="O462" s="373">
        <f t="shared" si="114"/>
        <v>155938115.38666666</v>
      </c>
    </row>
    <row r="463" spans="2:16" ht="13.5" thickBot="1" x14ac:dyDescent="0.25">
      <c r="B463" s="300"/>
      <c r="C463" s="511" t="s">
        <v>275</v>
      </c>
      <c r="D463" s="511"/>
      <c r="E463" s="511"/>
      <c r="F463" s="511"/>
      <c r="G463" s="511"/>
      <c r="H463" s="511"/>
      <c r="I463" s="511"/>
      <c r="J463" s="511"/>
      <c r="K463" s="511"/>
      <c r="L463" s="511"/>
      <c r="M463" s="511"/>
      <c r="N463" s="511"/>
      <c r="O463" s="374">
        <f>SUM(O458:O462)</f>
        <v>2961363899.562438</v>
      </c>
      <c r="P463">
        <v>2961363899.5599999</v>
      </c>
    </row>
    <row r="465" spans="2:15" ht="13.5" thickBot="1" x14ac:dyDescent="0.25">
      <c r="B465" s="313" t="s">
        <v>340</v>
      </c>
    </row>
    <row r="466" spans="2:15" x14ac:dyDescent="0.2">
      <c r="B466" s="514" t="s">
        <v>260</v>
      </c>
      <c r="C466" s="512" t="s">
        <v>261</v>
      </c>
      <c r="D466" s="512" t="s">
        <v>262</v>
      </c>
      <c r="E466" s="512" t="s">
        <v>263</v>
      </c>
      <c r="F466" s="512" t="s">
        <v>264</v>
      </c>
      <c r="G466" s="512" t="s">
        <v>265</v>
      </c>
      <c r="H466" s="512" t="s">
        <v>266</v>
      </c>
      <c r="I466" s="512" t="s">
        <v>267</v>
      </c>
      <c r="J466" s="512" t="s">
        <v>268</v>
      </c>
      <c r="K466" s="512" t="s">
        <v>269</v>
      </c>
      <c r="L466" s="512" t="s">
        <v>270</v>
      </c>
      <c r="M466" s="512" t="s">
        <v>271</v>
      </c>
      <c r="N466" s="516" t="s">
        <v>272</v>
      </c>
      <c r="O466" s="509" t="s">
        <v>273</v>
      </c>
    </row>
    <row r="467" spans="2:15" ht="13.5" thickBot="1" x14ac:dyDescent="0.25">
      <c r="B467" s="515"/>
      <c r="C467" s="513"/>
      <c r="D467" s="513"/>
      <c r="E467" s="513"/>
      <c r="F467" s="513"/>
      <c r="G467" s="513" t="s">
        <v>274</v>
      </c>
      <c r="H467" s="513" t="s">
        <v>274</v>
      </c>
      <c r="I467" s="513"/>
      <c r="J467" s="513" t="s">
        <v>1</v>
      </c>
      <c r="K467" s="513"/>
      <c r="L467" s="513"/>
      <c r="M467" s="513"/>
      <c r="N467" s="517"/>
      <c r="O467" s="510"/>
    </row>
    <row r="468" spans="2:15" ht="14.25" thickBot="1" x14ac:dyDescent="0.3">
      <c r="B468" s="291">
        <v>1</v>
      </c>
      <c r="C468" s="292"/>
      <c r="D468" s="292"/>
      <c r="E468" s="307"/>
      <c r="F468" s="292">
        <v>11</v>
      </c>
      <c r="G468" s="293">
        <v>9408033986</v>
      </c>
      <c r="H468" s="315"/>
      <c r="I468" s="305">
        <v>45155</v>
      </c>
      <c r="J468" s="295">
        <v>0.1</v>
      </c>
      <c r="K468" s="299">
        <v>45470</v>
      </c>
      <c r="L468" s="296">
        <f>+K468-I468</f>
        <v>315</v>
      </c>
      <c r="M468" s="296">
        <f t="shared" ref="M468:M485" si="116">+MIN(F468*30-L468,360)</f>
        <v>15</v>
      </c>
      <c r="N468" s="309">
        <f t="shared" ref="N468:N485" si="117">G468/(F468*30)</f>
        <v>28509193.896969698</v>
      </c>
      <c r="O468" s="373">
        <f t="shared" ref="O468:O485" si="118">(+N468*M468*J468)</f>
        <v>42763790.845454551</v>
      </c>
    </row>
    <row r="469" spans="2:15" ht="14.25" thickBot="1" x14ac:dyDescent="0.3">
      <c r="B469" s="302">
        <v>2</v>
      </c>
      <c r="C469" s="303"/>
      <c r="D469" s="303"/>
      <c r="E469" s="308"/>
      <c r="F469" s="303">
        <v>11</v>
      </c>
      <c r="G469" s="304">
        <v>2597864475</v>
      </c>
      <c r="H469" s="316"/>
      <c r="I469" s="305">
        <v>45152</v>
      </c>
      <c r="J469" s="306">
        <v>0.5</v>
      </c>
      <c r="K469" s="299">
        <v>45470</v>
      </c>
      <c r="L469" s="296">
        <f t="shared" ref="L469:L485" si="119">+K469-I469</f>
        <v>318</v>
      </c>
      <c r="M469" s="296">
        <f t="shared" si="116"/>
        <v>12</v>
      </c>
      <c r="N469" s="309">
        <f t="shared" si="117"/>
        <v>7872316.5909090908</v>
      </c>
      <c r="O469" s="373">
        <f t="shared" si="118"/>
        <v>47233899.545454547</v>
      </c>
    </row>
    <row r="470" spans="2:15" ht="14.25" thickBot="1" x14ac:dyDescent="0.3">
      <c r="B470" s="302"/>
      <c r="C470" s="303"/>
      <c r="D470" s="303"/>
      <c r="E470" s="308"/>
      <c r="F470" s="303">
        <v>9</v>
      </c>
      <c r="G470" s="304">
        <v>3428959125</v>
      </c>
      <c r="H470" s="317"/>
      <c r="I470" s="305">
        <v>45231</v>
      </c>
      <c r="J470" s="306">
        <v>0.2</v>
      </c>
      <c r="K470" s="299">
        <v>45470</v>
      </c>
      <c r="L470" s="296">
        <f t="shared" si="119"/>
        <v>239</v>
      </c>
      <c r="M470" s="296">
        <f t="shared" si="116"/>
        <v>31</v>
      </c>
      <c r="N470" s="309">
        <f t="shared" si="117"/>
        <v>12699848.611111112</v>
      </c>
      <c r="O470" s="373">
        <f t="shared" si="118"/>
        <v>78739061.388888896</v>
      </c>
    </row>
    <row r="471" spans="2:15" ht="14.25" thickBot="1" x14ac:dyDescent="0.3">
      <c r="B471" s="302"/>
      <c r="C471" s="303"/>
      <c r="D471" s="303"/>
      <c r="E471" s="308"/>
      <c r="F471" s="303">
        <v>9</v>
      </c>
      <c r="G471" s="304">
        <v>3341531044</v>
      </c>
      <c r="H471" s="317"/>
      <c r="I471" s="305">
        <v>45245</v>
      </c>
      <c r="J471" s="306">
        <v>0.2</v>
      </c>
      <c r="K471" s="299">
        <v>45470</v>
      </c>
      <c r="L471" s="296">
        <f t="shared" si="119"/>
        <v>225</v>
      </c>
      <c r="M471" s="296">
        <f t="shared" si="116"/>
        <v>45</v>
      </c>
      <c r="N471" s="309">
        <f t="shared" si="117"/>
        <v>12376040.903703704</v>
      </c>
      <c r="O471" s="373">
        <f t="shared" si="118"/>
        <v>111384368.13333336</v>
      </c>
    </row>
    <row r="472" spans="2:15" ht="14.25" thickBot="1" x14ac:dyDescent="0.3">
      <c r="B472" s="302"/>
      <c r="C472" s="303"/>
      <c r="D472" s="303"/>
      <c r="E472" s="308"/>
      <c r="F472" s="303">
        <v>8</v>
      </c>
      <c r="G472" s="304">
        <v>6322397994</v>
      </c>
      <c r="H472" s="317"/>
      <c r="I472" s="305">
        <v>45397</v>
      </c>
      <c r="J472" s="306">
        <v>0.2</v>
      </c>
      <c r="K472" s="299">
        <v>45470</v>
      </c>
      <c r="L472" s="296">
        <f t="shared" si="119"/>
        <v>73</v>
      </c>
      <c r="M472" s="296">
        <f t="shared" si="116"/>
        <v>167</v>
      </c>
      <c r="N472" s="309">
        <f t="shared" si="117"/>
        <v>26343324.975000001</v>
      </c>
      <c r="O472" s="373">
        <f t="shared" si="118"/>
        <v>879867054.16499996</v>
      </c>
    </row>
    <row r="473" spans="2:15" ht="14.25" thickBot="1" x14ac:dyDescent="0.3">
      <c r="B473" s="302"/>
      <c r="C473" s="303"/>
      <c r="D473" s="303"/>
      <c r="E473" s="308"/>
      <c r="F473" s="303">
        <v>9</v>
      </c>
      <c r="G473" s="304">
        <v>1489510192.4100001</v>
      </c>
      <c r="H473" s="317"/>
      <c r="I473" s="305">
        <v>45210</v>
      </c>
      <c r="J473" s="306">
        <v>0.4</v>
      </c>
      <c r="K473" s="299">
        <v>45470</v>
      </c>
      <c r="L473" s="296">
        <f t="shared" si="119"/>
        <v>260</v>
      </c>
      <c r="M473" s="296">
        <f t="shared" si="116"/>
        <v>10</v>
      </c>
      <c r="N473" s="309">
        <f t="shared" si="117"/>
        <v>5516704.4163333336</v>
      </c>
      <c r="O473" s="373">
        <f t="shared" si="118"/>
        <v>22066817.665333334</v>
      </c>
    </row>
    <row r="474" spans="2:15" ht="14.25" thickBot="1" x14ac:dyDescent="0.3">
      <c r="B474" s="302"/>
      <c r="C474" s="303"/>
      <c r="D474" s="303"/>
      <c r="E474" s="308"/>
      <c r="F474" s="303">
        <v>8</v>
      </c>
      <c r="G474" s="304">
        <v>877796943</v>
      </c>
      <c r="H474" s="317"/>
      <c r="I474" s="305">
        <v>45245</v>
      </c>
      <c r="J474" s="306">
        <v>0.1</v>
      </c>
      <c r="K474" s="299">
        <v>45470</v>
      </c>
      <c r="L474" s="296">
        <f t="shared" si="119"/>
        <v>225</v>
      </c>
      <c r="M474" s="296">
        <f t="shared" si="116"/>
        <v>15</v>
      </c>
      <c r="N474" s="309">
        <f t="shared" si="117"/>
        <v>3657487.2625000002</v>
      </c>
      <c r="O474" s="373">
        <f t="shared" si="118"/>
        <v>5486230.8937500007</v>
      </c>
    </row>
    <row r="475" spans="2:15" ht="14.25" thickBot="1" x14ac:dyDescent="0.3">
      <c r="B475" s="302"/>
      <c r="C475" s="303"/>
      <c r="D475" s="303"/>
      <c r="E475" s="308"/>
      <c r="F475" s="303">
        <v>7</v>
      </c>
      <c r="G475" s="304">
        <v>2696984146</v>
      </c>
      <c r="H475" s="317"/>
      <c r="I475" s="305">
        <v>45272</v>
      </c>
      <c r="J475" s="306">
        <v>0.2</v>
      </c>
      <c r="K475" s="299">
        <v>45470</v>
      </c>
      <c r="L475" s="296">
        <f t="shared" si="119"/>
        <v>198</v>
      </c>
      <c r="M475" s="296">
        <f t="shared" si="116"/>
        <v>12</v>
      </c>
      <c r="N475" s="309">
        <f t="shared" si="117"/>
        <v>12842781.647619048</v>
      </c>
      <c r="O475" s="373">
        <f t="shared" si="118"/>
        <v>30822675.954285719</v>
      </c>
    </row>
    <row r="476" spans="2:15" ht="14.25" thickBot="1" x14ac:dyDescent="0.3">
      <c r="B476" s="302"/>
      <c r="C476" s="303"/>
      <c r="D476" s="303"/>
      <c r="E476" s="308"/>
      <c r="F476" s="303">
        <v>1.5</v>
      </c>
      <c r="G476" s="304">
        <v>2191361507</v>
      </c>
      <c r="H476" s="317"/>
      <c r="I476" s="305">
        <v>45437</v>
      </c>
      <c r="J476" s="306">
        <v>0.4</v>
      </c>
      <c r="K476" s="299">
        <v>45470</v>
      </c>
      <c r="L476" s="296">
        <f t="shared" si="119"/>
        <v>33</v>
      </c>
      <c r="M476" s="296">
        <f t="shared" si="116"/>
        <v>12</v>
      </c>
      <c r="N476" s="309">
        <f t="shared" si="117"/>
        <v>48696922.377777778</v>
      </c>
      <c r="O476" s="373">
        <f t="shared" si="118"/>
        <v>233745227.41333333</v>
      </c>
    </row>
    <row r="477" spans="2:15" ht="14.25" thickBot="1" x14ac:dyDescent="0.3">
      <c r="B477" s="302"/>
      <c r="C477" s="303"/>
      <c r="D477" s="303"/>
      <c r="E477" s="308"/>
      <c r="F477" s="303">
        <v>1.5</v>
      </c>
      <c r="G477" s="304">
        <v>1914303154</v>
      </c>
      <c r="H477" s="317"/>
      <c r="I477" s="305">
        <v>45442</v>
      </c>
      <c r="J477" s="306">
        <v>0.1</v>
      </c>
      <c r="K477" s="299">
        <v>45470</v>
      </c>
      <c r="L477" s="296">
        <f t="shared" si="119"/>
        <v>28</v>
      </c>
      <c r="M477" s="296">
        <f t="shared" si="116"/>
        <v>17</v>
      </c>
      <c r="N477" s="309">
        <f t="shared" si="117"/>
        <v>42540070.088888891</v>
      </c>
      <c r="O477" s="373">
        <f t="shared" si="118"/>
        <v>72318119.151111111</v>
      </c>
    </row>
    <row r="478" spans="2:15" ht="14.25" thickBot="1" x14ac:dyDescent="0.3">
      <c r="B478" s="302"/>
      <c r="C478" s="303"/>
      <c r="D478" s="303"/>
      <c r="E478" s="308"/>
      <c r="F478" s="303">
        <v>3.5</v>
      </c>
      <c r="G478" s="304">
        <v>51016542</v>
      </c>
      <c r="H478" s="317"/>
      <c r="I478" s="305">
        <v>45372</v>
      </c>
      <c r="J478" s="306">
        <v>1</v>
      </c>
      <c r="K478" s="299">
        <v>45470</v>
      </c>
      <c r="L478" s="296">
        <f t="shared" si="119"/>
        <v>98</v>
      </c>
      <c r="M478" s="296">
        <f t="shared" si="116"/>
        <v>7</v>
      </c>
      <c r="N478" s="309">
        <f t="shared" si="117"/>
        <v>485871.82857142854</v>
      </c>
      <c r="O478" s="373">
        <f t="shared" si="118"/>
        <v>3401102.8</v>
      </c>
    </row>
    <row r="479" spans="2:15" ht="14.25" thickBot="1" x14ac:dyDescent="0.3">
      <c r="B479" s="302"/>
      <c r="C479" s="303"/>
      <c r="D479" s="303"/>
      <c r="E479" s="308"/>
      <c r="F479" s="303">
        <v>2</v>
      </c>
      <c r="G479" s="304">
        <v>26863918</v>
      </c>
      <c r="H479" s="317"/>
      <c r="I479" s="305">
        <v>45421</v>
      </c>
      <c r="J479" s="306">
        <v>1</v>
      </c>
      <c r="K479" s="299">
        <v>45470</v>
      </c>
      <c r="L479" s="296">
        <f t="shared" si="119"/>
        <v>49</v>
      </c>
      <c r="M479" s="296">
        <f t="shared" si="116"/>
        <v>11</v>
      </c>
      <c r="N479" s="309">
        <f t="shared" si="117"/>
        <v>447731.96666666667</v>
      </c>
      <c r="O479" s="373">
        <f t="shared" si="118"/>
        <v>4925051.6333333338</v>
      </c>
    </row>
    <row r="480" spans="2:15" ht="14.25" thickBot="1" x14ac:dyDescent="0.3">
      <c r="B480" s="302"/>
      <c r="C480" s="303"/>
      <c r="D480" s="303"/>
      <c r="E480" s="308"/>
      <c r="F480" s="303">
        <v>2</v>
      </c>
      <c r="G480" s="304">
        <v>442029093</v>
      </c>
      <c r="H480" s="317"/>
      <c r="I480" s="305">
        <v>45421</v>
      </c>
      <c r="J480" s="306">
        <v>1</v>
      </c>
      <c r="K480" s="299">
        <v>45470</v>
      </c>
      <c r="L480" s="296">
        <f t="shared" si="119"/>
        <v>49</v>
      </c>
      <c r="M480" s="296">
        <f t="shared" si="116"/>
        <v>11</v>
      </c>
      <c r="N480" s="309">
        <f t="shared" si="117"/>
        <v>7367151.5499999998</v>
      </c>
      <c r="O480" s="373">
        <f t="shared" si="118"/>
        <v>81038667.049999997</v>
      </c>
    </row>
    <row r="481" spans="2:16" ht="14.25" thickBot="1" x14ac:dyDescent="0.3">
      <c r="B481" s="302"/>
      <c r="C481" s="303"/>
      <c r="D481" s="303"/>
      <c r="E481" s="308"/>
      <c r="F481" s="303">
        <v>7</v>
      </c>
      <c r="G481" s="304">
        <v>94687378</v>
      </c>
      <c r="H481" s="317"/>
      <c r="I481" s="305">
        <v>45442</v>
      </c>
      <c r="J481" s="306">
        <v>1</v>
      </c>
      <c r="K481" s="299">
        <v>45470</v>
      </c>
      <c r="L481" s="296">
        <f t="shared" si="119"/>
        <v>28</v>
      </c>
      <c r="M481" s="296">
        <f t="shared" si="116"/>
        <v>182</v>
      </c>
      <c r="N481" s="309">
        <f t="shared" si="117"/>
        <v>450892.2761904762</v>
      </c>
      <c r="O481" s="373">
        <f t="shared" si="118"/>
        <v>82062394.266666666</v>
      </c>
    </row>
    <row r="482" spans="2:16" ht="14.25" thickBot="1" x14ac:dyDescent="0.3">
      <c r="B482" s="302"/>
      <c r="C482" s="303"/>
      <c r="D482" s="303"/>
      <c r="E482" s="308"/>
      <c r="F482" s="303">
        <v>8</v>
      </c>
      <c r="G482" s="304">
        <v>10027431070</v>
      </c>
      <c r="H482" s="317"/>
      <c r="I482" s="305">
        <v>45455</v>
      </c>
      <c r="J482" s="306">
        <v>0.1</v>
      </c>
      <c r="K482" s="299">
        <v>45470</v>
      </c>
      <c r="L482" s="296">
        <f t="shared" si="119"/>
        <v>15</v>
      </c>
      <c r="M482" s="296">
        <f t="shared" si="116"/>
        <v>225</v>
      </c>
      <c r="N482" s="309">
        <f t="shared" si="117"/>
        <v>41780962.791666664</v>
      </c>
      <c r="O482" s="373">
        <f t="shared" si="118"/>
        <v>940071662.8125</v>
      </c>
    </row>
    <row r="483" spans="2:16" ht="14.25" thickBot="1" x14ac:dyDescent="0.3">
      <c r="B483" s="302">
        <v>3</v>
      </c>
      <c r="C483" s="303"/>
      <c r="D483" s="303"/>
      <c r="E483" s="308"/>
      <c r="F483" s="303">
        <v>1</v>
      </c>
      <c r="G483" s="304">
        <v>52577799</v>
      </c>
      <c r="H483" s="317"/>
      <c r="I483" s="305">
        <v>45464</v>
      </c>
      <c r="J483" s="306">
        <v>1</v>
      </c>
      <c r="K483" s="299">
        <v>45470</v>
      </c>
      <c r="L483" s="296">
        <f t="shared" si="119"/>
        <v>6</v>
      </c>
      <c r="M483" s="296">
        <f t="shared" si="116"/>
        <v>24</v>
      </c>
      <c r="N483" s="297">
        <f t="shared" si="117"/>
        <v>1752593.3</v>
      </c>
      <c r="O483" s="373">
        <f t="shared" si="118"/>
        <v>42062239.200000003</v>
      </c>
    </row>
    <row r="484" spans="2:16" ht="14.25" thickBot="1" x14ac:dyDescent="0.3">
      <c r="B484" s="302">
        <v>4</v>
      </c>
      <c r="C484" s="303"/>
      <c r="D484" s="303"/>
      <c r="E484" s="308"/>
      <c r="F484" s="303">
        <v>1.5</v>
      </c>
      <c r="G484" s="304">
        <v>312153276</v>
      </c>
      <c r="H484" s="317"/>
      <c r="I484" s="305">
        <v>45470</v>
      </c>
      <c r="J484" s="306">
        <v>0.1</v>
      </c>
      <c r="K484" s="299">
        <v>45470</v>
      </c>
      <c r="L484" s="296">
        <f t="shared" si="119"/>
        <v>0</v>
      </c>
      <c r="M484" s="296">
        <f t="shared" si="116"/>
        <v>45</v>
      </c>
      <c r="N484" s="297">
        <f t="shared" si="117"/>
        <v>6936739.4666666668</v>
      </c>
      <c r="O484" s="373">
        <f t="shared" si="118"/>
        <v>31215327.600000001</v>
      </c>
    </row>
    <row r="485" spans="2:16" ht="13.5" x14ac:dyDescent="0.25">
      <c r="B485" s="302">
        <v>5</v>
      </c>
      <c r="C485" s="303"/>
      <c r="D485" s="303"/>
      <c r="E485" s="308"/>
      <c r="F485" s="303">
        <v>3</v>
      </c>
      <c r="G485" s="304">
        <v>230956305.13999999</v>
      </c>
      <c r="H485" s="316"/>
      <c r="I485" s="305">
        <v>45470</v>
      </c>
      <c r="J485" s="306">
        <v>0.9</v>
      </c>
      <c r="K485" s="299">
        <v>45470</v>
      </c>
      <c r="L485" s="296">
        <f t="shared" si="119"/>
        <v>0</v>
      </c>
      <c r="M485" s="296">
        <f t="shared" si="116"/>
        <v>90</v>
      </c>
      <c r="N485" s="297">
        <f t="shared" si="117"/>
        <v>2566181.168222222</v>
      </c>
      <c r="O485" s="373">
        <f t="shared" si="118"/>
        <v>207860674.62599999</v>
      </c>
    </row>
    <row r="486" spans="2:16" ht="13.5" thickBot="1" x14ac:dyDescent="0.25">
      <c r="B486" s="300"/>
      <c r="C486" s="511" t="s">
        <v>275</v>
      </c>
      <c r="D486" s="511"/>
      <c r="E486" s="511"/>
      <c r="F486" s="511"/>
      <c r="G486" s="511"/>
      <c r="H486" s="511"/>
      <c r="I486" s="511"/>
      <c r="J486" s="511"/>
      <c r="K486" s="511"/>
      <c r="L486" s="511"/>
      <c r="M486" s="511"/>
      <c r="N486" s="511"/>
      <c r="O486" s="374">
        <f>SUM(O468:O485)</f>
        <v>2917064365.1444445</v>
      </c>
      <c r="P486">
        <v>2917064365.1399999</v>
      </c>
    </row>
    <row r="497" spans="2:16" ht="13.5" thickBot="1" x14ac:dyDescent="0.25">
      <c r="B497" s="313" t="s">
        <v>311</v>
      </c>
    </row>
    <row r="498" spans="2:16" x14ac:dyDescent="0.2">
      <c r="B498" s="514" t="s">
        <v>260</v>
      </c>
      <c r="C498" s="512" t="s">
        <v>261</v>
      </c>
      <c r="D498" s="512" t="s">
        <v>262</v>
      </c>
      <c r="E498" s="512" t="s">
        <v>263</v>
      </c>
      <c r="F498" s="512" t="s">
        <v>264</v>
      </c>
      <c r="G498" s="512" t="s">
        <v>265</v>
      </c>
      <c r="H498" s="512" t="s">
        <v>266</v>
      </c>
      <c r="I498" s="512" t="s">
        <v>267</v>
      </c>
      <c r="J498" s="512" t="s">
        <v>268</v>
      </c>
      <c r="K498" s="512" t="s">
        <v>269</v>
      </c>
      <c r="L498" s="512" t="s">
        <v>270</v>
      </c>
      <c r="M498" s="512" t="s">
        <v>271</v>
      </c>
      <c r="N498" s="516" t="s">
        <v>272</v>
      </c>
      <c r="O498" s="509" t="s">
        <v>273</v>
      </c>
    </row>
    <row r="499" spans="2:16" ht="13.5" thickBot="1" x14ac:dyDescent="0.25">
      <c r="B499" s="515"/>
      <c r="C499" s="513"/>
      <c r="D499" s="513"/>
      <c r="E499" s="513"/>
      <c r="F499" s="513"/>
      <c r="G499" s="513" t="s">
        <v>274</v>
      </c>
      <c r="H499" s="513" t="s">
        <v>274</v>
      </c>
      <c r="I499" s="513"/>
      <c r="J499" s="513" t="s">
        <v>1</v>
      </c>
      <c r="K499" s="513"/>
      <c r="L499" s="513"/>
      <c r="M499" s="513"/>
      <c r="N499" s="517"/>
      <c r="O499" s="510"/>
    </row>
    <row r="500" spans="2:16" ht="14.25" thickBot="1" x14ac:dyDescent="0.3">
      <c r="B500" s="291">
        <v>1</v>
      </c>
      <c r="C500" s="292"/>
      <c r="D500" s="292"/>
      <c r="E500" s="307"/>
      <c r="F500" s="292">
        <v>7.9</v>
      </c>
      <c r="G500" s="319">
        <v>14588338087</v>
      </c>
      <c r="H500" s="319">
        <v>437650142.61000001</v>
      </c>
      <c r="I500" s="305">
        <v>45328</v>
      </c>
      <c r="J500" s="295">
        <v>0.5</v>
      </c>
      <c r="K500" s="299">
        <v>45470</v>
      </c>
      <c r="L500" s="296">
        <f>+K500-I500</f>
        <v>142</v>
      </c>
      <c r="M500" s="296">
        <f>+MIN(F500*30-L500,360)</f>
        <v>95</v>
      </c>
      <c r="N500" s="309">
        <f>H500/(F500*30)</f>
        <v>1846625.0743037974</v>
      </c>
      <c r="O500" s="373">
        <f t="shared" ref="O500:O501" si="120">(+N500*M500*J500)</f>
        <v>87714691.029430375</v>
      </c>
    </row>
    <row r="501" spans="2:16" ht="13.5" x14ac:dyDescent="0.25">
      <c r="B501" s="302">
        <v>2</v>
      </c>
      <c r="C501" s="303"/>
      <c r="D501" s="303"/>
      <c r="E501" s="308"/>
      <c r="F501" s="303">
        <v>6</v>
      </c>
      <c r="G501" s="319">
        <v>5875833952</v>
      </c>
      <c r="H501" s="319"/>
      <c r="I501" s="305">
        <v>45337</v>
      </c>
      <c r="J501" s="306">
        <v>1</v>
      </c>
      <c r="K501" s="299">
        <v>45470</v>
      </c>
      <c r="L501" s="296">
        <f t="shared" ref="L501" si="121">+K501-I501</f>
        <v>133</v>
      </c>
      <c r="M501" s="296">
        <f>+MIN(F501*30-L501,360)</f>
        <v>47</v>
      </c>
      <c r="N501" s="309">
        <f>G501/(F501*30)</f>
        <v>32643521.955555554</v>
      </c>
      <c r="O501" s="373">
        <f t="shared" si="120"/>
        <v>1534245531.9111111</v>
      </c>
    </row>
    <row r="502" spans="2:16" ht="13.5" thickBot="1" x14ac:dyDescent="0.25">
      <c r="B502" s="300"/>
      <c r="C502" s="511" t="s">
        <v>275</v>
      </c>
      <c r="D502" s="511"/>
      <c r="E502" s="511"/>
      <c r="F502" s="511"/>
      <c r="G502" s="511"/>
      <c r="H502" s="511"/>
      <c r="I502" s="511"/>
      <c r="J502" s="511"/>
      <c r="K502" s="511"/>
      <c r="L502" s="511"/>
      <c r="M502" s="511"/>
      <c r="N502" s="511"/>
      <c r="O502" s="374">
        <f>SUM(O500:O501)</f>
        <v>1621960222.9405415</v>
      </c>
      <c r="P502">
        <v>1621960222.9400001</v>
      </c>
    </row>
    <row r="505" spans="2:16" ht="13.5" thickBot="1" x14ac:dyDescent="0.25">
      <c r="B505" s="313" t="s">
        <v>315</v>
      </c>
    </row>
    <row r="506" spans="2:16" x14ac:dyDescent="0.2">
      <c r="B506" s="514" t="s">
        <v>260</v>
      </c>
      <c r="C506" s="512" t="s">
        <v>261</v>
      </c>
      <c r="D506" s="512" t="s">
        <v>262</v>
      </c>
      <c r="E506" s="512" t="s">
        <v>263</v>
      </c>
      <c r="F506" s="512" t="s">
        <v>264</v>
      </c>
      <c r="G506" s="512" t="s">
        <v>265</v>
      </c>
      <c r="H506" s="512" t="s">
        <v>266</v>
      </c>
      <c r="I506" s="512" t="s">
        <v>267</v>
      </c>
      <c r="J506" s="512" t="s">
        <v>268</v>
      </c>
      <c r="K506" s="512" t="s">
        <v>269</v>
      </c>
      <c r="L506" s="512" t="s">
        <v>270</v>
      </c>
      <c r="M506" s="512" t="s">
        <v>271</v>
      </c>
      <c r="N506" s="516" t="s">
        <v>272</v>
      </c>
      <c r="O506" s="509" t="s">
        <v>273</v>
      </c>
    </row>
    <row r="507" spans="2:16" ht="13.5" thickBot="1" x14ac:dyDescent="0.25">
      <c r="B507" s="515"/>
      <c r="C507" s="513"/>
      <c r="D507" s="513"/>
      <c r="E507" s="513"/>
      <c r="F507" s="513"/>
      <c r="G507" s="513" t="s">
        <v>274</v>
      </c>
      <c r="H507" s="513" t="s">
        <v>274</v>
      </c>
      <c r="I507" s="513"/>
      <c r="J507" s="513" t="s">
        <v>1</v>
      </c>
      <c r="K507" s="513"/>
      <c r="L507" s="513"/>
      <c r="M507" s="513"/>
      <c r="N507" s="517"/>
      <c r="O507" s="510"/>
    </row>
    <row r="508" spans="2:16" ht="14.25" thickBot="1" x14ac:dyDescent="0.3">
      <c r="B508" s="291">
        <v>1</v>
      </c>
      <c r="C508" s="292"/>
      <c r="D508" s="292"/>
      <c r="E508" s="307"/>
      <c r="F508" s="292">
        <v>370.67</v>
      </c>
      <c r="G508" s="293">
        <v>429595727161</v>
      </c>
      <c r="H508" s="315"/>
      <c r="I508" s="305">
        <v>35232</v>
      </c>
      <c r="J508" s="352">
        <v>0.11786000000000001</v>
      </c>
      <c r="K508" s="299">
        <v>45470</v>
      </c>
      <c r="L508" s="296">
        <f>+K508-I508</f>
        <v>10238</v>
      </c>
      <c r="M508" s="296">
        <f>+MIN(F508*30-L508,360)</f>
        <v>360</v>
      </c>
      <c r="N508" s="309">
        <f>G508/(F508*30)</f>
        <v>38632361.863742232</v>
      </c>
      <c r="O508" s="373">
        <f t="shared" ref="O508:O512" si="122">(+N508*M508*J508)</f>
        <v>1639155660.9338377</v>
      </c>
    </row>
    <row r="509" spans="2:16" ht="14.25" thickBot="1" x14ac:dyDescent="0.3">
      <c r="B509" s="302">
        <v>2</v>
      </c>
      <c r="C509" s="303"/>
      <c r="D509" s="303"/>
      <c r="E509" s="308"/>
      <c r="F509" s="303">
        <v>58.53</v>
      </c>
      <c r="G509" s="304">
        <v>73907566008</v>
      </c>
      <c r="H509" s="316">
        <v>5556010416</v>
      </c>
      <c r="I509" s="305">
        <v>45417</v>
      </c>
      <c r="J509" s="353">
        <v>0.5</v>
      </c>
      <c r="K509" s="299">
        <v>45470</v>
      </c>
      <c r="L509" s="296">
        <f t="shared" ref="L509:L512" si="123">+K509-I509</f>
        <v>53</v>
      </c>
      <c r="M509" s="296">
        <f>+MIN(F509*30-L509,360)</f>
        <v>360</v>
      </c>
      <c r="N509" s="309">
        <f>H509/(F509*30)</f>
        <v>3164195.2366307876</v>
      </c>
      <c r="O509" s="373">
        <f t="shared" si="122"/>
        <v>569555142.59354174</v>
      </c>
    </row>
    <row r="510" spans="2:16" ht="14.25" thickBot="1" x14ac:dyDescent="0.3">
      <c r="B510" s="302"/>
      <c r="C510" s="303"/>
      <c r="D510" s="303"/>
      <c r="E510" s="308"/>
      <c r="F510" s="303">
        <v>6.03</v>
      </c>
      <c r="G510" s="304">
        <v>14647683610</v>
      </c>
      <c r="H510" s="317">
        <v>7692260580</v>
      </c>
      <c r="I510" s="305">
        <v>45470</v>
      </c>
      <c r="J510" s="353">
        <v>0.35</v>
      </c>
      <c r="K510" s="299">
        <v>45470</v>
      </c>
      <c r="L510" s="296">
        <f t="shared" si="123"/>
        <v>0</v>
      </c>
      <c r="M510" s="296">
        <f>+MIN(F510*30-L510,360)</f>
        <v>180.9</v>
      </c>
      <c r="N510" s="309">
        <f>H510/(F510*30)</f>
        <v>42522170.149253733</v>
      </c>
      <c r="O510" s="373">
        <f t="shared" si="122"/>
        <v>2692291203</v>
      </c>
    </row>
    <row r="511" spans="2:16" ht="14.25" thickBot="1" x14ac:dyDescent="0.3">
      <c r="B511" s="302"/>
      <c r="C511" s="303"/>
      <c r="D511" s="303"/>
      <c r="E511" s="308"/>
      <c r="F511" s="303">
        <v>5</v>
      </c>
      <c r="G511" s="304">
        <v>2936974043</v>
      </c>
      <c r="H511" s="317"/>
      <c r="I511" s="305">
        <v>45422</v>
      </c>
      <c r="J511" s="353">
        <v>1</v>
      </c>
      <c r="K511" s="299">
        <v>45470</v>
      </c>
      <c r="L511" s="296">
        <f t="shared" si="123"/>
        <v>48</v>
      </c>
      <c r="M511" s="296">
        <f>+MIN(F511*30-L511,360)</f>
        <v>102</v>
      </c>
      <c r="N511" s="309">
        <f>G511/(F511*30)</f>
        <v>19579826.953333333</v>
      </c>
      <c r="O511" s="373">
        <f t="shared" si="122"/>
        <v>1997142349.24</v>
      </c>
    </row>
    <row r="512" spans="2:16" ht="13.5" x14ac:dyDescent="0.25">
      <c r="B512" s="302"/>
      <c r="C512" s="303"/>
      <c r="D512" s="303"/>
      <c r="E512" s="308"/>
      <c r="F512" s="303">
        <v>1</v>
      </c>
      <c r="G512" s="304">
        <v>1200000000</v>
      </c>
      <c r="H512" s="317"/>
      <c r="I512" s="305">
        <v>45454</v>
      </c>
      <c r="J512" s="353">
        <v>1</v>
      </c>
      <c r="K512" s="299">
        <v>45470</v>
      </c>
      <c r="L512" s="296">
        <f t="shared" si="123"/>
        <v>16</v>
      </c>
      <c r="M512" s="296">
        <f>+MIN(F512*30-L512,360)</f>
        <v>14</v>
      </c>
      <c r="N512" s="309">
        <f>G512/(F512*30)</f>
        <v>40000000</v>
      </c>
      <c r="O512" s="373">
        <f t="shared" si="122"/>
        <v>560000000</v>
      </c>
    </row>
    <row r="513" spans="2:16" ht="13.5" thickBot="1" x14ac:dyDescent="0.25">
      <c r="B513" s="300"/>
      <c r="C513" s="511" t="s">
        <v>275</v>
      </c>
      <c r="D513" s="511"/>
      <c r="E513" s="511"/>
      <c r="F513" s="511"/>
      <c r="G513" s="511"/>
      <c r="H513" s="511"/>
      <c r="I513" s="511"/>
      <c r="J513" s="511"/>
      <c r="K513" s="511"/>
      <c r="L513" s="511"/>
      <c r="M513" s="511"/>
      <c r="N513" s="511"/>
      <c r="O513" s="374">
        <f>SUM(O508:O512)</f>
        <v>7458144355.7673798</v>
      </c>
    </row>
    <row r="515" spans="2:16" ht="13.5" thickBot="1" x14ac:dyDescent="0.25">
      <c r="B515" s="313" t="s">
        <v>316</v>
      </c>
    </row>
    <row r="516" spans="2:16" x14ac:dyDescent="0.2">
      <c r="B516" s="514" t="s">
        <v>260</v>
      </c>
      <c r="C516" s="512" t="s">
        <v>261</v>
      </c>
      <c r="D516" s="512" t="s">
        <v>262</v>
      </c>
      <c r="E516" s="512" t="s">
        <v>263</v>
      </c>
      <c r="F516" s="512" t="s">
        <v>264</v>
      </c>
      <c r="G516" s="512" t="s">
        <v>265</v>
      </c>
      <c r="H516" s="512" t="s">
        <v>266</v>
      </c>
      <c r="I516" s="512" t="s">
        <v>267</v>
      </c>
      <c r="J516" s="512" t="s">
        <v>268</v>
      </c>
      <c r="K516" s="512" t="s">
        <v>269</v>
      </c>
      <c r="L516" s="512" t="s">
        <v>270</v>
      </c>
      <c r="M516" s="512" t="s">
        <v>271</v>
      </c>
      <c r="N516" s="516" t="s">
        <v>272</v>
      </c>
      <c r="O516" s="509" t="s">
        <v>273</v>
      </c>
    </row>
    <row r="517" spans="2:16" ht="13.5" thickBot="1" x14ac:dyDescent="0.25">
      <c r="B517" s="515"/>
      <c r="C517" s="513"/>
      <c r="D517" s="513"/>
      <c r="E517" s="513"/>
      <c r="F517" s="513"/>
      <c r="G517" s="513" t="s">
        <v>274</v>
      </c>
      <c r="H517" s="513" t="s">
        <v>274</v>
      </c>
      <c r="I517" s="513"/>
      <c r="J517" s="513" t="s">
        <v>1</v>
      </c>
      <c r="K517" s="513"/>
      <c r="L517" s="513"/>
      <c r="M517" s="513"/>
      <c r="N517" s="517"/>
      <c r="O517" s="510"/>
    </row>
    <row r="518" spans="2:16" ht="14.25" thickBot="1" x14ac:dyDescent="0.3">
      <c r="B518" s="291">
        <v>1</v>
      </c>
      <c r="C518" s="292"/>
      <c r="D518" s="292"/>
      <c r="E518" s="307"/>
      <c r="F518" s="292">
        <v>6</v>
      </c>
      <c r="G518" s="293">
        <v>4223514933</v>
      </c>
      <c r="H518" s="315"/>
      <c r="I518" s="305">
        <v>45342</v>
      </c>
      <c r="J518" s="352">
        <v>1</v>
      </c>
      <c r="K518" s="299">
        <v>45470</v>
      </c>
      <c r="L518" s="296">
        <f>+K518-I518</f>
        <v>128</v>
      </c>
      <c r="M518" s="296">
        <f>+MIN(F518*30-L518,360)</f>
        <v>52</v>
      </c>
      <c r="N518" s="309">
        <f>G518/(F518*30)</f>
        <v>23463971.850000001</v>
      </c>
      <c r="O518" s="373">
        <f t="shared" ref="O518:O520" si="124">(+N518*M518*J518)</f>
        <v>1220126536.2</v>
      </c>
    </row>
    <row r="519" spans="2:16" ht="14.25" thickBot="1" x14ac:dyDescent="0.3">
      <c r="B519" s="302">
        <v>2</v>
      </c>
      <c r="C519" s="303"/>
      <c r="D519" s="303"/>
      <c r="E519" s="308"/>
      <c r="F519" s="303">
        <v>5</v>
      </c>
      <c r="G519" s="304">
        <v>2682461845</v>
      </c>
      <c r="H519" s="316"/>
      <c r="I519" s="305">
        <v>45394</v>
      </c>
      <c r="J519" s="353">
        <v>1</v>
      </c>
      <c r="K519" s="299">
        <v>45470</v>
      </c>
      <c r="L519" s="296">
        <f t="shared" ref="L519:L520" si="125">+K519-I519</f>
        <v>76</v>
      </c>
      <c r="M519" s="296">
        <f>+MIN(F519*30-L519,360)</f>
        <v>74</v>
      </c>
      <c r="N519" s="309">
        <f>G519/(F519*30)</f>
        <v>17883078.966666665</v>
      </c>
      <c r="O519" s="373">
        <f t="shared" si="124"/>
        <v>1323347843.5333333</v>
      </c>
    </row>
    <row r="520" spans="2:16" ht="13.5" x14ac:dyDescent="0.25">
      <c r="B520" s="302"/>
      <c r="C520" s="303"/>
      <c r="D520" s="303"/>
      <c r="E520" s="308"/>
      <c r="F520" s="303">
        <v>8</v>
      </c>
      <c r="G520" s="304">
        <v>8661152204</v>
      </c>
      <c r="H520" s="317"/>
      <c r="I520" s="305">
        <v>45411</v>
      </c>
      <c r="J520" s="353">
        <v>1</v>
      </c>
      <c r="K520" s="299">
        <v>45470</v>
      </c>
      <c r="L520" s="296">
        <f t="shared" si="125"/>
        <v>59</v>
      </c>
      <c r="M520" s="296">
        <f>+MIN(F520*30-L520,360)</f>
        <v>181</v>
      </c>
      <c r="N520" s="309">
        <f>G520/(F520*30)</f>
        <v>36088134.18333333</v>
      </c>
      <c r="O520" s="373">
        <f t="shared" si="124"/>
        <v>6531952287.1833324</v>
      </c>
    </row>
    <row r="521" spans="2:16" ht="14.25" thickBot="1" x14ac:dyDescent="0.3">
      <c r="B521" s="300"/>
      <c r="C521" s="511" t="s">
        <v>275</v>
      </c>
      <c r="D521" s="511"/>
      <c r="E521" s="511"/>
      <c r="F521" s="511"/>
      <c r="G521" s="511"/>
      <c r="H521" s="511"/>
      <c r="I521" s="511"/>
      <c r="J521" s="511"/>
      <c r="K521" s="511"/>
      <c r="L521" s="511"/>
      <c r="M521" s="511"/>
      <c r="N521" s="511"/>
      <c r="O521" s="374">
        <f>SUM(O518:O520)</f>
        <v>9075426666.916666</v>
      </c>
      <c r="P521" s="301">
        <v>9075426666.9166698</v>
      </c>
    </row>
    <row r="523" spans="2:16" ht="13.5" thickBot="1" x14ac:dyDescent="0.25">
      <c r="B523" s="121" t="s">
        <v>317</v>
      </c>
    </row>
    <row r="524" spans="2:16" x14ac:dyDescent="0.2">
      <c r="B524" s="514" t="s">
        <v>260</v>
      </c>
      <c r="C524" s="512" t="s">
        <v>261</v>
      </c>
      <c r="D524" s="512" t="s">
        <v>262</v>
      </c>
      <c r="E524" s="512" t="s">
        <v>263</v>
      </c>
      <c r="F524" s="512" t="s">
        <v>264</v>
      </c>
      <c r="G524" s="512" t="s">
        <v>265</v>
      </c>
      <c r="H524" s="512" t="s">
        <v>266</v>
      </c>
      <c r="I524" s="512" t="s">
        <v>267</v>
      </c>
      <c r="J524" s="512" t="s">
        <v>268</v>
      </c>
      <c r="K524" s="512" t="s">
        <v>269</v>
      </c>
      <c r="L524" s="512" t="s">
        <v>270</v>
      </c>
      <c r="M524" s="512" t="s">
        <v>271</v>
      </c>
      <c r="N524" s="516" t="s">
        <v>272</v>
      </c>
      <c r="O524" s="509" t="s">
        <v>273</v>
      </c>
    </row>
    <row r="525" spans="2:16" ht="13.5" thickBot="1" x14ac:dyDescent="0.25">
      <c r="B525" s="515"/>
      <c r="C525" s="513"/>
      <c r="D525" s="513"/>
      <c r="E525" s="513"/>
      <c r="F525" s="513"/>
      <c r="G525" s="513" t="s">
        <v>274</v>
      </c>
      <c r="H525" s="513" t="s">
        <v>274</v>
      </c>
      <c r="I525" s="513"/>
      <c r="J525" s="513" t="s">
        <v>1</v>
      </c>
      <c r="K525" s="513"/>
      <c r="L525" s="513"/>
      <c r="M525" s="513"/>
      <c r="N525" s="517"/>
      <c r="O525" s="510"/>
    </row>
    <row r="526" spans="2:16" ht="13.5" x14ac:dyDescent="0.25">
      <c r="B526" s="291">
        <v>1</v>
      </c>
      <c r="C526" s="292"/>
      <c r="D526" s="292"/>
      <c r="E526" s="307"/>
      <c r="F526" s="292">
        <v>9</v>
      </c>
      <c r="G526" s="293">
        <v>4659943285</v>
      </c>
      <c r="H526" s="315">
        <v>655843869.74000001</v>
      </c>
      <c r="I526" s="305">
        <v>45470</v>
      </c>
      <c r="J526" s="352">
        <v>1</v>
      </c>
      <c r="K526" s="299">
        <v>45470</v>
      </c>
      <c r="L526" s="296">
        <f>+K526-I526</f>
        <v>0</v>
      </c>
      <c r="M526" s="296">
        <f>+MIN(F526*30-L526,360)</f>
        <v>270</v>
      </c>
      <c r="N526" s="309">
        <f>H526/(F526*30)</f>
        <v>2429051.3694074075</v>
      </c>
      <c r="O526" s="373">
        <f t="shared" ref="O526" si="126">(+N526*M526*J526)</f>
        <v>655843869.74000001</v>
      </c>
    </row>
    <row r="527" spans="2:16" ht="13.5" thickBot="1" x14ac:dyDescent="0.25">
      <c r="B527" s="300"/>
      <c r="C527" s="511" t="s">
        <v>275</v>
      </c>
      <c r="D527" s="511"/>
      <c r="E527" s="511"/>
      <c r="F527" s="511"/>
      <c r="G527" s="511"/>
      <c r="H527" s="511"/>
      <c r="I527" s="511"/>
      <c r="J527" s="511"/>
      <c r="K527" s="511"/>
      <c r="L527" s="511"/>
      <c r="M527" s="511"/>
      <c r="N527" s="511"/>
      <c r="O527" s="374">
        <f>SUM(O526:O526)</f>
        <v>655843869.74000001</v>
      </c>
      <c r="P527">
        <v>655843869.74000001</v>
      </c>
    </row>
    <row r="529" spans="2:15" ht="13.5" thickBot="1" x14ac:dyDescent="0.25">
      <c r="B529" s="121" t="s">
        <v>318</v>
      </c>
    </row>
    <row r="530" spans="2:15" x14ac:dyDescent="0.2">
      <c r="B530" s="514" t="s">
        <v>260</v>
      </c>
      <c r="C530" s="512" t="s">
        <v>261</v>
      </c>
      <c r="D530" s="512" t="s">
        <v>262</v>
      </c>
      <c r="E530" s="512" t="s">
        <v>263</v>
      </c>
      <c r="F530" s="512" t="s">
        <v>264</v>
      </c>
      <c r="G530" s="512" t="s">
        <v>265</v>
      </c>
      <c r="H530" s="512" t="s">
        <v>266</v>
      </c>
      <c r="I530" s="512" t="s">
        <v>267</v>
      </c>
      <c r="J530" s="512" t="s">
        <v>268</v>
      </c>
      <c r="K530" s="512" t="s">
        <v>269</v>
      </c>
      <c r="L530" s="512" t="s">
        <v>270</v>
      </c>
      <c r="M530" s="512" t="s">
        <v>271</v>
      </c>
      <c r="N530" s="516" t="s">
        <v>272</v>
      </c>
      <c r="O530" s="509" t="s">
        <v>273</v>
      </c>
    </row>
    <row r="531" spans="2:15" ht="13.5" thickBot="1" x14ac:dyDescent="0.25">
      <c r="B531" s="515"/>
      <c r="C531" s="513"/>
      <c r="D531" s="513"/>
      <c r="E531" s="513"/>
      <c r="F531" s="513"/>
      <c r="G531" s="513" t="s">
        <v>274</v>
      </c>
      <c r="H531" s="513" t="s">
        <v>274</v>
      </c>
      <c r="I531" s="513"/>
      <c r="J531" s="513" t="s">
        <v>1</v>
      </c>
      <c r="K531" s="513"/>
      <c r="L531" s="513"/>
      <c r="M531" s="513"/>
      <c r="N531" s="517"/>
      <c r="O531" s="510"/>
    </row>
    <row r="532" spans="2:15" ht="14.25" thickBot="1" x14ac:dyDescent="0.3">
      <c r="B532" s="291">
        <v>1</v>
      </c>
      <c r="C532" s="292"/>
      <c r="D532" s="292"/>
      <c r="E532" s="307"/>
      <c r="F532" s="292">
        <v>10.5</v>
      </c>
      <c r="G532" s="293">
        <v>5672037688.4799995</v>
      </c>
      <c r="H532" s="315">
        <v>342122908.19</v>
      </c>
      <c r="I532" s="305">
        <v>45470</v>
      </c>
      <c r="J532" s="352">
        <v>0.05</v>
      </c>
      <c r="K532" s="299">
        <v>45470</v>
      </c>
      <c r="L532" s="296">
        <f>+K532-I532</f>
        <v>0</v>
      </c>
      <c r="M532" s="296">
        <f t="shared" ref="M532:M537" si="127">+MIN(F532*30-L532,360)</f>
        <v>315</v>
      </c>
      <c r="N532" s="309">
        <f>H532/(F532*30)</f>
        <v>1086104.4704444443</v>
      </c>
      <c r="O532" s="373">
        <f t="shared" ref="O532:O537" si="128">(+N532*M532*J532)</f>
        <v>17106145.409499999</v>
      </c>
    </row>
    <row r="533" spans="2:15" ht="14.25" thickBot="1" x14ac:dyDescent="0.3">
      <c r="B533" s="302">
        <v>2</v>
      </c>
      <c r="C533" s="303"/>
      <c r="D533" s="303"/>
      <c r="E533" s="308"/>
      <c r="F533" s="303">
        <v>18</v>
      </c>
      <c r="G533" s="304">
        <v>1489007019</v>
      </c>
      <c r="H533" s="316"/>
      <c r="I533" s="305">
        <v>44965</v>
      </c>
      <c r="J533" s="353">
        <v>1</v>
      </c>
      <c r="K533" s="299">
        <v>45470</v>
      </c>
      <c r="L533" s="296">
        <f t="shared" ref="L533:L537" si="129">+K533-I533</f>
        <v>505</v>
      </c>
      <c r="M533" s="296">
        <f t="shared" si="127"/>
        <v>35</v>
      </c>
      <c r="N533" s="309">
        <f>G533/(F533*30)</f>
        <v>2757420.4055555556</v>
      </c>
      <c r="O533" s="373">
        <f t="shared" si="128"/>
        <v>96509714.194444448</v>
      </c>
    </row>
    <row r="534" spans="2:15" ht="14.25" thickBot="1" x14ac:dyDescent="0.3">
      <c r="B534" s="302"/>
      <c r="C534" s="303"/>
      <c r="D534" s="303"/>
      <c r="E534" s="308"/>
      <c r="F534" s="303">
        <v>7</v>
      </c>
      <c r="G534" s="304">
        <v>2515333791</v>
      </c>
      <c r="H534" s="317"/>
      <c r="I534" s="305">
        <v>45286</v>
      </c>
      <c r="J534" s="353">
        <v>0.1</v>
      </c>
      <c r="K534" s="299">
        <v>45470</v>
      </c>
      <c r="L534" s="296">
        <f t="shared" si="129"/>
        <v>184</v>
      </c>
      <c r="M534" s="296">
        <f t="shared" si="127"/>
        <v>26</v>
      </c>
      <c r="N534" s="309">
        <f>G534/(F534*30)</f>
        <v>11977779.957142858</v>
      </c>
      <c r="O534" s="373">
        <f t="shared" si="128"/>
        <v>31142227.88857143</v>
      </c>
    </row>
    <row r="535" spans="2:15" ht="14.25" thickBot="1" x14ac:dyDescent="0.3">
      <c r="B535" s="302"/>
      <c r="C535" s="303"/>
      <c r="D535" s="303"/>
      <c r="E535" s="308"/>
      <c r="F535" s="303">
        <v>6</v>
      </c>
      <c r="G535" s="304">
        <v>841551216</v>
      </c>
      <c r="H535" s="317"/>
      <c r="I535" s="305">
        <v>45334</v>
      </c>
      <c r="J535" s="353">
        <v>0.5</v>
      </c>
      <c r="K535" s="299">
        <v>45470</v>
      </c>
      <c r="L535" s="296">
        <f t="shared" si="129"/>
        <v>136</v>
      </c>
      <c r="M535" s="296">
        <f t="shared" si="127"/>
        <v>44</v>
      </c>
      <c r="N535" s="309">
        <f>G535/(F535*30)</f>
        <v>4675284.5333333332</v>
      </c>
      <c r="O535" s="373">
        <f t="shared" si="128"/>
        <v>102856259.73333333</v>
      </c>
    </row>
    <row r="536" spans="2:15" ht="14.25" thickBot="1" x14ac:dyDescent="0.3">
      <c r="B536" s="302"/>
      <c r="C536" s="303"/>
      <c r="D536" s="303"/>
      <c r="E536" s="308"/>
      <c r="F536" s="303">
        <v>6</v>
      </c>
      <c r="G536" s="304">
        <v>1199982638</v>
      </c>
      <c r="H536" s="317"/>
      <c r="I536" s="305">
        <v>45327</v>
      </c>
      <c r="J536" s="353">
        <v>0.5</v>
      </c>
      <c r="K536" s="299">
        <v>45470</v>
      </c>
      <c r="L536" s="296">
        <f t="shared" si="129"/>
        <v>143</v>
      </c>
      <c r="M536" s="296">
        <f t="shared" si="127"/>
        <v>37</v>
      </c>
      <c r="N536" s="309">
        <f>G536/(F536*30)</f>
        <v>6666570.2111111116</v>
      </c>
      <c r="O536" s="373">
        <f t="shared" si="128"/>
        <v>123331548.90555556</v>
      </c>
    </row>
    <row r="537" spans="2:15" ht="13.5" x14ac:dyDescent="0.25">
      <c r="B537" s="302"/>
      <c r="C537" s="303"/>
      <c r="D537" s="303"/>
      <c r="E537" s="308"/>
      <c r="F537" s="303">
        <v>8</v>
      </c>
      <c r="G537" s="304">
        <v>1377658618</v>
      </c>
      <c r="H537" s="317"/>
      <c r="I537" s="305">
        <v>45470</v>
      </c>
      <c r="J537" s="353">
        <v>0.5</v>
      </c>
      <c r="K537" s="299">
        <v>45470</v>
      </c>
      <c r="L537" s="296">
        <f t="shared" si="129"/>
        <v>0</v>
      </c>
      <c r="M537" s="296">
        <f t="shared" si="127"/>
        <v>240</v>
      </c>
      <c r="N537" s="309">
        <f>G537/(F537*30)</f>
        <v>5740244.2416666662</v>
      </c>
      <c r="O537" s="373">
        <f t="shared" si="128"/>
        <v>688829309</v>
      </c>
    </row>
    <row r="538" spans="2:15" ht="13.5" thickBot="1" x14ac:dyDescent="0.25">
      <c r="B538" s="300"/>
      <c r="C538" s="511" t="s">
        <v>275</v>
      </c>
      <c r="D538" s="511"/>
      <c r="E538" s="511"/>
      <c r="F538" s="511"/>
      <c r="G538" s="511"/>
      <c r="H538" s="511"/>
      <c r="I538" s="511"/>
      <c r="J538" s="511"/>
      <c r="K538" s="511"/>
      <c r="L538" s="511"/>
      <c r="M538" s="511"/>
      <c r="N538" s="511"/>
      <c r="O538" s="374">
        <f>SUM(O532:O537)</f>
        <v>1059775205.1314048</v>
      </c>
    </row>
    <row r="539" spans="2:15" ht="13.5" thickBot="1" x14ac:dyDescent="0.25">
      <c r="B539" s="121" t="s">
        <v>341</v>
      </c>
    </row>
    <row r="540" spans="2:15" x14ac:dyDescent="0.2">
      <c r="B540" s="514" t="s">
        <v>260</v>
      </c>
      <c r="C540" s="512" t="s">
        <v>261</v>
      </c>
      <c r="D540" s="512" t="s">
        <v>262</v>
      </c>
      <c r="E540" s="512" t="s">
        <v>263</v>
      </c>
      <c r="F540" s="512" t="s">
        <v>264</v>
      </c>
      <c r="G540" s="512" t="s">
        <v>265</v>
      </c>
      <c r="H540" s="512" t="s">
        <v>266</v>
      </c>
      <c r="I540" s="512" t="s">
        <v>267</v>
      </c>
      <c r="J540" s="512" t="s">
        <v>268</v>
      </c>
      <c r="K540" s="512" t="s">
        <v>269</v>
      </c>
      <c r="L540" s="512" t="s">
        <v>270</v>
      </c>
      <c r="M540" s="512" t="s">
        <v>271</v>
      </c>
      <c r="N540" s="516" t="s">
        <v>272</v>
      </c>
      <c r="O540" s="509" t="s">
        <v>273</v>
      </c>
    </row>
    <row r="541" spans="2:15" ht="13.5" thickBot="1" x14ac:dyDescent="0.25">
      <c r="B541" s="515"/>
      <c r="C541" s="513"/>
      <c r="D541" s="513"/>
      <c r="E541" s="513"/>
      <c r="F541" s="513"/>
      <c r="G541" s="513" t="s">
        <v>274</v>
      </c>
      <c r="H541" s="513" t="s">
        <v>274</v>
      </c>
      <c r="I541" s="513"/>
      <c r="J541" s="513" t="s">
        <v>1</v>
      </c>
      <c r="K541" s="513"/>
      <c r="L541" s="513"/>
      <c r="M541" s="513"/>
      <c r="N541" s="517"/>
      <c r="O541" s="510"/>
    </row>
    <row r="542" spans="2:15" ht="14.25" thickBot="1" x14ac:dyDescent="0.3">
      <c r="B542" s="291">
        <v>1</v>
      </c>
      <c r="C542" s="292"/>
      <c r="D542" s="292"/>
      <c r="E542" s="307"/>
      <c r="F542" s="292">
        <v>8</v>
      </c>
      <c r="G542" s="293">
        <v>1323065080</v>
      </c>
      <c r="H542" s="315">
        <v>170895906.16999999</v>
      </c>
      <c r="I542" s="299">
        <v>45470</v>
      </c>
      <c r="J542" s="352">
        <v>0.7</v>
      </c>
      <c r="K542" s="299">
        <v>45470</v>
      </c>
      <c r="L542" s="296">
        <f>+K542-I542</f>
        <v>0</v>
      </c>
      <c r="M542" s="296">
        <f t="shared" ref="M542:M545" si="130">+MIN(F542*30-L542,360)</f>
        <v>240</v>
      </c>
      <c r="N542" s="309">
        <f>H542/(F542*30)</f>
        <v>712066.27570833324</v>
      </c>
      <c r="O542" s="373">
        <f t="shared" ref="O542:O545" si="131">(+N542*M542*J542)</f>
        <v>119627134.31899998</v>
      </c>
    </row>
    <row r="543" spans="2:15" ht="14.25" thickBot="1" x14ac:dyDescent="0.3">
      <c r="B543" s="302">
        <v>2</v>
      </c>
      <c r="C543" s="303"/>
      <c r="D543" s="303"/>
      <c r="E543" s="308"/>
      <c r="F543" s="303">
        <v>7</v>
      </c>
      <c r="G543" s="304">
        <v>2684213371</v>
      </c>
      <c r="H543" s="316">
        <v>752889116.25999999</v>
      </c>
      <c r="I543" s="299">
        <v>45470</v>
      </c>
      <c r="J543" s="353">
        <v>0.1</v>
      </c>
      <c r="K543" s="299">
        <v>45470</v>
      </c>
      <c r="L543" s="296">
        <f t="shared" ref="L543:L545" si="132">+K543-I543</f>
        <v>0</v>
      </c>
      <c r="M543" s="296">
        <f t="shared" si="130"/>
        <v>210</v>
      </c>
      <c r="N543" s="309">
        <f>H543/(F543*30)</f>
        <v>3585186.2679047617</v>
      </c>
      <c r="O543" s="373">
        <f t="shared" si="131"/>
        <v>75288911.626000002</v>
      </c>
    </row>
    <row r="544" spans="2:15" ht="14.25" thickBot="1" x14ac:dyDescent="0.3">
      <c r="B544" s="302"/>
      <c r="C544" s="303"/>
      <c r="D544" s="303"/>
      <c r="E544" s="308"/>
      <c r="F544" s="303">
        <v>6</v>
      </c>
      <c r="G544" s="304">
        <v>3320044481</v>
      </c>
      <c r="H544" s="317"/>
      <c r="I544" s="305">
        <v>45337</v>
      </c>
      <c r="J544" s="353">
        <v>0.1</v>
      </c>
      <c r="K544" s="299">
        <v>45470</v>
      </c>
      <c r="L544" s="296">
        <f t="shared" si="132"/>
        <v>133</v>
      </c>
      <c r="M544" s="296">
        <f t="shared" si="130"/>
        <v>47</v>
      </c>
      <c r="N544" s="309">
        <f>G544/(F544*30)</f>
        <v>18444691.561111111</v>
      </c>
      <c r="O544" s="373">
        <f t="shared" si="131"/>
        <v>86690050.337222219</v>
      </c>
    </row>
    <row r="545" spans="2:16" ht="13.5" x14ac:dyDescent="0.25">
      <c r="B545" s="302"/>
      <c r="C545" s="303"/>
      <c r="D545" s="303"/>
      <c r="E545" s="308"/>
      <c r="F545" s="303">
        <v>10.1</v>
      </c>
      <c r="G545" s="304">
        <v>1723843909</v>
      </c>
      <c r="H545" s="317">
        <v>22757015.300000001</v>
      </c>
      <c r="I545" s="299">
        <v>45470</v>
      </c>
      <c r="J545" s="353">
        <v>0.5</v>
      </c>
      <c r="K545" s="299">
        <v>45470</v>
      </c>
      <c r="L545" s="296">
        <f t="shared" si="132"/>
        <v>0</v>
      </c>
      <c r="M545" s="296">
        <f t="shared" si="130"/>
        <v>303</v>
      </c>
      <c r="N545" s="309">
        <f>H545/(F545*30)</f>
        <v>75105.661056105615</v>
      </c>
      <c r="O545" s="373">
        <f t="shared" si="131"/>
        <v>11378507.65</v>
      </c>
    </row>
    <row r="546" spans="2:16" ht="13.5" thickBot="1" x14ac:dyDescent="0.25">
      <c r="B546" s="300"/>
      <c r="C546" s="511" t="s">
        <v>275</v>
      </c>
      <c r="D546" s="511"/>
      <c r="E546" s="511"/>
      <c r="F546" s="511"/>
      <c r="G546" s="511"/>
      <c r="H546" s="511"/>
      <c r="I546" s="511"/>
      <c r="J546" s="511"/>
      <c r="K546" s="511"/>
      <c r="L546" s="511"/>
      <c r="M546" s="511"/>
      <c r="N546" s="511"/>
      <c r="O546" s="374">
        <f>SUM(O542:O545)</f>
        <v>292984603.93222219</v>
      </c>
      <c r="P546">
        <v>292984603.93000001</v>
      </c>
    </row>
    <row r="548" spans="2:16" ht="13.5" thickBot="1" x14ac:dyDescent="0.25">
      <c r="B548" s="121" t="s">
        <v>282</v>
      </c>
    </row>
    <row r="549" spans="2:16" x14ac:dyDescent="0.2">
      <c r="B549" s="514" t="s">
        <v>260</v>
      </c>
      <c r="C549" s="512" t="s">
        <v>261</v>
      </c>
      <c r="D549" s="512" t="s">
        <v>262</v>
      </c>
      <c r="E549" s="512" t="s">
        <v>263</v>
      </c>
      <c r="F549" s="512" t="s">
        <v>264</v>
      </c>
      <c r="G549" s="512" t="s">
        <v>265</v>
      </c>
      <c r="H549" s="512" t="s">
        <v>266</v>
      </c>
      <c r="I549" s="512" t="s">
        <v>267</v>
      </c>
      <c r="J549" s="512" t="s">
        <v>268</v>
      </c>
      <c r="K549" s="512" t="s">
        <v>269</v>
      </c>
      <c r="L549" s="512" t="s">
        <v>270</v>
      </c>
      <c r="M549" s="512" t="s">
        <v>271</v>
      </c>
      <c r="N549" s="516" t="s">
        <v>272</v>
      </c>
      <c r="O549" s="509" t="s">
        <v>273</v>
      </c>
    </row>
    <row r="550" spans="2:16" ht="13.5" thickBot="1" x14ac:dyDescent="0.25">
      <c r="B550" s="515"/>
      <c r="C550" s="513"/>
      <c r="D550" s="513"/>
      <c r="E550" s="513"/>
      <c r="F550" s="513"/>
      <c r="G550" s="513" t="s">
        <v>274</v>
      </c>
      <c r="H550" s="513" t="s">
        <v>274</v>
      </c>
      <c r="I550" s="513"/>
      <c r="J550" s="513" t="s">
        <v>1</v>
      </c>
      <c r="K550" s="513"/>
      <c r="L550" s="513"/>
      <c r="M550" s="513"/>
      <c r="N550" s="517"/>
      <c r="O550" s="510"/>
    </row>
    <row r="551" spans="2:16" ht="14.25" thickBot="1" x14ac:dyDescent="0.3">
      <c r="B551" s="291">
        <v>1</v>
      </c>
      <c r="C551" s="292"/>
      <c r="D551" s="292"/>
      <c r="E551" s="307"/>
      <c r="F551" s="292">
        <v>11.067</v>
      </c>
      <c r="G551" s="293">
        <v>19225917395</v>
      </c>
      <c r="H551" s="299"/>
      <c r="I551" s="305">
        <v>45218</v>
      </c>
      <c r="J551" s="295">
        <v>1</v>
      </c>
      <c r="K551" s="299">
        <v>45470</v>
      </c>
      <c r="L551" s="296">
        <f>+K551-I551</f>
        <v>252</v>
      </c>
      <c r="M551" s="296">
        <f>+MIN(F551*30-L551,360)</f>
        <v>80.009999999999991</v>
      </c>
      <c r="N551" s="309">
        <f>G551/(F551*30)</f>
        <v>57907645.537785009</v>
      </c>
      <c r="O551" s="373">
        <f t="shared" ref="O551:O552" si="133">(+N551*M551*J551)</f>
        <v>4633190719.478178</v>
      </c>
    </row>
    <row r="552" spans="2:16" ht="14.25" thickBot="1" x14ac:dyDescent="0.3">
      <c r="B552" s="302">
        <v>2</v>
      </c>
      <c r="C552" s="303"/>
      <c r="D552" s="303"/>
      <c r="E552" s="308"/>
      <c r="F552" s="303">
        <v>5</v>
      </c>
      <c r="G552" s="304">
        <v>6051938145</v>
      </c>
      <c r="H552" s="319">
        <v>2576387466</v>
      </c>
      <c r="I552" s="305">
        <v>45462</v>
      </c>
      <c r="J552" s="306">
        <v>1</v>
      </c>
      <c r="K552" s="299">
        <v>45470</v>
      </c>
      <c r="L552" s="296">
        <f t="shared" ref="L552" si="134">+K552-I552</f>
        <v>8</v>
      </c>
      <c r="M552" s="296">
        <f>+MIN(F552*30-L552,360)</f>
        <v>142</v>
      </c>
      <c r="N552" s="309">
        <f>H552/(F552*30)</f>
        <v>17175916.440000001</v>
      </c>
      <c r="O552" s="373">
        <f t="shared" si="133"/>
        <v>2438980134.48</v>
      </c>
    </row>
    <row r="553" spans="2:16" ht="14.25" thickBot="1" x14ac:dyDescent="0.3">
      <c r="B553" s="302"/>
      <c r="C553" s="303"/>
      <c r="D553" s="303"/>
      <c r="E553" s="308"/>
      <c r="F553" s="303">
        <v>1</v>
      </c>
      <c r="G553" s="304">
        <v>129590800</v>
      </c>
      <c r="H553" s="320"/>
      <c r="I553" s="305">
        <v>45470</v>
      </c>
      <c r="J553" s="306">
        <v>1</v>
      </c>
      <c r="K553" s="299">
        <v>45470</v>
      </c>
      <c r="L553" s="296">
        <f t="shared" ref="L553:L555" si="135">+K553-I553</f>
        <v>0</v>
      </c>
      <c r="M553" s="296">
        <f>+MIN(F553*30-L553,360)</f>
        <v>30</v>
      </c>
      <c r="N553" s="309">
        <f>G553/(F553*30)</f>
        <v>4319693.333333333</v>
      </c>
      <c r="O553" s="373">
        <f t="shared" ref="O553:O555" si="136">(+N553*M553*J553)</f>
        <v>129590799.99999999</v>
      </c>
    </row>
    <row r="554" spans="2:16" ht="14.25" thickBot="1" x14ac:dyDescent="0.3">
      <c r="B554" s="302"/>
      <c r="C554" s="303"/>
      <c r="D554" s="303"/>
      <c r="E554" s="308"/>
      <c r="F554" s="303">
        <v>1</v>
      </c>
      <c r="G554" s="304">
        <v>129310792</v>
      </c>
      <c r="H554" s="320"/>
      <c r="I554" s="305">
        <v>45470</v>
      </c>
      <c r="J554" s="306">
        <v>1</v>
      </c>
      <c r="K554" s="299">
        <v>45470</v>
      </c>
      <c r="L554" s="296">
        <f t="shared" si="135"/>
        <v>0</v>
      </c>
      <c r="M554" s="296">
        <f>+MIN(F554*30-L554,360)</f>
        <v>30</v>
      </c>
      <c r="N554" s="309">
        <f>G554/(F554*30)</f>
        <v>4310359.7333333334</v>
      </c>
      <c r="O554" s="373">
        <f t="shared" si="136"/>
        <v>129310792</v>
      </c>
    </row>
    <row r="555" spans="2:16" ht="13.5" x14ac:dyDescent="0.25">
      <c r="B555" s="302"/>
      <c r="C555" s="303"/>
      <c r="D555" s="303"/>
      <c r="E555" s="308"/>
      <c r="F555" s="303">
        <v>1</v>
      </c>
      <c r="G555" s="304">
        <v>129766975</v>
      </c>
      <c r="H555" s="320"/>
      <c r="I555" s="305">
        <v>45470</v>
      </c>
      <c r="J555" s="306">
        <v>1</v>
      </c>
      <c r="K555" s="299">
        <v>45470</v>
      </c>
      <c r="L555" s="296">
        <f t="shared" si="135"/>
        <v>0</v>
      </c>
      <c r="M555" s="296">
        <f>+MIN(F555*30-L555,360)</f>
        <v>30</v>
      </c>
      <c r="N555" s="309">
        <f>G555/(F555*30)</f>
        <v>4325565.833333333</v>
      </c>
      <c r="O555" s="373">
        <f t="shared" si="136"/>
        <v>129766974.99999999</v>
      </c>
    </row>
    <row r="556" spans="2:16" ht="13.5" thickBot="1" x14ac:dyDescent="0.25">
      <c r="B556" s="300"/>
      <c r="C556" s="511" t="s">
        <v>275</v>
      </c>
      <c r="D556" s="511"/>
      <c r="E556" s="511"/>
      <c r="F556" s="511"/>
      <c r="G556" s="511"/>
      <c r="H556" s="511"/>
      <c r="I556" s="511"/>
      <c r="J556" s="511"/>
      <c r="K556" s="511"/>
      <c r="L556" s="511"/>
      <c r="M556" s="511"/>
      <c r="N556" s="511"/>
      <c r="O556" s="374">
        <f>SUM(O551:O555)</f>
        <v>7460839420.9581776</v>
      </c>
      <c r="P556">
        <v>7460839420.96</v>
      </c>
    </row>
    <row r="558" spans="2:16" ht="13.5" thickBot="1" x14ac:dyDescent="0.25">
      <c r="B558" s="313" t="s">
        <v>319</v>
      </c>
    </row>
    <row r="559" spans="2:16" x14ac:dyDescent="0.2">
      <c r="B559" s="514" t="s">
        <v>260</v>
      </c>
      <c r="C559" s="512" t="s">
        <v>261</v>
      </c>
      <c r="D559" s="512" t="s">
        <v>262</v>
      </c>
      <c r="E559" s="512" t="s">
        <v>263</v>
      </c>
      <c r="F559" s="512" t="s">
        <v>264</v>
      </c>
      <c r="G559" s="512" t="s">
        <v>265</v>
      </c>
      <c r="H559" s="512" t="s">
        <v>266</v>
      </c>
      <c r="I559" s="512" t="s">
        <v>267</v>
      </c>
      <c r="J559" s="512" t="s">
        <v>268</v>
      </c>
      <c r="K559" s="512" t="s">
        <v>269</v>
      </c>
      <c r="L559" s="512" t="s">
        <v>270</v>
      </c>
      <c r="M559" s="512" t="s">
        <v>271</v>
      </c>
      <c r="N559" s="516" t="s">
        <v>272</v>
      </c>
      <c r="O559" s="509" t="s">
        <v>273</v>
      </c>
    </row>
    <row r="560" spans="2:16" ht="13.5" thickBot="1" x14ac:dyDescent="0.25">
      <c r="B560" s="515"/>
      <c r="C560" s="513"/>
      <c r="D560" s="513"/>
      <c r="E560" s="513"/>
      <c r="F560" s="513"/>
      <c r="G560" s="513" t="s">
        <v>274</v>
      </c>
      <c r="H560" s="513" t="s">
        <v>274</v>
      </c>
      <c r="I560" s="513"/>
      <c r="J560" s="513" t="s">
        <v>1</v>
      </c>
      <c r="K560" s="513"/>
      <c r="L560" s="513"/>
      <c r="M560" s="513"/>
      <c r="N560" s="517"/>
      <c r="O560" s="510"/>
    </row>
    <row r="561" spans="2:16" ht="76.5" x14ac:dyDescent="0.25">
      <c r="B561" s="291">
        <v>1</v>
      </c>
      <c r="C561" s="292"/>
      <c r="D561" s="307" t="s">
        <v>320</v>
      </c>
      <c r="E561" s="307"/>
      <c r="F561" s="292">
        <v>16</v>
      </c>
      <c r="G561" s="293">
        <v>23991001377.5</v>
      </c>
      <c r="H561" s="315">
        <v>17663654551</v>
      </c>
      <c r="I561" s="305">
        <v>45399</v>
      </c>
      <c r="J561" s="352">
        <v>0.7</v>
      </c>
      <c r="K561" s="299">
        <v>45470</v>
      </c>
      <c r="L561" s="296">
        <f>+K561-I561</f>
        <v>71</v>
      </c>
      <c r="M561" s="335">
        <f>+MIN(F561*30-L561,360)</f>
        <v>360</v>
      </c>
      <c r="N561" s="336">
        <f>H561/(F561*30)</f>
        <v>36799280.314583331</v>
      </c>
      <c r="O561" s="377">
        <f t="shared" ref="O561" si="137">(+N561*M561*J561)</f>
        <v>9273418639.2749996</v>
      </c>
    </row>
    <row r="562" spans="2:16" ht="13.5" thickBot="1" x14ac:dyDescent="0.25">
      <c r="B562" s="300"/>
      <c r="C562" s="511" t="s">
        <v>275</v>
      </c>
      <c r="D562" s="511"/>
      <c r="E562" s="511"/>
      <c r="F562" s="511"/>
      <c r="G562" s="511"/>
      <c r="H562" s="511"/>
      <c r="I562" s="511"/>
      <c r="J562" s="511"/>
      <c r="K562" s="511"/>
      <c r="L562" s="511"/>
      <c r="M562" s="511"/>
      <c r="N562" s="511"/>
      <c r="O562" s="374">
        <f>SUM(O561:O561)</f>
        <v>9273418639.2749996</v>
      </c>
      <c r="P562">
        <v>9273418639.2800007</v>
      </c>
    </row>
    <row r="563" spans="2:16" x14ac:dyDescent="0.2">
      <c r="O563" s="354" t="s">
        <v>283</v>
      </c>
    </row>
    <row r="564" spans="2:16" ht="13.5" thickBot="1" x14ac:dyDescent="0.25">
      <c r="B564" s="313" t="s">
        <v>321</v>
      </c>
    </row>
    <row r="565" spans="2:16" x14ac:dyDescent="0.2">
      <c r="B565" s="514" t="s">
        <v>260</v>
      </c>
      <c r="C565" s="512" t="s">
        <v>261</v>
      </c>
      <c r="D565" s="512" t="s">
        <v>262</v>
      </c>
      <c r="E565" s="512" t="s">
        <v>263</v>
      </c>
      <c r="F565" s="512" t="s">
        <v>264</v>
      </c>
      <c r="G565" s="512" t="s">
        <v>265</v>
      </c>
      <c r="H565" s="512" t="s">
        <v>266</v>
      </c>
      <c r="I565" s="512" t="s">
        <v>267</v>
      </c>
      <c r="J565" s="512" t="s">
        <v>268</v>
      </c>
      <c r="K565" s="512" t="s">
        <v>269</v>
      </c>
      <c r="L565" s="512" t="s">
        <v>270</v>
      </c>
      <c r="M565" s="512" t="s">
        <v>271</v>
      </c>
      <c r="N565" s="516" t="s">
        <v>272</v>
      </c>
      <c r="O565" s="509" t="s">
        <v>273</v>
      </c>
    </row>
    <row r="566" spans="2:16" ht="13.5" thickBot="1" x14ac:dyDescent="0.25">
      <c r="B566" s="515"/>
      <c r="C566" s="513"/>
      <c r="D566" s="513"/>
      <c r="E566" s="513"/>
      <c r="F566" s="513"/>
      <c r="G566" s="513" t="s">
        <v>274</v>
      </c>
      <c r="H566" s="513" t="s">
        <v>274</v>
      </c>
      <c r="I566" s="513"/>
      <c r="J566" s="513" t="s">
        <v>1</v>
      </c>
      <c r="K566" s="513"/>
      <c r="L566" s="513"/>
      <c r="M566" s="513"/>
      <c r="N566" s="517"/>
      <c r="O566" s="510"/>
    </row>
    <row r="567" spans="2:16" ht="14.25" thickBot="1" x14ac:dyDescent="0.3">
      <c r="B567" s="291">
        <v>1</v>
      </c>
      <c r="C567" s="292"/>
      <c r="D567" s="292"/>
      <c r="E567" s="307"/>
      <c r="F567" s="303">
        <v>16</v>
      </c>
      <c r="G567" s="304">
        <v>23991001377.5</v>
      </c>
      <c r="H567" s="315">
        <v>17663654551</v>
      </c>
      <c r="I567" s="305">
        <v>45399</v>
      </c>
      <c r="J567" s="295">
        <v>0.3</v>
      </c>
      <c r="K567" s="299">
        <v>45470</v>
      </c>
      <c r="L567" s="296">
        <f>+K567-I567</f>
        <v>71</v>
      </c>
      <c r="M567" s="335">
        <f>+MIN(F567*30-L567,360)</f>
        <v>360</v>
      </c>
      <c r="N567" s="336">
        <f>H567/(F567*30)</f>
        <v>36799280.314583331</v>
      </c>
      <c r="O567" s="377">
        <f t="shared" ref="O567:O568" si="138">(+N567*M567*J567)</f>
        <v>3974322273.9749999</v>
      </c>
    </row>
    <row r="568" spans="2:16" ht="13.5" x14ac:dyDescent="0.25">
      <c r="B568" s="302">
        <v>2</v>
      </c>
      <c r="C568" s="303"/>
      <c r="D568" s="303"/>
      <c r="E568" s="308"/>
      <c r="F568" s="303">
        <v>6</v>
      </c>
      <c r="G568" s="304">
        <v>4367544589</v>
      </c>
      <c r="H568" s="319"/>
      <c r="I568" s="305">
        <v>45369</v>
      </c>
      <c r="J568" s="306">
        <v>0.9</v>
      </c>
      <c r="K568" s="299">
        <v>45470</v>
      </c>
      <c r="L568" s="296">
        <f t="shared" ref="L568" si="139">+K568-I568</f>
        <v>101</v>
      </c>
      <c r="M568" s="296">
        <f>+MIN(F568*30-L568,360)</f>
        <v>79</v>
      </c>
      <c r="N568" s="309">
        <f>G568/(F568*30)</f>
        <v>24264136.605555557</v>
      </c>
      <c r="O568" s="373">
        <f t="shared" si="138"/>
        <v>1725180112.655</v>
      </c>
    </row>
    <row r="569" spans="2:16" ht="13.5" thickBot="1" x14ac:dyDescent="0.25">
      <c r="B569" s="300"/>
      <c r="C569" s="511" t="s">
        <v>275</v>
      </c>
      <c r="D569" s="511"/>
      <c r="E569" s="511"/>
      <c r="F569" s="511"/>
      <c r="G569" s="511"/>
      <c r="H569" s="511"/>
      <c r="I569" s="511"/>
      <c r="J569" s="511"/>
      <c r="K569" s="511"/>
      <c r="L569" s="511"/>
      <c r="M569" s="511"/>
      <c r="N569" s="511"/>
      <c r="O569" s="374">
        <f>SUM(O567:O568)</f>
        <v>5699502386.6300001</v>
      </c>
      <c r="P569">
        <v>5699502386.6300001</v>
      </c>
    </row>
    <row r="570" spans="2:16" x14ac:dyDescent="0.2">
      <c r="O570" s="354" t="s">
        <v>322</v>
      </c>
    </row>
    <row r="573" spans="2:16" ht="13.5" thickBot="1" x14ac:dyDescent="0.25">
      <c r="B573" s="355" t="s">
        <v>323</v>
      </c>
    </row>
    <row r="574" spans="2:16" x14ac:dyDescent="0.2">
      <c r="B574" s="514" t="s">
        <v>260</v>
      </c>
      <c r="C574" s="512" t="s">
        <v>261</v>
      </c>
      <c r="D574" s="512" t="s">
        <v>262</v>
      </c>
      <c r="E574" s="512" t="s">
        <v>263</v>
      </c>
      <c r="F574" s="512" t="s">
        <v>264</v>
      </c>
      <c r="G574" s="512" t="s">
        <v>265</v>
      </c>
      <c r="H574" s="512" t="s">
        <v>266</v>
      </c>
      <c r="I574" s="512" t="s">
        <v>267</v>
      </c>
      <c r="J574" s="512" t="s">
        <v>268</v>
      </c>
      <c r="K574" s="512" t="s">
        <v>269</v>
      </c>
      <c r="L574" s="512" t="s">
        <v>270</v>
      </c>
      <c r="M574" s="512" t="s">
        <v>271</v>
      </c>
      <c r="N574" s="516" t="s">
        <v>272</v>
      </c>
      <c r="O574" s="509" t="s">
        <v>273</v>
      </c>
    </row>
    <row r="575" spans="2:16" ht="13.5" thickBot="1" x14ac:dyDescent="0.25">
      <c r="B575" s="515"/>
      <c r="C575" s="513"/>
      <c r="D575" s="513"/>
      <c r="E575" s="513"/>
      <c r="F575" s="513"/>
      <c r="G575" s="513" t="s">
        <v>274</v>
      </c>
      <c r="H575" s="513" t="s">
        <v>274</v>
      </c>
      <c r="I575" s="513"/>
      <c r="J575" s="513" t="s">
        <v>1</v>
      </c>
      <c r="K575" s="513"/>
      <c r="L575" s="513"/>
      <c r="M575" s="513"/>
      <c r="N575" s="517"/>
      <c r="O575" s="510"/>
    </row>
    <row r="576" spans="2:16" ht="14.25" thickBot="1" x14ac:dyDescent="0.3">
      <c r="B576" s="291">
        <v>1</v>
      </c>
      <c r="C576" s="292"/>
      <c r="D576" s="292"/>
      <c r="E576" s="307"/>
      <c r="F576" s="292">
        <v>15</v>
      </c>
      <c r="G576" s="293">
        <v>4164254805.0799999</v>
      </c>
      <c r="H576" s="315">
        <v>453441078.77999997</v>
      </c>
      <c r="I576" s="305">
        <v>45469</v>
      </c>
      <c r="J576" s="352">
        <v>0.95</v>
      </c>
      <c r="K576" s="299">
        <v>45470</v>
      </c>
      <c r="L576" s="296">
        <f>+K576-I576</f>
        <v>1</v>
      </c>
      <c r="M576" s="296">
        <f t="shared" ref="M576:M581" si="140">+MIN(F576*30-L576,360)</f>
        <v>360</v>
      </c>
      <c r="N576" s="309">
        <f>H576/(F576*30)</f>
        <v>1007646.8417333333</v>
      </c>
      <c r="O576" s="373">
        <f t="shared" ref="O576:O581" si="141">(+N576*M576*J576)</f>
        <v>344615219.87279999</v>
      </c>
    </row>
    <row r="577" spans="2:16" ht="14.25" thickBot="1" x14ac:dyDescent="0.3">
      <c r="B577" s="302"/>
      <c r="C577" s="303"/>
      <c r="D577" s="303"/>
      <c r="E577" s="308"/>
      <c r="F577" s="303">
        <v>2.67</v>
      </c>
      <c r="G577" s="304">
        <v>1209155465</v>
      </c>
      <c r="H577" s="316">
        <v>60382295.380000003</v>
      </c>
      <c r="I577" s="305">
        <v>45469</v>
      </c>
      <c r="J577" s="353">
        <v>0.9</v>
      </c>
      <c r="K577" s="299">
        <v>45470</v>
      </c>
      <c r="L577" s="296">
        <f t="shared" ref="L577:L581" si="142">+K577-I577</f>
        <v>1</v>
      </c>
      <c r="M577" s="296">
        <f t="shared" si="140"/>
        <v>79.099999999999994</v>
      </c>
      <c r="N577" s="309">
        <f t="shared" ref="N577:N580" si="143">H577/(F577*30)</f>
        <v>753836.3967540575</v>
      </c>
      <c r="O577" s="373">
        <f t="shared" si="141"/>
        <v>53665613.084921353</v>
      </c>
    </row>
    <row r="578" spans="2:16" ht="14.25" thickBot="1" x14ac:dyDescent="0.3">
      <c r="B578" s="302"/>
      <c r="C578" s="303"/>
      <c r="D578" s="303"/>
      <c r="E578" s="308"/>
      <c r="F578" s="303">
        <v>8.9700000000000006</v>
      </c>
      <c r="G578" s="304">
        <v>9224038807</v>
      </c>
      <c r="H578" s="317">
        <v>34277364.57</v>
      </c>
      <c r="I578" s="305">
        <v>45469</v>
      </c>
      <c r="J578" s="353">
        <v>0.9</v>
      </c>
      <c r="K578" s="299">
        <v>45470</v>
      </c>
      <c r="L578" s="296">
        <f t="shared" si="142"/>
        <v>1</v>
      </c>
      <c r="M578" s="296">
        <f t="shared" si="140"/>
        <v>268.10000000000002</v>
      </c>
      <c r="N578" s="309">
        <f t="shared" si="143"/>
        <v>127377.79476031214</v>
      </c>
      <c r="O578" s="373">
        <f t="shared" si="141"/>
        <v>30734988.097715724</v>
      </c>
    </row>
    <row r="579" spans="2:16" ht="14.25" thickBot="1" x14ac:dyDescent="0.3">
      <c r="B579" s="302"/>
      <c r="C579" s="303"/>
      <c r="D579" s="303"/>
      <c r="E579" s="308"/>
      <c r="F579" s="303">
        <v>16.5</v>
      </c>
      <c r="G579" s="304">
        <v>8469406837</v>
      </c>
      <c r="H579" s="317">
        <v>119769389.61</v>
      </c>
      <c r="I579" s="305">
        <v>45469</v>
      </c>
      <c r="J579" s="353">
        <v>0.9</v>
      </c>
      <c r="K579" s="299">
        <v>45470</v>
      </c>
      <c r="L579" s="296">
        <f t="shared" si="142"/>
        <v>1</v>
      </c>
      <c r="M579" s="296">
        <f t="shared" si="140"/>
        <v>360</v>
      </c>
      <c r="N579" s="309">
        <f t="shared" si="143"/>
        <v>241958.36284848486</v>
      </c>
      <c r="O579" s="373">
        <f t="shared" si="141"/>
        <v>78394509.562909096</v>
      </c>
    </row>
    <row r="580" spans="2:16" ht="14.25" thickBot="1" x14ac:dyDescent="0.3">
      <c r="B580" s="302"/>
      <c r="C580" s="303"/>
      <c r="D580" s="303"/>
      <c r="E580" s="308"/>
      <c r="F580" s="303">
        <v>11</v>
      </c>
      <c r="G580" s="304">
        <v>5308669374.8999996</v>
      </c>
      <c r="H580" s="317">
        <v>80434384.469999999</v>
      </c>
      <c r="I580" s="305">
        <v>45469</v>
      </c>
      <c r="J580" s="353">
        <v>1</v>
      </c>
      <c r="K580" s="299">
        <v>45470</v>
      </c>
      <c r="L580" s="296">
        <f t="shared" si="142"/>
        <v>1</v>
      </c>
      <c r="M580" s="296">
        <f t="shared" si="140"/>
        <v>329</v>
      </c>
      <c r="N580" s="309">
        <f t="shared" si="143"/>
        <v>243740.55900000001</v>
      </c>
      <c r="O580" s="373">
        <f t="shared" si="141"/>
        <v>80190643.910999998</v>
      </c>
    </row>
    <row r="581" spans="2:16" ht="13.5" x14ac:dyDescent="0.25">
      <c r="B581" s="302"/>
      <c r="C581" s="303"/>
      <c r="D581" s="303"/>
      <c r="E581" s="308"/>
      <c r="F581" s="303">
        <v>2</v>
      </c>
      <c r="G581" s="304">
        <v>178240568.88</v>
      </c>
      <c r="H581" s="317"/>
      <c r="I581" s="305">
        <v>45470</v>
      </c>
      <c r="J581" s="353">
        <v>0.9</v>
      </c>
      <c r="K581" s="299">
        <v>45470</v>
      </c>
      <c r="L581" s="296">
        <f t="shared" si="142"/>
        <v>0</v>
      </c>
      <c r="M581" s="296">
        <f t="shared" si="140"/>
        <v>60</v>
      </c>
      <c r="N581" s="309">
        <f>G581/(F581*30)</f>
        <v>2970676.148</v>
      </c>
      <c r="O581" s="373">
        <f t="shared" si="141"/>
        <v>160416511.99200001</v>
      </c>
    </row>
    <row r="582" spans="2:16" ht="13.5" thickBot="1" x14ac:dyDescent="0.25">
      <c r="B582" s="300"/>
      <c r="C582" s="511" t="s">
        <v>275</v>
      </c>
      <c r="D582" s="511"/>
      <c r="E582" s="511"/>
      <c r="F582" s="511"/>
      <c r="G582" s="511"/>
      <c r="H582" s="511"/>
      <c r="I582" s="511"/>
      <c r="J582" s="511"/>
      <c r="K582" s="511"/>
      <c r="L582" s="511"/>
      <c r="M582" s="511"/>
      <c r="N582" s="511"/>
      <c r="O582" s="374">
        <f>SUM(O576:O581)</f>
        <v>748017486.52134621</v>
      </c>
      <c r="P582">
        <v>748017486.51999998</v>
      </c>
    </row>
    <row r="585" spans="2:16" ht="13.5" thickBot="1" x14ac:dyDescent="0.25">
      <c r="B585" s="313" t="s">
        <v>324</v>
      </c>
    </row>
    <row r="586" spans="2:16" x14ac:dyDescent="0.2">
      <c r="B586" s="514" t="s">
        <v>260</v>
      </c>
      <c r="C586" s="512" t="s">
        <v>261</v>
      </c>
      <c r="D586" s="512" t="s">
        <v>262</v>
      </c>
      <c r="E586" s="512" t="s">
        <v>263</v>
      </c>
      <c r="F586" s="512" t="s">
        <v>264</v>
      </c>
      <c r="G586" s="512" t="s">
        <v>265</v>
      </c>
      <c r="H586" s="512" t="s">
        <v>266</v>
      </c>
      <c r="I586" s="512" t="s">
        <v>267</v>
      </c>
      <c r="J586" s="512" t="s">
        <v>268</v>
      </c>
      <c r="K586" s="512" t="s">
        <v>269</v>
      </c>
      <c r="L586" s="512" t="s">
        <v>270</v>
      </c>
      <c r="M586" s="512" t="s">
        <v>271</v>
      </c>
      <c r="N586" s="516" t="s">
        <v>272</v>
      </c>
      <c r="O586" s="509" t="s">
        <v>273</v>
      </c>
    </row>
    <row r="587" spans="2:16" ht="13.5" thickBot="1" x14ac:dyDescent="0.25">
      <c r="B587" s="515"/>
      <c r="C587" s="513"/>
      <c r="D587" s="513"/>
      <c r="E587" s="513"/>
      <c r="F587" s="513"/>
      <c r="G587" s="513" t="s">
        <v>274</v>
      </c>
      <c r="H587" s="513" t="s">
        <v>274</v>
      </c>
      <c r="I587" s="513"/>
      <c r="J587" s="513" t="s">
        <v>1</v>
      </c>
      <c r="K587" s="513"/>
      <c r="L587" s="513"/>
      <c r="M587" s="513"/>
      <c r="N587" s="517"/>
      <c r="O587" s="510"/>
    </row>
    <row r="588" spans="2:16" ht="13.5" x14ac:dyDescent="0.25">
      <c r="B588" s="302">
        <v>2</v>
      </c>
      <c r="C588" s="303"/>
      <c r="D588" s="303"/>
      <c r="E588" s="308"/>
      <c r="F588" s="303">
        <v>8</v>
      </c>
      <c r="G588" s="304">
        <v>2450856534.5700002</v>
      </c>
      <c r="H588" s="319"/>
      <c r="I588" s="305">
        <v>45286</v>
      </c>
      <c r="J588" s="306">
        <v>0.8</v>
      </c>
      <c r="K588" s="299">
        <v>45470</v>
      </c>
      <c r="L588" s="296">
        <f t="shared" ref="L588" si="144">+K588-I588</f>
        <v>184</v>
      </c>
      <c r="M588" s="296">
        <f>+MIN(F588*30-L588,360)</f>
        <v>56</v>
      </c>
      <c r="N588" s="309">
        <f>G588/(F588*30)</f>
        <v>10211902.227375001</v>
      </c>
      <c r="O588" s="373">
        <f t="shared" ref="O588" si="145">(+N588*M588*J588)</f>
        <v>457493219.78640008</v>
      </c>
    </row>
    <row r="589" spans="2:16" ht="13.5" thickBot="1" x14ac:dyDescent="0.25">
      <c r="B589" s="300"/>
      <c r="C589" s="511" t="s">
        <v>275</v>
      </c>
      <c r="D589" s="511"/>
      <c r="E589" s="511"/>
      <c r="F589" s="511"/>
      <c r="G589" s="511"/>
      <c r="H589" s="511"/>
      <c r="I589" s="511"/>
      <c r="J589" s="511"/>
      <c r="K589" s="511"/>
      <c r="L589" s="511"/>
      <c r="M589" s="511"/>
      <c r="N589" s="511"/>
      <c r="O589" s="374">
        <f>SUM(O588:O588)</f>
        <v>457493219.78640008</v>
      </c>
    </row>
    <row r="595" spans="2:15" ht="13.5" thickBot="1" x14ac:dyDescent="0.25">
      <c r="B595" s="313">
        <v>64</v>
      </c>
    </row>
    <row r="596" spans="2:15" x14ac:dyDescent="0.2">
      <c r="B596" s="514" t="s">
        <v>260</v>
      </c>
      <c r="C596" s="512" t="s">
        <v>261</v>
      </c>
      <c r="D596" s="512" t="s">
        <v>262</v>
      </c>
      <c r="E596" s="512" t="s">
        <v>263</v>
      </c>
      <c r="F596" s="512" t="s">
        <v>264</v>
      </c>
      <c r="G596" s="512" t="s">
        <v>265</v>
      </c>
      <c r="H596" s="512" t="s">
        <v>266</v>
      </c>
      <c r="I596" s="512" t="s">
        <v>267</v>
      </c>
      <c r="J596" s="512" t="s">
        <v>268</v>
      </c>
      <c r="K596" s="512" t="s">
        <v>269</v>
      </c>
      <c r="L596" s="512" t="s">
        <v>270</v>
      </c>
      <c r="M596" s="512" t="s">
        <v>271</v>
      </c>
      <c r="N596" s="516" t="s">
        <v>272</v>
      </c>
      <c r="O596" s="509" t="s">
        <v>273</v>
      </c>
    </row>
    <row r="597" spans="2:15" ht="13.5" thickBot="1" x14ac:dyDescent="0.25">
      <c r="B597" s="515"/>
      <c r="C597" s="513"/>
      <c r="D597" s="513"/>
      <c r="E597" s="513"/>
      <c r="F597" s="513"/>
      <c r="G597" s="513" t="s">
        <v>274</v>
      </c>
      <c r="H597" s="513" t="s">
        <v>274</v>
      </c>
      <c r="I597" s="513"/>
      <c r="J597" s="513" t="s">
        <v>1</v>
      </c>
      <c r="K597" s="513"/>
      <c r="L597" s="513"/>
      <c r="M597" s="513"/>
      <c r="N597" s="517"/>
      <c r="O597" s="510"/>
    </row>
    <row r="598" spans="2:15" ht="14.25" thickBot="1" x14ac:dyDescent="0.3">
      <c r="B598" s="291">
        <v>1</v>
      </c>
      <c r="C598" s="292"/>
      <c r="D598" s="292"/>
      <c r="E598" s="307"/>
      <c r="F598" s="292"/>
      <c r="G598" s="293"/>
      <c r="H598" s="315"/>
      <c r="I598" s="305"/>
      <c r="J598" s="352"/>
      <c r="K598" s="299">
        <v>45470</v>
      </c>
      <c r="L598" s="296">
        <f>+K598-I598</f>
        <v>45470</v>
      </c>
      <c r="M598" s="296">
        <f t="shared" ref="M598:M604" si="146">+MIN(F598*30-L598,360)</f>
        <v>-45470</v>
      </c>
      <c r="N598" s="309" t="e">
        <f>H598/(F598*30)</f>
        <v>#DIV/0!</v>
      </c>
      <c r="O598" s="373" t="e">
        <f t="shared" ref="O598:O604" si="147">(+N598*M598*J598)</f>
        <v>#DIV/0!</v>
      </c>
    </row>
    <row r="599" spans="2:15" ht="14.25" thickBot="1" x14ac:dyDescent="0.3">
      <c r="B599" s="302">
        <v>2</v>
      </c>
      <c r="C599" s="303"/>
      <c r="D599" s="303"/>
      <c r="E599" s="308"/>
      <c r="F599" s="303"/>
      <c r="G599" s="304"/>
      <c r="H599" s="316"/>
      <c r="I599" s="305"/>
      <c r="J599" s="353"/>
      <c r="K599" s="299">
        <v>45470</v>
      </c>
      <c r="L599" s="296">
        <f t="shared" ref="L599:L604" si="148">+K599-I599</f>
        <v>45470</v>
      </c>
      <c r="M599" s="296">
        <f t="shared" si="146"/>
        <v>-45470</v>
      </c>
      <c r="N599" s="309" t="e">
        <f>H599/(F599*30)</f>
        <v>#DIV/0!</v>
      </c>
      <c r="O599" s="373" t="e">
        <f t="shared" si="147"/>
        <v>#DIV/0!</v>
      </c>
    </row>
    <row r="600" spans="2:15" ht="14.25" thickBot="1" x14ac:dyDescent="0.3">
      <c r="B600" s="302"/>
      <c r="C600" s="303"/>
      <c r="D600" s="303"/>
      <c r="E600" s="308"/>
      <c r="F600" s="303"/>
      <c r="G600" s="304"/>
      <c r="H600" s="317"/>
      <c r="I600" s="305"/>
      <c r="J600" s="353"/>
      <c r="K600" s="299">
        <v>45470</v>
      </c>
      <c r="L600" s="296">
        <f t="shared" si="148"/>
        <v>45470</v>
      </c>
      <c r="M600" s="296">
        <f t="shared" si="146"/>
        <v>-45470</v>
      </c>
      <c r="N600" s="309" t="e">
        <f>G600/(F600*30)</f>
        <v>#DIV/0!</v>
      </c>
      <c r="O600" s="373" t="e">
        <f t="shared" si="147"/>
        <v>#DIV/0!</v>
      </c>
    </row>
    <row r="601" spans="2:15" ht="14.25" thickBot="1" x14ac:dyDescent="0.3">
      <c r="B601" s="302"/>
      <c r="C601" s="303"/>
      <c r="D601" s="303"/>
      <c r="E601" s="308"/>
      <c r="F601" s="303"/>
      <c r="G601" s="304"/>
      <c r="H601" s="317"/>
      <c r="I601" s="305"/>
      <c r="J601" s="353"/>
      <c r="K601" s="299">
        <v>45470</v>
      </c>
      <c r="L601" s="296">
        <f t="shared" si="148"/>
        <v>45470</v>
      </c>
      <c r="M601" s="296">
        <f t="shared" si="146"/>
        <v>-45470</v>
      </c>
      <c r="N601" s="309" t="e">
        <f>H601/(F601*30)</f>
        <v>#DIV/0!</v>
      </c>
      <c r="O601" s="373" t="e">
        <f t="shared" si="147"/>
        <v>#DIV/0!</v>
      </c>
    </row>
    <row r="602" spans="2:15" ht="14.25" thickBot="1" x14ac:dyDescent="0.3">
      <c r="B602" s="302"/>
      <c r="C602" s="303"/>
      <c r="D602" s="303"/>
      <c r="E602" s="308"/>
      <c r="F602" s="303"/>
      <c r="G602" s="304"/>
      <c r="H602" s="317"/>
      <c r="I602" s="305"/>
      <c r="J602" s="353"/>
      <c r="K602" s="299">
        <v>45470</v>
      </c>
      <c r="L602" s="296">
        <f t="shared" si="148"/>
        <v>45470</v>
      </c>
      <c r="M602" s="296">
        <f t="shared" si="146"/>
        <v>-45470</v>
      </c>
      <c r="N602" s="309" t="e">
        <f>H602/(F602*30)</f>
        <v>#DIV/0!</v>
      </c>
      <c r="O602" s="373" t="e">
        <f t="shared" si="147"/>
        <v>#DIV/0!</v>
      </c>
    </row>
    <row r="603" spans="2:15" ht="14.25" thickBot="1" x14ac:dyDescent="0.3">
      <c r="B603" s="302"/>
      <c r="C603" s="303"/>
      <c r="D603" s="303"/>
      <c r="E603" s="308"/>
      <c r="F603" s="303"/>
      <c r="G603" s="304"/>
      <c r="H603" s="317"/>
      <c r="I603" s="305"/>
      <c r="J603" s="353"/>
      <c r="K603" s="299">
        <v>45470</v>
      </c>
      <c r="L603" s="296">
        <f t="shared" si="148"/>
        <v>45470</v>
      </c>
      <c r="M603" s="296">
        <f t="shared" si="146"/>
        <v>-45470</v>
      </c>
      <c r="N603" s="309" t="e">
        <f>G603/(F603*30)</f>
        <v>#DIV/0!</v>
      </c>
      <c r="O603" s="373" t="e">
        <f t="shared" si="147"/>
        <v>#DIV/0!</v>
      </c>
    </row>
    <row r="604" spans="2:15" ht="13.5" x14ac:dyDescent="0.25">
      <c r="B604" s="302"/>
      <c r="C604" s="303"/>
      <c r="D604" s="303"/>
      <c r="E604" s="308"/>
      <c r="F604" s="303"/>
      <c r="G604" s="304"/>
      <c r="H604" s="317"/>
      <c r="I604" s="305"/>
      <c r="J604" s="353"/>
      <c r="K604" s="299">
        <v>45470</v>
      </c>
      <c r="L604" s="296">
        <f t="shared" si="148"/>
        <v>45470</v>
      </c>
      <c r="M604" s="296">
        <f t="shared" si="146"/>
        <v>-45470</v>
      </c>
      <c r="N604" s="309" t="e">
        <f>G604/(F604*30)</f>
        <v>#DIV/0!</v>
      </c>
      <c r="O604" s="373" t="e">
        <f t="shared" si="147"/>
        <v>#DIV/0!</v>
      </c>
    </row>
    <row r="605" spans="2:15" ht="13.5" thickBot="1" x14ac:dyDescent="0.25">
      <c r="B605" s="300"/>
      <c r="C605" s="511" t="s">
        <v>275</v>
      </c>
      <c r="D605" s="511"/>
      <c r="E605" s="511"/>
      <c r="F605" s="511"/>
      <c r="G605" s="511"/>
      <c r="H605" s="511"/>
      <c r="I605" s="511"/>
      <c r="J605" s="511"/>
      <c r="K605" s="511"/>
      <c r="L605" s="511"/>
      <c r="M605" s="511"/>
      <c r="N605" s="511"/>
      <c r="O605" s="374" t="e">
        <f>SUM(O598:O604)</f>
        <v>#DIV/0!</v>
      </c>
    </row>
    <row r="608" spans="2:15" ht="13.5" thickBot="1" x14ac:dyDescent="0.25">
      <c r="B608" s="121" t="s">
        <v>325</v>
      </c>
    </row>
    <row r="609" spans="2:16" x14ac:dyDescent="0.2">
      <c r="B609" s="514" t="s">
        <v>260</v>
      </c>
      <c r="C609" s="512" t="s">
        <v>261</v>
      </c>
      <c r="D609" s="512" t="s">
        <v>262</v>
      </c>
      <c r="E609" s="512" t="s">
        <v>263</v>
      </c>
      <c r="F609" s="512" t="s">
        <v>264</v>
      </c>
      <c r="G609" s="512" t="s">
        <v>265</v>
      </c>
      <c r="H609" s="512" t="s">
        <v>266</v>
      </c>
      <c r="I609" s="512" t="s">
        <v>267</v>
      </c>
      <c r="J609" s="512" t="s">
        <v>268</v>
      </c>
      <c r="K609" s="512" t="s">
        <v>269</v>
      </c>
      <c r="L609" s="512" t="s">
        <v>270</v>
      </c>
      <c r="M609" s="512" t="s">
        <v>271</v>
      </c>
      <c r="N609" s="516" t="s">
        <v>272</v>
      </c>
      <c r="O609" s="509" t="s">
        <v>273</v>
      </c>
    </row>
    <row r="610" spans="2:16" ht="13.5" thickBot="1" x14ac:dyDescent="0.25">
      <c r="B610" s="515"/>
      <c r="C610" s="513"/>
      <c r="D610" s="513"/>
      <c r="E610" s="513"/>
      <c r="F610" s="513"/>
      <c r="G610" s="513" t="s">
        <v>274</v>
      </c>
      <c r="H610" s="513" t="s">
        <v>274</v>
      </c>
      <c r="I610" s="513"/>
      <c r="J610" s="513" t="s">
        <v>1</v>
      </c>
      <c r="K610" s="513"/>
      <c r="L610" s="513"/>
      <c r="M610" s="513"/>
      <c r="N610" s="517"/>
      <c r="O610" s="510"/>
    </row>
    <row r="611" spans="2:16" ht="14.25" thickBot="1" x14ac:dyDescent="0.3">
      <c r="B611" s="291">
        <v>1</v>
      </c>
      <c r="C611" s="292"/>
      <c r="D611" s="292"/>
      <c r="E611" s="307"/>
      <c r="F611" s="292">
        <v>30.5</v>
      </c>
      <c r="G611" s="293">
        <v>5396649417</v>
      </c>
      <c r="H611" s="315"/>
      <c r="I611" s="305">
        <v>44592</v>
      </c>
      <c r="J611" s="352">
        <v>0.35</v>
      </c>
      <c r="K611" s="299">
        <v>45470</v>
      </c>
      <c r="L611" s="296">
        <f>+K611-I611</f>
        <v>878</v>
      </c>
      <c r="M611" s="296">
        <f>+MIN(F611*30-L611,360)</f>
        <v>37</v>
      </c>
      <c r="N611" s="309">
        <f>G611/(F611*30)</f>
        <v>5897977.5049180323</v>
      </c>
      <c r="O611" s="373">
        <f t="shared" ref="O611:O613" si="149">(+N611*M611*J611)</f>
        <v>76378808.688688517</v>
      </c>
    </row>
    <row r="612" spans="2:16" ht="14.25" thickBot="1" x14ac:dyDescent="0.3">
      <c r="B612" s="302">
        <v>2</v>
      </c>
      <c r="C612" s="303"/>
      <c r="D612" s="303"/>
      <c r="E612" s="308"/>
      <c r="F612" s="303">
        <v>11.31</v>
      </c>
      <c r="G612" s="304">
        <v>4228332887</v>
      </c>
      <c r="H612" s="316"/>
      <c r="I612" s="305">
        <v>45645</v>
      </c>
      <c r="J612" s="353">
        <v>1</v>
      </c>
      <c r="K612" s="299">
        <v>45470</v>
      </c>
      <c r="L612" s="296">
        <f t="shared" ref="L612:L613" si="150">+K612-I612</f>
        <v>-175</v>
      </c>
      <c r="M612" s="296">
        <f>+MIN(F612*30-L612,360)</f>
        <v>360</v>
      </c>
      <c r="N612" s="309">
        <f>G612/(F612*30)</f>
        <v>12461930.111995284</v>
      </c>
      <c r="O612" s="373">
        <f t="shared" si="149"/>
        <v>4486294840.3183022</v>
      </c>
    </row>
    <row r="613" spans="2:16" ht="13.5" x14ac:dyDescent="0.25">
      <c r="B613" s="302"/>
      <c r="C613" s="303"/>
      <c r="D613" s="303"/>
      <c r="E613" s="308"/>
      <c r="F613" s="303">
        <v>7</v>
      </c>
      <c r="G613" s="304">
        <v>1013737099</v>
      </c>
      <c r="H613" s="317"/>
      <c r="I613" s="299">
        <v>45470</v>
      </c>
      <c r="J613" s="353">
        <v>0.5</v>
      </c>
      <c r="K613" s="299">
        <v>45470</v>
      </c>
      <c r="L613" s="296">
        <f t="shared" si="150"/>
        <v>0</v>
      </c>
      <c r="M613" s="296">
        <f>+MIN(F613*30-L613,360)</f>
        <v>210</v>
      </c>
      <c r="N613" s="309">
        <f>G613/(F613*30)</f>
        <v>4827319.5190476188</v>
      </c>
      <c r="O613" s="373">
        <f t="shared" si="149"/>
        <v>506868549.5</v>
      </c>
    </row>
    <row r="614" spans="2:16" ht="13.5" thickBot="1" x14ac:dyDescent="0.25">
      <c r="B614" s="300"/>
      <c r="C614" s="511" t="s">
        <v>275</v>
      </c>
      <c r="D614" s="511"/>
      <c r="E614" s="511"/>
      <c r="F614" s="511"/>
      <c r="G614" s="511"/>
      <c r="H614" s="511"/>
      <c r="I614" s="511"/>
      <c r="J614" s="511"/>
      <c r="K614" s="511"/>
      <c r="L614" s="511"/>
      <c r="M614" s="511"/>
      <c r="N614" s="511"/>
      <c r="O614" s="374">
        <f>SUM(O611:O613)</f>
        <v>5069542198.5069904</v>
      </c>
      <c r="P614">
        <v>5069542198.5100002</v>
      </c>
    </row>
    <row r="616" spans="2:16" ht="13.5" thickBot="1" x14ac:dyDescent="0.25">
      <c r="B616" s="121" t="s">
        <v>326</v>
      </c>
    </row>
    <row r="617" spans="2:16" x14ac:dyDescent="0.2">
      <c r="B617" s="514" t="s">
        <v>260</v>
      </c>
      <c r="C617" s="512" t="s">
        <v>261</v>
      </c>
      <c r="D617" s="512" t="s">
        <v>262</v>
      </c>
      <c r="E617" s="512" t="s">
        <v>263</v>
      </c>
      <c r="F617" s="512" t="s">
        <v>264</v>
      </c>
      <c r="G617" s="512" t="s">
        <v>265</v>
      </c>
      <c r="H617" s="512" t="s">
        <v>266</v>
      </c>
      <c r="I617" s="512" t="s">
        <v>267</v>
      </c>
      <c r="J617" s="512" t="s">
        <v>268</v>
      </c>
      <c r="K617" s="512" t="s">
        <v>269</v>
      </c>
      <c r="L617" s="512" t="s">
        <v>270</v>
      </c>
      <c r="M617" s="512" t="s">
        <v>271</v>
      </c>
      <c r="N617" s="516" t="s">
        <v>272</v>
      </c>
      <c r="O617" s="509" t="s">
        <v>273</v>
      </c>
    </row>
    <row r="618" spans="2:16" ht="13.5" thickBot="1" x14ac:dyDescent="0.25">
      <c r="B618" s="515"/>
      <c r="C618" s="513"/>
      <c r="D618" s="513"/>
      <c r="E618" s="513"/>
      <c r="F618" s="513"/>
      <c r="G618" s="513" t="s">
        <v>274</v>
      </c>
      <c r="H618" s="513" t="s">
        <v>274</v>
      </c>
      <c r="I618" s="513"/>
      <c r="J618" s="513" t="s">
        <v>1</v>
      </c>
      <c r="K618" s="513"/>
      <c r="L618" s="513"/>
      <c r="M618" s="513"/>
      <c r="N618" s="517"/>
      <c r="O618" s="510"/>
    </row>
    <row r="619" spans="2:16" ht="14.25" thickBot="1" x14ac:dyDescent="0.3">
      <c r="B619" s="291">
        <v>1</v>
      </c>
      <c r="C619" s="292"/>
      <c r="D619" s="292"/>
      <c r="E619" s="307"/>
      <c r="F619" s="292">
        <v>10.01</v>
      </c>
      <c r="G619" s="293">
        <v>1969792867</v>
      </c>
      <c r="H619" s="315"/>
      <c r="I619" s="305">
        <v>45253</v>
      </c>
      <c r="J619" s="352">
        <v>0.4</v>
      </c>
      <c r="K619" s="299">
        <v>45470</v>
      </c>
      <c r="L619" s="296">
        <f>+K619-I619</f>
        <v>217</v>
      </c>
      <c r="M619" s="296">
        <f>+MIN(F619*30-L619,360)</f>
        <v>83.300000000000011</v>
      </c>
      <c r="N619" s="309">
        <f>G619/(F619*30)</f>
        <v>6559416.8065268062</v>
      </c>
      <c r="O619" s="373">
        <f t="shared" ref="O619:O622" si="151">(+N619*M619*J619)</f>
        <v>218559767.9934732</v>
      </c>
    </row>
    <row r="620" spans="2:16" ht="14.25" thickBot="1" x14ac:dyDescent="0.3">
      <c r="B620" s="302">
        <v>2</v>
      </c>
      <c r="C620" s="303"/>
      <c r="D620" s="303"/>
      <c r="E620" s="308"/>
      <c r="F620" s="303">
        <v>10</v>
      </c>
      <c r="G620" s="304">
        <v>669753041</v>
      </c>
      <c r="H620" s="316"/>
      <c r="I620" s="305">
        <v>45185</v>
      </c>
      <c r="J620" s="353">
        <v>0.95</v>
      </c>
      <c r="K620" s="299">
        <v>45470</v>
      </c>
      <c r="L620" s="296">
        <f t="shared" ref="L620:L622" si="152">+K620-I620</f>
        <v>285</v>
      </c>
      <c r="M620" s="296">
        <f>+MIN(F620*30-L620,360)</f>
        <v>15</v>
      </c>
      <c r="N620" s="309">
        <f>G620/(F620*30)</f>
        <v>2232510.1366666667</v>
      </c>
      <c r="O620" s="373">
        <f t="shared" si="151"/>
        <v>31813269.447499998</v>
      </c>
    </row>
    <row r="621" spans="2:16" ht="14.25" thickBot="1" x14ac:dyDescent="0.3">
      <c r="B621" s="302"/>
      <c r="C621" s="303"/>
      <c r="D621" s="303"/>
      <c r="E621" s="308"/>
      <c r="F621" s="303">
        <v>10</v>
      </c>
      <c r="G621" s="304">
        <v>233617388</v>
      </c>
      <c r="H621" s="317"/>
      <c r="I621" s="305">
        <v>45198</v>
      </c>
      <c r="J621" s="353">
        <v>1</v>
      </c>
      <c r="K621" s="299">
        <v>45470</v>
      </c>
      <c r="L621" s="296">
        <f t="shared" si="152"/>
        <v>272</v>
      </c>
      <c r="M621" s="296">
        <f>+MIN(F621*30-L621,360)</f>
        <v>28</v>
      </c>
      <c r="N621" s="309">
        <f>G621/(F621*30)</f>
        <v>778724.62666666671</v>
      </c>
      <c r="O621" s="373">
        <f t="shared" si="151"/>
        <v>21804289.546666667</v>
      </c>
    </row>
    <row r="622" spans="2:16" ht="13.5" x14ac:dyDescent="0.25">
      <c r="B622" s="302"/>
      <c r="C622" s="303"/>
      <c r="D622" s="303"/>
      <c r="E622" s="308"/>
      <c r="F622" s="303">
        <v>7.56</v>
      </c>
      <c r="G622" s="304">
        <v>1159990306</v>
      </c>
      <c r="H622" s="317"/>
      <c r="I622" s="305">
        <v>45244</v>
      </c>
      <c r="J622" s="353">
        <v>0.55000000000000004</v>
      </c>
      <c r="K622" s="299">
        <v>45470</v>
      </c>
      <c r="L622" s="296">
        <f t="shared" si="152"/>
        <v>226</v>
      </c>
      <c r="M622" s="296">
        <f>+MIN(F622*30-L622,360)</f>
        <v>0.79999999999998295</v>
      </c>
      <c r="N622" s="309">
        <f>G622/(F622*30)</f>
        <v>5114595.7054673722</v>
      </c>
      <c r="O622" s="373">
        <f t="shared" si="151"/>
        <v>2250422.110405596</v>
      </c>
    </row>
    <row r="623" spans="2:16" ht="13.5" thickBot="1" x14ac:dyDescent="0.25">
      <c r="B623" s="300"/>
      <c r="C623" s="511" t="s">
        <v>275</v>
      </c>
      <c r="D623" s="511"/>
      <c r="E623" s="511"/>
      <c r="F623" s="511"/>
      <c r="G623" s="511"/>
      <c r="H623" s="511"/>
      <c r="I623" s="511"/>
      <c r="J623" s="511"/>
      <c r="K623" s="511"/>
      <c r="L623" s="511"/>
      <c r="M623" s="511"/>
      <c r="N623" s="511"/>
      <c r="O623" s="374">
        <f>SUM(O619:O622)</f>
        <v>274427749.09804547</v>
      </c>
    </row>
    <row r="625" spans="2:16" ht="13.5" thickBot="1" x14ac:dyDescent="0.25">
      <c r="B625" s="384" t="s">
        <v>347</v>
      </c>
    </row>
    <row r="626" spans="2:16" x14ac:dyDescent="0.2">
      <c r="B626" s="514" t="s">
        <v>260</v>
      </c>
      <c r="C626" s="512" t="s">
        <v>261</v>
      </c>
      <c r="D626" s="512" t="s">
        <v>262</v>
      </c>
      <c r="E626" s="512" t="s">
        <v>263</v>
      </c>
      <c r="F626" s="512" t="s">
        <v>264</v>
      </c>
      <c r="G626" s="512" t="s">
        <v>265</v>
      </c>
      <c r="H626" s="512" t="s">
        <v>266</v>
      </c>
      <c r="I626" s="512" t="s">
        <v>267</v>
      </c>
      <c r="J626" s="512" t="s">
        <v>268</v>
      </c>
      <c r="K626" s="512" t="s">
        <v>269</v>
      </c>
      <c r="L626" s="512" t="s">
        <v>270</v>
      </c>
      <c r="M626" s="512" t="s">
        <v>271</v>
      </c>
      <c r="N626" s="516" t="s">
        <v>272</v>
      </c>
      <c r="O626" s="509" t="s">
        <v>273</v>
      </c>
    </row>
    <row r="627" spans="2:16" ht="13.5" thickBot="1" x14ac:dyDescent="0.25">
      <c r="B627" s="515"/>
      <c r="C627" s="513"/>
      <c r="D627" s="513"/>
      <c r="E627" s="513"/>
      <c r="F627" s="513"/>
      <c r="G627" s="513" t="s">
        <v>274</v>
      </c>
      <c r="H627" s="513" t="s">
        <v>274</v>
      </c>
      <c r="I627" s="513"/>
      <c r="J627" s="513" t="s">
        <v>1</v>
      </c>
      <c r="K627" s="513"/>
      <c r="L627" s="513"/>
      <c r="M627" s="513"/>
      <c r="N627" s="517"/>
      <c r="O627" s="510"/>
    </row>
    <row r="628" spans="2:16" ht="14.25" thickBot="1" x14ac:dyDescent="0.3">
      <c r="B628" s="291">
        <v>1</v>
      </c>
      <c r="C628" s="292"/>
      <c r="D628" s="292"/>
      <c r="E628" s="307"/>
      <c r="F628" s="292">
        <v>4.5999999999999996</v>
      </c>
      <c r="G628" s="293">
        <v>2557987348</v>
      </c>
      <c r="H628" s="304">
        <v>1634942741</v>
      </c>
      <c r="I628" s="299">
        <v>45470</v>
      </c>
      <c r="J628" s="352">
        <v>0.5</v>
      </c>
      <c r="K628" s="299">
        <v>45470</v>
      </c>
      <c r="L628" s="296">
        <f>+K628-I628</f>
        <v>0</v>
      </c>
      <c r="M628" s="296">
        <f>+MIN(F628*30-L628,360)</f>
        <v>138</v>
      </c>
      <c r="N628" s="309">
        <f>H628/(F628*30)</f>
        <v>11847411.166666666</v>
      </c>
      <c r="O628" s="373">
        <f t="shared" ref="O628:O631" si="153">(+N628*M628*J628)</f>
        <v>817471370.5</v>
      </c>
    </row>
    <row r="629" spans="2:16" ht="14.25" thickBot="1" x14ac:dyDescent="0.3">
      <c r="B629" s="302">
        <v>2</v>
      </c>
      <c r="C629" s="303"/>
      <c r="D629" s="303"/>
      <c r="E629" s="308"/>
      <c r="F629" s="303">
        <v>6</v>
      </c>
      <c r="G629" s="304">
        <v>8910546698</v>
      </c>
      <c r="H629" s="304">
        <v>8910546698</v>
      </c>
      <c r="I629" s="299">
        <v>45470</v>
      </c>
      <c r="J629" s="353">
        <v>0.45</v>
      </c>
      <c r="K629" s="299">
        <v>45470</v>
      </c>
      <c r="L629" s="296">
        <f t="shared" ref="L629:L631" si="154">+K629-I629</f>
        <v>0</v>
      </c>
      <c r="M629" s="296">
        <f>+MIN(F629*30-L629,360)</f>
        <v>180</v>
      </c>
      <c r="N629" s="309">
        <f>H629/(F629*30)</f>
        <v>49503037.211111113</v>
      </c>
      <c r="O629" s="373">
        <f t="shared" si="153"/>
        <v>4009746014.0999999</v>
      </c>
    </row>
    <row r="630" spans="2:16" ht="14.25" thickBot="1" x14ac:dyDescent="0.3">
      <c r="B630" s="302"/>
      <c r="C630" s="303"/>
      <c r="D630" s="303"/>
      <c r="E630" s="308"/>
      <c r="F630" s="303">
        <v>6</v>
      </c>
      <c r="G630" s="304">
        <v>5294385890</v>
      </c>
      <c r="H630" s="304"/>
      <c r="I630" s="305">
        <v>45317</v>
      </c>
      <c r="J630" s="353">
        <v>0.45</v>
      </c>
      <c r="K630" s="299">
        <v>45470</v>
      </c>
      <c r="L630" s="296">
        <f t="shared" si="154"/>
        <v>153</v>
      </c>
      <c r="M630" s="296">
        <f>+MIN(F630*30-L630,360)</f>
        <v>27</v>
      </c>
      <c r="N630" s="309">
        <f>G630/(F630*30)</f>
        <v>29413254.944444444</v>
      </c>
      <c r="O630" s="373">
        <f t="shared" si="153"/>
        <v>357371047.57499999</v>
      </c>
    </row>
    <row r="631" spans="2:16" ht="13.5" x14ac:dyDescent="0.25">
      <c r="B631" s="302"/>
      <c r="C631" s="303"/>
      <c r="D631" s="303"/>
      <c r="E631" s="308"/>
      <c r="F631" s="303">
        <v>24</v>
      </c>
      <c r="G631" s="304">
        <v>83611009207</v>
      </c>
      <c r="H631" s="304">
        <v>83611009207</v>
      </c>
      <c r="I631" s="305">
        <v>45301</v>
      </c>
      <c r="J631" s="353">
        <v>0.15</v>
      </c>
      <c r="K631" s="299">
        <v>45470</v>
      </c>
      <c r="L631" s="296">
        <f t="shared" si="154"/>
        <v>169</v>
      </c>
      <c r="M631" s="296">
        <f>+MIN(F631*30-L631,360)</f>
        <v>360</v>
      </c>
      <c r="N631" s="309">
        <f>H631/(F631*30)</f>
        <v>116126401.67638889</v>
      </c>
      <c r="O631" s="373">
        <f t="shared" si="153"/>
        <v>6270825690.5249996</v>
      </c>
    </row>
    <row r="632" spans="2:16" ht="13.5" thickBot="1" x14ac:dyDescent="0.25">
      <c r="B632" s="300"/>
      <c r="C632" s="511" t="s">
        <v>275</v>
      </c>
      <c r="D632" s="511"/>
      <c r="E632" s="511"/>
      <c r="F632" s="511"/>
      <c r="G632" s="511"/>
      <c r="H632" s="511"/>
      <c r="I632" s="511"/>
      <c r="J632" s="511"/>
      <c r="K632" s="511"/>
      <c r="L632" s="511"/>
      <c r="M632" s="511"/>
      <c r="N632" s="511"/>
      <c r="O632" s="374">
        <f>SUM(O628:O631)</f>
        <v>11455414122.700001</v>
      </c>
      <c r="P632">
        <v>11455414122.700001</v>
      </c>
    </row>
    <row r="635" spans="2:16" ht="13.5" thickBot="1" x14ac:dyDescent="0.25">
      <c r="B635" s="121" t="s">
        <v>346</v>
      </c>
    </row>
    <row r="636" spans="2:16" x14ac:dyDescent="0.2">
      <c r="B636" s="514" t="s">
        <v>260</v>
      </c>
      <c r="C636" s="512" t="s">
        <v>261</v>
      </c>
      <c r="D636" s="512" t="s">
        <v>262</v>
      </c>
      <c r="E636" s="512" t="s">
        <v>263</v>
      </c>
      <c r="F636" s="512" t="s">
        <v>264</v>
      </c>
      <c r="G636" s="512" t="s">
        <v>265</v>
      </c>
      <c r="H636" s="512" t="s">
        <v>266</v>
      </c>
      <c r="I636" s="512" t="s">
        <v>267</v>
      </c>
      <c r="J636" s="512" t="s">
        <v>268</v>
      </c>
      <c r="K636" s="512" t="s">
        <v>269</v>
      </c>
      <c r="L636" s="512" t="s">
        <v>270</v>
      </c>
      <c r="M636" s="512" t="s">
        <v>271</v>
      </c>
      <c r="N636" s="516" t="s">
        <v>272</v>
      </c>
      <c r="O636" s="509" t="s">
        <v>273</v>
      </c>
    </row>
    <row r="637" spans="2:16" ht="13.5" thickBot="1" x14ac:dyDescent="0.25">
      <c r="B637" s="515"/>
      <c r="C637" s="513"/>
      <c r="D637" s="513"/>
      <c r="E637" s="513"/>
      <c r="F637" s="513"/>
      <c r="G637" s="513" t="s">
        <v>274</v>
      </c>
      <c r="H637" s="513" t="s">
        <v>274</v>
      </c>
      <c r="I637" s="513"/>
      <c r="J637" s="513" t="s">
        <v>1</v>
      </c>
      <c r="K637" s="513"/>
      <c r="L637" s="513"/>
      <c r="M637" s="513"/>
      <c r="N637" s="517"/>
      <c r="O637" s="510"/>
    </row>
    <row r="638" spans="2:16" ht="13.5" x14ac:dyDescent="0.25">
      <c r="B638" s="291">
        <v>1</v>
      </c>
      <c r="C638" s="292"/>
      <c r="D638" s="292"/>
      <c r="E638" s="307"/>
      <c r="F638" s="292">
        <v>21.37</v>
      </c>
      <c r="G638" s="304">
        <v>30360622509.990002</v>
      </c>
      <c r="H638" s="319">
        <v>3177283786</v>
      </c>
      <c r="I638" s="332">
        <v>45281</v>
      </c>
      <c r="J638" s="330">
        <v>0.05</v>
      </c>
      <c r="K638" s="356">
        <v>45470</v>
      </c>
      <c r="L638" s="357">
        <f>+K638-I638</f>
        <v>189</v>
      </c>
      <c r="M638" s="357">
        <f t="shared" ref="M638:M645" si="155">+MIN(F638*30-L638,360)</f>
        <v>360</v>
      </c>
      <c r="N638" s="358">
        <f>H638/(F638*30)</f>
        <v>4955987.8115738574</v>
      </c>
      <c r="O638" s="378">
        <f t="shared" ref="O638:O645" si="156">(+N638*M638*J638)</f>
        <v>89207780.608329445</v>
      </c>
    </row>
    <row r="639" spans="2:16" ht="13.5" x14ac:dyDescent="0.25">
      <c r="B639" s="302"/>
      <c r="C639" s="303"/>
      <c r="D639" s="303"/>
      <c r="E639" s="308"/>
      <c r="F639" s="303">
        <v>15</v>
      </c>
      <c r="G639" s="304">
        <v>16848831903</v>
      </c>
      <c r="H639" s="319">
        <v>6948479304</v>
      </c>
      <c r="I639" s="328">
        <v>45132</v>
      </c>
      <c r="J639" s="331">
        <v>0.7</v>
      </c>
      <c r="K639" s="299">
        <v>45470</v>
      </c>
      <c r="L639" s="349">
        <f t="shared" ref="L639:L645" si="157">+K639-I639</f>
        <v>338</v>
      </c>
      <c r="M639" s="349">
        <f t="shared" si="155"/>
        <v>112</v>
      </c>
      <c r="N639" s="350">
        <f t="shared" ref="N639:N642" si="158">H639/(F639*30)</f>
        <v>15441065.119999999</v>
      </c>
      <c r="O639" s="379">
        <f t="shared" si="156"/>
        <v>1210579505.4079998</v>
      </c>
    </row>
    <row r="640" spans="2:16" ht="13.5" x14ac:dyDescent="0.25">
      <c r="B640" s="302"/>
      <c r="C640" s="303"/>
      <c r="D640" s="303"/>
      <c r="E640" s="308"/>
      <c r="F640" s="303">
        <v>12.5</v>
      </c>
      <c r="G640" s="304">
        <v>9261714832.2099991</v>
      </c>
      <c r="H640" s="319">
        <v>897157238.21000004</v>
      </c>
      <c r="I640" s="328">
        <v>45114</v>
      </c>
      <c r="J640" s="331">
        <v>0.6</v>
      </c>
      <c r="K640" s="299">
        <v>45470</v>
      </c>
      <c r="L640" s="349">
        <f t="shared" si="157"/>
        <v>356</v>
      </c>
      <c r="M640" s="349">
        <f t="shared" si="155"/>
        <v>19</v>
      </c>
      <c r="N640" s="350">
        <f t="shared" si="158"/>
        <v>2392419.3018933334</v>
      </c>
      <c r="O640" s="379">
        <f t="shared" si="156"/>
        <v>27273580.041584</v>
      </c>
    </row>
    <row r="641" spans="2:16" ht="13.5" x14ac:dyDescent="0.25">
      <c r="B641" s="302"/>
      <c r="C641" s="303"/>
      <c r="D641" s="303"/>
      <c r="E641" s="308"/>
      <c r="F641" s="303">
        <v>17</v>
      </c>
      <c r="G641" s="304">
        <v>7978323885</v>
      </c>
      <c r="H641" s="319">
        <v>7517074639</v>
      </c>
      <c r="I641" s="328">
        <v>45261</v>
      </c>
      <c r="J641" s="331">
        <v>0.65</v>
      </c>
      <c r="K641" s="299">
        <v>45470</v>
      </c>
      <c r="L641" s="349">
        <f t="shared" si="157"/>
        <v>209</v>
      </c>
      <c r="M641" s="349">
        <f t="shared" si="155"/>
        <v>301</v>
      </c>
      <c r="N641" s="350">
        <f t="shared" si="158"/>
        <v>14739362.037254902</v>
      </c>
      <c r="O641" s="379">
        <f t="shared" si="156"/>
        <v>2883756182.5889215</v>
      </c>
    </row>
    <row r="642" spans="2:16" ht="13.5" x14ac:dyDescent="0.25">
      <c r="B642" s="302"/>
      <c r="C642" s="303"/>
      <c r="D642" s="303"/>
      <c r="E642" s="308"/>
      <c r="F642" s="303">
        <v>6.5</v>
      </c>
      <c r="G642" s="304">
        <v>29486337523</v>
      </c>
      <c r="H642" s="319">
        <v>13594874476</v>
      </c>
      <c r="I642" s="328">
        <v>45426</v>
      </c>
      <c r="J642" s="331">
        <v>0.7</v>
      </c>
      <c r="K642" s="299">
        <v>45470</v>
      </c>
      <c r="L642" s="349">
        <f t="shared" si="157"/>
        <v>44</v>
      </c>
      <c r="M642" s="349">
        <f t="shared" si="155"/>
        <v>151</v>
      </c>
      <c r="N642" s="350">
        <f t="shared" si="158"/>
        <v>69717305.005128205</v>
      </c>
      <c r="O642" s="379">
        <f t="shared" si="156"/>
        <v>7369119139.0420504</v>
      </c>
    </row>
    <row r="643" spans="2:16" ht="13.5" x14ac:dyDescent="0.25">
      <c r="B643" s="302"/>
      <c r="C643" s="303"/>
      <c r="D643" s="303"/>
      <c r="E643" s="308"/>
      <c r="F643" s="303">
        <v>36</v>
      </c>
      <c r="G643" s="304">
        <v>11922164504</v>
      </c>
      <c r="H643" s="319"/>
      <c r="I643" s="299">
        <v>45470</v>
      </c>
      <c r="J643" s="331">
        <v>0.05</v>
      </c>
      <c r="K643" s="299">
        <v>45470</v>
      </c>
      <c r="L643" s="349">
        <f t="shared" si="157"/>
        <v>0</v>
      </c>
      <c r="M643" s="349">
        <f t="shared" si="155"/>
        <v>360</v>
      </c>
      <c r="N643" s="350">
        <f t="shared" ref="N643:N645" si="159">G643/(F643*30)</f>
        <v>11039041.207407407</v>
      </c>
      <c r="O643" s="379">
        <f t="shared" si="156"/>
        <v>198702741.73333335</v>
      </c>
    </row>
    <row r="644" spans="2:16" ht="13.5" x14ac:dyDescent="0.25">
      <c r="B644" s="302"/>
      <c r="C644" s="303"/>
      <c r="D644" s="303"/>
      <c r="E644" s="308"/>
      <c r="F644" s="303">
        <v>8</v>
      </c>
      <c r="G644" s="304">
        <v>8387633859</v>
      </c>
      <c r="H644" s="319"/>
      <c r="I644" s="328">
        <v>45438</v>
      </c>
      <c r="J644" s="331">
        <v>0.7</v>
      </c>
      <c r="K644" s="299">
        <v>45470</v>
      </c>
      <c r="L644" s="349">
        <f t="shared" si="157"/>
        <v>32</v>
      </c>
      <c r="M644" s="349">
        <f t="shared" si="155"/>
        <v>208</v>
      </c>
      <c r="N644" s="350">
        <f t="shared" si="159"/>
        <v>34948474.412500001</v>
      </c>
      <c r="O644" s="379">
        <f t="shared" si="156"/>
        <v>5088497874.46</v>
      </c>
    </row>
    <row r="645" spans="2:16" ht="13.5" x14ac:dyDescent="0.25">
      <c r="B645" s="302"/>
      <c r="C645" s="303"/>
      <c r="D645" s="303"/>
      <c r="E645" s="308"/>
      <c r="F645" s="303">
        <v>8</v>
      </c>
      <c r="G645" s="304">
        <v>9186635875</v>
      </c>
      <c r="H645" s="319"/>
      <c r="I645" s="299">
        <v>45470</v>
      </c>
      <c r="J645" s="331">
        <v>0.6</v>
      </c>
      <c r="K645" s="299">
        <v>45470</v>
      </c>
      <c r="L645" s="349">
        <f t="shared" si="157"/>
        <v>0</v>
      </c>
      <c r="M645" s="349">
        <f t="shared" si="155"/>
        <v>240</v>
      </c>
      <c r="N645" s="350">
        <f t="shared" si="159"/>
        <v>38277649.479166664</v>
      </c>
      <c r="O645" s="379">
        <f t="shared" si="156"/>
        <v>5511981525</v>
      </c>
    </row>
    <row r="646" spans="2:16" ht="13.5" thickBot="1" x14ac:dyDescent="0.25">
      <c r="B646" s="300"/>
      <c r="C646" s="511" t="s">
        <v>275</v>
      </c>
      <c r="D646" s="511"/>
      <c r="E646" s="511"/>
      <c r="F646" s="511"/>
      <c r="G646" s="511"/>
      <c r="H646" s="511"/>
      <c r="I646" s="511"/>
      <c r="J646" s="511"/>
      <c r="K646" s="511"/>
      <c r="L646" s="511"/>
      <c r="M646" s="511"/>
      <c r="N646" s="511"/>
      <c r="O646" s="374">
        <f>SUM(O638:O645)</f>
        <v>22379118328.882217</v>
      </c>
      <c r="P646">
        <v>22379118328.880001</v>
      </c>
    </row>
    <row r="649" spans="2:16" ht="13.5" thickBot="1" x14ac:dyDescent="0.25">
      <c r="B649" s="313" t="s">
        <v>345</v>
      </c>
    </row>
    <row r="650" spans="2:16" x14ac:dyDescent="0.2">
      <c r="B650" s="514" t="s">
        <v>260</v>
      </c>
      <c r="C650" s="512" t="s">
        <v>261</v>
      </c>
      <c r="D650" s="512" t="s">
        <v>262</v>
      </c>
      <c r="E650" s="512" t="s">
        <v>263</v>
      </c>
      <c r="F650" s="512" t="s">
        <v>264</v>
      </c>
      <c r="G650" s="512" t="s">
        <v>265</v>
      </c>
      <c r="H650" s="512" t="s">
        <v>266</v>
      </c>
      <c r="I650" s="512" t="s">
        <v>267</v>
      </c>
      <c r="J650" s="512" t="s">
        <v>268</v>
      </c>
      <c r="K650" s="512" t="s">
        <v>269</v>
      </c>
      <c r="L650" s="512" t="s">
        <v>270</v>
      </c>
      <c r="M650" s="512" t="s">
        <v>271</v>
      </c>
      <c r="N650" s="516" t="s">
        <v>272</v>
      </c>
      <c r="O650" s="509" t="s">
        <v>273</v>
      </c>
    </row>
    <row r="651" spans="2:16" ht="13.5" thickBot="1" x14ac:dyDescent="0.25">
      <c r="B651" s="515"/>
      <c r="C651" s="513"/>
      <c r="D651" s="513"/>
      <c r="E651" s="513"/>
      <c r="F651" s="513"/>
      <c r="G651" s="513" t="s">
        <v>274</v>
      </c>
      <c r="H651" s="513" t="s">
        <v>274</v>
      </c>
      <c r="I651" s="513"/>
      <c r="J651" s="513" t="s">
        <v>1</v>
      </c>
      <c r="K651" s="518"/>
      <c r="L651" s="518"/>
      <c r="M651" s="518"/>
      <c r="N651" s="519"/>
      <c r="O651" s="520"/>
    </row>
    <row r="652" spans="2:16" ht="13.5" x14ac:dyDescent="0.25">
      <c r="B652" s="291">
        <v>1</v>
      </c>
      <c r="C652" s="292"/>
      <c r="D652" s="292"/>
      <c r="E652" s="307"/>
      <c r="F652" s="292">
        <v>11</v>
      </c>
      <c r="G652" s="293">
        <v>17167103549</v>
      </c>
      <c r="H652" s="319"/>
      <c r="I652" s="332">
        <v>45162</v>
      </c>
      <c r="J652" s="330">
        <v>0.1</v>
      </c>
      <c r="K652" s="299">
        <v>45470</v>
      </c>
      <c r="L652" s="349">
        <f>+K652-I652</f>
        <v>308</v>
      </c>
      <c r="M652" s="349">
        <f t="shared" ref="M652:M682" si="160">+MIN(F652*30-L652,360)</f>
        <v>22</v>
      </c>
      <c r="N652" s="350">
        <f t="shared" ref="N652:N667" si="161">G652/(F652*30)</f>
        <v>52021525.906060606</v>
      </c>
      <c r="O652" s="379">
        <f t="shared" ref="O652" si="162">(+N652*M652*J652)</f>
        <v>114447356.99333334</v>
      </c>
    </row>
    <row r="653" spans="2:16" ht="13.5" x14ac:dyDescent="0.25">
      <c r="B653" s="302"/>
      <c r="C653" s="303"/>
      <c r="D653" s="303"/>
      <c r="E653" s="308"/>
      <c r="F653" s="303">
        <v>9</v>
      </c>
      <c r="G653" s="304">
        <v>4307207340</v>
      </c>
      <c r="H653" s="319"/>
      <c r="I653" s="326">
        <v>45205</v>
      </c>
      <c r="J653" s="327">
        <v>0.1</v>
      </c>
      <c r="K653" s="299">
        <v>45470</v>
      </c>
      <c r="L653" s="349">
        <f t="shared" ref="L653:L672" si="163">+K653-I653</f>
        <v>265</v>
      </c>
      <c r="M653" s="349">
        <f t="shared" si="160"/>
        <v>5</v>
      </c>
      <c r="N653" s="350">
        <f t="shared" si="161"/>
        <v>15952619.777777778</v>
      </c>
      <c r="O653" s="379">
        <f t="shared" ref="O653:O672" si="164">(+N653*M653*J653)</f>
        <v>7976309.8888888899</v>
      </c>
    </row>
    <row r="654" spans="2:16" ht="13.5" x14ac:dyDescent="0.25">
      <c r="B654" s="302"/>
      <c r="C654" s="303"/>
      <c r="D654" s="303"/>
      <c r="E654" s="308"/>
      <c r="F654" s="303">
        <v>6</v>
      </c>
      <c r="G654" s="304">
        <v>6748616530</v>
      </c>
      <c r="H654" s="319"/>
      <c r="I654" s="326">
        <v>45342</v>
      </c>
      <c r="J654" s="327">
        <v>0.5</v>
      </c>
      <c r="K654" s="299">
        <v>45470</v>
      </c>
      <c r="L654" s="349">
        <f t="shared" si="163"/>
        <v>128</v>
      </c>
      <c r="M654" s="349">
        <f t="shared" si="160"/>
        <v>52</v>
      </c>
      <c r="N654" s="350">
        <f t="shared" si="161"/>
        <v>37492314.055555552</v>
      </c>
      <c r="O654" s="379">
        <f t="shared" si="164"/>
        <v>974800165.44444442</v>
      </c>
    </row>
    <row r="655" spans="2:16" ht="13.5" x14ac:dyDescent="0.25">
      <c r="B655" s="302"/>
      <c r="C655" s="303"/>
      <c r="D655" s="303"/>
      <c r="E655" s="308"/>
      <c r="F655" s="303">
        <v>4</v>
      </c>
      <c r="G655" s="304">
        <v>422001864</v>
      </c>
      <c r="H655" s="319"/>
      <c r="I655" s="326">
        <v>45397</v>
      </c>
      <c r="J655" s="327">
        <v>0.1</v>
      </c>
      <c r="K655" s="299">
        <v>45470</v>
      </c>
      <c r="L655" s="349">
        <f t="shared" si="163"/>
        <v>73</v>
      </c>
      <c r="M655" s="349">
        <f t="shared" si="160"/>
        <v>47</v>
      </c>
      <c r="N655" s="350">
        <f t="shared" si="161"/>
        <v>3516682.2</v>
      </c>
      <c r="O655" s="379">
        <f t="shared" si="164"/>
        <v>16528406.340000002</v>
      </c>
    </row>
    <row r="656" spans="2:16" ht="13.5" x14ac:dyDescent="0.25">
      <c r="B656" s="302"/>
      <c r="C656" s="303"/>
      <c r="D656" s="303"/>
      <c r="E656" s="308"/>
      <c r="F656" s="303">
        <v>31.96</v>
      </c>
      <c r="G656" s="304">
        <v>67224147336</v>
      </c>
      <c r="H656" s="319"/>
      <c r="I656" s="326">
        <v>45261</v>
      </c>
      <c r="J656" s="327">
        <v>0.4</v>
      </c>
      <c r="K656" s="299">
        <v>45470</v>
      </c>
      <c r="L656" s="349">
        <f t="shared" si="163"/>
        <v>209</v>
      </c>
      <c r="M656" s="349">
        <f t="shared" si="160"/>
        <v>360</v>
      </c>
      <c r="N656" s="350">
        <f t="shared" si="161"/>
        <v>70112794.468085095</v>
      </c>
      <c r="O656" s="379">
        <f t="shared" si="164"/>
        <v>10096242403.404255</v>
      </c>
    </row>
    <row r="657" spans="2:15" ht="13.5" x14ac:dyDescent="0.25">
      <c r="B657" s="302"/>
      <c r="C657" s="303"/>
      <c r="D657" s="303"/>
      <c r="E657" s="308"/>
      <c r="F657" s="303">
        <v>3</v>
      </c>
      <c r="G657" s="304">
        <v>3755816430</v>
      </c>
      <c r="H657" s="319"/>
      <c r="I657" s="326">
        <v>45432</v>
      </c>
      <c r="J657" s="327">
        <v>0.1</v>
      </c>
      <c r="K657" s="299">
        <v>45470</v>
      </c>
      <c r="L657" s="349">
        <f t="shared" si="163"/>
        <v>38</v>
      </c>
      <c r="M657" s="349">
        <f t="shared" si="160"/>
        <v>52</v>
      </c>
      <c r="N657" s="350">
        <f t="shared" si="161"/>
        <v>41731293.666666664</v>
      </c>
      <c r="O657" s="379">
        <f t="shared" si="164"/>
        <v>217002727.06666666</v>
      </c>
    </row>
    <row r="658" spans="2:15" ht="13.5" x14ac:dyDescent="0.25">
      <c r="B658" s="302"/>
      <c r="C658" s="303"/>
      <c r="D658" s="303"/>
      <c r="E658" s="308"/>
      <c r="F658" s="303">
        <v>6</v>
      </c>
      <c r="G658" s="304">
        <v>1945702290.3800001</v>
      </c>
      <c r="H658" s="319"/>
      <c r="I658" s="326">
        <v>45353</v>
      </c>
      <c r="J658" s="327">
        <v>0.1</v>
      </c>
      <c r="K658" s="299">
        <v>45470</v>
      </c>
      <c r="L658" s="349">
        <f t="shared" si="163"/>
        <v>117</v>
      </c>
      <c r="M658" s="349">
        <f t="shared" si="160"/>
        <v>63</v>
      </c>
      <c r="N658" s="350">
        <f t="shared" si="161"/>
        <v>10809457.168777779</v>
      </c>
      <c r="O658" s="379">
        <f t="shared" si="164"/>
        <v>68099580.163300008</v>
      </c>
    </row>
    <row r="659" spans="2:15" ht="13.5" x14ac:dyDescent="0.25">
      <c r="B659" s="302"/>
      <c r="C659" s="303"/>
      <c r="D659" s="303"/>
      <c r="E659" s="308"/>
      <c r="F659" s="303">
        <v>5</v>
      </c>
      <c r="G659" s="304">
        <v>20086001006</v>
      </c>
      <c r="H659" s="319"/>
      <c r="I659" s="326">
        <v>45324</v>
      </c>
      <c r="J659" s="327">
        <v>0.1</v>
      </c>
      <c r="K659" s="299">
        <v>45470</v>
      </c>
      <c r="L659" s="349">
        <f t="shared" si="163"/>
        <v>146</v>
      </c>
      <c r="M659" s="349">
        <f t="shared" si="160"/>
        <v>4</v>
      </c>
      <c r="N659" s="350">
        <f t="shared" si="161"/>
        <v>133906673.37333333</v>
      </c>
      <c r="O659" s="379">
        <f t="shared" si="164"/>
        <v>53562669.349333338</v>
      </c>
    </row>
    <row r="660" spans="2:15" ht="13.5" x14ac:dyDescent="0.25">
      <c r="B660" s="302"/>
      <c r="C660" s="303"/>
      <c r="D660" s="303"/>
      <c r="E660" s="308"/>
      <c r="F660" s="303">
        <v>9</v>
      </c>
      <c r="G660" s="304">
        <v>9709306024</v>
      </c>
      <c r="H660" s="319"/>
      <c r="I660" s="326">
        <v>45245</v>
      </c>
      <c r="J660" s="327">
        <v>0.1</v>
      </c>
      <c r="K660" s="299">
        <v>45470</v>
      </c>
      <c r="L660" s="349">
        <f t="shared" si="163"/>
        <v>225</v>
      </c>
      <c r="M660" s="349">
        <f t="shared" si="160"/>
        <v>45</v>
      </c>
      <c r="N660" s="350">
        <f t="shared" si="161"/>
        <v>35960392.681481481</v>
      </c>
      <c r="O660" s="379">
        <f t="shared" si="164"/>
        <v>161821767.06666666</v>
      </c>
    </row>
    <row r="661" spans="2:15" ht="13.5" x14ac:dyDescent="0.25">
      <c r="B661" s="302"/>
      <c r="C661" s="303"/>
      <c r="D661" s="303"/>
      <c r="E661" s="308"/>
      <c r="F661" s="303">
        <v>16</v>
      </c>
      <c r="G661" s="304">
        <v>17609067885</v>
      </c>
      <c r="H661" s="319"/>
      <c r="I661" s="326">
        <v>45246</v>
      </c>
      <c r="J661" s="327">
        <v>0.1</v>
      </c>
      <c r="K661" s="299">
        <v>45470</v>
      </c>
      <c r="L661" s="349">
        <f t="shared" si="163"/>
        <v>224</v>
      </c>
      <c r="M661" s="349">
        <f t="shared" si="160"/>
        <v>256</v>
      </c>
      <c r="N661" s="350">
        <f t="shared" si="161"/>
        <v>36685558.09375</v>
      </c>
      <c r="O661" s="379">
        <f t="shared" si="164"/>
        <v>939150287.20000005</v>
      </c>
    </row>
    <row r="662" spans="2:15" ht="13.5" x14ac:dyDescent="0.25">
      <c r="B662" s="302"/>
      <c r="C662" s="303"/>
      <c r="D662" s="303"/>
      <c r="E662" s="308"/>
      <c r="F662" s="303">
        <v>6</v>
      </c>
      <c r="G662" s="304">
        <v>1245719618.4200001</v>
      </c>
      <c r="H662" s="319"/>
      <c r="I662" s="326">
        <v>45310</v>
      </c>
      <c r="J662" s="327">
        <v>0.5</v>
      </c>
      <c r="K662" s="299">
        <v>45470</v>
      </c>
      <c r="L662" s="349">
        <f t="shared" si="163"/>
        <v>160</v>
      </c>
      <c r="M662" s="349">
        <f t="shared" si="160"/>
        <v>20</v>
      </c>
      <c r="N662" s="350">
        <f t="shared" si="161"/>
        <v>6920664.5467777783</v>
      </c>
      <c r="O662" s="379">
        <f t="shared" si="164"/>
        <v>69206645.467777789</v>
      </c>
    </row>
    <row r="663" spans="2:15" ht="13.5" x14ac:dyDescent="0.25">
      <c r="B663" s="302"/>
      <c r="C663" s="303"/>
      <c r="D663" s="303"/>
      <c r="E663" s="308"/>
      <c r="F663" s="303">
        <v>8</v>
      </c>
      <c r="G663" s="304">
        <v>2334092131</v>
      </c>
      <c r="H663" s="319"/>
      <c r="I663" s="326">
        <v>45247</v>
      </c>
      <c r="J663" s="327">
        <v>0.1</v>
      </c>
      <c r="K663" s="299">
        <v>45470</v>
      </c>
      <c r="L663" s="349">
        <f t="shared" si="163"/>
        <v>223</v>
      </c>
      <c r="M663" s="349">
        <f t="shared" si="160"/>
        <v>17</v>
      </c>
      <c r="N663" s="350">
        <f t="shared" si="161"/>
        <v>9725383.8791666664</v>
      </c>
      <c r="O663" s="379">
        <f t="shared" si="164"/>
        <v>16533152.594583333</v>
      </c>
    </row>
    <row r="664" spans="2:15" ht="13.5" x14ac:dyDescent="0.25">
      <c r="B664" s="302"/>
      <c r="C664" s="303"/>
      <c r="D664" s="303"/>
      <c r="E664" s="308"/>
      <c r="F664" s="303">
        <v>12</v>
      </c>
      <c r="G664" s="304">
        <v>21565715649</v>
      </c>
      <c r="H664" s="319"/>
      <c r="I664" s="326">
        <v>45470</v>
      </c>
      <c r="J664" s="327">
        <v>0.3</v>
      </c>
      <c r="K664" s="299">
        <v>45470</v>
      </c>
      <c r="L664" s="349">
        <f t="shared" si="163"/>
        <v>0</v>
      </c>
      <c r="M664" s="349">
        <f t="shared" si="160"/>
        <v>360</v>
      </c>
      <c r="N664" s="350">
        <f t="shared" si="161"/>
        <v>59904765.69166667</v>
      </c>
      <c r="O664" s="379">
        <f t="shared" si="164"/>
        <v>6469714694.6999998</v>
      </c>
    </row>
    <row r="665" spans="2:15" ht="13.5" x14ac:dyDescent="0.25">
      <c r="B665" s="302"/>
      <c r="C665" s="303"/>
      <c r="D665" s="303"/>
      <c r="E665" s="308"/>
      <c r="F665" s="303">
        <v>12</v>
      </c>
      <c r="G665" s="304">
        <v>4916073874.75</v>
      </c>
      <c r="H665" s="319"/>
      <c r="I665" s="326">
        <v>45244</v>
      </c>
      <c r="J665" s="327">
        <v>0.05</v>
      </c>
      <c r="K665" s="299">
        <v>45470</v>
      </c>
      <c r="L665" s="349">
        <f t="shared" si="163"/>
        <v>226</v>
      </c>
      <c r="M665" s="349">
        <f t="shared" si="160"/>
        <v>134</v>
      </c>
      <c r="N665" s="350">
        <f t="shared" si="161"/>
        <v>13655760.763194444</v>
      </c>
      <c r="O665" s="379">
        <f t="shared" si="164"/>
        <v>91493597.113402784</v>
      </c>
    </row>
    <row r="666" spans="2:15" ht="13.5" x14ac:dyDescent="0.25">
      <c r="B666" s="302"/>
      <c r="C666" s="303"/>
      <c r="D666" s="303"/>
      <c r="E666" s="308"/>
      <c r="F666" s="303">
        <v>2</v>
      </c>
      <c r="G666" s="304">
        <v>5601344510</v>
      </c>
      <c r="H666" s="319"/>
      <c r="I666" s="326">
        <v>45470</v>
      </c>
      <c r="J666" s="327">
        <v>0.1</v>
      </c>
      <c r="K666" s="299">
        <v>45470</v>
      </c>
      <c r="L666" s="349">
        <f t="shared" si="163"/>
        <v>0</v>
      </c>
      <c r="M666" s="349">
        <f t="shared" si="160"/>
        <v>60</v>
      </c>
      <c r="N666" s="350">
        <f t="shared" si="161"/>
        <v>93355741.833333328</v>
      </c>
      <c r="O666" s="379">
        <f t="shared" si="164"/>
        <v>560134451</v>
      </c>
    </row>
    <row r="667" spans="2:15" ht="13.5" x14ac:dyDescent="0.25">
      <c r="B667" s="302"/>
      <c r="C667" s="303"/>
      <c r="D667" s="303"/>
      <c r="E667" s="308"/>
      <c r="F667" s="303">
        <v>10.8</v>
      </c>
      <c r="G667" s="304">
        <v>984000039</v>
      </c>
      <c r="H667" s="319"/>
      <c r="I667" s="326">
        <v>45286</v>
      </c>
      <c r="J667" s="327">
        <v>0.5</v>
      </c>
      <c r="K667" s="299">
        <v>45470</v>
      </c>
      <c r="L667" s="349">
        <f t="shared" si="163"/>
        <v>184</v>
      </c>
      <c r="M667" s="349">
        <f t="shared" si="160"/>
        <v>140</v>
      </c>
      <c r="N667" s="350">
        <f t="shared" si="161"/>
        <v>3037037.1574074072</v>
      </c>
      <c r="O667" s="379">
        <f t="shared" si="164"/>
        <v>212592601.01851851</v>
      </c>
    </row>
    <row r="668" spans="2:15" ht="13.5" x14ac:dyDescent="0.25">
      <c r="B668" s="302"/>
      <c r="C668" s="303"/>
      <c r="D668" s="303"/>
      <c r="E668" s="308"/>
      <c r="F668" s="303">
        <v>6</v>
      </c>
      <c r="G668" s="304">
        <v>1248048184.4000001</v>
      </c>
      <c r="H668" s="319">
        <v>1590384487</v>
      </c>
      <c r="I668" s="326">
        <v>45470</v>
      </c>
      <c r="J668" s="327">
        <v>0.5</v>
      </c>
      <c r="K668" s="299">
        <v>45470</v>
      </c>
      <c r="L668" s="349">
        <f t="shared" si="163"/>
        <v>0</v>
      </c>
      <c r="M668" s="349">
        <f t="shared" si="160"/>
        <v>180</v>
      </c>
      <c r="N668" s="350">
        <f>H668/(F668*30)</f>
        <v>8835469.3722222224</v>
      </c>
      <c r="O668" s="379">
        <f t="shared" si="164"/>
        <v>795192243.5</v>
      </c>
    </row>
    <row r="669" spans="2:15" ht="13.5" x14ac:dyDescent="0.25">
      <c r="B669" s="302"/>
      <c r="C669" s="303"/>
      <c r="D669" s="303"/>
      <c r="E669" s="308"/>
      <c r="F669" s="303">
        <v>7</v>
      </c>
      <c r="G669" s="304">
        <v>1964798942.74</v>
      </c>
      <c r="H669" s="319"/>
      <c r="I669" s="326">
        <v>45273</v>
      </c>
      <c r="J669" s="327">
        <v>0.1</v>
      </c>
      <c r="K669" s="299">
        <v>45470</v>
      </c>
      <c r="L669" s="349">
        <f t="shared" si="163"/>
        <v>197</v>
      </c>
      <c r="M669" s="349">
        <f t="shared" si="160"/>
        <v>13</v>
      </c>
      <c r="N669" s="350">
        <f t="shared" ref="N669:N682" si="165">G669/(F669*30)</f>
        <v>9356185.4416190479</v>
      </c>
      <c r="O669" s="379">
        <f t="shared" si="164"/>
        <v>12163041.074104764</v>
      </c>
    </row>
    <row r="670" spans="2:15" ht="13.5" x14ac:dyDescent="0.25">
      <c r="B670" s="302"/>
      <c r="C670" s="303"/>
      <c r="D670" s="303"/>
      <c r="E670" s="308"/>
      <c r="F670" s="303">
        <v>3</v>
      </c>
      <c r="G670" s="304">
        <v>795722047</v>
      </c>
      <c r="H670" s="319"/>
      <c r="I670" s="326">
        <v>45470</v>
      </c>
      <c r="J670" s="327">
        <v>0.1</v>
      </c>
      <c r="K670" s="299">
        <v>45470</v>
      </c>
      <c r="L670" s="349">
        <f t="shared" si="163"/>
        <v>0</v>
      </c>
      <c r="M670" s="349">
        <f t="shared" si="160"/>
        <v>90</v>
      </c>
      <c r="N670" s="350">
        <f t="shared" si="165"/>
        <v>8841356.0777777769</v>
      </c>
      <c r="O670" s="379">
        <f t="shared" si="164"/>
        <v>79572204.699999988</v>
      </c>
    </row>
    <row r="671" spans="2:15" ht="13.5" x14ac:dyDescent="0.25">
      <c r="B671" s="302"/>
      <c r="C671" s="303"/>
      <c r="D671" s="303"/>
      <c r="E671" s="308"/>
      <c r="F671" s="303">
        <v>4</v>
      </c>
      <c r="G671" s="304">
        <v>2810195471.8699999</v>
      </c>
      <c r="H671" s="319"/>
      <c r="I671" s="328">
        <v>45355</v>
      </c>
      <c r="J671" s="331">
        <v>0.1</v>
      </c>
      <c r="K671" s="299">
        <v>45470</v>
      </c>
      <c r="L671" s="349">
        <f t="shared" si="163"/>
        <v>115</v>
      </c>
      <c r="M671" s="349">
        <f t="shared" si="160"/>
        <v>5</v>
      </c>
      <c r="N671" s="350">
        <f t="shared" si="165"/>
        <v>23418295.598916665</v>
      </c>
      <c r="O671" s="379">
        <f t="shared" si="164"/>
        <v>11709147.799458332</v>
      </c>
    </row>
    <row r="672" spans="2:15" ht="13.5" x14ac:dyDescent="0.25">
      <c r="B672" s="302"/>
      <c r="C672" s="303"/>
      <c r="D672" s="303"/>
      <c r="E672" s="308"/>
      <c r="F672" s="303">
        <v>2</v>
      </c>
      <c r="G672" s="304">
        <v>951439177</v>
      </c>
      <c r="H672" s="319"/>
      <c r="I672" s="328">
        <v>45470</v>
      </c>
      <c r="J672" s="331">
        <v>0.1</v>
      </c>
      <c r="K672" s="299">
        <v>45470</v>
      </c>
      <c r="L672" s="349">
        <f t="shared" si="163"/>
        <v>0</v>
      </c>
      <c r="M672" s="349">
        <f t="shared" si="160"/>
        <v>60</v>
      </c>
      <c r="N672" s="350">
        <f t="shared" si="165"/>
        <v>15857319.616666667</v>
      </c>
      <c r="O672" s="379">
        <f t="shared" si="164"/>
        <v>95143917.700000003</v>
      </c>
    </row>
    <row r="673" spans="2:16" ht="13.5" x14ac:dyDescent="0.25">
      <c r="B673" s="302"/>
      <c r="C673" s="303"/>
      <c r="D673" s="303"/>
      <c r="E673" s="308"/>
      <c r="F673" s="303">
        <v>21</v>
      </c>
      <c r="G673" s="304">
        <v>26804840150.080002</v>
      </c>
      <c r="H673" s="319"/>
      <c r="I673" s="328">
        <v>45355</v>
      </c>
      <c r="J673" s="331">
        <v>0.1</v>
      </c>
      <c r="K673" s="299">
        <v>45470</v>
      </c>
      <c r="L673" s="349">
        <f t="shared" ref="L673:L682" si="166">+K673-I673</f>
        <v>115</v>
      </c>
      <c r="M673" s="349">
        <f t="shared" si="160"/>
        <v>360</v>
      </c>
      <c r="N673" s="350">
        <f t="shared" si="165"/>
        <v>42547365.317587301</v>
      </c>
      <c r="O673" s="379">
        <f t="shared" ref="O673:O682" si="167">(+N673*M673*J673)</f>
        <v>1531705151.4331429</v>
      </c>
    </row>
    <row r="674" spans="2:16" ht="13.5" x14ac:dyDescent="0.25">
      <c r="B674" s="302"/>
      <c r="C674" s="303"/>
      <c r="D674" s="303"/>
      <c r="E674" s="308"/>
      <c r="F674" s="303">
        <v>18</v>
      </c>
      <c r="G674" s="304">
        <v>28545089675.18</v>
      </c>
      <c r="H674" s="319"/>
      <c r="I674" s="328">
        <v>45289</v>
      </c>
      <c r="J674" s="331">
        <v>0.1</v>
      </c>
      <c r="K674" s="299">
        <v>45470</v>
      </c>
      <c r="L674" s="349">
        <f t="shared" si="166"/>
        <v>181</v>
      </c>
      <c r="M674" s="349">
        <f t="shared" si="160"/>
        <v>359</v>
      </c>
      <c r="N674" s="350">
        <f t="shared" si="165"/>
        <v>52861277.176259257</v>
      </c>
      <c r="O674" s="379">
        <f t="shared" si="167"/>
        <v>1897719850.6277075</v>
      </c>
    </row>
    <row r="675" spans="2:16" ht="13.5" x14ac:dyDescent="0.25">
      <c r="B675" s="302"/>
      <c r="C675" s="303"/>
      <c r="D675" s="303"/>
      <c r="E675" s="308"/>
      <c r="F675" s="303">
        <v>2</v>
      </c>
      <c r="G675" s="304">
        <v>551910368</v>
      </c>
      <c r="H675" s="319"/>
      <c r="I675" s="328">
        <v>45470</v>
      </c>
      <c r="J675" s="331">
        <v>0.2</v>
      </c>
      <c r="K675" s="299">
        <v>45470</v>
      </c>
      <c r="L675" s="349">
        <f t="shared" si="166"/>
        <v>0</v>
      </c>
      <c r="M675" s="349">
        <f t="shared" si="160"/>
        <v>60</v>
      </c>
      <c r="N675" s="350">
        <f t="shared" si="165"/>
        <v>9198506.1333333328</v>
      </c>
      <c r="O675" s="379">
        <f t="shared" si="167"/>
        <v>110382073.60000001</v>
      </c>
    </row>
    <row r="676" spans="2:16" ht="13.5" x14ac:dyDescent="0.25">
      <c r="B676" s="302"/>
      <c r="C676" s="303"/>
      <c r="D676" s="303"/>
      <c r="E676" s="308"/>
      <c r="F676" s="303">
        <v>1</v>
      </c>
      <c r="G676" s="304">
        <v>324472330</v>
      </c>
      <c r="H676" s="319"/>
      <c r="I676" s="328">
        <v>45470</v>
      </c>
      <c r="J676" s="331">
        <v>0.1</v>
      </c>
      <c r="K676" s="299">
        <v>45470</v>
      </c>
      <c r="L676" s="349">
        <f t="shared" si="166"/>
        <v>0</v>
      </c>
      <c r="M676" s="349">
        <f t="shared" si="160"/>
        <v>30</v>
      </c>
      <c r="N676" s="350">
        <f t="shared" si="165"/>
        <v>10815744.333333334</v>
      </c>
      <c r="O676" s="379">
        <f t="shared" si="167"/>
        <v>32447233</v>
      </c>
    </row>
    <row r="677" spans="2:16" ht="13.5" x14ac:dyDescent="0.25">
      <c r="B677" s="302"/>
      <c r="C677" s="303"/>
      <c r="D677" s="303"/>
      <c r="E677" s="308"/>
      <c r="F677" s="303">
        <v>60</v>
      </c>
      <c r="G677" s="304">
        <v>74617789930</v>
      </c>
      <c r="H677" s="319"/>
      <c r="I677" s="328">
        <v>45470</v>
      </c>
      <c r="J677" s="331">
        <v>0.2</v>
      </c>
      <c r="K677" s="299">
        <v>45470</v>
      </c>
      <c r="L677" s="349">
        <f t="shared" si="166"/>
        <v>0</v>
      </c>
      <c r="M677" s="349">
        <f t="shared" si="160"/>
        <v>360</v>
      </c>
      <c r="N677" s="350">
        <f t="shared" si="165"/>
        <v>41454327.73888889</v>
      </c>
      <c r="O677" s="379">
        <f t="shared" si="167"/>
        <v>2984711597.2000003</v>
      </c>
    </row>
    <row r="678" spans="2:16" ht="13.5" x14ac:dyDescent="0.25">
      <c r="B678" s="302"/>
      <c r="C678" s="303"/>
      <c r="D678" s="303"/>
      <c r="E678" s="308"/>
      <c r="F678" s="303">
        <v>2</v>
      </c>
      <c r="G678" s="304">
        <v>578986209</v>
      </c>
      <c r="H678" s="319"/>
      <c r="I678" s="328">
        <v>45470</v>
      </c>
      <c r="J678" s="331">
        <v>0.1</v>
      </c>
      <c r="K678" s="299">
        <v>45470</v>
      </c>
      <c r="L678" s="349">
        <f t="shared" si="166"/>
        <v>0</v>
      </c>
      <c r="M678" s="349">
        <f t="shared" si="160"/>
        <v>60</v>
      </c>
      <c r="N678" s="350">
        <f t="shared" si="165"/>
        <v>9649770.1500000004</v>
      </c>
      <c r="O678" s="379">
        <f t="shared" si="167"/>
        <v>57898620.900000006</v>
      </c>
    </row>
    <row r="679" spans="2:16" ht="13.5" x14ac:dyDescent="0.25">
      <c r="B679" s="364"/>
      <c r="C679" s="365"/>
      <c r="D679" s="365"/>
      <c r="E679" s="366"/>
      <c r="F679" s="303">
        <v>5</v>
      </c>
      <c r="G679" s="304">
        <v>3579012570.8699999</v>
      </c>
      <c r="H679" s="344"/>
      <c r="I679" s="345">
        <v>45341</v>
      </c>
      <c r="J679" s="367">
        <v>0.1</v>
      </c>
      <c r="K679" s="299">
        <v>45470</v>
      </c>
      <c r="L679" s="368">
        <f t="shared" si="166"/>
        <v>129</v>
      </c>
      <c r="M679" s="368">
        <f t="shared" si="160"/>
        <v>21</v>
      </c>
      <c r="N679" s="369">
        <f t="shared" si="165"/>
        <v>23860083.805799998</v>
      </c>
      <c r="O679" s="382">
        <f t="shared" si="167"/>
        <v>50106175.992179997</v>
      </c>
    </row>
    <row r="680" spans="2:16" ht="13.5" x14ac:dyDescent="0.25">
      <c r="B680" s="364"/>
      <c r="C680" s="365"/>
      <c r="D680" s="365"/>
      <c r="E680" s="366"/>
      <c r="F680" s="303">
        <v>8</v>
      </c>
      <c r="G680" s="304">
        <v>1590000455</v>
      </c>
      <c r="H680" s="344"/>
      <c r="I680" s="345">
        <v>45470</v>
      </c>
      <c r="J680" s="367">
        <v>0.1</v>
      </c>
      <c r="K680" s="299">
        <v>45470</v>
      </c>
      <c r="L680" s="368">
        <f t="shared" si="166"/>
        <v>0</v>
      </c>
      <c r="M680" s="368">
        <f t="shared" si="160"/>
        <v>240</v>
      </c>
      <c r="N680" s="369">
        <f t="shared" si="165"/>
        <v>6625001.895833333</v>
      </c>
      <c r="O680" s="382">
        <f t="shared" si="167"/>
        <v>159000045.5</v>
      </c>
    </row>
    <row r="681" spans="2:16" ht="13.5" x14ac:dyDescent="0.25">
      <c r="B681" s="364"/>
      <c r="C681" s="365"/>
      <c r="D681" s="365"/>
      <c r="E681" s="366"/>
      <c r="F681" s="303">
        <v>2</v>
      </c>
      <c r="G681" s="304">
        <v>133963001</v>
      </c>
      <c r="H681" s="344"/>
      <c r="I681" s="345">
        <v>45470</v>
      </c>
      <c r="J681" s="367">
        <v>0.1</v>
      </c>
      <c r="K681" s="299">
        <v>45470</v>
      </c>
      <c r="L681" s="368">
        <f t="shared" si="166"/>
        <v>0</v>
      </c>
      <c r="M681" s="368">
        <f t="shared" si="160"/>
        <v>60</v>
      </c>
      <c r="N681" s="369">
        <f t="shared" si="165"/>
        <v>2232716.6833333331</v>
      </c>
      <c r="O681" s="382">
        <f t="shared" si="167"/>
        <v>13396300.1</v>
      </c>
    </row>
    <row r="682" spans="2:16" ht="13.5" x14ac:dyDescent="0.25">
      <c r="B682" s="364"/>
      <c r="C682" s="365"/>
      <c r="D682" s="365"/>
      <c r="E682" s="366"/>
      <c r="F682" s="303">
        <v>5</v>
      </c>
      <c r="G682" s="304">
        <v>1467363603</v>
      </c>
      <c r="H682" s="344"/>
      <c r="I682" s="345">
        <v>45470</v>
      </c>
      <c r="J682" s="367">
        <v>0.1</v>
      </c>
      <c r="K682" s="299">
        <v>45470</v>
      </c>
      <c r="L682" s="368">
        <f t="shared" si="166"/>
        <v>0</v>
      </c>
      <c r="M682" s="368">
        <f t="shared" si="160"/>
        <v>150</v>
      </c>
      <c r="N682" s="369">
        <f t="shared" si="165"/>
        <v>9782424.0199999996</v>
      </c>
      <c r="O682" s="382">
        <f t="shared" si="167"/>
        <v>146736360.30000001</v>
      </c>
    </row>
    <row r="683" spans="2:16" ht="13.5" thickBot="1" x14ac:dyDescent="0.25">
      <c r="B683" s="300"/>
      <c r="C683" s="511" t="s">
        <v>275</v>
      </c>
      <c r="D683" s="511"/>
      <c r="E683" s="511"/>
      <c r="F683" s="511"/>
      <c r="G683" s="511"/>
      <c r="H683" s="511"/>
      <c r="I683" s="511"/>
      <c r="J683" s="511"/>
      <c r="K683" s="511"/>
      <c r="L683" s="511"/>
      <c r="M683" s="511"/>
      <c r="N683" s="511"/>
      <c r="O683" s="374">
        <f>SUM(O652:O678)</f>
        <v>27677951896.345589</v>
      </c>
      <c r="P683">
        <v>27677951896.349998</v>
      </c>
    </row>
    <row r="685" spans="2:16" ht="13.5" thickBot="1" x14ac:dyDescent="0.25"/>
    <row r="686" spans="2:16" x14ac:dyDescent="0.2">
      <c r="B686" s="514" t="s">
        <v>260</v>
      </c>
      <c r="C686" s="512" t="s">
        <v>261</v>
      </c>
      <c r="D686" s="512" t="s">
        <v>262</v>
      </c>
      <c r="E686" s="512" t="s">
        <v>263</v>
      </c>
      <c r="F686" s="512" t="s">
        <v>264</v>
      </c>
      <c r="G686" s="512" t="s">
        <v>265</v>
      </c>
      <c r="H686" s="512" t="s">
        <v>266</v>
      </c>
      <c r="I686" s="512" t="s">
        <v>267</v>
      </c>
      <c r="J686" s="512" t="s">
        <v>268</v>
      </c>
      <c r="K686" s="512" t="s">
        <v>269</v>
      </c>
      <c r="L686" s="512" t="s">
        <v>270</v>
      </c>
      <c r="M686" s="512" t="s">
        <v>271</v>
      </c>
      <c r="N686" s="516" t="s">
        <v>272</v>
      </c>
      <c r="O686" s="509" t="s">
        <v>273</v>
      </c>
    </row>
    <row r="687" spans="2:16" ht="13.5" thickBot="1" x14ac:dyDescent="0.25">
      <c r="B687" s="515"/>
      <c r="C687" s="513"/>
      <c r="D687" s="513"/>
      <c r="E687" s="513"/>
      <c r="F687" s="513"/>
      <c r="G687" s="513" t="s">
        <v>274</v>
      </c>
      <c r="H687" s="513" t="s">
        <v>274</v>
      </c>
      <c r="I687" s="513"/>
      <c r="J687" s="513" t="s">
        <v>1</v>
      </c>
      <c r="K687" s="518"/>
      <c r="L687" s="518"/>
      <c r="M687" s="518"/>
      <c r="N687" s="519"/>
      <c r="O687" s="520"/>
    </row>
    <row r="688" spans="2:16" ht="13.5" x14ac:dyDescent="0.25">
      <c r="B688" s="291">
        <v>1</v>
      </c>
      <c r="C688" s="292"/>
      <c r="D688" s="292"/>
      <c r="E688" s="307"/>
      <c r="F688" s="292">
        <v>4.5999999999999996</v>
      </c>
      <c r="G688" s="293">
        <v>2557987348</v>
      </c>
      <c r="H688" s="319" t="s">
        <v>338</v>
      </c>
      <c r="I688" s="332"/>
      <c r="J688" s="330"/>
      <c r="K688" s="299">
        <v>45470</v>
      </c>
      <c r="L688" s="349">
        <f>+K688-I688</f>
        <v>45470</v>
      </c>
      <c r="M688" s="349">
        <f>+MIN(F688*30-L688,360)</f>
        <v>-45332</v>
      </c>
      <c r="N688" s="350" t="e">
        <f>H688/(F688*30)</f>
        <v>#VALUE!</v>
      </c>
      <c r="O688" s="379" t="e">
        <f t="shared" ref="O688:O691" si="168">(+N688*M688*J688)</f>
        <v>#VALUE!</v>
      </c>
    </row>
    <row r="689" spans="2:15" ht="13.5" x14ac:dyDescent="0.25">
      <c r="B689" s="302"/>
      <c r="C689" s="303"/>
      <c r="D689" s="303"/>
      <c r="E689" s="308"/>
      <c r="F689" s="303">
        <v>6</v>
      </c>
      <c r="G689" s="304">
        <v>8910546698</v>
      </c>
      <c r="H689" s="319" t="s">
        <v>336</v>
      </c>
      <c r="I689" s="328"/>
      <c r="J689" s="331"/>
      <c r="K689" s="299">
        <v>45470</v>
      </c>
      <c r="L689" s="349">
        <f t="shared" ref="L689:L691" si="169">+K689-I689</f>
        <v>45470</v>
      </c>
      <c r="M689" s="349">
        <f>+MIN(F689*30-L689,360)</f>
        <v>-45290</v>
      </c>
      <c r="N689" s="350" t="e">
        <f>H689/(F689*30)</f>
        <v>#VALUE!</v>
      </c>
      <c r="O689" s="379" t="e">
        <f t="shared" si="168"/>
        <v>#VALUE!</v>
      </c>
    </row>
    <row r="690" spans="2:15" ht="13.5" x14ac:dyDescent="0.25">
      <c r="B690" s="302"/>
      <c r="C690" s="303"/>
      <c r="D690" s="303"/>
      <c r="E690" s="308"/>
      <c r="F690" s="303">
        <v>6</v>
      </c>
      <c r="G690" s="304">
        <v>5294385890</v>
      </c>
      <c r="H690" s="319"/>
      <c r="I690" s="328"/>
      <c r="J690" s="331"/>
      <c r="K690" s="299">
        <v>45470</v>
      </c>
      <c r="L690" s="349">
        <f t="shared" si="169"/>
        <v>45470</v>
      </c>
      <c r="M690" s="349">
        <f>+MIN(F690*30-L690,360)</f>
        <v>-45290</v>
      </c>
      <c r="N690" s="350">
        <f>G690/(F690*30)</f>
        <v>29413254.944444444</v>
      </c>
      <c r="O690" s="379">
        <f t="shared" si="168"/>
        <v>0</v>
      </c>
    </row>
    <row r="691" spans="2:15" ht="13.5" x14ac:dyDescent="0.25">
      <c r="B691" s="302"/>
      <c r="C691" s="303"/>
      <c r="D691" s="303"/>
      <c r="E691" s="308"/>
      <c r="F691" s="303">
        <v>24</v>
      </c>
      <c r="G691" s="304">
        <v>83611009207</v>
      </c>
      <c r="H691" s="319" t="s">
        <v>337</v>
      </c>
      <c r="I691" s="328"/>
      <c r="J691" s="331"/>
      <c r="K691" s="299">
        <v>45470</v>
      </c>
      <c r="L691" s="349">
        <f t="shared" si="169"/>
        <v>45470</v>
      </c>
      <c r="M691" s="349">
        <f>+MIN(F691*30-L691,360)</f>
        <v>-44750</v>
      </c>
      <c r="N691" s="350" t="e">
        <f>H691/(F691*30)</f>
        <v>#VALUE!</v>
      </c>
      <c r="O691" s="379" t="e">
        <f t="shared" si="168"/>
        <v>#VALUE!</v>
      </c>
    </row>
    <row r="692" spans="2:15" ht="13.5" thickBot="1" x14ac:dyDescent="0.25">
      <c r="B692" s="300"/>
      <c r="C692" s="511" t="s">
        <v>275</v>
      </c>
      <c r="D692" s="511"/>
      <c r="E692" s="511"/>
      <c r="F692" s="511"/>
      <c r="G692" s="511"/>
      <c r="H692" s="511"/>
      <c r="I692" s="511"/>
      <c r="J692" s="511"/>
      <c r="K692" s="511"/>
      <c r="L692" s="511"/>
      <c r="M692" s="511"/>
      <c r="N692" s="511"/>
      <c r="O692" s="374" t="e">
        <f>SUM(O688:O691)</f>
        <v>#VALUE!</v>
      </c>
    </row>
    <row r="699" spans="2:15" ht="13.5" thickBot="1" x14ac:dyDescent="0.25">
      <c r="B699" s="313" t="s">
        <v>327</v>
      </c>
    </row>
    <row r="700" spans="2:15" x14ac:dyDescent="0.2">
      <c r="B700" s="514" t="s">
        <v>260</v>
      </c>
      <c r="C700" s="512" t="s">
        <v>261</v>
      </c>
      <c r="D700" s="512" t="s">
        <v>262</v>
      </c>
      <c r="E700" s="512" t="s">
        <v>263</v>
      </c>
      <c r="F700" s="512" t="s">
        <v>264</v>
      </c>
      <c r="G700" s="512" t="s">
        <v>265</v>
      </c>
      <c r="H700" s="512" t="s">
        <v>266</v>
      </c>
      <c r="I700" s="512" t="s">
        <v>267</v>
      </c>
      <c r="J700" s="512" t="s">
        <v>268</v>
      </c>
      <c r="K700" s="512" t="s">
        <v>269</v>
      </c>
      <c r="L700" s="512" t="s">
        <v>270</v>
      </c>
      <c r="M700" s="512" t="s">
        <v>271</v>
      </c>
      <c r="N700" s="516" t="s">
        <v>272</v>
      </c>
      <c r="O700" s="509" t="s">
        <v>273</v>
      </c>
    </row>
    <row r="701" spans="2:15" ht="13.5" thickBot="1" x14ac:dyDescent="0.25">
      <c r="B701" s="515"/>
      <c r="C701" s="513"/>
      <c r="D701" s="513"/>
      <c r="E701" s="513"/>
      <c r="F701" s="513"/>
      <c r="G701" s="513" t="s">
        <v>274</v>
      </c>
      <c r="H701" s="513" t="s">
        <v>274</v>
      </c>
      <c r="I701" s="513"/>
      <c r="J701" s="513" t="s">
        <v>1</v>
      </c>
      <c r="K701" s="513"/>
      <c r="L701" s="513"/>
      <c r="M701" s="513"/>
      <c r="N701" s="517"/>
      <c r="O701" s="510"/>
    </row>
    <row r="702" spans="2:15" ht="13.5" x14ac:dyDescent="0.25">
      <c r="B702" s="291">
        <v>1</v>
      </c>
      <c r="C702" s="292"/>
      <c r="D702" s="292"/>
      <c r="E702" s="307"/>
      <c r="F702" s="292">
        <v>300</v>
      </c>
      <c r="G702" s="293">
        <v>1225686247240</v>
      </c>
      <c r="H702" s="319"/>
      <c r="I702" s="332">
        <v>42832</v>
      </c>
      <c r="J702" s="330">
        <v>0.59</v>
      </c>
      <c r="K702" s="356">
        <v>45470</v>
      </c>
      <c r="L702" s="357">
        <f>+K702-I702</f>
        <v>2638</v>
      </c>
      <c r="M702" s="357">
        <f t="shared" ref="M702:M723" si="170">+MIN(F702*30-L702,360)</f>
        <v>360</v>
      </c>
      <c r="N702" s="358">
        <f t="shared" ref="N702:N710" si="171">G702/(F702*30)</f>
        <v>136187360.80444443</v>
      </c>
      <c r="O702" s="378">
        <f t="shared" ref="O702:O723" si="172">(+N702*M702*J702)</f>
        <v>28926195434.863998</v>
      </c>
    </row>
    <row r="703" spans="2:15" ht="13.5" x14ac:dyDescent="0.25">
      <c r="B703" s="302"/>
      <c r="C703" s="303"/>
      <c r="D703" s="303"/>
      <c r="E703" s="308"/>
      <c r="F703" s="303">
        <v>336</v>
      </c>
      <c r="G703" s="304">
        <v>1810392000000</v>
      </c>
      <c r="H703" s="319"/>
      <c r="I703" s="328">
        <v>42109</v>
      </c>
      <c r="J703" s="331">
        <v>0.28999999999999998</v>
      </c>
      <c r="K703" s="299">
        <v>45470</v>
      </c>
      <c r="L703" s="349">
        <f t="shared" ref="L703:L723" si="173">+K703-I703</f>
        <v>3361</v>
      </c>
      <c r="M703" s="349">
        <f t="shared" si="170"/>
        <v>360</v>
      </c>
      <c r="N703" s="350">
        <f t="shared" si="171"/>
        <v>179602380.95238096</v>
      </c>
      <c r="O703" s="379">
        <f t="shared" si="172"/>
        <v>18750488571.42857</v>
      </c>
    </row>
    <row r="704" spans="2:15" ht="13.5" x14ac:dyDescent="0.25">
      <c r="B704" s="302"/>
      <c r="C704" s="303"/>
      <c r="D704" s="303"/>
      <c r="E704" s="308"/>
      <c r="F704" s="303">
        <v>360</v>
      </c>
      <c r="G704" s="304">
        <v>2490135961386</v>
      </c>
      <c r="H704" s="319"/>
      <c r="I704" s="328">
        <v>42438</v>
      </c>
      <c r="J704" s="331">
        <v>0.52</v>
      </c>
      <c r="K704" s="299">
        <v>45470</v>
      </c>
      <c r="L704" s="349">
        <f t="shared" ref="L704:L714" si="174">+K704-I704</f>
        <v>3032</v>
      </c>
      <c r="M704" s="349">
        <f t="shared" si="170"/>
        <v>360</v>
      </c>
      <c r="N704" s="350">
        <f t="shared" si="171"/>
        <v>230568144.57277778</v>
      </c>
      <c r="O704" s="379">
        <f t="shared" ref="O704:O714" si="175">(+N704*M704*J704)</f>
        <v>43162356664.024002</v>
      </c>
    </row>
    <row r="705" spans="2:15" ht="13.5" x14ac:dyDescent="0.25">
      <c r="B705" s="302"/>
      <c r="C705" s="303"/>
      <c r="D705" s="303"/>
      <c r="E705" s="308"/>
      <c r="F705" s="303">
        <v>79.2</v>
      </c>
      <c r="G705" s="304">
        <v>569320844337</v>
      </c>
      <c r="H705" s="319"/>
      <c r="I705" s="328">
        <v>43196</v>
      </c>
      <c r="J705" s="331">
        <v>0.57999999999999996</v>
      </c>
      <c r="K705" s="299">
        <v>45470</v>
      </c>
      <c r="L705" s="349">
        <f t="shared" si="174"/>
        <v>2274</v>
      </c>
      <c r="M705" s="349">
        <f t="shared" si="170"/>
        <v>102</v>
      </c>
      <c r="N705" s="350">
        <f t="shared" si="171"/>
        <v>239613149.97348484</v>
      </c>
      <c r="O705" s="379">
        <f t="shared" si="175"/>
        <v>14175513952.431364</v>
      </c>
    </row>
    <row r="706" spans="2:15" ht="13.5" x14ac:dyDescent="0.25">
      <c r="B706" s="302"/>
      <c r="C706" s="303"/>
      <c r="D706" s="303"/>
      <c r="E706" s="308"/>
      <c r="F706" s="303">
        <v>48</v>
      </c>
      <c r="G706" s="304">
        <v>1662606661361</v>
      </c>
      <c r="H706" s="319"/>
      <c r="I706" s="328">
        <v>44411</v>
      </c>
      <c r="J706" s="331">
        <v>0.4</v>
      </c>
      <c r="K706" s="299">
        <v>45470</v>
      </c>
      <c r="L706" s="349">
        <f t="shared" si="174"/>
        <v>1059</v>
      </c>
      <c r="M706" s="349">
        <f t="shared" si="170"/>
        <v>360</v>
      </c>
      <c r="N706" s="350">
        <f t="shared" si="171"/>
        <v>1154587959.2784722</v>
      </c>
      <c r="O706" s="379">
        <f t="shared" si="175"/>
        <v>166260666136.10001</v>
      </c>
    </row>
    <row r="707" spans="2:15" ht="13.5" x14ac:dyDescent="0.25">
      <c r="B707" s="302"/>
      <c r="C707" s="303"/>
      <c r="D707" s="303"/>
      <c r="E707" s="308"/>
      <c r="F707" s="303">
        <v>111.7</v>
      </c>
      <c r="G707" s="304">
        <v>324627245375</v>
      </c>
      <c r="H707" s="319"/>
      <c r="I707" s="328">
        <v>44376</v>
      </c>
      <c r="J707" s="331">
        <v>1</v>
      </c>
      <c r="K707" s="299">
        <v>45470</v>
      </c>
      <c r="L707" s="349">
        <f t="shared" si="174"/>
        <v>1094</v>
      </c>
      <c r="M707" s="349">
        <f t="shared" si="170"/>
        <v>360</v>
      </c>
      <c r="N707" s="350">
        <f t="shared" si="171"/>
        <v>96874737.503730223</v>
      </c>
      <c r="O707" s="379">
        <f t="shared" si="175"/>
        <v>34874905501.34288</v>
      </c>
    </row>
    <row r="708" spans="2:15" ht="13.5" x14ac:dyDescent="0.25">
      <c r="B708" s="302"/>
      <c r="C708" s="303"/>
      <c r="D708" s="303"/>
      <c r="E708" s="308"/>
      <c r="F708" s="303">
        <v>12.1</v>
      </c>
      <c r="G708" s="304">
        <v>40000000</v>
      </c>
      <c r="H708" s="319"/>
      <c r="I708" s="328">
        <v>45293</v>
      </c>
      <c r="J708" s="331">
        <v>1</v>
      </c>
      <c r="K708" s="299">
        <v>45470</v>
      </c>
      <c r="L708" s="349">
        <f t="shared" si="174"/>
        <v>177</v>
      </c>
      <c r="M708" s="349">
        <f t="shared" si="170"/>
        <v>186</v>
      </c>
      <c r="N708" s="350">
        <f t="shared" si="171"/>
        <v>110192.83746556473</v>
      </c>
      <c r="O708" s="379">
        <f t="shared" si="175"/>
        <v>20495867.76859504</v>
      </c>
    </row>
    <row r="709" spans="2:15" ht="13.5" x14ac:dyDescent="0.25">
      <c r="B709" s="302"/>
      <c r="C709" s="303"/>
      <c r="D709" s="303"/>
      <c r="E709" s="308"/>
      <c r="F709" s="303">
        <v>11</v>
      </c>
      <c r="G709" s="304">
        <v>108219494.88</v>
      </c>
      <c r="H709" s="319"/>
      <c r="I709" s="328">
        <v>45327</v>
      </c>
      <c r="J709" s="331">
        <v>1</v>
      </c>
      <c r="K709" s="299">
        <v>45470</v>
      </c>
      <c r="L709" s="349">
        <f t="shared" si="174"/>
        <v>143</v>
      </c>
      <c r="M709" s="349">
        <f t="shared" si="170"/>
        <v>187</v>
      </c>
      <c r="N709" s="350">
        <f t="shared" si="171"/>
        <v>327937.86327272723</v>
      </c>
      <c r="O709" s="379">
        <f t="shared" si="175"/>
        <v>61324380.431999996</v>
      </c>
    </row>
    <row r="710" spans="2:15" ht="13.5" x14ac:dyDescent="0.25">
      <c r="B710" s="302"/>
      <c r="C710" s="303"/>
      <c r="D710" s="303"/>
      <c r="E710" s="308"/>
      <c r="F710" s="303">
        <v>73.2</v>
      </c>
      <c r="G710" s="304">
        <v>630007748262</v>
      </c>
      <c r="H710" s="319"/>
      <c r="I710" s="328">
        <v>44769</v>
      </c>
      <c r="J710" s="331">
        <v>0.75</v>
      </c>
      <c r="K710" s="299">
        <v>45470</v>
      </c>
      <c r="L710" s="349">
        <f t="shared" si="174"/>
        <v>701</v>
      </c>
      <c r="M710" s="349">
        <f t="shared" si="170"/>
        <v>360</v>
      </c>
      <c r="N710" s="350">
        <f t="shared" si="171"/>
        <v>286888774.25409836</v>
      </c>
      <c r="O710" s="379">
        <f t="shared" si="175"/>
        <v>77459969048.606552</v>
      </c>
    </row>
    <row r="711" spans="2:15" ht="13.5" x14ac:dyDescent="0.25">
      <c r="B711" s="302"/>
      <c r="C711" s="303"/>
      <c r="D711" s="303"/>
      <c r="E711" s="308"/>
      <c r="F711" s="303">
        <v>92</v>
      </c>
      <c r="G711" s="304">
        <v>217241226705</v>
      </c>
      <c r="H711" s="319">
        <v>134290586781</v>
      </c>
      <c r="I711" s="328">
        <v>43934</v>
      </c>
      <c r="J711" s="331">
        <v>1</v>
      </c>
      <c r="K711" s="299">
        <v>45470</v>
      </c>
      <c r="L711" s="349">
        <f t="shared" si="174"/>
        <v>1536</v>
      </c>
      <c r="M711" s="349">
        <f t="shared" si="170"/>
        <v>360</v>
      </c>
      <c r="N711" s="350">
        <f>H711/(F711*30)</f>
        <v>48656009.703260869</v>
      </c>
      <c r="O711" s="379">
        <f t="shared" si="175"/>
        <v>17516163493.173912</v>
      </c>
    </row>
    <row r="712" spans="2:15" ht="13.5" x14ac:dyDescent="0.25">
      <c r="B712" s="302"/>
      <c r="C712" s="303"/>
      <c r="D712" s="303"/>
      <c r="E712" s="308"/>
      <c r="F712" s="303">
        <v>16</v>
      </c>
      <c r="G712" s="304">
        <v>41361179727</v>
      </c>
      <c r="H712" s="319"/>
      <c r="I712" s="328">
        <v>45352</v>
      </c>
      <c r="J712" s="331">
        <v>1</v>
      </c>
      <c r="K712" s="299">
        <v>45470</v>
      </c>
      <c r="L712" s="349">
        <f t="shared" si="174"/>
        <v>118</v>
      </c>
      <c r="M712" s="349">
        <f t="shared" si="170"/>
        <v>360</v>
      </c>
      <c r="N712" s="350">
        <f t="shared" ref="N712:N723" si="176">G712/(F712*30)</f>
        <v>86169124.431250006</v>
      </c>
      <c r="O712" s="379">
        <f t="shared" si="175"/>
        <v>31020884795.250004</v>
      </c>
    </row>
    <row r="713" spans="2:15" ht="13.5" x14ac:dyDescent="0.25">
      <c r="B713" s="302"/>
      <c r="C713" s="303"/>
      <c r="D713" s="303"/>
      <c r="E713" s="308"/>
      <c r="F713" s="303">
        <v>36</v>
      </c>
      <c r="G713" s="304">
        <v>76619154726</v>
      </c>
      <c r="H713" s="319"/>
      <c r="I713" s="328">
        <v>44951</v>
      </c>
      <c r="J713" s="331">
        <v>1</v>
      </c>
      <c r="K713" s="299">
        <v>45470</v>
      </c>
      <c r="L713" s="349">
        <f t="shared" si="174"/>
        <v>519</v>
      </c>
      <c r="M713" s="349">
        <f t="shared" si="170"/>
        <v>360</v>
      </c>
      <c r="N713" s="350">
        <f t="shared" si="176"/>
        <v>70943661.783333331</v>
      </c>
      <c r="O713" s="379">
        <f t="shared" si="175"/>
        <v>25539718242</v>
      </c>
    </row>
    <row r="714" spans="2:15" ht="13.5" x14ac:dyDescent="0.25">
      <c r="B714" s="302"/>
      <c r="C714" s="303"/>
      <c r="D714" s="303"/>
      <c r="E714" s="308"/>
      <c r="F714" s="303">
        <v>10.5</v>
      </c>
      <c r="G714" s="304">
        <v>3565543975</v>
      </c>
      <c r="H714" s="319"/>
      <c r="I714" s="328">
        <v>45189</v>
      </c>
      <c r="J714" s="331">
        <v>1</v>
      </c>
      <c r="K714" s="299">
        <v>45470</v>
      </c>
      <c r="L714" s="349">
        <f t="shared" si="174"/>
        <v>281</v>
      </c>
      <c r="M714" s="349">
        <f t="shared" si="170"/>
        <v>34</v>
      </c>
      <c r="N714" s="350">
        <f t="shared" si="176"/>
        <v>11319187.222222222</v>
      </c>
      <c r="O714" s="379">
        <f t="shared" si="175"/>
        <v>384852365.55555552</v>
      </c>
    </row>
    <row r="715" spans="2:15" ht="13.5" x14ac:dyDescent="0.25">
      <c r="B715" s="302"/>
      <c r="C715" s="303"/>
      <c r="D715" s="303"/>
      <c r="E715" s="308"/>
      <c r="F715" s="303">
        <v>4.8</v>
      </c>
      <c r="G715" s="304">
        <v>3021577900</v>
      </c>
      <c r="H715" s="319"/>
      <c r="I715" s="328">
        <v>45330</v>
      </c>
      <c r="J715" s="331">
        <v>1</v>
      </c>
      <c r="K715" s="299">
        <v>45470</v>
      </c>
      <c r="L715" s="349">
        <f t="shared" si="173"/>
        <v>140</v>
      </c>
      <c r="M715" s="349">
        <f t="shared" si="170"/>
        <v>4</v>
      </c>
      <c r="N715" s="350">
        <f t="shared" si="176"/>
        <v>20983179.861111112</v>
      </c>
      <c r="O715" s="379">
        <f t="shared" si="172"/>
        <v>83932719.444444448</v>
      </c>
    </row>
    <row r="716" spans="2:15" ht="13.5" x14ac:dyDescent="0.25">
      <c r="B716" s="302"/>
      <c r="C716" s="303"/>
      <c r="D716" s="303"/>
      <c r="E716" s="308"/>
      <c r="F716" s="303">
        <v>2</v>
      </c>
      <c r="G716" s="304">
        <v>652163409</v>
      </c>
      <c r="H716" s="319"/>
      <c r="I716" s="328">
        <v>45447</v>
      </c>
      <c r="J716" s="331">
        <v>1</v>
      </c>
      <c r="K716" s="299">
        <v>45470</v>
      </c>
      <c r="L716" s="349">
        <f t="shared" si="173"/>
        <v>23</v>
      </c>
      <c r="M716" s="349">
        <f t="shared" si="170"/>
        <v>37</v>
      </c>
      <c r="N716" s="350">
        <f t="shared" si="176"/>
        <v>10869390.15</v>
      </c>
      <c r="O716" s="379">
        <f t="shared" si="172"/>
        <v>402167435.55000001</v>
      </c>
    </row>
    <row r="717" spans="2:15" ht="13.5" x14ac:dyDescent="0.25">
      <c r="B717" s="302"/>
      <c r="C717" s="303"/>
      <c r="D717" s="303"/>
      <c r="E717" s="308"/>
      <c r="F717" s="303">
        <v>1</v>
      </c>
      <c r="G717" s="304">
        <v>441273627</v>
      </c>
      <c r="H717" s="319"/>
      <c r="I717" s="328">
        <v>45467</v>
      </c>
      <c r="J717" s="331">
        <v>1</v>
      </c>
      <c r="K717" s="299">
        <v>45470</v>
      </c>
      <c r="L717" s="349">
        <f t="shared" si="173"/>
        <v>3</v>
      </c>
      <c r="M717" s="349">
        <f t="shared" si="170"/>
        <v>27</v>
      </c>
      <c r="N717" s="350">
        <f t="shared" si="176"/>
        <v>14709120.9</v>
      </c>
      <c r="O717" s="379">
        <f t="shared" si="172"/>
        <v>397146264.30000001</v>
      </c>
    </row>
    <row r="718" spans="2:15" ht="13.5" x14ac:dyDescent="0.25">
      <c r="B718" s="302"/>
      <c r="C718" s="303"/>
      <c r="D718" s="303"/>
      <c r="E718" s="308"/>
      <c r="F718" s="303">
        <v>5</v>
      </c>
      <c r="G718" s="304">
        <v>3437621158</v>
      </c>
      <c r="H718" s="319"/>
      <c r="I718" s="328">
        <v>45350</v>
      </c>
      <c r="J718" s="331">
        <v>1</v>
      </c>
      <c r="K718" s="299">
        <v>45470</v>
      </c>
      <c r="L718" s="349">
        <f t="shared" si="173"/>
        <v>120</v>
      </c>
      <c r="M718" s="349">
        <f t="shared" si="170"/>
        <v>30</v>
      </c>
      <c r="N718" s="350">
        <f t="shared" si="176"/>
        <v>22917474.386666667</v>
      </c>
      <c r="O718" s="379">
        <f t="shared" si="172"/>
        <v>687524231.60000002</v>
      </c>
    </row>
    <row r="719" spans="2:15" ht="13.5" x14ac:dyDescent="0.25">
      <c r="B719" s="302"/>
      <c r="C719" s="303"/>
      <c r="D719" s="303"/>
      <c r="E719" s="308"/>
      <c r="F719" s="303">
        <v>20</v>
      </c>
      <c r="G719" s="304">
        <v>3610222242</v>
      </c>
      <c r="H719" s="319"/>
      <c r="I719" s="328">
        <v>44993</v>
      </c>
      <c r="J719" s="331">
        <v>1</v>
      </c>
      <c r="K719" s="299">
        <v>45470</v>
      </c>
      <c r="L719" s="349">
        <f t="shared" si="173"/>
        <v>477</v>
      </c>
      <c r="M719" s="349">
        <f t="shared" si="170"/>
        <v>123</v>
      </c>
      <c r="N719" s="350">
        <f t="shared" si="176"/>
        <v>6017037.0700000003</v>
      </c>
      <c r="O719" s="379">
        <f t="shared" si="172"/>
        <v>740095559.61000001</v>
      </c>
    </row>
    <row r="720" spans="2:15" ht="13.5" x14ac:dyDescent="0.25">
      <c r="B720" s="302"/>
      <c r="C720" s="303"/>
      <c r="D720" s="303"/>
      <c r="E720" s="308"/>
      <c r="F720" s="303">
        <v>12.1</v>
      </c>
      <c r="G720" s="304">
        <v>1267396576.1700001</v>
      </c>
      <c r="H720" s="319"/>
      <c r="I720" s="328">
        <v>45142</v>
      </c>
      <c r="J720" s="331">
        <v>1</v>
      </c>
      <c r="K720" s="299">
        <v>45470</v>
      </c>
      <c r="L720" s="349">
        <f t="shared" ref="L720" si="177">+K720-I720</f>
        <v>328</v>
      </c>
      <c r="M720" s="349">
        <f t="shared" si="170"/>
        <v>35</v>
      </c>
      <c r="N720" s="350">
        <f t="shared" si="176"/>
        <v>3491450.6230578516</v>
      </c>
      <c r="O720" s="379">
        <f t="shared" ref="O720" si="178">(+N720*M720*J720)</f>
        <v>122200771.80702481</v>
      </c>
    </row>
    <row r="721" spans="2:16" ht="13.5" x14ac:dyDescent="0.25">
      <c r="B721" s="302"/>
      <c r="C721" s="303"/>
      <c r="D721" s="303"/>
      <c r="E721" s="308"/>
      <c r="F721" s="303">
        <v>4</v>
      </c>
      <c r="G721" s="304">
        <v>1623377804</v>
      </c>
      <c r="H721" s="319"/>
      <c r="I721" s="328">
        <v>45445</v>
      </c>
      <c r="J721" s="331">
        <v>1</v>
      </c>
      <c r="K721" s="299">
        <v>45470</v>
      </c>
      <c r="L721" s="349">
        <f t="shared" si="173"/>
        <v>25</v>
      </c>
      <c r="M721" s="349">
        <f t="shared" si="170"/>
        <v>95</v>
      </c>
      <c r="N721" s="350">
        <f t="shared" si="176"/>
        <v>13528148.366666667</v>
      </c>
      <c r="O721" s="379">
        <f t="shared" si="172"/>
        <v>1285174094.8333335</v>
      </c>
    </row>
    <row r="722" spans="2:16" ht="13.5" x14ac:dyDescent="0.25">
      <c r="B722" s="302"/>
      <c r="C722" s="303"/>
      <c r="D722" s="303"/>
      <c r="E722" s="308"/>
      <c r="F722" s="303">
        <v>4.0999999999999996</v>
      </c>
      <c r="G722" s="304">
        <v>7246394770</v>
      </c>
      <c r="H722" s="319"/>
      <c r="I722" s="328">
        <v>45432</v>
      </c>
      <c r="J722" s="331">
        <v>1</v>
      </c>
      <c r="K722" s="299">
        <v>45470</v>
      </c>
      <c r="L722" s="349">
        <f t="shared" si="173"/>
        <v>38</v>
      </c>
      <c r="M722" s="349">
        <f t="shared" si="170"/>
        <v>84.999999999999986</v>
      </c>
      <c r="N722" s="350">
        <f t="shared" si="176"/>
        <v>58913778.617886186</v>
      </c>
      <c r="O722" s="379">
        <f t="shared" si="172"/>
        <v>5007671182.5203247</v>
      </c>
    </row>
    <row r="723" spans="2:16" ht="13.5" x14ac:dyDescent="0.25">
      <c r="B723" s="302"/>
      <c r="C723" s="303"/>
      <c r="D723" s="303"/>
      <c r="E723" s="308"/>
      <c r="F723" s="303">
        <v>14.5</v>
      </c>
      <c r="G723" s="304">
        <v>105931563</v>
      </c>
      <c r="H723" s="319"/>
      <c r="I723" s="328">
        <v>45223</v>
      </c>
      <c r="J723" s="331">
        <v>1</v>
      </c>
      <c r="K723" s="299">
        <v>45470</v>
      </c>
      <c r="L723" s="349">
        <f t="shared" si="173"/>
        <v>247</v>
      </c>
      <c r="M723" s="349">
        <f t="shared" si="170"/>
        <v>188</v>
      </c>
      <c r="N723" s="350">
        <f t="shared" si="176"/>
        <v>243520.83448275863</v>
      </c>
      <c r="O723" s="379">
        <f t="shared" si="172"/>
        <v>45781916.882758625</v>
      </c>
    </row>
    <row r="724" spans="2:16" ht="13.5" thickBot="1" x14ac:dyDescent="0.25">
      <c r="B724" s="300"/>
      <c r="C724" s="511" t="s">
        <v>275</v>
      </c>
      <c r="D724" s="511"/>
      <c r="E724" s="511"/>
      <c r="F724" s="511"/>
      <c r="G724" s="511"/>
      <c r="H724" s="511"/>
      <c r="I724" s="511"/>
      <c r="J724" s="511"/>
      <c r="K724" s="511"/>
      <c r="L724" s="511"/>
      <c r="M724" s="511"/>
      <c r="N724" s="511"/>
      <c r="O724" s="374">
        <f>SUM(O702:O723)</f>
        <v>466925228629.52527</v>
      </c>
      <c r="P724">
        <v>466925228629.53003</v>
      </c>
    </row>
    <row r="725" spans="2:16" x14ac:dyDescent="0.2">
      <c r="O725" s="354" t="s">
        <v>328</v>
      </c>
    </row>
    <row r="727" spans="2:16" ht="13.5" thickBot="1" x14ac:dyDescent="0.25">
      <c r="B727" s="313" t="s">
        <v>329</v>
      </c>
    </row>
    <row r="728" spans="2:16" x14ac:dyDescent="0.2">
      <c r="B728" s="514" t="s">
        <v>260</v>
      </c>
      <c r="C728" s="512" t="s">
        <v>261</v>
      </c>
      <c r="D728" s="512" t="s">
        <v>262</v>
      </c>
      <c r="E728" s="512" t="s">
        <v>263</v>
      </c>
      <c r="F728" s="512" t="s">
        <v>264</v>
      </c>
      <c r="G728" s="512" t="s">
        <v>265</v>
      </c>
      <c r="H728" s="512" t="s">
        <v>266</v>
      </c>
      <c r="I728" s="512" t="s">
        <v>267</v>
      </c>
      <c r="J728" s="512" t="s">
        <v>268</v>
      </c>
      <c r="K728" s="512" t="s">
        <v>269</v>
      </c>
      <c r="L728" s="512" t="s">
        <v>270</v>
      </c>
      <c r="M728" s="512" t="s">
        <v>271</v>
      </c>
      <c r="N728" s="516" t="s">
        <v>272</v>
      </c>
      <c r="O728" s="509" t="s">
        <v>273</v>
      </c>
    </row>
    <row r="729" spans="2:16" ht="13.5" thickBot="1" x14ac:dyDescent="0.25">
      <c r="B729" s="515"/>
      <c r="C729" s="513"/>
      <c r="D729" s="513"/>
      <c r="E729" s="513"/>
      <c r="F729" s="513"/>
      <c r="G729" s="513" t="s">
        <v>274</v>
      </c>
      <c r="H729" s="513" t="s">
        <v>274</v>
      </c>
      <c r="I729" s="513"/>
      <c r="J729" s="513" t="s">
        <v>1</v>
      </c>
      <c r="K729" s="518"/>
      <c r="L729" s="518"/>
      <c r="M729" s="518"/>
      <c r="N729" s="519"/>
      <c r="O729" s="520"/>
    </row>
    <row r="730" spans="2:16" ht="13.5" x14ac:dyDescent="0.25">
      <c r="B730" s="291">
        <v>1</v>
      </c>
      <c r="C730" s="292"/>
      <c r="D730" s="292"/>
      <c r="E730" s="307"/>
      <c r="F730" s="292">
        <v>11</v>
      </c>
      <c r="G730" s="293">
        <v>8494798459</v>
      </c>
      <c r="H730" s="319">
        <v>33464357.57</v>
      </c>
      <c r="I730" s="332">
        <v>45197</v>
      </c>
      <c r="J730" s="330">
        <v>0.05</v>
      </c>
      <c r="K730" s="299">
        <v>45470</v>
      </c>
      <c r="L730" s="349">
        <f>+K730-I730</f>
        <v>273</v>
      </c>
      <c r="M730" s="349">
        <f t="shared" ref="M730:M738" si="179">+MIN(F730*30-L730,360)</f>
        <v>57</v>
      </c>
      <c r="N730" s="350">
        <f>H730/(F730*30)</f>
        <v>101407.14415151515</v>
      </c>
      <c r="O730" s="379">
        <f t="shared" ref="O730:O738" si="180">(+N730*M730*J730)</f>
        <v>289010.36083181819</v>
      </c>
    </row>
    <row r="731" spans="2:16" ht="13.5" x14ac:dyDescent="0.25">
      <c r="B731" s="302"/>
      <c r="C731" s="303"/>
      <c r="D731" s="303"/>
      <c r="E731" s="308"/>
      <c r="F731" s="303">
        <v>22</v>
      </c>
      <c r="G731" s="304">
        <v>37701665193</v>
      </c>
      <c r="H731" s="319">
        <v>1779404349.6400001</v>
      </c>
      <c r="I731" s="328">
        <v>44949</v>
      </c>
      <c r="J731" s="331">
        <v>0.35</v>
      </c>
      <c r="K731" s="299">
        <v>45470</v>
      </c>
      <c r="L731" s="349">
        <f t="shared" ref="L731:L738" si="181">+K731-I731</f>
        <v>521</v>
      </c>
      <c r="M731" s="349">
        <f t="shared" si="179"/>
        <v>139</v>
      </c>
      <c r="N731" s="350">
        <f>H731/(F731*30)</f>
        <v>2696067.1964242426</v>
      </c>
      <c r="O731" s="379">
        <f t="shared" si="180"/>
        <v>131163669.10603939</v>
      </c>
    </row>
    <row r="732" spans="2:16" ht="13.5" x14ac:dyDescent="0.25">
      <c r="B732" s="302"/>
      <c r="C732" s="303"/>
      <c r="D732" s="303"/>
      <c r="E732" s="308"/>
      <c r="F732" s="303">
        <v>24</v>
      </c>
      <c r="G732" s="304">
        <v>17482167973</v>
      </c>
      <c r="H732" s="319"/>
      <c r="I732" s="328">
        <v>44872</v>
      </c>
      <c r="J732" s="331">
        <v>0.45</v>
      </c>
      <c r="K732" s="299">
        <v>45470</v>
      </c>
      <c r="L732" s="349">
        <f t="shared" si="181"/>
        <v>598</v>
      </c>
      <c r="M732" s="349">
        <f t="shared" si="179"/>
        <v>122</v>
      </c>
      <c r="N732" s="350">
        <f>G732/(F732*30)</f>
        <v>24280788.85138889</v>
      </c>
      <c r="O732" s="379">
        <f t="shared" si="180"/>
        <v>1333015307.9412503</v>
      </c>
    </row>
    <row r="733" spans="2:16" ht="13.5" x14ac:dyDescent="0.25">
      <c r="B733" s="302"/>
      <c r="C733" s="303"/>
      <c r="D733" s="303"/>
      <c r="E733" s="308"/>
      <c r="F733" s="303">
        <v>18</v>
      </c>
      <c r="G733" s="304">
        <v>11987238666</v>
      </c>
      <c r="H733" s="319"/>
      <c r="I733" s="328">
        <v>45045</v>
      </c>
      <c r="J733" s="331">
        <v>0.1</v>
      </c>
      <c r="K733" s="299">
        <v>45470</v>
      </c>
      <c r="L733" s="349">
        <f t="shared" si="181"/>
        <v>425</v>
      </c>
      <c r="M733" s="349">
        <f t="shared" si="179"/>
        <v>115</v>
      </c>
      <c r="N733" s="350">
        <f t="shared" ref="N733:N738" si="182">G733/(F733*30)</f>
        <v>22198590.122222222</v>
      </c>
      <c r="O733" s="379">
        <f t="shared" si="180"/>
        <v>255283786.40555555</v>
      </c>
    </row>
    <row r="734" spans="2:16" ht="13.5" x14ac:dyDescent="0.25">
      <c r="B734" s="302"/>
      <c r="C734" s="303"/>
      <c r="D734" s="303"/>
      <c r="E734" s="308"/>
      <c r="F734" s="303">
        <v>18</v>
      </c>
      <c r="G734" s="304">
        <v>6384755113</v>
      </c>
      <c r="H734" s="319"/>
      <c r="I734" s="328">
        <v>45018</v>
      </c>
      <c r="J734" s="331">
        <v>0.3</v>
      </c>
      <c r="K734" s="299">
        <v>45470</v>
      </c>
      <c r="L734" s="349">
        <f t="shared" si="181"/>
        <v>452</v>
      </c>
      <c r="M734" s="349">
        <f t="shared" si="179"/>
        <v>88</v>
      </c>
      <c r="N734" s="350">
        <f t="shared" si="182"/>
        <v>11823620.57962963</v>
      </c>
      <c r="O734" s="379">
        <f t="shared" si="180"/>
        <v>312143583.30222219</v>
      </c>
    </row>
    <row r="735" spans="2:16" ht="13.5" x14ac:dyDescent="0.25">
      <c r="B735" s="302"/>
      <c r="C735" s="303"/>
      <c r="D735" s="303"/>
      <c r="E735" s="308"/>
      <c r="F735" s="303">
        <v>12</v>
      </c>
      <c r="G735" s="304">
        <v>14229485871.719999</v>
      </c>
      <c r="H735" s="319">
        <v>494079370.55000001</v>
      </c>
      <c r="I735" s="328">
        <v>45179</v>
      </c>
      <c r="J735" s="331">
        <v>0.5</v>
      </c>
      <c r="K735" s="299">
        <v>45470</v>
      </c>
      <c r="L735" s="349">
        <f t="shared" si="181"/>
        <v>291</v>
      </c>
      <c r="M735" s="349">
        <f t="shared" si="179"/>
        <v>69</v>
      </c>
      <c r="N735" s="350">
        <f>H735/(F735*30)</f>
        <v>1372442.6959722224</v>
      </c>
      <c r="O735" s="379">
        <f t="shared" si="180"/>
        <v>47349273.011041671</v>
      </c>
    </row>
    <row r="736" spans="2:16" ht="13.5" x14ac:dyDescent="0.25">
      <c r="B736" s="302"/>
      <c r="C736" s="303"/>
      <c r="D736" s="303"/>
      <c r="E736" s="308"/>
      <c r="F736" s="303">
        <v>7</v>
      </c>
      <c r="G736" s="304">
        <v>11265964625.459999</v>
      </c>
      <c r="H736" s="319"/>
      <c r="I736" s="328">
        <v>45316</v>
      </c>
      <c r="J736" s="331">
        <v>0.3</v>
      </c>
      <c r="K736" s="299">
        <v>45470</v>
      </c>
      <c r="L736" s="349">
        <f t="shared" si="181"/>
        <v>154</v>
      </c>
      <c r="M736" s="349">
        <f t="shared" si="179"/>
        <v>56</v>
      </c>
      <c r="N736" s="350">
        <f t="shared" si="182"/>
        <v>53647450.597428568</v>
      </c>
      <c r="O736" s="379">
        <f t="shared" si="180"/>
        <v>901277170.03679991</v>
      </c>
    </row>
    <row r="737" spans="2:16" ht="13.5" x14ac:dyDescent="0.25">
      <c r="B737" s="302"/>
      <c r="C737" s="303"/>
      <c r="D737" s="303"/>
      <c r="E737" s="308"/>
      <c r="F737" s="321">
        <v>8</v>
      </c>
      <c r="G737" s="322">
        <v>3332813308.71</v>
      </c>
      <c r="H737" s="351"/>
      <c r="I737" s="339">
        <v>45340</v>
      </c>
      <c r="J737" s="359">
        <v>0.3</v>
      </c>
      <c r="K737" s="334">
        <v>45470</v>
      </c>
      <c r="L737" s="360">
        <f t="shared" si="181"/>
        <v>130</v>
      </c>
      <c r="M737" s="360">
        <f t="shared" si="179"/>
        <v>110</v>
      </c>
      <c r="N737" s="361">
        <f t="shared" si="182"/>
        <v>13886722.119625</v>
      </c>
      <c r="O737" s="380">
        <f t="shared" si="180"/>
        <v>458261829.94762498</v>
      </c>
    </row>
    <row r="738" spans="2:16" ht="13.5" x14ac:dyDescent="0.25">
      <c r="B738" s="302"/>
      <c r="C738" s="303"/>
      <c r="D738" s="303"/>
      <c r="E738" s="308"/>
      <c r="F738" s="303">
        <v>9</v>
      </c>
      <c r="G738" s="304">
        <v>7723464143</v>
      </c>
      <c r="H738" s="319"/>
      <c r="I738" s="328">
        <v>45292</v>
      </c>
      <c r="J738" s="331">
        <v>0.1</v>
      </c>
      <c r="K738" s="299">
        <v>45470</v>
      </c>
      <c r="L738" s="349">
        <f t="shared" si="181"/>
        <v>178</v>
      </c>
      <c r="M738" s="349">
        <f t="shared" si="179"/>
        <v>92</v>
      </c>
      <c r="N738" s="350">
        <f t="shared" si="182"/>
        <v>28605422.751851853</v>
      </c>
      <c r="O738" s="379">
        <f t="shared" si="180"/>
        <v>263169889.31703708</v>
      </c>
    </row>
    <row r="739" spans="2:16" ht="13.5" thickBot="1" x14ac:dyDescent="0.25">
      <c r="B739" s="300"/>
      <c r="C739" s="511" t="s">
        <v>275</v>
      </c>
      <c r="D739" s="511"/>
      <c r="E739" s="511"/>
      <c r="F739" s="511"/>
      <c r="G739" s="511"/>
      <c r="H739" s="511"/>
      <c r="I739" s="511"/>
      <c r="J739" s="511"/>
      <c r="K739" s="511"/>
      <c r="L739" s="511"/>
      <c r="M739" s="511"/>
      <c r="N739" s="511"/>
      <c r="O739" s="374">
        <f>SUM(O730:O738)</f>
        <v>3701953519.4284034</v>
      </c>
      <c r="P739">
        <v>3701953519.4299998</v>
      </c>
    </row>
    <row r="740" spans="2:16" ht="25.5" x14ac:dyDescent="0.2">
      <c r="O740" s="362" t="s">
        <v>284</v>
      </c>
    </row>
    <row r="742" spans="2:16" ht="13.5" thickBot="1" x14ac:dyDescent="0.25">
      <c r="B742" s="121" t="s">
        <v>331</v>
      </c>
    </row>
    <row r="743" spans="2:16" x14ac:dyDescent="0.2">
      <c r="B743" s="514" t="s">
        <v>260</v>
      </c>
      <c r="C743" s="512" t="s">
        <v>261</v>
      </c>
      <c r="D743" s="512" t="s">
        <v>262</v>
      </c>
      <c r="E743" s="512" t="s">
        <v>263</v>
      </c>
      <c r="F743" s="512" t="s">
        <v>264</v>
      </c>
      <c r="G743" s="512" t="s">
        <v>265</v>
      </c>
      <c r="H743" s="512" t="s">
        <v>266</v>
      </c>
      <c r="I743" s="512" t="s">
        <v>267</v>
      </c>
      <c r="J743" s="512" t="s">
        <v>268</v>
      </c>
      <c r="K743" s="512" t="s">
        <v>269</v>
      </c>
      <c r="L743" s="512" t="s">
        <v>270</v>
      </c>
      <c r="M743" s="512" t="s">
        <v>271</v>
      </c>
      <c r="N743" s="516" t="s">
        <v>272</v>
      </c>
      <c r="O743" s="509" t="s">
        <v>273</v>
      </c>
    </row>
    <row r="744" spans="2:16" ht="13.5" thickBot="1" x14ac:dyDescent="0.25">
      <c r="B744" s="515"/>
      <c r="C744" s="513"/>
      <c r="D744" s="513"/>
      <c r="E744" s="513"/>
      <c r="F744" s="513"/>
      <c r="G744" s="513" t="s">
        <v>274</v>
      </c>
      <c r="H744" s="513" t="s">
        <v>274</v>
      </c>
      <c r="I744" s="513"/>
      <c r="J744" s="513" t="s">
        <v>1</v>
      </c>
      <c r="K744" s="518"/>
      <c r="L744" s="518"/>
      <c r="M744" s="518"/>
      <c r="N744" s="519"/>
      <c r="O744" s="520"/>
    </row>
    <row r="745" spans="2:16" ht="14.25" thickBot="1" x14ac:dyDescent="0.3">
      <c r="B745" s="291">
        <v>1</v>
      </c>
      <c r="C745" s="292"/>
      <c r="D745" s="292"/>
      <c r="E745" s="307"/>
      <c r="F745" s="303">
        <v>30.64</v>
      </c>
      <c r="G745" s="304">
        <v>25264429455.830002</v>
      </c>
      <c r="H745" s="319"/>
      <c r="I745" s="328">
        <v>44738</v>
      </c>
      <c r="J745" s="331">
        <v>0.4</v>
      </c>
      <c r="K745" s="299">
        <v>45470</v>
      </c>
      <c r="L745" s="349">
        <f>+K745-I745</f>
        <v>732</v>
      </c>
      <c r="M745" s="349">
        <f t="shared" ref="M745:M758" si="183">+MIN(F745*30-L745,360)</f>
        <v>187.20000000000005</v>
      </c>
      <c r="N745" s="350">
        <f t="shared" ref="N745:N758" si="184">G745/(F745*30)</f>
        <v>27485236.570746303</v>
      </c>
      <c r="O745" s="379">
        <f t="shared" ref="O745" si="185">(+N745*M745*J745)</f>
        <v>2058094514.4174836</v>
      </c>
    </row>
    <row r="746" spans="2:16" ht="13.5" x14ac:dyDescent="0.25">
      <c r="B746" s="291">
        <v>2</v>
      </c>
      <c r="C746" s="292"/>
      <c r="D746" s="292"/>
      <c r="E746" s="307"/>
      <c r="F746" s="303">
        <v>9</v>
      </c>
      <c r="G746" s="304">
        <v>11866359142</v>
      </c>
      <c r="H746" s="319">
        <v>263696869.81999999</v>
      </c>
      <c r="I746" s="328">
        <v>45256</v>
      </c>
      <c r="J746" s="331">
        <v>1</v>
      </c>
      <c r="K746" s="299">
        <v>45470</v>
      </c>
      <c r="L746" s="349">
        <f t="shared" ref="L746:L758" si="186">+K746-I746</f>
        <v>214</v>
      </c>
      <c r="M746" s="349">
        <f t="shared" si="183"/>
        <v>56</v>
      </c>
      <c r="N746" s="350">
        <f>H746/(F746*30)</f>
        <v>976655.07340740738</v>
      </c>
      <c r="O746" s="379">
        <f t="shared" ref="O746:O758" si="187">(+N746*M746*J746)</f>
        <v>54692684.11081481</v>
      </c>
    </row>
    <row r="747" spans="2:16" ht="14.25" thickBot="1" x14ac:dyDescent="0.3">
      <c r="B747" s="302">
        <v>3</v>
      </c>
      <c r="C747" s="303"/>
      <c r="D747" s="303"/>
      <c r="E747" s="308"/>
      <c r="F747" s="303">
        <v>11</v>
      </c>
      <c r="G747" s="304">
        <v>8494798459</v>
      </c>
      <c r="H747" s="319">
        <v>33464357.57</v>
      </c>
      <c r="I747" s="328">
        <v>45197</v>
      </c>
      <c r="J747" s="331">
        <v>0.05</v>
      </c>
      <c r="K747" s="299">
        <v>45470</v>
      </c>
      <c r="L747" s="349">
        <f t="shared" si="186"/>
        <v>273</v>
      </c>
      <c r="M747" s="349">
        <f t="shared" si="183"/>
        <v>57</v>
      </c>
      <c r="N747" s="350">
        <f>H747/(F747*30)</f>
        <v>101407.14415151515</v>
      </c>
      <c r="O747" s="379">
        <f t="shared" si="187"/>
        <v>289010.36083181819</v>
      </c>
    </row>
    <row r="748" spans="2:16" ht="14.25" thickBot="1" x14ac:dyDescent="0.3">
      <c r="B748" s="291">
        <v>4</v>
      </c>
      <c r="C748" s="303"/>
      <c r="D748" s="303"/>
      <c r="E748" s="308"/>
      <c r="F748" s="303">
        <v>18</v>
      </c>
      <c r="G748" s="304">
        <v>11987238666</v>
      </c>
      <c r="H748" s="319"/>
      <c r="I748" s="328">
        <v>45045</v>
      </c>
      <c r="J748" s="331">
        <v>0.8</v>
      </c>
      <c r="K748" s="299">
        <v>45470</v>
      </c>
      <c r="L748" s="349">
        <f t="shared" si="186"/>
        <v>425</v>
      </c>
      <c r="M748" s="349">
        <f t="shared" si="183"/>
        <v>115</v>
      </c>
      <c r="N748" s="350">
        <f t="shared" si="184"/>
        <v>22198590.122222222</v>
      </c>
      <c r="O748" s="379">
        <f t="shared" si="187"/>
        <v>2042270291.2444444</v>
      </c>
    </row>
    <row r="749" spans="2:16" ht="13.5" x14ac:dyDescent="0.25">
      <c r="B749" s="291">
        <v>5</v>
      </c>
      <c r="C749" s="303"/>
      <c r="D749" s="303"/>
      <c r="E749" s="308"/>
      <c r="F749" s="303">
        <v>12</v>
      </c>
      <c r="G749" s="304">
        <v>10890313366</v>
      </c>
      <c r="H749" s="319">
        <v>264695116.53</v>
      </c>
      <c r="I749" s="328">
        <v>45198</v>
      </c>
      <c r="J749" s="331">
        <v>0.35</v>
      </c>
      <c r="K749" s="299">
        <v>45470</v>
      </c>
      <c r="L749" s="349">
        <f t="shared" si="186"/>
        <v>272</v>
      </c>
      <c r="M749" s="349">
        <f t="shared" si="183"/>
        <v>88</v>
      </c>
      <c r="N749" s="350">
        <f>H749/(F749*30)</f>
        <v>735264.21258333337</v>
      </c>
      <c r="O749" s="379">
        <f t="shared" si="187"/>
        <v>22646137.747566666</v>
      </c>
    </row>
    <row r="750" spans="2:16" ht="14.25" thickBot="1" x14ac:dyDescent="0.3">
      <c r="B750" s="302">
        <v>6</v>
      </c>
      <c r="C750" s="303"/>
      <c r="D750" s="303"/>
      <c r="E750" s="308"/>
      <c r="F750" s="303">
        <v>18</v>
      </c>
      <c r="G750" s="304">
        <v>6384755113</v>
      </c>
      <c r="H750" s="319"/>
      <c r="I750" s="328">
        <v>45018</v>
      </c>
      <c r="J750" s="331">
        <v>0.7</v>
      </c>
      <c r="K750" s="299">
        <v>45470</v>
      </c>
      <c r="L750" s="349">
        <f t="shared" si="186"/>
        <v>452</v>
      </c>
      <c r="M750" s="349">
        <f t="shared" si="183"/>
        <v>88</v>
      </c>
      <c r="N750" s="350">
        <f t="shared" si="184"/>
        <v>11823620.57962963</v>
      </c>
      <c r="O750" s="379">
        <f t="shared" si="187"/>
        <v>728335027.70518517</v>
      </c>
    </row>
    <row r="751" spans="2:16" ht="14.25" thickBot="1" x14ac:dyDescent="0.3">
      <c r="B751" s="291">
        <v>7</v>
      </c>
      <c r="C751" s="303"/>
      <c r="D751" s="303"/>
      <c r="E751" s="308"/>
      <c r="F751" s="303">
        <v>12</v>
      </c>
      <c r="G751" s="304">
        <v>14229485871.719999</v>
      </c>
      <c r="H751" s="319">
        <v>98815874.109999999</v>
      </c>
      <c r="I751" s="328">
        <v>45179</v>
      </c>
      <c r="J751" s="331">
        <v>0.1</v>
      </c>
      <c r="K751" s="299">
        <v>45470</v>
      </c>
      <c r="L751" s="349">
        <f t="shared" si="186"/>
        <v>291</v>
      </c>
      <c r="M751" s="349">
        <f t="shared" si="183"/>
        <v>69</v>
      </c>
      <c r="N751" s="350">
        <f>H751/(F751*30)</f>
        <v>274488.53919444443</v>
      </c>
      <c r="O751" s="379">
        <f t="shared" si="187"/>
        <v>1893970.9204416666</v>
      </c>
    </row>
    <row r="752" spans="2:16" ht="13.5" x14ac:dyDescent="0.25">
      <c r="B752" s="291">
        <v>8</v>
      </c>
      <c r="C752" s="303"/>
      <c r="D752" s="303"/>
      <c r="E752" s="308"/>
      <c r="F752" s="303">
        <v>6</v>
      </c>
      <c r="G752" s="304">
        <v>1500000000</v>
      </c>
      <c r="H752" s="319"/>
      <c r="I752" s="328">
        <v>45390</v>
      </c>
      <c r="J752" s="331">
        <v>0.9</v>
      </c>
      <c r="K752" s="299">
        <v>45470</v>
      </c>
      <c r="L752" s="349">
        <f t="shared" si="186"/>
        <v>80</v>
      </c>
      <c r="M752" s="349">
        <f t="shared" si="183"/>
        <v>100</v>
      </c>
      <c r="N752" s="350">
        <f t="shared" si="184"/>
        <v>8333333.333333333</v>
      </c>
      <c r="O752" s="379">
        <f t="shared" si="187"/>
        <v>750000000</v>
      </c>
    </row>
    <row r="753" spans="1:16" ht="14.25" thickBot="1" x14ac:dyDescent="0.3">
      <c r="B753" s="302">
        <v>9</v>
      </c>
      <c r="C753" s="303"/>
      <c r="D753" s="303"/>
      <c r="E753" s="308"/>
      <c r="F753" s="303">
        <v>6</v>
      </c>
      <c r="G753" s="304">
        <v>5605059865.3400002</v>
      </c>
      <c r="H753" s="319"/>
      <c r="I753" s="328">
        <v>45422</v>
      </c>
      <c r="J753" s="331">
        <v>0.25</v>
      </c>
      <c r="K753" s="299">
        <v>45470</v>
      </c>
      <c r="L753" s="349">
        <f t="shared" si="186"/>
        <v>48</v>
      </c>
      <c r="M753" s="349">
        <f t="shared" si="183"/>
        <v>132</v>
      </c>
      <c r="N753" s="350">
        <f t="shared" si="184"/>
        <v>31139221.474111114</v>
      </c>
      <c r="O753" s="379">
        <f t="shared" si="187"/>
        <v>1027594308.6456667</v>
      </c>
    </row>
    <row r="754" spans="1:16" ht="14.25" thickBot="1" x14ac:dyDescent="0.3">
      <c r="B754" s="291">
        <v>10</v>
      </c>
      <c r="C754" s="303"/>
      <c r="D754" s="303"/>
      <c r="E754" s="308"/>
      <c r="F754" s="303">
        <v>7</v>
      </c>
      <c r="G754" s="304">
        <v>11265964625.459999</v>
      </c>
      <c r="H754" s="319"/>
      <c r="I754" s="328">
        <v>45316</v>
      </c>
      <c r="J754" s="331">
        <v>0.7</v>
      </c>
      <c r="K754" s="299">
        <v>45470</v>
      </c>
      <c r="L754" s="349">
        <f t="shared" si="186"/>
        <v>154</v>
      </c>
      <c r="M754" s="349">
        <f t="shared" si="183"/>
        <v>56</v>
      </c>
      <c r="N754" s="350">
        <f t="shared" si="184"/>
        <v>53647450.597428568</v>
      </c>
      <c r="O754" s="379">
        <f t="shared" si="187"/>
        <v>2102980063.4191997</v>
      </c>
    </row>
    <row r="755" spans="1:16" ht="13.5" x14ac:dyDescent="0.25">
      <c r="B755" s="291">
        <v>11</v>
      </c>
      <c r="C755" s="303"/>
      <c r="D755" s="303"/>
      <c r="E755" s="308"/>
      <c r="F755" s="303">
        <v>15</v>
      </c>
      <c r="G755" s="304">
        <v>22578455706</v>
      </c>
      <c r="H755" s="319"/>
      <c r="I755" s="328">
        <v>45229</v>
      </c>
      <c r="J755" s="331">
        <v>0.1</v>
      </c>
      <c r="K755" s="299">
        <v>45470</v>
      </c>
      <c r="L755" s="349">
        <f t="shared" si="186"/>
        <v>241</v>
      </c>
      <c r="M755" s="349">
        <f t="shared" si="183"/>
        <v>209</v>
      </c>
      <c r="N755" s="350">
        <f t="shared" si="184"/>
        <v>50174346.013333336</v>
      </c>
      <c r="O755" s="379">
        <f t="shared" si="187"/>
        <v>1048643831.6786667</v>
      </c>
    </row>
    <row r="756" spans="1:16" ht="14.25" thickBot="1" x14ac:dyDescent="0.3">
      <c r="B756" s="302">
        <v>12</v>
      </c>
      <c r="C756" s="303"/>
      <c r="D756" s="303"/>
      <c r="E756" s="308"/>
      <c r="F756" s="303">
        <v>8</v>
      </c>
      <c r="G756" s="304">
        <v>3332813308.71</v>
      </c>
      <c r="H756" s="319"/>
      <c r="I756" s="328">
        <v>45340</v>
      </c>
      <c r="J756" s="331">
        <v>0.7</v>
      </c>
      <c r="K756" s="299">
        <v>45470</v>
      </c>
      <c r="L756" s="349">
        <f t="shared" si="186"/>
        <v>130</v>
      </c>
      <c r="M756" s="349">
        <f t="shared" si="183"/>
        <v>110</v>
      </c>
      <c r="N756" s="350">
        <f t="shared" si="184"/>
        <v>13886722.119625</v>
      </c>
      <c r="O756" s="379">
        <f t="shared" si="187"/>
        <v>1069277603.211125</v>
      </c>
    </row>
    <row r="757" spans="1:16" ht="14.25" thickBot="1" x14ac:dyDescent="0.3">
      <c r="B757" s="291">
        <v>13</v>
      </c>
      <c r="C757" s="303"/>
      <c r="D757" s="303"/>
      <c r="E757" s="308"/>
      <c r="F757" s="303">
        <v>9</v>
      </c>
      <c r="G757" s="304">
        <v>7723464143</v>
      </c>
      <c r="H757" s="319"/>
      <c r="I757" s="328">
        <v>45292</v>
      </c>
      <c r="J757" s="331">
        <v>0.9</v>
      </c>
      <c r="K757" s="299">
        <v>45470</v>
      </c>
      <c r="L757" s="349">
        <f t="shared" si="186"/>
        <v>178</v>
      </c>
      <c r="M757" s="349">
        <f t="shared" si="183"/>
        <v>92</v>
      </c>
      <c r="N757" s="350">
        <f t="shared" si="184"/>
        <v>28605422.751851853</v>
      </c>
      <c r="O757" s="379">
        <f t="shared" si="187"/>
        <v>2368529003.8533335</v>
      </c>
    </row>
    <row r="758" spans="1:16" ht="13.5" x14ac:dyDescent="0.25">
      <c r="B758" s="291">
        <v>14</v>
      </c>
      <c r="C758" s="303"/>
      <c r="D758" s="303"/>
      <c r="E758" s="308"/>
      <c r="F758" s="303">
        <v>7</v>
      </c>
      <c r="G758" s="304">
        <v>6100652331</v>
      </c>
      <c r="H758" s="319"/>
      <c r="I758" s="328">
        <v>45420</v>
      </c>
      <c r="J758" s="331">
        <v>0.7</v>
      </c>
      <c r="K758" s="299">
        <v>45470</v>
      </c>
      <c r="L758" s="349">
        <f t="shared" si="186"/>
        <v>50</v>
      </c>
      <c r="M758" s="349">
        <f t="shared" si="183"/>
        <v>160</v>
      </c>
      <c r="N758" s="350">
        <f t="shared" si="184"/>
        <v>29050725.385714285</v>
      </c>
      <c r="O758" s="379">
        <f t="shared" si="187"/>
        <v>3253681243.1999998</v>
      </c>
    </row>
    <row r="759" spans="1:16" ht="13.5" thickBot="1" x14ac:dyDescent="0.25">
      <c r="B759" s="300"/>
      <c r="C759" s="511" t="s">
        <v>275</v>
      </c>
      <c r="D759" s="511"/>
      <c r="E759" s="511"/>
      <c r="F759" s="511"/>
      <c r="G759" s="511"/>
      <c r="H759" s="511"/>
      <c r="I759" s="511"/>
      <c r="J759" s="511"/>
      <c r="K759" s="511"/>
      <c r="L759" s="511"/>
      <c r="M759" s="511"/>
      <c r="N759" s="511"/>
      <c r="O759" s="374">
        <f>SUM(O746:O758)</f>
        <v>14470833176.097279</v>
      </c>
      <c r="P759">
        <v>14470833176.1</v>
      </c>
    </row>
    <row r="760" spans="1:16" x14ac:dyDescent="0.2">
      <c r="O760" s="362" t="s">
        <v>330</v>
      </c>
    </row>
    <row r="762" spans="1:16" ht="13.5" thickBot="1" x14ac:dyDescent="0.25">
      <c r="B762" s="121" t="s">
        <v>332</v>
      </c>
    </row>
    <row r="763" spans="1:16" x14ac:dyDescent="0.2">
      <c r="B763" s="514" t="s">
        <v>260</v>
      </c>
      <c r="C763" s="512" t="s">
        <v>261</v>
      </c>
      <c r="D763" s="512" t="s">
        <v>262</v>
      </c>
      <c r="E763" s="512" t="s">
        <v>263</v>
      </c>
      <c r="F763" s="512" t="s">
        <v>264</v>
      </c>
      <c r="G763" s="512" t="s">
        <v>265</v>
      </c>
      <c r="H763" s="512" t="s">
        <v>266</v>
      </c>
      <c r="I763" s="512" t="s">
        <v>267</v>
      </c>
      <c r="J763" s="512" t="s">
        <v>268</v>
      </c>
      <c r="K763" s="512" t="s">
        <v>269</v>
      </c>
      <c r="L763" s="512" t="s">
        <v>270</v>
      </c>
      <c r="M763" s="512" t="s">
        <v>271</v>
      </c>
      <c r="N763" s="516" t="s">
        <v>272</v>
      </c>
      <c r="O763" s="509" t="s">
        <v>273</v>
      </c>
    </row>
    <row r="764" spans="1:16" ht="13.5" thickBot="1" x14ac:dyDescent="0.25">
      <c r="A764">
        <v>0</v>
      </c>
      <c r="B764" s="515"/>
      <c r="C764" s="513"/>
      <c r="D764" s="513"/>
      <c r="E764" s="513"/>
      <c r="F764" s="513"/>
      <c r="G764" s="513" t="s">
        <v>274</v>
      </c>
      <c r="H764" s="513" t="s">
        <v>274</v>
      </c>
      <c r="I764" s="513"/>
      <c r="J764" s="513" t="s">
        <v>1</v>
      </c>
      <c r="K764" s="513"/>
      <c r="L764" s="513"/>
      <c r="M764" s="513"/>
      <c r="N764" s="517"/>
      <c r="O764" s="510"/>
    </row>
    <row r="765" spans="1:16" ht="13.5" x14ac:dyDescent="0.25">
      <c r="B765" s="291">
        <v>1</v>
      </c>
      <c r="C765" s="292"/>
      <c r="D765" s="292"/>
      <c r="E765" s="307"/>
      <c r="F765" s="303">
        <v>3</v>
      </c>
      <c r="G765" s="304">
        <v>1310655877.46</v>
      </c>
      <c r="H765" s="299"/>
      <c r="I765" s="305">
        <v>45447</v>
      </c>
      <c r="J765" s="295">
        <v>0.1</v>
      </c>
      <c r="K765" s="299">
        <v>45470</v>
      </c>
      <c r="L765" s="296">
        <f>+K765-I765</f>
        <v>23</v>
      </c>
      <c r="M765" s="296">
        <f>+MIN(F765*30-L765,360)</f>
        <v>67</v>
      </c>
      <c r="N765" s="297">
        <f>G765/(F765*30)</f>
        <v>14562843.08288889</v>
      </c>
      <c r="O765" s="373">
        <f t="shared" ref="O765" si="188">(+N765*M765*J765)</f>
        <v>97571048.655355573</v>
      </c>
    </row>
    <row r="766" spans="1:16" ht="13.5" thickBot="1" x14ac:dyDescent="0.25">
      <c r="B766" s="300"/>
      <c r="C766" s="511" t="s">
        <v>275</v>
      </c>
      <c r="D766" s="511"/>
      <c r="E766" s="511"/>
      <c r="F766" s="511"/>
      <c r="G766" s="511"/>
      <c r="H766" s="511"/>
      <c r="I766" s="511"/>
      <c r="J766" s="511"/>
      <c r="K766" s="511"/>
      <c r="L766" s="511"/>
      <c r="M766" s="511"/>
      <c r="N766" s="511"/>
      <c r="O766" s="374">
        <f>SUM(O765:O765)</f>
        <v>97571048.655355573</v>
      </c>
      <c r="P766">
        <v>97571048.659999996</v>
      </c>
    </row>
    <row r="769" spans="2:16" ht="13.5" thickBot="1" x14ac:dyDescent="0.25">
      <c r="B769" s="121" t="s">
        <v>333</v>
      </c>
    </row>
    <row r="770" spans="2:16" x14ac:dyDescent="0.2">
      <c r="B770" s="514" t="s">
        <v>260</v>
      </c>
      <c r="C770" s="512" t="s">
        <v>261</v>
      </c>
      <c r="D770" s="512" t="s">
        <v>262</v>
      </c>
      <c r="E770" s="512" t="s">
        <v>263</v>
      </c>
      <c r="F770" s="512" t="s">
        <v>264</v>
      </c>
      <c r="G770" s="512" t="s">
        <v>265</v>
      </c>
      <c r="H770" s="512" t="s">
        <v>266</v>
      </c>
      <c r="I770" s="512" t="s">
        <v>267</v>
      </c>
      <c r="J770" s="512" t="s">
        <v>268</v>
      </c>
      <c r="K770" s="512" t="s">
        <v>269</v>
      </c>
      <c r="L770" s="512" t="s">
        <v>270</v>
      </c>
      <c r="M770" s="512" t="s">
        <v>271</v>
      </c>
      <c r="N770" s="516" t="s">
        <v>272</v>
      </c>
      <c r="O770" s="509" t="s">
        <v>273</v>
      </c>
    </row>
    <row r="771" spans="2:16" ht="13.5" thickBot="1" x14ac:dyDescent="0.25">
      <c r="B771" s="515"/>
      <c r="C771" s="513"/>
      <c r="D771" s="513"/>
      <c r="E771" s="513"/>
      <c r="F771" s="513"/>
      <c r="G771" s="513" t="s">
        <v>274</v>
      </c>
      <c r="H771" s="513" t="s">
        <v>274</v>
      </c>
      <c r="I771" s="513"/>
      <c r="J771" s="513" t="s">
        <v>1</v>
      </c>
      <c r="K771" s="518"/>
      <c r="L771" s="518"/>
      <c r="M771" s="518"/>
      <c r="N771" s="519"/>
      <c r="O771" s="520"/>
    </row>
    <row r="772" spans="2:16" ht="13.5" x14ac:dyDescent="0.25">
      <c r="B772" s="291">
        <v>1</v>
      </c>
      <c r="C772" s="292"/>
      <c r="D772" s="292"/>
      <c r="E772" s="307"/>
      <c r="F772" s="292">
        <v>30</v>
      </c>
      <c r="G772" s="293">
        <v>40491458442.809998</v>
      </c>
      <c r="H772" s="319"/>
      <c r="I772" s="332">
        <v>44634</v>
      </c>
      <c r="J772" s="330">
        <v>0.7</v>
      </c>
      <c r="K772" s="299">
        <v>45470</v>
      </c>
      <c r="L772" s="349">
        <f>+K772-I772</f>
        <v>836</v>
      </c>
      <c r="M772" s="349">
        <f t="shared" ref="M772:M778" si="189">+MIN(F772*30-L772,360)</f>
        <v>64</v>
      </c>
      <c r="N772" s="350">
        <f>G772/(F772*30)</f>
        <v>44990509.380899996</v>
      </c>
      <c r="O772" s="379">
        <f t="shared" ref="O772:O773" si="190">(+N772*M772*J772)</f>
        <v>2015574820.2643197</v>
      </c>
    </row>
    <row r="773" spans="2:16" ht="13.5" x14ac:dyDescent="0.25">
      <c r="B773" s="302"/>
      <c r="C773" s="303"/>
      <c r="D773" s="303"/>
      <c r="E773" s="308"/>
      <c r="F773" s="303">
        <v>11.5</v>
      </c>
      <c r="G773" s="304">
        <v>3371393158.8000002</v>
      </c>
      <c r="H773" s="319">
        <v>527696320.50999999</v>
      </c>
      <c r="I773" s="328">
        <v>45470</v>
      </c>
      <c r="J773" s="331">
        <v>0.9</v>
      </c>
      <c r="K773" s="299">
        <v>45470</v>
      </c>
      <c r="L773" s="349">
        <f t="shared" ref="L773" si="191">+K773-I773</f>
        <v>0</v>
      </c>
      <c r="M773" s="349">
        <f t="shared" si="189"/>
        <v>345</v>
      </c>
      <c r="N773" s="350">
        <f>H773/(F773*30)</f>
        <v>1529554.5522028985</v>
      </c>
      <c r="O773" s="379">
        <f t="shared" si="190"/>
        <v>474926688.45899999</v>
      </c>
    </row>
    <row r="774" spans="2:16" ht="13.5" x14ac:dyDescent="0.25">
      <c r="B774" s="302"/>
      <c r="C774" s="303"/>
      <c r="D774" s="303"/>
      <c r="E774" s="308"/>
      <c r="F774" s="303">
        <v>13.7</v>
      </c>
      <c r="G774" s="304">
        <v>4064080323</v>
      </c>
      <c r="H774" s="319"/>
      <c r="I774" s="328">
        <v>45061</v>
      </c>
      <c r="J774" s="331">
        <v>0.9</v>
      </c>
      <c r="K774" s="299">
        <v>45470</v>
      </c>
      <c r="L774" s="349">
        <f t="shared" ref="L774:L778" si="192">+K774-I774</f>
        <v>409</v>
      </c>
      <c r="M774" s="349">
        <f t="shared" si="189"/>
        <v>2</v>
      </c>
      <c r="N774" s="350">
        <f>G774/(F774*30)</f>
        <v>9888273.2919708025</v>
      </c>
      <c r="O774" s="379">
        <f t="shared" ref="O774:O778" si="193">(+N774*M774*J774)</f>
        <v>17798891.925547443</v>
      </c>
    </row>
    <row r="775" spans="2:16" ht="13.5" x14ac:dyDescent="0.25">
      <c r="B775" s="302"/>
      <c r="C775" s="303"/>
      <c r="D775" s="303"/>
      <c r="E775" s="308"/>
      <c r="F775" s="303">
        <v>13</v>
      </c>
      <c r="G775" s="304">
        <v>19010892009.16</v>
      </c>
      <c r="H775" s="319">
        <v>1901089200.9200001</v>
      </c>
      <c r="I775" s="328">
        <v>45470</v>
      </c>
      <c r="J775" s="331">
        <v>0.2</v>
      </c>
      <c r="K775" s="299">
        <v>45470</v>
      </c>
      <c r="L775" s="349">
        <f t="shared" si="192"/>
        <v>0</v>
      </c>
      <c r="M775" s="349">
        <f t="shared" si="189"/>
        <v>360</v>
      </c>
      <c r="N775" s="350">
        <f>H775/(F775*30)</f>
        <v>4874587.6946666669</v>
      </c>
      <c r="O775" s="379">
        <f t="shared" si="193"/>
        <v>350970314.01600003</v>
      </c>
    </row>
    <row r="776" spans="2:16" ht="13.5" x14ac:dyDescent="0.25">
      <c r="B776" s="302"/>
      <c r="C776" s="303"/>
      <c r="D776" s="303"/>
      <c r="E776" s="308"/>
      <c r="F776" s="303">
        <v>10.8</v>
      </c>
      <c r="G776" s="304">
        <v>10080386137</v>
      </c>
      <c r="H776" s="319">
        <v>213826372.59999999</v>
      </c>
      <c r="I776" s="328">
        <v>45470</v>
      </c>
      <c r="J776" s="331">
        <v>0.3</v>
      </c>
      <c r="K776" s="299">
        <v>45470</v>
      </c>
      <c r="L776" s="349">
        <f t="shared" si="192"/>
        <v>0</v>
      </c>
      <c r="M776" s="349">
        <f t="shared" si="189"/>
        <v>324</v>
      </c>
      <c r="N776" s="350">
        <f>H776/(F776*30)</f>
        <v>659957.94012345676</v>
      </c>
      <c r="O776" s="379">
        <f t="shared" si="193"/>
        <v>64147911.779999994</v>
      </c>
    </row>
    <row r="777" spans="2:16" ht="13.5" x14ac:dyDescent="0.25">
      <c r="B777" s="302"/>
      <c r="C777" s="303"/>
      <c r="D777" s="303"/>
      <c r="E777" s="308"/>
      <c r="F777" s="303">
        <v>8</v>
      </c>
      <c r="G777" s="304">
        <v>12299456396</v>
      </c>
      <c r="H777" s="319"/>
      <c r="I777" s="328">
        <v>45280</v>
      </c>
      <c r="J777" s="331">
        <v>0.2</v>
      </c>
      <c r="K777" s="299">
        <v>45470</v>
      </c>
      <c r="L777" s="349">
        <f t="shared" si="192"/>
        <v>190</v>
      </c>
      <c r="M777" s="349">
        <f t="shared" si="189"/>
        <v>50</v>
      </c>
      <c r="N777" s="350">
        <f>G777/(F777*30)</f>
        <v>51247734.983333334</v>
      </c>
      <c r="O777" s="379">
        <f t="shared" si="193"/>
        <v>512477349.83333331</v>
      </c>
    </row>
    <row r="778" spans="2:16" ht="13.5" x14ac:dyDescent="0.25">
      <c r="B778" s="302"/>
      <c r="C778" s="303"/>
      <c r="D778" s="303"/>
      <c r="E778" s="308"/>
      <c r="F778" s="303">
        <v>3</v>
      </c>
      <c r="G778" s="304">
        <v>1310655877.46</v>
      </c>
      <c r="H778" s="319"/>
      <c r="I778" s="328">
        <v>45447</v>
      </c>
      <c r="J778" s="331">
        <v>0.9</v>
      </c>
      <c r="K778" s="299">
        <v>45470</v>
      </c>
      <c r="L778" s="349">
        <f t="shared" si="192"/>
        <v>23</v>
      </c>
      <c r="M778" s="349">
        <f t="shared" si="189"/>
        <v>67</v>
      </c>
      <c r="N778" s="350">
        <f>G778/(F778*30)</f>
        <v>14562843.08288889</v>
      </c>
      <c r="O778" s="379">
        <f t="shared" si="193"/>
        <v>878139437.89820004</v>
      </c>
    </row>
    <row r="779" spans="2:16" ht="13.5" thickBot="1" x14ac:dyDescent="0.25">
      <c r="B779" s="300"/>
      <c r="C779" s="511" t="s">
        <v>275</v>
      </c>
      <c r="D779" s="511"/>
      <c r="E779" s="511"/>
      <c r="F779" s="511"/>
      <c r="G779" s="511"/>
      <c r="H779" s="511"/>
      <c r="I779" s="511"/>
      <c r="J779" s="511"/>
      <c r="K779" s="511"/>
      <c r="L779" s="511"/>
      <c r="M779" s="511"/>
      <c r="N779" s="511"/>
      <c r="O779" s="374">
        <f>SUM(O772:O778)</f>
        <v>4314035414.1764011</v>
      </c>
      <c r="P779">
        <v>4314035414.1800003</v>
      </c>
    </row>
    <row r="781" spans="2:16" ht="13.5" thickBot="1" x14ac:dyDescent="0.25">
      <c r="B781" s="363" t="s">
        <v>334</v>
      </c>
    </row>
    <row r="782" spans="2:16" x14ac:dyDescent="0.2">
      <c r="B782" s="514" t="s">
        <v>260</v>
      </c>
      <c r="C782" s="512" t="s">
        <v>261</v>
      </c>
      <c r="D782" s="512" t="s">
        <v>262</v>
      </c>
      <c r="E782" s="512" t="s">
        <v>263</v>
      </c>
      <c r="F782" s="512" t="s">
        <v>264</v>
      </c>
      <c r="G782" s="512" t="s">
        <v>265</v>
      </c>
      <c r="H782" s="512" t="s">
        <v>266</v>
      </c>
      <c r="I782" s="512" t="s">
        <v>267</v>
      </c>
      <c r="J782" s="512" t="s">
        <v>268</v>
      </c>
      <c r="K782" s="512" t="s">
        <v>269</v>
      </c>
      <c r="L782" s="512" t="s">
        <v>270</v>
      </c>
      <c r="M782" s="512" t="s">
        <v>271</v>
      </c>
      <c r="N782" s="516" t="s">
        <v>272</v>
      </c>
      <c r="O782" s="509" t="s">
        <v>273</v>
      </c>
    </row>
    <row r="783" spans="2:16" ht="13.5" thickBot="1" x14ac:dyDescent="0.25">
      <c r="B783" s="515"/>
      <c r="C783" s="513"/>
      <c r="D783" s="513"/>
      <c r="E783" s="513"/>
      <c r="F783" s="513"/>
      <c r="G783" s="513" t="s">
        <v>274</v>
      </c>
      <c r="H783" s="513" t="s">
        <v>274</v>
      </c>
      <c r="I783" s="513"/>
      <c r="J783" s="513" t="s">
        <v>1</v>
      </c>
      <c r="K783" s="513"/>
      <c r="L783" s="513"/>
      <c r="M783" s="513"/>
      <c r="N783" s="517"/>
      <c r="O783" s="510"/>
    </row>
    <row r="784" spans="2:16" ht="13.5" x14ac:dyDescent="0.25">
      <c r="B784" s="291">
        <v>1</v>
      </c>
      <c r="C784" s="292"/>
      <c r="D784" s="292"/>
      <c r="E784" s="307"/>
      <c r="F784" s="292"/>
      <c r="G784" s="293"/>
      <c r="H784" s="319"/>
      <c r="I784" s="332"/>
      <c r="J784" s="330"/>
      <c r="K784" s="356">
        <v>45470</v>
      </c>
      <c r="L784" s="357">
        <f>+K784-I784</f>
        <v>45470</v>
      </c>
      <c r="M784" s="357">
        <f t="shared" ref="M784:M805" si="194">+MIN(F784*30-L784,360)</f>
        <v>-45470</v>
      </c>
      <c r="N784" s="358" t="e">
        <f t="shared" ref="N784:N792" si="195">G784/(F784*30)</f>
        <v>#DIV/0!</v>
      </c>
      <c r="O784" s="378" t="e">
        <f t="shared" ref="O784:O805" si="196">(+N784*M784*J784)</f>
        <v>#DIV/0!</v>
      </c>
    </row>
    <row r="785" spans="2:15" ht="13.5" x14ac:dyDescent="0.25">
      <c r="B785" s="302"/>
      <c r="C785" s="303"/>
      <c r="D785" s="303"/>
      <c r="E785" s="308"/>
      <c r="F785" s="303"/>
      <c r="G785" s="304"/>
      <c r="H785" s="319"/>
      <c r="I785" s="328"/>
      <c r="J785" s="331"/>
      <c r="K785" s="299">
        <v>45470</v>
      </c>
      <c r="L785" s="349">
        <f t="shared" ref="L785:L805" si="197">+K785-I785</f>
        <v>45470</v>
      </c>
      <c r="M785" s="349">
        <f t="shared" si="194"/>
        <v>-45470</v>
      </c>
      <c r="N785" s="350" t="e">
        <f t="shared" si="195"/>
        <v>#DIV/0!</v>
      </c>
      <c r="O785" s="379" t="e">
        <f t="shared" si="196"/>
        <v>#DIV/0!</v>
      </c>
    </row>
    <row r="786" spans="2:15" ht="13.5" x14ac:dyDescent="0.25">
      <c r="B786" s="302"/>
      <c r="C786" s="303"/>
      <c r="D786" s="303"/>
      <c r="E786" s="308"/>
      <c r="F786" s="303"/>
      <c r="G786" s="304"/>
      <c r="H786" s="319"/>
      <c r="I786" s="328"/>
      <c r="J786" s="331"/>
      <c r="K786" s="299">
        <v>45470</v>
      </c>
      <c r="L786" s="349">
        <f t="shared" si="197"/>
        <v>45470</v>
      </c>
      <c r="M786" s="349">
        <f t="shared" si="194"/>
        <v>-45470</v>
      </c>
      <c r="N786" s="350" t="e">
        <f t="shared" si="195"/>
        <v>#DIV/0!</v>
      </c>
      <c r="O786" s="379" t="e">
        <f t="shared" si="196"/>
        <v>#DIV/0!</v>
      </c>
    </row>
    <row r="787" spans="2:15" ht="13.5" x14ac:dyDescent="0.25">
      <c r="B787" s="302"/>
      <c r="C787" s="303"/>
      <c r="D787" s="303"/>
      <c r="E787" s="308"/>
      <c r="F787" s="303"/>
      <c r="G787" s="304"/>
      <c r="H787" s="319"/>
      <c r="I787" s="328"/>
      <c r="J787" s="331"/>
      <c r="K787" s="299">
        <v>45470</v>
      </c>
      <c r="L787" s="349">
        <f t="shared" si="197"/>
        <v>45470</v>
      </c>
      <c r="M787" s="349">
        <f t="shared" si="194"/>
        <v>-45470</v>
      </c>
      <c r="N787" s="350" t="e">
        <f t="shared" si="195"/>
        <v>#DIV/0!</v>
      </c>
      <c r="O787" s="379" t="e">
        <f t="shared" si="196"/>
        <v>#DIV/0!</v>
      </c>
    </row>
    <row r="788" spans="2:15" ht="13.5" x14ac:dyDescent="0.25">
      <c r="B788" s="302"/>
      <c r="C788" s="303"/>
      <c r="D788" s="303"/>
      <c r="E788" s="308"/>
      <c r="F788" s="303"/>
      <c r="G788" s="304"/>
      <c r="H788" s="319"/>
      <c r="I788" s="328"/>
      <c r="J788" s="331"/>
      <c r="K788" s="299">
        <v>45470</v>
      </c>
      <c r="L788" s="349">
        <f t="shared" si="197"/>
        <v>45470</v>
      </c>
      <c r="M788" s="349">
        <f t="shared" si="194"/>
        <v>-45470</v>
      </c>
      <c r="N788" s="350" t="e">
        <f t="shared" si="195"/>
        <v>#DIV/0!</v>
      </c>
      <c r="O788" s="379" t="e">
        <f t="shared" si="196"/>
        <v>#DIV/0!</v>
      </c>
    </row>
    <row r="789" spans="2:15" ht="13.5" x14ac:dyDescent="0.25">
      <c r="B789" s="302"/>
      <c r="C789" s="303"/>
      <c r="D789" s="303"/>
      <c r="E789" s="308"/>
      <c r="F789" s="303"/>
      <c r="G789" s="304"/>
      <c r="H789" s="319"/>
      <c r="I789" s="328"/>
      <c r="J789" s="331"/>
      <c r="K789" s="299">
        <v>45470</v>
      </c>
      <c r="L789" s="349">
        <f t="shared" si="197"/>
        <v>45470</v>
      </c>
      <c r="M789" s="349">
        <f t="shared" si="194"/>
        <v>-45470</v>
      </c>
      <c r="N789" s="350" t="e">
        <f t="shared" si="195"/>
        <v>#DIV/0!</v>
      </c>
      <c r="O789" s="379" t="e">
        <f t="shared" si="196"/>
        <v>#DIV/0!</v>
      </c>
    </row>
    <row r="790" spans="2:15" ht="13.5" x14ac:dyDescent="0.25">
      <c r="B790" s="302"/>
      <c r="C790" s="303"/>
      <c r="D790" s="303"/>
      <c r="E790" s="308"/>
      <c r="F790" s="303"/>
      <c r="G790" s="304"/>
      <c r="H790" s="319"/>
      <c r="I790" s="328"/>
      <c r="J790" s="331"/>
      <c r="K790" s="299">
        <v>45470</v>
      </c>
      <c r="L790" s="349">
        <f t="shared" si="197"/>
        <v>45470</v>
      </c>
      <c r="M790" s="349">
        <f t="shared" si="194"/>
        <v>-45470</v>
      </c>
      <c r="N790" s="350" t="e">
        <f t="shared" si="195"/>
        <v>#DIV/0!</v>
      </c>
      <c r="O790" s="379" t="e">
        <f t="shared" si="196"/>
        <v>#DIV/0!</v>
      </c>
    </row>
    <row r="791" spans="2:15" ht="13.5" x14ac:dyDescent="0.25">
      <c r="B791" s="302"/>
      <c r="C791" s="303"/>
      <c r="D791" s="303"/>
      <c r="E791" s="308"/>
      <c r="F791" s="303"/>
      <c r="G791" s="304"/>
      <c r="H791" s="319"/>
      <c r="I791" s="328"/>
      <c r="J791" s="331"/>
      <c r="K791" s="299">
        <v>45470</v>
      </c>
      <c r="L791" s="349">
        <f t="shared" si="197"/>
        <v>45470</v>
      </c>
      <c r="M791" s="349">
        <f t="shared" si="194"/>
        <v>-45470</v>
      </c>
      <c r="N791" s="350" t="e">
        <f t="shared" si="195"/>
        <v>#DIV/0!</v>
      </c>
      <c r="O791" s="379" t="e">
        <f t="shared" si="196"/>
        <v>#DIV/0!</v>
      </c>
    </row>
    <row r="792" spans="2:15" ht="13.5" x14ac:dyDescent="0.25">
      <c r="B792" s="302"/>
      <c r="C792" s="303"/>
      <c r="D792" s="303"/>
      <c r="E792" s="308"/>
      <c r="F792" s="303"/>
      <c r="G792" s="304"/>
      <c r="H792" s="319"/>
      <c r="I792" s="328"/>
      <c r="J792" s="331"/>
      <c r="K792" s="299">
        <v>45470</v>
      </c>
      <c r="L792" s="349">
        <f t="shared" si="197"/>
        <v>45470</v>
      </c>
      <c r="M792" s="349">
        <f t="shared" si="194"/>
        <v>-45470</v>
      </c>
      <c r="N792" s="350" t="e">
        <f t="shared" si="195"/>
        <v>#DIV/0!</v>
      </c>
      <c r="O792" s="379" t="e">
        <f t="shared" si="196"/>
        <v>#DIV/0!</v>
      </c>
    </row>
    <row r="793" spans="2:15" ht="13.5" x14ac:dyDescent="0.25">
      <c r="B793" s="302"/>
      <c r="C793" s="303"/>
      <c r="D793" s="303"/>
      <c r="E793" s="308"/>
      <c r="F793" s="303"/>
      <c r="G793" s="304"/>
      <c r="H793" s="319"/>
      <c r="I793" s="328"/>
      <c r="J793" s="331"/>
      <c r="K793" s="299">
        <v>45470</v>
      </c>
      <c r="L793" s="349">
        <f t="shared" si="197"/>
        <v>45470</v>
      </c>
      <c r="M793" s="349">
        <f t="shared" si="194"/>
        <v>-45470</v>
      </c>
      <c r="N793" s="350" t="e">
        <f>H793/(F793*30)</f>
        <v>#DIV/0!</v>
      </c>
      <c r="O793" s="379" t="e">
        <f t="shared" si="196"/>
        <v>#DIV/0!</v>
      </c>
    </row>
    <row r="794" spans="2:15" ht="13.5" x14ac:dyDescent="0.25">
      <c r="B794" s="302"/>
      <c r="C794" s="303"/>
      <c r="D794" s="303"/>
      <c r="E794" s="308"/>
      <c r="F794" s="303"/>
      <c r="G794" s="304"/>
      <c r="H794" s="319"/>
      <c r="I794" s="328"/>
      <c r="J794" s="331"/>
      <c r="K794" s="299">
        <v>45470</v>
      </c>
      <c r="L794" s="349">
        <f t="shared" si="197"/>
        <v>45470</v>
      </c>
      <c r="M794" s="349">
        <f t="shared" si="194"/>
        <v>-45470</v>
      </c>
      <c r="N794" s="350" t="e">
        <f t="shared" ref="N794:N805" si="198">G794/(F794*30)</f>
        <v>#DIV/0!</v>
      </c>
      <c r="O794" s="379" t="e">
        <f t="shared" si="196"/>
        <v>#DIV/0!</v>
      </c>
    </row>
    <row r="795" spans="2:15" ht="13.5" x14ac:dyDescent="0.25">
      <c r="B795" s="302"/>
      <c r="C795" s="303"/>
      <c r="D795" s="303"/>
      <c r="E795" s="308"/>
      <c r="F795" s="303"/>
      <c r="G795" s="304"/>
      <c r="H795" s="319"/>
      <c r="I795" s="328"/>
      <c r="J795" s="331"/>
      <c r="K795" s="299">
        <v>45470</v>
      </c>
      <c r="L795" s="349">
        <f t="shared" si="197"/>
        <v>45470</v>
      </c>
      <c r="M795" s="349">
        <f t="shared" si="194"/>
        <v>-45470</v>
      </c>
      <c r="N795" s="350" t="e">
        <f t="shared" si="198"/>
        <v>#DIV/0!</v>
      </c>
      <c r="O795" s="379" t="e">
        <f t="shared" si="196"/>
        <v>#DIV/0!</v>
      </c>
    </row>
    <row r="796" spans="2:15" ht="13.5" x14ac:dyDescent="0.25">
      <c r="B796" s="302"/>
      <c r="C796" s="303"/>
      <c r="D796" s="303"/>
      <c r="E796" s="308"/>
      <c r="F796" s="303"/>
      <c r="G796" s="304"/>
      <c r="H796" s="319"/>
      <c r="I796" s="328"/>
      <c r="J796" s="331"/>
      <c r="K796" s="299">
        <v>45470</v>
      </c>
      <c r="L796" s="349">
        <f t="shared" si="197"/>
        <v>45470</v>
      </c>
      <c r="M796" s="349">
        <f t="shared" si="194"/>
        <v>-45470</v>
      </c>
      <c r="N796" s="350" t="e">
        <f t="shared" si="198"/>
        <v>#DIV/0!</v>
      </c>
      <c r="O796" s="379" t="e">
        <f t="shared" si="196"/>
        <v>#DIV/0!</v>
      </c>
    </row>
    <row r="797" spans="2:15" ht="13.5" x14ac:dyDescent="0.25">
      <c r="B797" s="302"/>
      <c r="C797" s="303"/>
      <c r="D797" s="303"/>
      <c r="E797" s="308"/>
      <c r="F797" s="303"/>
      <c r="G797" s="304"/>
      <c r="H797" s="319"/>
      <c r="I797" s="328"/>
      <c r="J797" s="331"/>
      <c r="K797" s="299">
        <v>45470</v>
      </c>
      <c r="L797" s="349">
        <f t="shared" si="197"/>
        <v>45470</v>
      </c>
      <c r="M797" s="349">
        <f t="shared" si="194"/>
        <v>-45470</v>
      </c>
      <c r="N797" s="350" t="e">
        <f t="shared" si="198"/>
        <v>#DIV/0!</v>
      </c>
      <c r="O797" s="379" t="e">
        <f t="shared" si="196"/>
        <v>#DIV/0!</v>
      </c>
    </row>
    <row r="798" spans="2:15" ht="13.5" x14ac:dyDescent="0.25">
      <c r="B798" s="302"/>
      <c r="C798" s="303"/>
      <c r="D798" s="303"/>
      <c r="E798" s="308"/>
      <c r="F798" s="303"/>
      <c r="G798" s="304"/>
      <c r="H798" s="319"/>
      <c r="I798" s="328"/>
      <c r="J798" s="331"/>
      <c r="K798" s="299">
        <v>45470</v>
      </c>
      <c r="L798" s="349">
        <f t="shared" si="197"/>
        <v>45470</v>
      </c>
      <c r="M798" s="349">
        <f t="shared" si="194"/>
        <v>-45470</v>
      </c>
      <c r="N798" s="350" t="e">
        <f t="shared" si="198"/>
        <v>#DIV/0!</v>
      </c>
      <c r="O798" s="379" t="e">
        <f t="shared" si="196"/>
        <v>#DIV/0!</v>
      </c>
    </row>
    <row r="799" spans="2:15" ht="13.5" x14ac:dyDescent="0.25">
      <c r="B799" s="302"/>
      <c r="C799" s="303"/>
      <c r="D799" s="303"/>
      <c r="E799" s="308"/>
      <c r="F799" s="303"/>
      <c r="G799" s="304"/>
      <c r="H799" s="319"/>
      <c r="I799" s="328"/>
      <c r="J799" s="331"/>
      <c r="K799" s="299">
        <v>45470</v>
      </c>
      <c r="L799" s="349">
        <f t="shared" si="197"/>
        <v>45470</v>
      </c>
      <c r="M799" s="349">
        <f t="shared" si="194"/>
        <v>-45470</v>
      </c>
      <c r="N799" s="350" t="e">
        <f t="shared" si="198"/>
        <v>#DIV/0!</v>
      </c>
      <c r="O799" s="379" t="e">
        <f t="shared" si="196"/>
        <v>#DIV/0!</v>
      </c>
    </row>
    <row r="800" spans="2:15" ht="13.5" x14ac:dyDescent="0.25">
      <c r="B800" s="302"/>
      <c r="C800" s="303"/>
      <c r="D800" s="303"/>
      <c r="E800" s="308"/>
      <c r="F800" s="303"/>
      <c r="G800" s="304"/>
      <c r="H800" s="319"/>
      <c r="I800" s="328"/>
      <c r="J800" s="331"/>
      <c r="K800" s="299">
        <v>45470</v>
      </c>
      <c r="L800" s="349">
        <f t="shared" si="197"/>
        <v>45470</v>
      </c>
      <c r="M800" s="349">
        <f t="shared" si="194"/>
        <v>-45470</v>
      </c>
      <c r="N800" s="350" t="e">
        <f t="shared" si="198"/>
        <v>#DIV/0!</v>
      </c>
      <c r="O800" s="379" t="e">
        <f t="shared" si="196"/>
        <v>#DIV/0!</v>
      </c>
    </row>
    <row r="801" spans="2:15" ht="13.5" x14ac:dyDescent="0.25">
      <c r="B801" s="302"/>
      <c r="C801" s="303"/>
      <c r="D801" s="303"/>
      <c r="E801" s="308"/>
      <c r="F801" s="303"/>
      <c r="G801" s="304"/>
      <c r="H801" s="319"/>
      <c r="I801" s="328"/>
      <c r="J801" s="331"/>
      <c r="K801" s="299">
        <v>45470</v>
      </c>
      <c r="L801" s="349">
        <f t="shared" si="197"/>
        <v>45470</v>
      </c>
      <c r="M801" s="349">
        <f t="shared" si="194"/>
        <v>-45470</v>
      </c>
      <c r="N801" s="350" t="e">
        <f t="shared" si="198"/>
        <v>#DIV/0!</v>
      </c>
      <c r="O801" s="379" t="e">
        <f t="shared" si="196"/>
        <v>#DIV/0!</v>
      </c>
    </row>
    <row r="802" spans="2:15" ht="13.5" x14ac:dyDescent="0.25">
      <c r="B802" s="302"/>
      <c r="C802" s="303"/>
      <c r="D802" s="303"/>
      <c r="E802" s="308"/>
      <c r="F802" s="303"/>
      <c r="G802" s="304"/>
      <c r="H802" s="319"/>
      <c r="I802" s="328"/>
      <c r="J802" s="331"/>
      <c r="K802" s="299">
        <v>45470</v>
      </c>
      <c r="L802" s="349">
        <f t="shared" si="197"/>
        <v>45470</v>
      </c>
      <c r="M802" s="349">
        <f t="shared" si="194"/>
        <v>-45470</v>
      </c>
      <c r="N802" s="350" t="e">
        <f t="shared" si="198"/>
        <v>#DIV/0!</v>
      </c>
      <c r="O802" s="379" t="e">
        <f t="shared" si="196"/>
        <v>#DIV/0!</v>
      </c>
    </row>
    <row r="803" spans="2:15" ht="13.5" x14ac:dyDescent="0.25">
      <c r="B803" s="302"/>
      <c r="C803" s="303"/>
      <c r="D803" s="303"/>
      <c r="E803" s="308"/>
      <c r="F803" s="303"/>
      <c r="G803" s="304"/>
      <c r="H803" s="319"/>
      <c r="I803" s="328"/>
      <c r="J803" s="331"/>
      <c r="K803" s="299">
        <v>45470</v>
      </c>
      <c r="L803" s="349">
        <f t="shared" si="197"/>
        <v>45470</v>
      </c>
      <c r="M803" s="349">
        <f t="shared" si="194"/>
        <v>-45470</v>
      </c>
      <c r="N803" s="350" t="e">
        <f t="shared" si="198"/>
        <v>#DIV/0!</v>
      </c>
      <c r="O803" s="379" t="e">
        <f t="shared" si="196"/>
        <v>#DIV/0!</v>
      </c>
    </row>
    <row r="804" spans="2:15" ht="13.5" x14ac:dyDescent="0.25">
      <c r="B804" s="302"/>
      <c r="C804" s="303"/>
      <c r="D804" s="303"/>
      <c r="E804" s="308"/>
      <c r="F804" s="303"/>
      <c r="G804" s="304"/>
      <c r="H804" s="319"/>
      <c r="I804" s="328"/>
      <c r="J804" s="331"/>
      <c r="K804" s="299">
        <v>45470</v>
      </c>
      <c r="L804" s="349">
        <f t="shared" si="197"/>
        <v>45470</v>
      </c>
      <c r="M804" s="349">
        <f t="shared" si="194"/>
        <v>-45470</v>
      </c>
      <c r="N804" s="350" t="e">
        <f t="shared" si="198"/>
        <v>#DIV/0!</v>
      </c>
      <c r="O804" s="379" t="e">
        <f t="shared" si="196"/>
        <v>#DIV/0!</v>
      </c>
    </row>
    <row r="805" spans="2:15" ht="13.5" x14ac:dyDescent="0.25">
      <c r="B805" s="302"/>
      <c r="C805" s="303"/>
      <c r="D805" s="303"/>
      <c r="E805" s="308"/>
      <c r="F805" s="303"/>
      <c r="G805" s="304"/>
      <c r="H805" s="319"/>
      <c r="I805" s="328"/>
      <c r="J805" s="331"/>
      <c r="K805" s="299">
        <v>45470</v>
      </c>
      <c r="L805" s="349">
        <f t="shared" si="197"/>
        <v>45470</v>
      </c>
      <c r="M805" s="349">
        <f t="shared" si="194"/>
        <v>-45470</v>
      </c>
      <c r="N805" s="350" t="e">
        <f t="shared" si="198"/>
        <v>#DIV/0!</v>
      </c>
      <c r="O805" s="379" t="e">
        <f t="shared" si="196"/>
        <v>#DIV/0!</v>
      </c>
    </row>
    <row r="806" spans="2:15" ht="13.5" thickBot="1" x14ac:dyDescent="0.25">
      <c r="B806" s="300"/>
      <c r="C806" s="511" t="s">
        <v>275</v>
      </c>
      <c r="D806" s="511"/>
      <c r="E806" s="511"/>
      <c r="F806" s="511"/>
      <c r="G806" s="511"/>
      <c r="H806" s="511"/>
      <c r="I806" s="511"/>
      <c r="J806" s="511"/>
      <c r="K806" s="511"/>
      <c r="L806" s="511"/>
      <c r="M806" s="511"/>
      <c r="N806" s="511"/>
      <c r="O806" s="374" t="e">
        <f>SUM(O784:O805)</f>
        <v>#DIV/0!</v>
      </c>
    </row>
    <row r="808" spans="2:15" ht="13.5" thickBot="1" x14ac:dyDescent="0.25">
      <c r="B808" s="121" t="s">
        <v>335</v>
      </c>
    </row>
    <row r="809" spans="2:15" x14ac:dyDescent="0.2">
      <c r="B809" s="514" t="s">
        <v>260</v>
      </c>
      <c r="C809" s="512" t="s">
        <v>261</v>
      </c>
      <c r="D809" s="512" t="s">
        <v>262</v>
      </c>
      <c r="E809" s="512" t="s">
        <v>263</v>
      </c>
      <c r="F809" s="512" t="s">
        <v>264</v>
      </c>
      <c r="G809" s="512" t="s">
        <v>265</v>
      </c>
      <c r="H809" s="512" t="s">
        <v>266</v>
      </c>
      <c r="I809" s="512" t="s">
        <v>267</v>
      </c>
      <c r="J809" s="512" t="s">
        <v>268</v>
      </c>
      <c r="K809" s="512" t="s">
        <v>269</v>
      </c>
      <c r="L809" s="512" t="s">
        <v>270</v>
      </c>
      <c r="M809" s="512" t="s">
        <v>271</v>
      </c>
      <c r="N809" s="516" t="s">
        <v>272</v>
      </c>
      <c r="O809" s="509" t="s">
        <v>273</v>
      </c>
    </row>
    <row r="810" spans="2:15" ht="13.5" thickBot="1" x14ac:dyDescent="0.25">
      <c r="B810" s="515"/>
      <c r="C810" s="513"/>
      <c r="D810" s="513"/>
      <c r="E810" s="513"/>
      <c r="F810" s="513"/>
      <c r="G810" s="513" t="s">
        <v>274</v>
      </c>
      <c r="H810" s="513" t="s">
        <v>274</v>
      </c>
      <c r="I810" s="513"/>
      <c r="J810" s="513" t="s">
        <v>1</v>
      </c>
      <c r="K810" s="513"/>
      <c r="L810" s="513"/>
      <c r="M810" s="513"/>
      <c r="N810" s="517"/>
      <c r="O810" s="510"/>
    </row>
    <row r="811" spans="2:15" ht="14.25" thickBot="1" x14ac:dyDescent="0.3">
      <c r="B811" s="291">
        <v>1</v>
      </c>
      <c r="C811" s="292"/>
      <c r="D811" s="292"/>
      <c r="E811" s="307"/>
      <c r="F811" s="292">
        <v>17</v>
      </c>
      <c r="G811" s="293">
        <v>5114413056</v>
      </c>
      <c r="H811" s="299"/>
      <c r="I811" s="305">
        <v>44973</v>
      </c>
      <c r="J811" s="295">
        <v>0.95</v>
      </c>
      <c r="K811" s="299">
        <v>45470</v>
      </c>
      <c r="L811" s="296">
        <f>+K811-I811</f>
        <v>497</v>
      </c>
      <c r="M811" s="296">
        <f>+MIN(F811*30-L811,360)</f>
        <v>13</v>
      </c>
      <c r="N811" s="309">
        <f>G811/(F811*30)</f>
        <v>10028260.894117648</v>
      </c>
      <c r="O811" s="373">
        <f t="shared" ref="O811:O813" si="199">(+N811*M811*J811)</f>
        <v>123849022.04235294</v>
      </c>
    </row>
    <row r="812" spans="2:15" ht="14.25" thickBot="1" x14ac:dyDescent="0.3">
      <c r="B812" s="302">
        <v>2</v>
      </c>
      <c r="C812" s="303"/>
      <c r="D812" s="303"/>
      <c r="E812" s="308"/>
      <c r="F812" s="303">
        <v>16</v>
      </c>
      <c r="G812" s="304">
        <v>2317576191</v>
      </c>
      <c r="H812" s="319"/>
      <c r="I812" s="305">
        <v>45012</v>
      </c>
      <c r="J812" s="306">
        <v>0.5</v>
      </c>
      <c r="K812" s="299">
        <v>45470</v>
      </c>
      <c r="L812" s="296">
        <f t="shared" ref="L812:L813" si="200">+K812-I812</f>
        <v>458</v>
      </c>
      <c r="M812" s="296">
        <f>+MIN(F812*30-L812,360)</f>
        <v>22</v>
      </c>
      <c r="N812" s="309">
        <f>G812/(F812*30)</f>
        <v>4828283.7312500002</v>
      </c>
      <c r="O812" s="373">
        <f t="shared" si="199"/>
        <v>53111121.043750003</v>
      </c>
    </row>
    <row r="813" spans="2:15" ht="13.5" x14ac:dyDescent="0.25">
      <c r="B813" s="302"/>
      <c r="C813" s="303"/>
      <c r="D813" s="303"/>
      <c r="E813" s="308"/>
      <c r="F813" s="303">
        <v>8</v>
      </c>
      <c r="G813" s="304">
        <v>5216590170</v>
      </c>
      <c r="H813" s="320"/>
      <c r="I813" s="305">
        <v>45246</v>
      </c>
      <c r="J813" s="306">
        <v>0.1</v>
      </c>
      <c r="K813" s="299">
        <v>45470</v>
      </c>
      <c r="L813" s="296">
        <f t="shared" si="200"/>
        <v>224</v>
      </c>
      <c r="M813" s="296">
        <f>+MIN(F813*30-L813,360)</f>
        <v>16</v>
      </c>
      <c r="N813" s="309">
        <f>G813/(F813*30)</f>
        <v>21735792.375</v>
      </c>
      <c r="O813" s="373">
        <f t="shared" si="199"/>
        <v>34777267.800000004</v>
      </c>
    </row>
    <row r="814" spans="2:15" ht="13.5" thickBot="1" x14ac:dyDescent="0.25">
      <c r="B814" s="300"/>
      <c r="C814" s="511" t="s">
        <v>275</v>
      </c>
      <c r="D814" s="511"/>
      <c r="E814" s="511"/>
      <c r="F814" s="511"/>
      <c r="G814" s="511"/>
      <c r="H814" s="511"/>
      <c r="I814" s="511"/>
      <c r="J814" s="511"/>
      <c r="K814" s="511"/>
      <c r="L814" s="511"/>
      <c r="M814" s="511"/>
      <c r="N814" s="511"/>
      <c r="O814" s="374">
        <f>SUM(O811:O813)</f>
        <v>211737410.88610297</v>
      </c>
    </row>
    <row r="817" spans="2:16" ht="13.5" thickBot="1" x14ac:dyDescent="0.25">
      <c r="B817" s="313" t="s">
        <v>297</v>
      </c>
    </row>
    <row r="818" spans="2:16" x14ac:dyDescent="0.2">
      <c r="B818" s="514" t="s">
        <v>260</v>
      </c>
      <c r="C818" s="512" t="s">
        <v>261</v>
      </c>
      <c r="D818" s="512" t="s">
        <v>262</v>
      </c>
      <c r="E818" s="512" t="s">
        <v>263</v>
      </c>
      <c r="F818" s="512" t="s">
        <v>264</v>
      </c>
      <c r="G818" s="512" t="s">
        <v>265</v>
      </c>
      <c r="H818" s="512" t="s">
        <v>266</v>
      </c>
      <c r="I818" s="512" t="s">
        <v>267</v>
      </c>
      <c r="J818" s="512" t="s">
        <v>268</v>
      </c>
      <c r="K818" s="512" t="s">
        <v>269</v>
      </c>
      <c r="L818" s="512" t="s">
        <v>270</v>
      </c>
      <c r="M818" s="512" t="s">
        <v>271</v>
      </c>
      <c r="N818" s="516" t="s">
        <v>272</v>
      </c>
      <c r="O818" s="509" t="s">
        <v>273</v>
      </c>
    </row>
    <row r="819" spans="2:16" ht="13.5" thickBot="1" x14ac:dyDescent="0.25">
      <c r="B819" s="515"/>
      <c r="C819" s="513"/>
      <c r="D819" s="513"/>
      <c r="E819" s="513"/>
      <c r="F819" s="513"/>
      <c r="G819" s="513" t="s">
        <v>274</v>
      </c>
      <c r="H819" s="513" t="s">
        <v>274</v>
      </c>
      <c r="I819" s="513"/>
      <c r="J819" s="513" t="s">
        <v>1</v>
      </c>
      <c r="K819" s="513"/>
      <c r="L819" s="513"/>
      <c r="M819" s="513"/>
      <c r="N819" s="517"/>
      <c r="O819" s="510"/>
    </row>
    <row r="820" spans="2:16" ht="14.25" thickBot="1" x14ac:dyDescent="0.3">
      <c r="B820" s="291">
        <v>1</v>
      </c>
      <c r="C820" s="292"/>
      <c r="D820" s="292"/>
      <c r="E820" s="307"/>
      <c r="F820" s="303">
        <v>9</v>
      </c>
      <c r="G820" s="304">
        <v>5006855528</v>
      </c>
      <c r="H820" s="299"/>
      <c r="I820" s="305">
        <v>45210</v>
      </c>
      <c r="J820" s="295">
        <v>0.5</v>
      </c>
      <c r="K820" s="299">
        <v>45470</v>
      </c>
      <c r="L820" s="296">
        <f>+K820-I820</f>
        <v>260</v>
      </c>
      <c r="M820" s="296">
        <f>+MIN(F820*30-L820,360)</f>
        <v>10</v>
      </c>
      <c r="N820" s="309">
        <f>G820/(F820*30)</f>
        <v>18543909.362962961</v>
      </c>
      <c r="O820" s="373">
        <f t="shared" ref="O820:O821" si="201">(+N820*M820*J820)</f>
        <v>92719546.814814806</v>
      </c>
    </row>
    <row r="821" spans="2:16" ht="13.5" x14ac:dyDescent="0.25">
      <c r="B821" s="302">
        <v>2</v>
      </c>
      <c r="C821" s="303"/>
      <c r="D821" s="303"/>
      <c r="E821" s="308"/>
      <c r="F821" s="303">
        <v>9</v>
      </c>
      <c r="G821" s="304">
        <v>8568531327</v>
      </c>
      <c r="H821" s="319"/>
      <c r="I821" s="305">
        <v>45257</v>
      </c>
      <c r="J821" s="306">
        <v>0.4</v>
      </c>
      <c r="K821" s="299">
        <v>45470</v>
      </c>
      <c r="L821" s="296">
        <f t="shared" ref="L821" si="202">+K821-I821</f>
        <v>213</v>
      </c>
      <c r="M821" s="296">
        <f>+MIN(F821*30-L821,360)</f>
        <v>57</v>
      </c>
      <c r="N821" s="309">
        <f>G821/(F821*30)</f>
        <v>31735301.21111111</v>
      </c>
      <c r="O821" s="373">
        <f t="shared" si="201"/>
        <v>723564867.61333334</v>
      </c>
    </row>
    <row r="822" spans="2:16" ht="13.5" thickBot="1" x14ac:dyDescent="0.25">
      <c r="B822" s="300"/>
      <c r="C822" s="511" t="s">
        <v>275</v>
      </c>
      <c r="D822" s="511"/>
      <c r="E822" s="511"/>
      <c r="F822" s="511"/>
      <c r="G822" s="511"/>
      <c r="H822" s="511"/>
      <c r="I822" s="511"/>
      <c r="J822" s="511"/>
      <c r="K822" s="511"/>
      <c r="L822" s="511"/>
      <c r="M822" s="511"/>
      <c r="N822" s="511"/>
      <c r="O822" s="374">
        <f>SUM(O820:O821)</f>
        <v>816284414.42814815</v>
      </c>
      <c r="P822">
        <v>816284414.42999995</v>
      </c>
    </row>
    <row r="825" spans="2:16" ht="13.5" thickBot="1" x14ac:dyDescent="0.25">
      <c r="B825" s="313" t="s">
        <v>297</v>
      </c>
    </row>
    <row r="826" spans="2:16" x14ac:dyDescent="0.2">
      <c r="B826" s="514" t="s">
        <v>260</v>
      </c>
      <c r="C826" s="512" t="s">
        <v>261</v>
      </c>
      <c r="D826" s="512" t="s">
        <v>262</v>
      </c>
      <c r="E826" s="512" t="s">
        <v>263</v>
      </c>
      <c r="F826" s="512" t="s">
        <v>264</v>
      </c>
      <c r="G826" s="512" t="s">
        <v>265</v>
      </c>
      <c r="H826" s="512" t="s">
        <v>266</v>
      </c>
      <c r="I826" s="512" t="s">
        <v>267</v>
      </c>
      <c r="J826" s="512" t="s">
        <v>268</v>
      </c>
      <c r="K826" s="512" t="s">
        <v>269</v>
      </c>
      <c r="L826" s="512" t="s">
        <v>270</v>
      </c>
      <c r="M826" s="512" t="s">
        <v>271</v>
      </c>
      <c r="N826" s="516" t="s">
        <v>272</v>
      </c>
      <c r="O826" s="509" t="s">
        <v>273</v>
      </c>
    </row>
    <row r="827" spans="2:16" ht="13.5" thickBot="1" x14ac:dyDescent="0.25">
      <c r="B827" s="515"/>
      <c r="C827" s="513"/>
      <c r="D827" s="513"/>
      <c r="E827" s="513"/>
      <c r="F827" s="513"/>
      <c r="G827" s="513" t="s">
        <v>274</v>
      </c>
      <c r="H827" s="513" t="s">
        <v>274</v>
      </c>
      <c r="I827" s="513"/>
      <c r="J827" s="513" t="s">
        <v>1</v>
      </c>
      <c r="K827" s="513"/>
      <c r="L827" s="513"/>
      <c r="M827" s="513"/>
      <c r="N827" s="517"/>
      <c r="O827" s="510"/>
    </row>
    <row r="828" spans="2:16" ht="14.25" thickBot="1" x14ac:dyDescent="0.3">
      <c r="B828" s="291">
        <v>1</v>
      </c>
      <c r="C828" s="292"/>
      <c r="D828" s="292"/>
      <c r="E828" s="307"/>
      <c r="F828" s="292">
        <v>37</v>
      </c>
      <c r="G828" s="293">
        <v>6990511685.3299999</v>
      </c>
      <c r="H828" s="299"/>
      <c r="I828" s="305">
        <v>44362</v>
      </c>
      <c r="J828" s="295">
        <v>0.34</v>
      </c>
      <c r="K828" s="299">
        <v>45470</v>
      </c>
      <c r="L828" s="296">
        <f>+K828-I828</f>
        <v>1108</v>
      </c>
      <c r="M828" s="296">
        <f>+MIN(F828*30-L828,360)</f>
        <v>2</v>
      </c>
      <c r="N828" s="309">
        <f>G828/(F828*30)</f>
        <v>6297758.2750720717</v>
      </c>
      <c r="O828" s="373">
        <f t="shared" ref="O828:O830" si="203">(+N828*M828*J828)</f>
        <v>4282475.6270490093</v>
      </c>
    </row>
    <row r="829" spans="2:16" ht="14.25" thickBot="1" x14ac:dyDescent="0.3">
      <c r="B829" s="302">
        <v>2</v>
      </c>
      <c r="C829" s="303"/>
      <c r="D829" s="303"/>
      <c r="E829" s="308"/>
      <c r="F829" s="303">
        <v>9</v>
      </c>
      <c r="G829" s="304">
        <v>5006855528</v>
      </c>
      <c r="H829" s="319"/>
      <c r="I829" s="305">
        <v>45210</v>
      </c>
      <c r="J829" s="306">
        <v>0.5</v>
      </c>
      <c r="K829" s="299">
        <v>45470</v>
      </c>
      <c r="L829" s="296">
        <f t="shared" ref="L829:L830" si="204">+K829-I829</f>
        <v>260</v>
      </c>
      <c r="M829" s="296">
        <f>+MIN(F829*30-L829,360)</f>
        <v>10</v>
      </c>
      <c r="N829" s="309">
        <f>G829/(F829*30)</f>
        <v>18543909.362962961</v>
      </c>
      <c r="O829" s="373">
        <f t="shared" si="203"/>
        <v>92719546.814814806</v>
      </c>
    </row>
    <row r="830" spans="2:16" ht="13.5" x14ac:dyDescent="0.25">
      <c r="B830" s="302"/>
      <c r="C830" s="303"/>
      <c r="D830" s="303"/>
      <c r="E830" s="308"/>
      <c r="F830" s="303">
        <v>9</v>
      </c>
      <c r="G830" s="304">
        <v>8568531327</v>
      </c>
      <c r="H830" s="320"/>
      <c r="I830" s="305">
        <v>45257</v>
      </c>
      <c r="J830" s="306">
        <v>0.4</v>
      </c>
      <c r="K830" s="299">
        <v>45470</v>
      </c>
      <c r="L830" s="296">
        <f t="shared" si="204"/>
        <v>213</v>
      </c>
      <c r="M830" s="296">
        <f>+MIN(F830*30-L830,360)</f>
        <v>57</v>
      </c>
      <c r="N830" s="309">
        <f>G830/(F830*30)</f>
        <v>31735301.21111111</v>
      </c>
      <c r="O830" s="373">
        <f t="shared" si="203"/>
        <v>723564867.61333334</v>
      </c>
    </row>
    <row r="831" spans="2:16" ht="13.5" thickBot="1" x14ac:dyDescent="0.25">
      <c r="B831" s="300"/>
      <c r="C831" s="511" t="s">
        <v>275</v>
      </c>
      <c r="D831" s="511"/>
      <c r="E831" s="511"/>
      <c r="F831" s="511"/>
      <c r="G831" s="511"/>
      <c r="H831" s="511"/>
      <c r="I831" s="511"/>
      <c r="J831" s="511"/>
      <c r="K831" s="511"/>
      <c r="L831" s="511"/>
      <c r="M831" s="511"/>
      <c r="N831" s="511"/>
      <c r="O831" s="374">
        <f>SUM(O828:O830)</f>
        <v>820566890.05519712</v>
      </c>
      <c r="P831">
        <v>820566890.05999994</v>
      </c>
    </row>
    <row r="834" spans="2:16" ht="13.5" thickBot="1" x14ac:dyDescent="0.25">
      <c r="B834" s="313" t="s">
        <v>295</v>
      </c>
    </row>
    <row r="835" spans="2:16" x14ac:dyDescent="0.2">
      <c r="B835" s="514" t="s">
        <v>260</v>
      </c>
      <c r="C835" s="512" t="s">
        <v>261</v>
      </c>
      <c r="D835" s="512" t="s">
        <v>262</v>
      </c>
      <c r="E835" s="512" t="s">
        <v>263</v>
      </c>
      <c r="F835" s="512" t="s">
        <v>264</v>
      </c>
      <c r="G835" s="512" t="s">
        <v>265</v>
      </c>
      <c r="H835" s="512" t="s">
        <v>266</v>
      </c>
      <c r="I835" s="512" t="s">
        <v>267</v>
      </c>
      <c r="J835" s="512" t="s">
        <v>268</v>
      </c>
      <c r="K835" s="512" t="s">
        <v>269</v>
      </c>
      <c r="L835" s="512" t="s">
        <v>270</v>
      </c>
      <c r="M835" s="512" t="s">
        <v>271</v>
      </c>
      <c r="N835" s="516" t="s">
        <v>272</v>
      </c>
      <c r="O835" s="509" t="s">
        <v>273</v>
      </c>
    </row>
    <row r="836" spans="2:16" ht="13.5" thickBot="1" x14ac:dyDescent="0.25">
      <c r="B836" s="515"/>
      <c r="C836" s="513"/>
      <c r="D836" s="513"/>
      <c r="E836" s="513"/>
      <c r="F836" s="513"/>
      <c r="G836" s="513" t="s">
        <v>274</v>
      </c>
      <c r="H836" s="513" t="s">
        <v>274</v>
      </c>
      <c r="I836" s="513"/>
      <c r="J836" s="513" t="s">
        <v>1</v>
      </c>
      <c r="K836" s="513"/>
      <c r="L836" s="513"/>
      <c r="M836" s="513"/>
      <c r="N836" s="517"/>
      <c r="O836" s="510"/>
    </row>
    <row r="837" spans="2:16" ht="14.25" thickBot="1" x14ac:dyDescent="0.3">
      <c r="B837" s="291">
        <v>1</v>
      </c>
      <c r="C837" s="292"/>
      <c r="D837" s="292"/>
      <c r="E837" s="307"/>
      <c r="F837" s="292">
        <v>4.5999999999999996</v>
      </c>
      <c r="G837" s="293">
        <v>2557987348</v>
      </c>
      <c r="H837" s="319">
        <v>1634942741</v>
      </c>
      <c r="I837" s="305">
        <v>45470</v>
      </c>
      <c r="J837" s="295">
        <v>0.5</v>
      </c>
      <c r="K837" s="299">
        <v>45470</v>
      </c>
      <c r="L837" s="296">
        <f>+K837-I837</f>
        <v>0</v>
      </c>
      <c r="M837" s="296">
        <f>+MIN(F837*30-L837,360)</f>
        <v>138</v>
      </c>
      <c r="N837" s="309">
        <f>H837/(F837*30)</f>
        <v>11847411.166666666</v>
      </c>
      <c r="O837" s="373">
        <f t="shared" ref="O837:O838" si="205">(+N837*M837*J837)</f>
        <v>817471370.5</v>
      </c>
    </row>
    <row r="838" spans="2:16" ht="13.5" x14ac:dyDescent="0.25">
      <c r="B838" s="302">
        <v>2</v>
      </c>
      <c r="C838" s="303"/>
      <c r="D838" s="303"/>
      <c r="E838" s="308"/>
      <c r="F838" s="303">
        <v>8</v>
      </c>
      <c r="G838" s="304">
        <v>9186635875</v>
      </c>
      <c r="H838" s="319"/>
      <c r="I838" s="305">
        <v>45470</v>
      </c>
      <c r="J838" s="306">
        <v>0.2</v>
      </c>
      <c r="K838" s="299">
        <v>45470</v>
      </c>
      <c r="L838" s="296">
        <f t="shared" ref="L838" si="206">+K838-I838</f>
        <v>0</v>
      </c>
      <c r="M838" s="296">
        <f>+MIN(F838*30-L838,360)</f>
        <v>240</v>
      </c>
      <c r="N838" s="309">
        <f>G838/(F838*30)</f>
        <v>38277649.479166664</v>
      </c>
      <c r="O838" s="373">
        <f t="shared" si="205"/>
        <v>1837327175</v>
      </c>
    </row>
    <row r="839" spans="2:16" ht="13.5" thickBot="1" x14ac:dyDescent="0.25">
      <c r="B839" s="300"/>
      <c r="C839" s="511" t="s">
        <v>275</v>
      </c>
      <c r="D839" s="511"/>
      <c r="E839" s="511"/>
      <c r="F839" s="511"/>
      <c r="G839" s="511"/>
      <c r="H839" s="511"/>
      <c r="I839" s="511"/>
      <c r="J839" s="511"/>
      <c r="K839" s="511"/>
      <c r="L839" s="511"/>
      <c r="M839" s="511"/>
      <c r="N839" s="511"/>
      <c r="O839" s="374">
        <f>SUM(O837:O838)</f>
        <v>2654798545.5</v>
      </c>
      <c r="P839">
        <v>2654798545.5</v>
      </c>
    </row>
    <row r="841" spans="2:16" ht="13.5" thickBot="1" x14ac:dyDescent="0.25">
      <c r="B841" s="313" t="s">
        <v>296</v>
      </c>
    </row>
    <row r="842" spans="2:16" x14ac:dyDescent="0.2">
      <c r="B842" s="514" t="s">
        <v>260</v>
      </c>
      <c r="C842" s="512" t="s">
        <v>261</v>
      </c>
      <c r="D842" s="512" t="s">
        <v>262</v>
      </c>
      <c r="E842" s="512" t="s">
        <v>263</v>
      </c>
      <c r="F842" s="512" t="s">
        <v>264</v>
      </c>
      <c r="G842" s="512" t="s">
        <v>265</v>
      </c>
      <c r="H842" s="512" t="s">
        <v>266</v>
      </c>
      <c r="I842" s="512" t="s">
        <v>267</v>
      </c>
      <c r="J842" s="512" t="s">
        <v>268</v>
      </c>
      <c r="K842" s="512" t="s">
        <v>269</v>
      </c>
      <c r="L842" s="512" t="s">
        <v>270</v>
      </c>
      <c r="M842" s="512" t="s">
        <v>271</v>
      </c>
      <c r="N842" s="516" t="s">
        <v>272</v>
      </c>
      <c r="O842" s="509" t="s">
        <v>273</v>
      </c>
    </row>
    <row r="843" spans="2:16" ht="13.5" thickBot="1" x14ac:dyDescent="0.25">
      <c r="B843" s="515"/>
      <c r="C843" s="513"/>
      <c r="D843" s="513"/>
      <c r="E843" s="513"/>
      <c r="F843" s="513"/>
      <c r="G843" s="513" t="s">
        <v>274</v>
      </c>
      <c r="H843" s="513" t="s">
        <v>274</v>
      </c>
      <c r="I843" s="513"/>
      <c r="J843" s="513" t="s">
        <v>1</v>
      </c>
      <c r="K843" s="513"/>
      <c r="L843" s="513"/>
      <c r="M843" s="513"/>
      <c r="N843" s="517"/>
      <c r="O843" s="510"/>
    </row>
    <row r="844" spans="2:16" ht="13.5" x14ac:dyDescent="0.25">
      <c r="B844" s="291">
        <v>1</v>
      </c>
      <c r="C844" s="292"/>
      <c r="D844" s="292"/>
      <c r="E844" s="307"/>
      <c r="F844" s="292">
        <v>6.68</v>
      </c>
      <c r="G844" s="293">
        <v>7000000000</v>
      </c>
      <c r="H844" s="319"/>
      <c r="I844" s="305">
        <v>45470</v>
      </c>
      <c r="J844" s="295">
        <v>0.5</v>
      </c>
      <c r="K844" s="299">
        <v>45470</v>
      </c>
      <c r="L844" s="296">
        <f>+K844-I844</f>
        <v>0</v>
      </c>
      <c r="M844" s="296">
        <f>+MIN(F844*30-L844,360)</f>
        <v>200.39999999999998</v>
      </c>
      <c r="N844" s="309">
        <f>G844/(F844*30)</f>
        <v>34930139.720558889</v>
      </c>
      <c r="O844" s="373">
        <f t="shared" ref="O844" si="207">(+N844*M844*J844)</f>
        <v>3500000000.0000005</v>
      </c>
    </row>
    <row r="845" spans="2:16" ht="13.5" thickBot="1" x14ac:dyDescent="0.25">
      <c r="B845" s="300"/>
      <c r="C845" s="511" t="s">
        <v>275</v>
      </c>
      <c r="D845" s="511"/>
      <c r="E845" s="511"/>
      <c r="F845" s="511"/>
      <c r="G845" s="511"/>
      <c r="H845" s="511"/>
      <c r="I845" s="511"/>
      <c r="J845" s="511"/>
      <c r="K845" s="511"/>
      <c r="L845" s="511"/>
      <c r="M845" s="511"/>
      <c r="N845" s="511"/>
      <c r="O845" s="374">
        <f>SUM(O844:O844)</f>
        <v>3500000000.0000005</v>
      </c>
      <c r="P845">
        <v>3500000000</v>
      </c>
    </row>
    <row r="847" spans="2:16" ht="13.5" thickBot="1" x14ac:dyDescent="0.25"/>
    <row r="848" spans="2:16" x14ac:dyDescent="0.2">
      <c r="B848" s="514" t="s">
        <v>260</v>
      </c>
      <c r="C848" s="512" t="s">
        <v>261</v>
      </c>
      <c r="D848" s="512" t="s">
        <v>262</v>
      </c>
      <c r="E848" s="512" t="s">
        <v>263</v>
      </c>
      <c r="F848" s="512" t="s">
        <v>264</v>
      </c>
      <c r="G848" s="512" t="s">
        <v>265</v>
      </c>
      <c r="H848" s="512" t="s">
        <v>266</v>
      </c>
      <c r="I848" s="512" t="s">
        <v>267</v>
      </c>
      <c r="J848" s="512" t="s">
        <v>268</v>
      </c>
      <c r="K848" s="512" t="s">
        <v>269</v>
      </c>
      <c r="L848" s="512" t="s">
        <v>270</v>
      </c>
      <c r="M848" s="512" t="s">
        <v>271</v>
      </c>
      <c r="N848" s="516" t="s">
        <v>272</v>
      </c>
      <c r="O848" s="509" t="s">
        <v>273</v>
      </c>
    </row>
    <row r="849" spans="2:16" ht="13.5" thickBot="1" x14ac:dyDescent="0.25">
      <c r="B849" s="515"/>
      <c r="C849" s="513"/>
      <c r="D849" s="513"/>
      <c r="E849" s="513"/>
      <c r="F849" s="513"/>
      <c r="G849" s="513" t="s">
        <v>274</v>
      </c>
      <c r="H849" s="513" t="s">
        <v>274</v>
      </c>
      <c r="I849" s="513"/>
      <c r="J849" s="513" t="s">
        <v>1</v>
      </c>
      <c r="K849" s="513"/>
      <c r="L849" s="513"/>
      <c r="M849" s="513"/>
      <c r="N849" s="517"/>
      <c r="O849" s="510"/>
    </row>
    <row r="850" spans="2:16" ht="14.25" thickBot="1" x14ac:dyDescent="0.3">
      <c r="B850" s="291">
        <v>1</v>
      </c>
      <c r="C850" s="292"/>
      <c r="D850" s="292"/>
      <c r="E850" s="307"/>
      <c r="F850" s="292">
        <v>26.3</v>
      </c>
      <c r="G850" s="293">
        <v>119314324302</v>
      </c>
      <c r="H850" s="319">
        <v>45366663.232699618</v>
      </c>
      <c r="I850" s="332">
        <v>45470</v>
      </c>
      <c r="J850" s="330">
        <v>0.3</v>
      </c>
      <c r="K850" s="299">
        <v>45470</v>
      </c>
      <c r="L850" s="296">
        <f>+K850-I850</f>
        <v>0</v>
      </c>
      <c r="M850" s="296">
        <f t="shared" ref="M850:M861" si="208">+MIN(F850*30-L850,360)</f>
        <v>360</v>
      </c>
      <c r="N850" s="309">
        <f>H850/(F850*30)</f>
        <v>57498.939458427907</v>
      </c>
      <c r="O850" s="373">
        <f t="shared" ref="O850" si="209">(+N850*M850*J850)</f>
        <v>6209885.461510214</v>
      </c>
    </row>
    <row r="851" spans="2:16" ht="14.25" thickBot="1" x14ac:dyDescent="0.3">
      <c r="B851" s="302"/>
      <c r="C851" s="303"/>
      <c r="D851" s="303"/>
      <c r="E851" s="308"/>
      <c r="F851" s="303">
        <v>22.5</v>
      </c>
      <c r="G851" s="304">
        <v>42927095209</v>
      </c>
      <c r="H851" s="319"/>
      <c r="I851" s="328">
        <v>44902</v>
      </c>
      <c r="J851" s="331">
        <v>0.33</v>
      </c>
      <c r="K851" s="299">
        <v>45470</v>
      </c>
      <c r="L851" s="296">
        <f t="shared" ref="L851:L861" si="210">+K851-I851</f>
        <v>568</v>
      </c>
      <c r="M851" s="296">
        <f t="shared" si="208"/>
        <v>107</v>
      </c>
      <c r="N851" s="309">
        <f>G851/(F851*30)</f>
        <v>63595696.605925925</v>
      </c>
      <c r="O851" s="373">
        <f t="shared" ref="O851:O861" si="211">(+N851*M851*J851)</f>
        <v>2245564047.1552444</v>
      </c>
    </row>
    <row r="852" spans="2:16" ht="14.25" thickBot="1" x14ac:dyDescent="0.3">
      <c r="B852" s="302"/>
      <c r="C852" s="303"/>
      <c r="D852" s="303"/>
      <c r="E852" s="308"/>
      <c r="F852" s="303">
        <v>35.47</v>
      </c>
      <c r="G852" s="304">
        <v>49420492192</v>
      </c>
      <c r="H852" s="319"/>
      <c r="I852" s="328">
        <v>44937</v>
      </c>
      <c r="J852" s="331">
        <v>0.33</v>
      </c>
      <c r="K852" s="299">
        <v>45470</v>
      </c>
      <c r="L852" s="296">
        <f t="shared" si="210"/>
        <v>533</v>
      </c>
      <c r="M852" s="296">
        <f t="shared" si="208"/>
        <v>360</v>
      </c>
      <c r="N852" s="309">
        <f>G852/(F852*30)</f>
        <v>46443466.020110898</v>
      </c>
      <c r="O852" s="373">
        <f t="shared" si="211"/>
        <v>5517483763.1891747</v>
      </c>
    </row>
    <row r="853" spans="2:16" ht="14.25" thickBot="1" x14ac:dyDescent="0.3">
      <c r="B853" s="302"/>
      <c r="C853" s="303"/>
      <c r="D853" s="303"/>
      <c r="E853" s="308"/>
      <c r="F853" s="303">
        <v>13.13</v>
      </c>
      <c r="G853" s="304">
        <v>16213928762.389999</v>
      </c>
      <c r="H853" s="319"/>
      <c r="I853" s="328">
        <v>45232</v>
      </c>
      <c r="J853" s="331">
        <v>0.5</v>
      </c>
      <c r="K853" s="299">
        <v>45470</v>
      </c>
      <c r="L853" s="296">
        <f t="shared" si="210"/>
        <v>238</v>
      </c>
      <c r="M853" s="296">
        <f t="shared" si="208"/>
        <v>155.90000000000003</v>
      </c>
      <c r="N853" s="309">
        <f>G853/(F853*30)</f>
        <v>41162550.80576288</v>
      </c>
      <c r="O853" s="373">
        <f t="shared" si="211"/>
        <v>3208620835.309217</v>
      </c>
    </row>
    <row r="854" spans="2:16" ht="14.25" thickBot="1" x14ac:dyDescent="0.3">
      <c r="B854" s="302"/>
      <c r="C854" s="303"/>
      <c r="D854" s="303"/>
      <c r="E854" s="308"/>
      <c r="F854" s="303">
        <v>6.9</v>
      </c>
      <c r="G854" s="304">
        <v>3383416020</v>
      </c>
      <c r="H854" s="319">
        <v>44131513.304347828</v>
      </c>
      <c r="I854" s="328">
        <v>45470</v>
      </c>
      <c r="J854" s="331">
        <v>0.9</v>
      </c>
      <c r="K854" s="299">
        <v>45470</v>
      </c>
      <c r="L854" s="296">
        <f t="shared" si="210"/>
        <v>0</v>
      </c>
      <c r="M854" s="296">
        <f t="shared" si="208"/>
        <v>207</v>
      </c>
      <c r="N854" s="309">
        <f>H854/(F854*30)</f>
        <v>213195.71644612477</v>
      </c>
      <c r="O854" s="373">
        <f t="shared" si="211"/>
        <v>39718361.973913044</v>
      </c>
    </row>
    <row r="855" spans="2:16" ht="14.25" thickBot="1" x14ac:dyDescent="0.3">
      <c r="B855" s="302"/>
      <c r="C855" s="303"/>
      <c r="D855" s="303"/>
      <c r="E855" s="308"/>
      <c r="F855" s="303">
        <v>9.15</v>
      </c>
      <c r="G855" s="304">
        <v>1341137455</v>
      </c>
      <c r="H855" s="319"/>
      <c r="I855" s="328">
        <v>45245</v>
      </c>
      <c r="J855" s="331">
        <v>0.9</v>
      </c>
      <c r="K855" s="299">
        <v>45470</v>
      </c>
      <c r="L855" s="296">
        <f t="shared" si="210"/>
        <v>225</v>
      </c>
      <c r="M855" s="296">
        <f t="shared" si="208"/>
        <v>49.5</v>
      </c>
      <c r="N855" s="309">
        <f>G855/(F855*30)</f>
        <v>4885746.6484517306</v>
      </c>
      <c r="O855" s="373">
        <f t="shared" si="211"/>
        <v>217660013.1885246</v>
      </c>
    </row>
    <row r="856" spans="2:16" ht="14.25" thickBot="1" x14ac:dyDescent="0.3">
      <c r="B856" s="302"/>
      <c r="C856" s="303"/>
      <c r="D856" s="303"/>
      <c r="E856" s="308"/>
      <c r="F856" s="303">
        <v>18</v>
      </c>
      <c r="G856" s="304">
        <v>32518193695</v>
      </c>
      <c r="H856" s="319"/>
      <c r="I856" s="328">
        <v>45370</v>
      </c>
      <c r="J856" s="331">
        <v>0.95</v>
      </c>
      <c r="K856" s="299">
        <v>45470</v>
      </c>
      <c r="L856" s="296">
        <f t="shared" si="210"/>
        <v>100</v>
      </c>
      <c r="M856" s="296">
        <f t="shared" si="208"/>
        <v>360</v>
      </c>
      <c r="N856" s="309">
        <f>G856/(F856*30)</f>
        <v>60218877.212962963</v>
      </c>
      <c r="O856" s="373">
        <f t="shared" si="211"/>
        <v>20594856006.833332</v>
      </c>
    </row>
    <row r="857" spans="2:16" ht="14.25" thickBot="1" x14ac:dyDescent="0.3">
      <c r="B857" s="302"/>
      <c r="C857" s="303"/>
      <c r="D857" s="303"/>
      <c r="E857" s="308"/>
      <c r="F857" s="303">
        <v>7</v>
      </c>
      <c r="G857" s="304">
        <v>834792368</v>
      </c>
      <c r="H857" s="319">
        <v>169939874.91428572</v>
      </c>
      <c r="I857" s="328">
        <v>45470</v>
      </c>
      <c r="J857" s="331">
        <v>0.95</v>
      </c>
      <c r="K857" s="299">
        <v>45470</v>
      </c>
      <c r="L857" s="296">
        <f t="shared" si="210"/>
        <v>0</v>
      </c>
      <c r="M857" s="296">
        <f t="shared" si="208"/>
        <v>210</v>
      </c>
      <c r="N857" s="309">
        <f>H857/(F857*30)</f>
        <v>809237.49959183671</v>
      </c>
      <c r="O857" s="373">
        <f t="shared" si="211"/>
        <v>161442881.16857141</v>
      </c>
    </row>
    <row r="858" spans="2:16" ht="14.25" thickBot="1" x14ac:dyDescent="0.3">
      <c r="B858" s="302"/>
      <c r="C858" s="303"/>
      <c r="D858" s="303"/>
      <c r="E858" s="308"/>
      <c r="F858" s="303">
        <v>12</v>
      </c>
      <c r="G858" s="304">
        <v>3014447639.4000001</v>
      </c>
      <c r="H858" s="319">
        <v>2697930637.263</v>
      </c>
      <c r="I858" s="328">
        <v>45470</v>
      </c>
      <c r="J858" s="331">
        <v>0.9</v>
      </c>
      <c r="K858" s="299">
        <v>45470</v>
      </c>
      <c r="L858" s="296">
        <f t="shared" si="210"/>
        <v>0</v>
      </c>
      <c r="M858" s="296">
        <f t="shared" si="208"/>
        <v>360</v>
      </c>
      <c r="N858" s="309">
        <f>H858/(F858*30)</f>
        <v>7494251.7701749997</v>
      </c>
      <c r="O858" s="373">
        <f t="shared" si="211"/>
        <v>2428137573.5367002</v>
      </c>
    </row>
    <row r="859" spans="2:16" ht="14.25" thickBot="1" x14ac:dyDescent="0.3">
      <c r="B859" s="302"/>
      <c r="C859" s="303"/>
      <c r="D859" s="303"/>
      <c r="E859" s="308"/>
      <c r="F859" s="303">
        <v>6.5</v>
      </c>
      <c r="G859" s="304">
        <v>256941802</v>
      </c>
      <c r="H859" s="319"/>
      <c r="I859" s="328">
        <v>45287</v>
      </c>
      <c r="J859" s="331">
        <v>0.9</v>
      </c>
      <c r="K859" s="299">
        <v>45470</v>
      </c>
      <c r="L859" s="296">
        <f t="shared" si="210"/>
        <v>183</v>
      </c>
      <c r="M859" s="296">
        <f t="shared" si="208"/>
        <v>12</v>
      </c>
      <c r="N859" s="309">
        <f>G859/(F859*30)</f>
        <v>1317650.2666666666</v>
      </c>
      <c r="O859" s="373">
        <f t="shared" si="211"/>
        <v>14230622.879999999</v>
      </c>
    </row>
    <row r="860" spans="2:16" ht="14.25" thickBot="1" x14ac:dyDescent="0.3">
      <c r="B860" s="302"/>
      <c r="C860" s="303"/>
      <c r="D860" s="303"/>
      <c r="E860" s="308"/>
      <c r="F860" s="303">
        <v>8</v>
      </c>
      <c r="G860" s="304">
        <v>6022807641</v>
      </c>
      <c r="H860" s="319"/>
      <c r="I860" s="328">
        <v>45470</v>
      </c>
      <c r="J860" s="331">
        <v>0.9</v>
      </c>
      <c r="K860" s="299">
        <v>45470</v>
      </c>
      <c r="L860" s="296">
        <f t="shared" si="210"/>
        <v>0</v>
      </c>
      <c r="M860" s="296">
        <f t="shared" si="208"/>
        <v>240</v>
      </c>
      <c r="N860" s="309">
        <f>G860/(F860*30)</f>
        <v>25095031.837499999</v>
      </c>
      <c r="O860" s="373">
        <f t="shared" si="211"/>
        <v>5420526876.9000006</v>
      </c>
    </row>
    <row r="861" spans="2:16" ht="13.5" x14ac:dyDescent="0.25">
      <c r="B861" s="302"/>
      <c r="C861" s="303"/>
      <c r="D861" s="303"/>
      <c r="E861" s="308"/>
      <c r="F861" s="303">
        <v>6.68</v>
      </c>
      <c r="G861" s="304">
        <v>7000000000</v>
      </c>
      <c r="H861" s="319"/>
      <c r="I861" s="328">
        <v>45470</v>
      </c>
      <c r="J861" s="331">
        <v>0.4</v>
      </c>
      <c r="K861" s="299">
        <v>45470</v>
      </c>
      <c r="L861" s="296">
        <f t="shared" si="210"/>
        <v>0</v>
      </c>
      <c r="M861" s="296">
        <f t="shared" si="208"/>
        <v>200.39999999999998</v>
      </c>
      <c r="N861" s="309">
        <f>G861/(F861*30)</f>
        <v>34930139.720558889</v>
      </c>
      <c r="O861" s="373">
        <f t="shared" si="211"/>
        <v>2800000000.0000005</v>
      </c>
    </row>
    <row r="862" spans="2:16" ht="13.5" thickBot="1" x14ac:dyDescent="0.25">
      <c r="B862" s="300"/>
      <c r="C862" s="511" t="s">
        <v>275</v>
      </c>
      <c r="D862" s="511"/>
      <c r="E862" s="511"/>
      <c r="F862" s="511"/>
      <c r="G862" s="511"/>
      <c r="H862" s="511"/>
      <c r="I862" s="511"/>
      <c r="J862" s="511"/>
      <c r="K862" s="511"/>
      <c r="L862" s="511"/>
      <c r="M862" s="511"/>
      <c r="N862" s="511"/>
      <c r="O862" s="374">
        <f>SUM(O850:O861)</f>
        <v>42654450867.596184</v>
      </c>
      <c r="P862">
        <v>42654450867.599998</v>
      </c>
    </row>
  </sheetData>
  <mergeCells count="958">
    <mergeCell ref="K540:K541"/>
    <mergeCell ref="L540:L541"/>
    <mergeCell ref="M540:M541"/>
    <mergeCell ref="N540:N541"/>
    <mergeCell ref="O540:O541"/>
    <mergeCell ref="C546:N546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C25:N25"/>
    <mergeCell ref="B540:B541"/>
    <mergeCell ref="C540:C541"/>
    <mergeCell ref="D540:D541"/>
    <mergeCell ref="E540:E541"/>
    <mergeCell ref="F540:F541"/>
    <mergeCell ref="G540:G541"/>
    <mergeCell ref="H540:H541"/>
    <mergeCell ref="I540:I541"/>
    <mergeCell ref="J540:J541"/>
    <mergeCell ref="K466:K467"/>
    <mergeCell ref="L466:L467"/>
    <mergeCell ref="M466:M467"/>
    <mergeCell ref="C527:N527"/>
    <mergeCell ref="K530:K531"/>
    <mergeCell ref="L530:L531"/>
    <mergeCell ref="M530:M531"/>
    <mergeCell ref="N530:N531"/>
    <mergeCell ref="C513:N513"/>
    <mergeCell ref="J516:J517"/>
    <mergeCell ref="K516:K517"/>
    <mergeCell ref="L516:L517"/>
    <mergeCell ref="M516:M517"/>
    <mergeCell ref="N516:N517"/>
    <mergeCell ref="J498:J499"/>
    <mergeCell ref="K498:K499"/>
    <mergeCell ref="L498:L499"/>
    <mergeCell ref="M498:M499"/>
    <mergeCell ref="N466:N467"/>
    <mergeCell ref="O466:O467"/>
    <mergeCell ref="C486:N486"/>
    <mergeCell ref="B466:B467"/>
    <mergeCell ref="C466:C467"/>
    <mergeCell ref="D466:D467"/>
    <mergeCell ref="E466:E467"/>
    <mergeCell ref="F466:F467"/>
    <mergeCell ref="G466:G467"/>
    <mergeCell ref="H466:H467"/>
    <mergeCell ref="I466:I467"/>
    <mergeCell ref="J466:J467"/>
    <mergeCell ref="O686:O687"/>
    <mergeCell ref="C692:N692"/>
    <mergeCell ref="C683:N683"/>
    <mergeCell ref="B686:B687"/>
    <mergeCell ref="C686:C687"/>
    <mergeCell ref="D686:D687"/>
    <mergeCell ref="E686:E687"/>
    <mergeCell ref="F686:F687"/>
    <mergeCell ref="G686:G687"/>
    <mergeCell ref="H686:H687"/>
    <mergeCell ref="I686:I687"/>
    <mergeCell ref="J686:J687"/>
    <mergeCell ref="K686:K687"/>
    <mergeCell ref="L686:L687"/>
    <mergeCell ref="M686:M687"/>
    <mergeCell ref="N686:N687"/>
    <mergeCell ref="O636:O637"/>
    <mergeCell ref="C646:N646"/>
    <mergeCell ref="B650:B651"/>
    <mergeCell ref="C650:C651"/>
    <mergeCell ref="D650:D651"/>
    <mergeCell ref="E650:E651"/>
    <mergeCell ref="F650:F651"/>
    <mergeCell ref="G650:G651"/>
    <mergeCell ref="H650:H651"/>
    <mergeCell ref="I650:I651"/>
    <mergeCell ref="J650:J651"/>
    <mergeCell ref="K650:K651"/>
    <mergeCell ref="L650:L651"/>
    <mergeCell ref="M650:M651"/>
    <mergeCell ref="N650:N651"/>
    <mergeCell ref="O650:O651"/>
    <mergeCell ref="B636:B637"/>
    <mergeCell ref="C636:C637"/>
    <mergeCell ref="D636:D637"/>
    <mergeCell ref="E636:E637"/>
    <mergeCell ref="F636:F637"/>
    <mergeCell ref="G636:G637"/>
    <mergeCell ref="H636:H637"/>
    <mergeCell ref="I636:I637"/>
    <mergeCell ref="J636:J637"/>
    <mergeCell ref="C623:N623"/>
    <mergeCell ref="K609:K610"/>
    <mergeCell ref="L609:L610"/>
    <mergeCell ref="M609:M610"/>
    <mergeCell ref="N609:N610"/>
    <mergeCell ref="J609:J610"/>
    <mergeCell ref="K636:K637"/>
    <mergeCell ref="L636:L637"/>
    <mergeCell ref="M636:M637"/>
    <mergeCell ref="N636:N637"/>
    <mergeCell ref="K626:K627"/>
    <mergeCell ref="L626:L627"/>
    <mergeCell ref="M626:M627"/>
    <mergeCell ref="N626:N627"/>
    <mergeCell ref="O609:O610"/>
    <mergeCell ref="C614:N614"/>
    <mergeCell ref="B617:B618"/>
    <mergeCell ref="C617:C618"/>
    <mergeCell ref="D617:D618"/>
    <mergeCell ref="E617:E618"/>
    <mergeCell ref="F617:F618"/>
    <mergeCell ref="G617:G618"/>
    <mergeCell ref="H617:H618"/>
    <mergeCell ref="I617:I618"/>
    <mergeCell ref="J617:J618"/>
    <mergeCell ref="K617:K618"/>
    <mergeCell ref="L617:L618"/>
    <mergeCell ref="M617:M618"/>
    <mergeCell ref="N617:N618"/>
    <mergeCell ref="O617:O618"/>
    <mergeCell ref="B609:B610"/>
    <mergeCell ref="C609:C610"/>
    <mergeCell ref="D609:D610"/>
    <mergeCell ref="E609:E610"/>
    <mergeCell ref="F609:F610"/>
    <mergeCell ref="G609:G610"/>
    <mergeCell ref="H609:H610"/>
    <mergeCell ref="I609:I610"/>
    <mergeCell ref="N596:N597"/>
    <mergeCell ref="O596:O597"/>
    <mergeCell ref="C605:N605"/>
    <mergeCell ref="B586:B587"/>
    <mergeCell ref="C586:C587"/>
    <mergeCell ref="D586:D587"/>
    <mergeCell ref="E586:E587"/>
    <mergeCell ref="F586:F587"/>
    <mergeCell ref="G586:G587"/>
    <mergeCell ref="H586:H587"/>
    <mergeCell ref="I586:I587"/>
    <mergeCell ref="J586:J587"/>
    <mergeCell ref="K586:K587"/>
    <mergeCell ref="L586:L587"/>
    <mergeCell ref="M586:M587"/>
    <mergeCell ref="N586:N587"/>
    <mergeCell ref="O586:O587"/>
    <mergeCell ref="C589:N589"/>
    <mergeCell ref="B596:B597"/>
    <mergeCell ref="C596:C597"/>
    <mergeCell ref="D596:D597"/>
    <mergeCell ref="E596:E597"/>
    <mergeCell ref="F596:F597"/>
    <mergeCell ref="G596:G597"/>
    <mergeCell ref="H596:H597"/>
    <mergeCell ref="I596:I597"/>
    <mergeCell ref="J596:J597"/>
    <mergeCell ref="B574:B575"/>
    <mergeCell ref="C574:C575"/>
    <mergeCell ref="D574:D575"/>
    <mergeCell ref="E574:E575"/>
    <mergeCell ref="F574:F575"/>
    <mergeCell ref="G574:G575"/>
    <mergeCell ref="H574:H575"/>
    <mergeCell ref="I574:I575"/>
    <mergeCell ref="J574:J575"/>
    <mergeCell ref="B565:B566"/>
    <mergeCell ref="C565:C566"/>
    <mergeCell ref="D565:D566"/>
    <mergeCell ref="E565:E566"/>
    <mergeCell ref="F565:F566"/>
    <mergeCell ref="G565:G566"/>
    <mergeCell ref="H565:H566"/>
    <mergeCell ref="I565:I566"/>
    <mergeCell ref="J565:J566"/>
    <mergeCell ref="O530:O531"/>
    <mergeCell ref="C538:N538"/>
    <mergeCell ref="B559:B560"/>
    <mergeCell ref="C559:C560"/>
    <mergeCell ref="D559:D560"/>
    <mergeCell ref="E559:E560"/>
    <mergeCell ref="F559:F560"/>
    <mergeCell ref="G559:G560"/>
    <mergeCell ref="H559:H560"/>
    <mergeCell ref="I559:I560"/>
    <mergeCell ref="J559:J560"/>
    <mergeCell ref="K559:K560"/>
    <mergeCell ref="L559:L560"/>
    <mergeCell ref="M559:M560"/>
    <mergeCell ref="N559:N560"/>
    <mergeCell ref="O559:O560"/>
    <mergeCell ref="B549:B550"/>
    <mergeCell ref="C549:C550"/>
    <mergeCell ref="D549:D550"/>
    <mergeCell ref="E549:E550"/>
    <mergeCell ref="F549:F550"/>
    <mergeCell ref="G549:G550"/>
    <mergeCell ref="H549:H550"/>
    <mergeCell ref="I549:I550"/>
    <mergeCell ref="B530:B531"/>
    <mergeCell ref="C530:C531"/>
    <mergeCell ref="D530:D531"/>
    <mergeCell ref="E530:E531"/>
    <mergeCell ref="F530:F531"/>
    <mergeCell ref="G530:G531"/>
    <mergeCell ref="H530:H531"/>
    <mergeCell ref="I530:I531"/>
    <mergeCell ref="J530:J531"/>
    <mergeCell ref="O516:O517"/>
    <mergeCell ref="C521:N521"/>
    <mergeCell ref="B524:B525"/>
    <mergeCell ref="C524:C525"/>
    <mergeCell ref="D524:D525"/>
    <mergeCell ref="E524:E525"/>
    <mergeCell ref="F524:F525"/>
    <mergeCell ref="G524:G525"/>
    <mergeCell ref="H524:H525"/>
    <mergeCell ref="I524:I525"/>
    <mergeCell ref="J524:J525"/>
    <mergeCell ref="K524:K525"/>
    <mergeCell ref="L524:L525"/>
    <mergeCell ref="M524:M525"/>
    <mergeCell ref="N524:N525"/>
    <mergeCell ref="O524:O525"/>
    <mergeCell ref="B516:B517"/>
    <mergeCell ref="C516:C517"/>
    <mergeCell ref="D516:D517"/>
    <mergeCell ref="E516:E517"/>
    <mergeCell ref="F516:F517"/>
    <mergeCell ref="G516:G517"/>
    <mergeCell ref="H516:H517"/>
    <mergeCell ref="I516:I517"/>
    <mergeCell ref="O456:O457"/>
    <mergeCell ref="C463:N463"/>
    <mergeCell ref="B506:B507"/>
    <mergeCell ref="C506:C507"/>
    <mergeCell ref="D506:D507"/>
    <mergeCell ref="E506:E507"/>
    <mergeCell ref="F506:F507"/>
    <mergeCell ref="G506:G507"/>
    <mergeCell ref="H506:H507"/>
    <mergeCell ref="I506:I507"/>
    <mergeCell ref="J506:J507"/>
    <mergeCell ref="K506:K507"/>
    <mergeCell ref="L506:L507"/>
    <mergeCell ref="M506:M507"/>
    <mergeCell ref="N506:N507"/>
    <mergeCell ref="O506:O507"/>
    <mergeCell ref="B498:B499"/>
    <mergeCell ref="C498:C499"/>
    <mergeCell ref="D498:D499"/>
    <mergeCell ref="E498:E499"/>
    <mergeCell ref="F498:F499"/>
    <mergeCell ref="G498:G499"/>
    <mergeCell ref="H498:H499"/>
    <mergeCell ref="I498:I499"/>
    <mergeCell ref="C452:N452"/>
    <mergeCell ref="B456:B457"/>
    <mergeCell ref="C456:C457"/>
    <mergeCell ref="D456:D457"/>
    <mergeCell ref="E456:E457"/>
    <mergeCell ref="F456:F457"/>
    <mergeCell ref="G456:G457"/>
    <mergeCell ref="H456:H457"/>
    <mergeCell ref="I456:I457"/>
    <mergeCell ref="J456:J457"/>
    <mergeCell ref="K456:K457"/>
    <mergeCell ref="L456:L457"/>
    <mergeCell ref="M456:M457"/>
    <mergeCell ref="N456:N457"/>
    <mergeCell ref="L438:L439"/>
    <mergeCell ref="M438:M439"/>
    <mergeCell ref="N438:N439"/>
    <mergeCell ref="O438:O439"/>
    <mergeCell ref="F429:F430"/>
    <mergeCell ref="G429:G430"/>
    <mergeCell ref="H429:H430"/>
    <mergeCell ref="I429:I430"/>
    <mergeCell ref="J429:J430"/>
    <mergeCell ref="K429:K430"/>
    <mergeCell ref="L429:L430"/>
    <mergeCell ref="M429:M430"/>
    <mergeCell ref="C438:C439"/>
    <mergeCell ref="D438:D439"/>
    <mergeCell ref="E438:E439"/>
    <mergeCell ref="F438:F439"/>
    <mergeCell ref="G438:G439"/>
    <mergeCell ref="H438:H439"/>
    <mergeCell ref="I438:I439"/>
    <mergeCell ref="J438:J439"/>
    <mergeCell ref="K438:K439"/>
    <mergeCell ref="O417:O418"/>
    <mergeCell ref="C426:N426"/>
    <mergeCell ref="B278:B279"/>
    <mergeCell ref="C278:C279"/>
    <mergeCell ref="D278:D279"/>
    <mergeCell ref="E278:E279"/>
    <mergeCell ref="F278:F279"/>
    <mergeCell ref="O347:O348"/>
    <mergeCell ref="O429:O430"/>
    <mergeCell ref="J293:J294"/>
    <mergeCell ref="K293:K294"/>
    <mergeCell ref="L293:L294"/>
    <mergeCell ref="M293:M294"/>
    <mergeCell ref="N293:N294"/>
    <mergeCell ref="O293:O294"/>
    <mergeCell ref="C301:N301"/>
    <mergeCell ref="B304:B305"/>
    <mergeCell ref="C304:C305"/>
    <mergeCell ref="D304:D305"/>
    <mergeCell ref="E304:E305"/>
    <mergeCell ref="F304:F305"/>
    <mergeCell ref="G304:G305"/>
    <mergeCell ref="H304:H305"/>
    <mergeCell ref="I304:I305"/>
    <mergeCell ref="K223:K224"/>
    <mergeCell ref="L223:L224"/>
    <mergeCell ref="M223:M224"/>
    <mergeCell ref="N223:N224"/>
    <mergeCell ref="O223:O224"/>
    <mergeCell ref="C241:N241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J223:J224"/>
    <mergeCell ref="O160:O161"/>
    <mergeCell ref="C219:N219"/>
    <mergeCell ref="C171:N171"/>
    <mergeCell ref="K206:K207"/>
    <mergeCell ref="L206:L207"/>
    <mergeCell ref="M206:M207"/>
    <mergeCell ref="N206:N207"/>
    <mergeCell ref="O206:O207"/>
    <mergeCell ref="C212:N212"/>
    <mergeCell ref="K215:K216"/>
    <mergeCell ref="L215:L216"/>
    <mergeCell ref="M215:M216"/>
    <mergeCell ref="N215:N216"/>
    <mergeCell ref="O215:O216"/>
    <mergeCell ref="O177:O178"/>
    <mergeCell ref="C203:N203"/>
    <mergeCell ref="B176:C176"/>
    <mergeCell ref="B160:B161"/>
    <mergeCell ref="C160:C161"/>
    <mergeCell ref="D160:D161"/>
    <mergeCell ref="E160:E161"/>
    <mergeCell ref="F160:F161"/>
    <mergeCell ref="G160:G161"/>
    <mergeCell ref="H160:H161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J215:J216"/>
    <mergeCell ref="B206:B207"/>
    <mergeCell ref="C206:C207"/>
    <mergeCell ref="D206:D207"/>
    <mergeCell ref="E206:E207"/>
    <mergeCell ref="F206:F207"/>
    <mergeCell ref="G206:G207"/>
    <mergeCell ref="H206:H207"/>
    <mergeCell ref="I206:I207"/>
    <mergeCell ref="J206:J207"/>
    <mergeCell ref="O99:O100"/>
    <mergeCell ref="C110:N110"/>
    <mergeCell ref="C96:N96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L99:L100"/>
    <mergeCell ref="M99:M100"/>
    <mergeCell ref="N99:N100"/>
    <mergeCell ref="K89:K90"/>
    <mergeCell ref="L89:L90"/>
    <mergeCell ref="M89:M90"/>
    <mergeCell ref="N89:N90"/>
    <mergeCell ref="O89:O90"/>
    <mergeCell ref="F80:F81"/>
    <mergeCell ref="G80:G81"/>
    <mergeCell ref="H80:H81"/>
    <mergeCell ref="I80:I81"/>
    <mergeCell ref="J80:J81"/>
    <mergeCell ref="K80:K81"/>
    <mergeCell ref="L80:L81"/>
    <mergeCell ref="M80:M81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H74:H75"/>
    <mergeCell ref="I74:I75"/>
    <mergeCell ref="J74:J75"/>
    <mergeCell ref="L74:L75"/>
    <mergeCell ref="M74:M75"/>
    <mergeCell ref="N74:N75"/>
    <mergeCell ref="O74:O75"/>
    <mergeCell ref="O80:O81"/>
    <mergeCell ref="C85:N85"/>
    <mergeCell ref="O498:O499"/>
    <mergeCell ref="C502:N502"/>
    <mergeCell ref="L60:L61"/>
    <mergeCell ref="M60:M61"/>
    <mergeCell ref="N60:N61"/>
    <mergeCell ref="C64:N64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N67:N68"/>
    <mergeCell ref="N80:N81"/>
    <mergeCell ref="O67:O68"/>
    <mergeCell ref="B74:B75"/>
    <mergeCell ref="C74:C75"/>
    <mergeCell ref="D74:D75"/>
    <mergeCell ref="E74:E75"/>
    <mergeCell ref="F74:F75"/>
    <mergeCell ref="G74:G75"/>
    <mergeCell ref="B54:B55"/>
    <mergeCell ref="B376:B377"/>
    <mergeCell ref="C376:C377"/>
    <mergeCell ref="K417:K418"/>
    <mergeCell ref="B60:B61"/>
    <mergeCell ref="C60:C61"/>
    <mergeCell ref="D60:D61"/>
    <mergeCell ref="E60:E61"/>
    <mergeCell ref="F60:F61"/>
    <mergeCell ref="G60:G61"/>
    <mergeCell ref="H60:H61"/>
    <mergeCell ref="I60:I61"/>
    <mergeCell ref="J60:J61"/>
    <mergeCell ref="K60:K61"/>
    <mergeCell ref="C77:N77"/>
    <mergeCell ref="B80:B81"/>
    <mergeCell ref="C80:C81"/>
    <mergeCell ref="D80:D81"/>
    <mergeCell ref="E80:E81"/>
    <mergeCell ref="L54:L55"/>
    <mergeCell ref="M54:M55"/>
    <mergeCell ref="N54:N55"/>
    <mergeCell ref="N347:N348"/>
    <mergeCell ref="C372:N372"/>
    <mergeCell ref="B2:B3"/>
    <mergeCell ref="C2:C3"/>
    <mergeCell ref="D2:D3"/>
    <mergeCell ref="E2:E3"/>
    <mergeCell ref="F2:F3"/>
    <mergeCell ref="B44:B45"/>
    <mergeCell ref="C44:C45"/>
    <mergeCell ref="D44:D45"/>
    <mergeCell ref="E44:E45"/>
    <mergeCell ref="F44:F45"/>
    <mergeCell ref="B30:B31"/>
    <mergeCell ref="O2:O3"/>
    <mergeCell ref="C16:N16"/>
    <mergeCell ref="I2:I3"/>
    <mergeCell ref="J2:J3"/>
    <mergeCell ref="K2:K3"/>
    <mergeCell ref="L2:L3"/>
    <mergeCell ref="M2:M3"/>
    <mergeCell ref="N2:N3"/>
    <mergeCell ref="G2:G3"/>
    <mergeCell ref="H2:H3"/>
    <mergeCell ref="L30:L31"/>
    <mergeCell ref="M30:M31"/>
    <mergeCell ref="N30:N31"/>
    <mergeCell ref="O30:O31"/>
    <mergeCell ref="C41:N41"/>
    <mergeCell ref="G30:G31"/>
    <mergeCell ref="H30:H31"/>
    <mergeCell ref="I30:I31"/>
    <mergeCell ref="J30:J31"/>
    <mergeCell ref="K30:K31"/>
    <mergeCell ref="C30:C31"/>
    <mergeCell ref="D30:D31"/>
    <mergeCell ref="E30:E31"/>
    <mergeCell ref="F30:F31"/>
    <mergeCell ref="L44:L45"/>
    <mergeCell ref="M44:M45"/>
    <mergeCell ref="N44:N45"/>
    <mergeCell ref="O44:O45"/>
    <mergeCell ref="C51:N51"/>
    <mergeCell ref="G44:G45"/>
    <mergeCell ref="H44:H45"/>
    <mergeCell ref="I44:I45"/>
    <mergeCell ref="J44:J45"/>
    <mergeCell ref="K44:K45"/>
    <mergeCell ref="O54:O55"/>
    <mergeCell ref="C57:N57"/>
    <mergeCell ref="G54:G55"/>
    <mergeCell ref="H54:H55"/>
    <mergeCell ref="I54:I55"/>
    <mergeCell ref="J54:J55"/>
    <mergeCell ref="K54:K55"/>
    <mergeCell ref="C54:C55"/>
    <mergeCell ref="D54:D55"/>
    <mergeCell ref="E54:E55"/>
    <mergeCell ref="F54:F55"/>
    <mergeCell ref="O60:O61"/>
    <mergeCell ref="K67:K68"/>
    <mergeCell ref="L67:L68"/>
    <mergeCell ref="M67:M68"/>
    <mergeCell ref="L278:L279"/>
    <mergeCell ref="M278:M279"/>
    <mergeCell ref="N278:N279"/>
    <mergeCell ref="O278:O279"/>
    <mergeCell ref="C290:N290"/>
    <mergeCell ref="G278:G279"/>
    <mergeCell ref="H278:H279"/>
    <mergeCell ref="I278:I279"/>
    <mergeCell ref="J278:J279"/>
    <mergeCell ref="K278:K279"/>
    <mergeCell ref="O114:O115"/>
    <mergeCell ref="F177:F178"/>
    <mergeCell ref="G177:G178"/>
    <mergeCell ref="H177:H178"/>
    <mergeCell ref="I177:I178"/>
    <mergeCell ref="K114:K115"/>
    <mergeCell ref="L114:L115"/>
    <mergeCell ref="M114:M115"/>
    <mergeCell ref="C70:N70"/>
    <mergeCell ref="K74:K75"/>
    <mergeCell ref="N114:N115"/>
    <mergeCell ref="C137:N137"/>
    <mergeCell ref="B177:B178"/>
    <mergeCell ref="C177:C178"/>
    <mergeCell ref="D177:D178"/>
    <mergeCell ref="E177:E178"/>
    <mergeCell ref="J177:J178"/>
    <mergeCell ref="K177:K178"/>
    <mergeCell ref="L177:L178"/>
    <mergeCell ref="M177:M178"/>
    <mergeCell ref="N177:N178"/>
    <mergeCell ref="K160:K161"/>
    <mergeCell ref="L160:L161"/>
    <mergeCell ref="M160:M161"/>
    <mergeCell ref="N160:N161"/>
    <mergeCell ref="I160:I161"/>
    <mergeCell ref="J160:J161"/>
    <mergeCell ref="B114:B115"/>
    <mergeCell ref="C114:C115"/>
    <mergeCell ref="D114:D115"/>
    <mergeCell ref="E114:E115"/>
    <mergeCell ref="F114:F115"/>
    <mergeCell ref="G114:G115"/>
    <mergeCell ref="H114:H115"/>
    <mergeCell ref="I114:I115"/>
    <mergeCell ref="J114:J115"/>
    <mergeCell ref="H835:H836"/>
    <mergeCell ref="I835:I836"/>
    <mergeCell ref="J835:J836"/>
    <mergeCell ref="C399:N399"/>
    <mergeCell ref="G376:G377"/>
    <mergeCell ref="H376:H377"/>
    <mergeCell ref="I376:I377"/>
    <mergeCell ref="J376:J377"/>
    <mergeCell ref="K376:K377"/>
    <mergeCell ref="L376:L377"/>
    <mergeCell ref="M376:M377"/>
    <mergeCell ref="N376:N377"/>
    <mergeCell ref="D376:D377"/>
    <mergeCell ref="E376:E377"/>
    <mergeCell ref="F376:F377"/>
    <mergeCell ref="F417:F418"/>
    <mergeCell ref="G417:G418"/>
    <mergeCell ref="H417:H418"/>
    <mergeCell ref="I417:I418"/>
    <mergeCell ref="J417:J418"/>
    <mergeCell ref="L417:L418"/>
    <mergeCell ref="M417:M418"/>
    <mergeCell ref="N835:N836"/>
    <mergeCell ref="O835:O836"/>
    <mergeCell ref="O826:O827"/>
    <mergeCell ref="B818:B819"/>
    <mergeCell ref="C818:C819"/>
    <mergeCell ref="D818:D819"/>
    <mergeCell ref="E818:E819"/>
    <mergeCell ref="F818:F819"/>
    <mergeCell ref="G818:G819"/>
    <mergeCell ref="H818:H819"/>
    <mergeCell ref="I818:I819"/>
    <mergeCell ref="J818:J819"/>
    <mergeCell ref="K818:K819"/>
    <mergeCell ref="L818:L819"/>
    <mergeCell ref="M818:M819"/>
    <mergeCell ref="N818:N819"/>
    <mergeCell ref="O818:O819"/>
    <mergeCell ref="C822:N822"/>
    <mergeCell ref="B835:B836"/>
    <mergeCell ref="C835:C836"/>
    <mergeCell ref="D835:D836"/>
    <mergeCell ref="E835:E836"/>
    <mergeCell ref="F835:F836"/>
    <mergeCell ref="G835:G836"/>
    <mergeCell ref="O842:O843"/>
    <mergeCell ref="C845:N845"/>
    <mergeCell ref="B848:B849"/>
    <mergeCell ref="C848:C849"/>
    <mergeCell ref="D848:D849"/>
    <mergeCell ref="E848:E849"/>
    <mergeCell ref="F848:F849"/>
    <mergeCell ref="G848:G849"/>
    <mergeCell ref="H848:H849"/>
    <mergeCell ref="I848:I849"/>
    <mergeCell ref="J848:J849"/>
    <mergeCell ref="K848:K849"/>
    <mergeCell ref="L848:L849"/>
    <mergeCell ref="M848:M849"/>
    <mergeCell ref="N848:N849"/>
    <mergeCell ref="O848:O849"/>
    <mergeCell ref="B842:B843"/>
    <mergeCell ref="C842:C843"/>
    <mergeCell ref="D842:D843"/>
    <mergeCell ref="E842:E843"/>
    <mergeCell ref="F842:F843"/>
    <mergeCell ref="G842:G843"/>
    <mergeCell ref="H842:H843"/>
    <mergeCell ref="I842:I843"/>
    <mergeCell ref="C862:N862"/>
    <mergeCell ref="B826:B827"/>
    <mergeCell ref="C826:C827"/>
    <mergeCell ref="D826:D827"/>
    <mergeCell ref="E826:E827"/>
    <mergeCell ref="F826:F827"/>
    <mergeCell ref="G826:G827"/>
    <mergeCell ref="H826:H827"/>
    <mergeCell ref="I826:I827"/>
    <mergeCell ref="J826:J827"/>
    <mergeCell ref="K826:K827"/>
    <mergeCell ref="L826:L827"/>
    <mergeCell ref="M826:M827"/>
    <mergeCell ref="N826:N827"/>
    <mergeCell ref="C831:N831"/>
    <mergeCell ref="C839:N839"/>
    <mergeCell ref="J842:J843"/>
    <mergeCell ref="K842:K843"/>
    <mergeCell ref="L842:L843"/>
    <mergeCell ref="M842:M843"/>
    <mergeCell ref="N842:N843"/>
    <mergeCell ref="K835:K836"/>
    <mergeCell ref="L835:L836"/>
    <mergeCell ref="M835:M836"/>
    <mergeCell ref="B293:B294"/>
    <mergeCell ref="C293:C294"/>
    <mergeCell ref="D293:D294"/>
    <mergeCell ref="E293:E294"/>
    <mergeCell ref="F293:F294"/>
    <mergeCell ref="G293:G294"/>
    <mergeCell ref="H293:H294"/>
    <mergeCell ref="I293:I294"/>
    <mergeCell ref="O245:O246"/>
    <mergeCell ref="C273:N273"/>
    <mergeCell ref="B245:B246"/>
    <mergeCell ref="C245:C246"/>
    <mergeCell ref="D245:D246"/>
    <mergeCell ref="E245:E246"/>
    <mergeCell ref="F245:F246"/>
    <mergeCell ref="G245:G246"/>
    <mergeCell ref="H245:H246"/>
    <mergeCell ref="I245:I246"/>
    <mergeCell ref="J245:J246"/>
    <mergeCell ref="K245:K246"/>
    <mergeCell ref="L245:L246"/>
    <mergeCell ref="M245:M246"/>
    <mergeCell ref="N245:N246"/>
    <mergeCell ref="L320:L321"/>
    <mergeCell ref="M320:M321"/>
    <mergeCell ref="N320:N321"/>
    <mergeCell ref="O320:O321"/>
    <mergeCell ref="J304:J305"/>
    <mergeCell ref="K304:K305"/>
    <mergeCell ref="L304:L305"/>
    <mergeCell ref="M304:M305"/>
    <mergeCell ref="N304:N305"/>
    <mergeCell ref="O304:O305"/>
    <mergeCell ref="O312:O313"/>
    <mergeCell ref="C317:N317"/>
    <mergeCell ref="C309:N309"/>
    <mergeCell ref="K312:K313"/>
    <mergeCell ref="L312:L313"/>
    <mergeCell ref="M312:M313"/>
    <mergeCell ref="N312:N313"/>
    <mergeCell ref="C320:C321"/>
    <mergeCell ref="D320:D321"/>
    <mergeCell ref="E320:E321"/>
    <mergeCell ref="F320:F321"/>
    <mergeCell ref="G320:G321"/>
    <mergeCell ref="H320:H321"/>
    <mergeCell ref="I320:I321"/>
    <mergeCell ref="B312:B313"/>
    <mergeCell ref="C312:C313"/>
    <mergeCell ref="D312:D313"/>
    <mergeCell ref="E312:E313"/>
    <mergeCell ref="F312:F313"/>
    <mergeCell ref="G312:G313"/>
    <mergeCell ref="H312:H313"/>
    <mergeCell ref="I312:I313"/>
    <mergeCell ref="J312:J313"/>
    <mergeCell ref="C335:N335"/>
    <mergeCell ref="C326:N326"/>
    <mergeCell ref="B330:B331"/>
    <mergeCell ref="C330:C331"/>
    <mergeCell ref="D330:D331"/>
    <mergeCell ref="E330:E331"/>
    <mergeCell ref="F330:F331"/>
    <mergeCell ref="G330:G331"/>
    <mergeCell ref="H330:H331"/>
    <mergeCell ref="I330:I331"/>
    <mergeCell ref="J330:J331"/>
    <mergeCell ref="K330:K331"/>
    <mergeCell ref="L330:L331"/>
    <mergeCell ref="M330:M331"/>
    <mergeCell ref="N330:N331"/>
    <mergeCell ref="J320:J321"/>
    <mergeCell ref="K320:K321"/>
    <mergeCell ref="N498:N499"/>
    <mergeCell ref="B347:B348"/>
    <mergeCell ref="C347:C348"/>
    <mergeCell ref="D347:D348"/>
    <mergeCell ref="E347:E348"/>
    <mergeCell ref="F347:F348"/>
    <mergeCell ref="I347:I348"/>
    <mergeCell ref="K347:K348"/>
    <mergeCell ref="B417:B418"/>
    <mergeCell ref="C417:C418"/>
    <mergeCell ref="D417:D418"/>
    <mergeCell ref="E417:E418"/>
    <mergeCell ref="B429:B430"/>
    <mergeCell ref="C429:C430"/>
    <mergeCell ref="D429:D430"/>
    <mergeCell ref="E429:E430"/>
    <mergeCell ref="N417:N418"/>
    <mergeCell ref="N429:N430"/>
    <mergeCell ref="C435:N435"/>
    <mergeCell ref="B438:B439"/>
    <mergeCell ref="I409:I410"/>
    <mergeCell ref="J409:J410"/>
    <mergeCell ref="M700:M701"/>
    <mergeCell ref="N700:N701"/>
    <mergeCell ref="O700:O701"/>
    <mergeCell ref="C556:N556"/>
    <mergeCell ref="J549:J550"/>
    <mergeCell ref="K549:K550"/>
    <mergeCell ref="L549:L550"/>
    <mergeCell ref="M549:M550"/>
    <mergeCell ref="N549:N550"/>
    <mergeCell ref="O549:O550"/>
    <mergeCell ref="C562:N562"/>
    <mergeCell ref="K565:K566"/>
    <mergeCell ref="L565:L566"/>
    <mergeCell ref="M565:M566"/>
    <mergeCell ref="N565:N566"/>
    <mergeCell ref="O565:O566"/>
    <mergeCell ref="C569:N569"/>
    <mergeCell ref="K574:K575"/>
    <mergeCell ref="L574:L575"/>
    <mergeCell ref="M574:M575"/>
    <mergeCell ref="C582:N582"/>
    <mergeCell ref="K596:K597"/>
    <mergeCell ref="L596:L597"/>
    <mergeCell ref="M596:M597"/>
    <mergeCell ref="N574:N575"/>
    <mergeCell ref="O574:O575"/>
    <mergeCell ref="B700:B701"/>
    <mergeCell ref="C700:C701"/>
    <mergeCell ref="D700:D701"/>
    <mergeCell ref="E700:E701"/>
    <mergeCell ref="F700:F701"/>
    <mergeCell ref="G700:G701"/>
    <mergeCell ref="H700:H701"/>
    <mergeCell ref="I700:I701"/>
    <mergeCell ref="J700:J701"/>
    <mergeCell ref="B626:B627"/>
    <mergeCell ref="C626:C627"/>
    <mergeCell ref="D626:D627"/>
    <mergeCell ref="E626:E627"/>
    <mergeCell ref="F626:F627"/>
    <mergeCell ref="G626:G627"/>
    <mergeCell ref="H626:H627"/>
    <mergeCell ref="I626:I627"/>
    <mergeCell ref="J626:J627"/>
    <mergeCell ref="O626:O627"/>
    <mergeCell ref="C632:N632"/>
    <mergeCell ref="K700:K701"/>
    <mergeCell ref="L700:L701"/>
    <mergeCell ref="C724:N724"/>
    <mergeCell ref="B728:B729"/>
    <mergeCell ref="C728:C729"/>
    <mergeCell ref="D728:D729"/>
    <mergeCell ref="E728:E729"/>
    <mergeCell ref="F728:F729"/>
    <mergeCell ref="G728:G729"/>
    <mergeCell ref="H728:H729"/>
    <mergeCell ref="I728:I729"/>
    <mergeCell ref="J728:J729"/>
    <mergeCell ref="K728:K729"/>
    <mergeCell ref="L728:L729"/>
    <mergeCell ref="M728:M729"/>
    <mergeCell ref="N728:N729"/>
    <mergeCell ref="O728:O729"/>
    <mergeCell ref="C739:N739"/>
    <mergeCell ref="B743:B744"/>
    <mergeCell ref="C743:C744"/>
    <mergeCell ref="D743:D744"/>
    <mergeCell ref="E743:E744"/>
    <mergeCell ref="F743:F744"/>
    <mergeCell ref="G743:G744"/>
    <mergeCell ref="H743:H744"/>
    <mergeCell ref="I743:I744"/>
    <mergeCell ref="J743:J744"/>
    <mergeCell ref="K743:K744"/>
    <mergeCell ref="L743:L744"/>
    <mergeCell ref="M743:M744"/>
    <mergeCell ref="N743:N744"/>
    <mergeCell ref="O743:O744"/>
    <mergeCell ref="C759:N759"/>
    <mergeCell ref="B763:B764"/>
    <mergeCell ref="C763:C764"/>
    <mergeCell ref="D763:D764"/>
    <mergeCell ref="E763:E764"/>
    <mergeCell ref="F763:F764"/>
    <mergeCell ref="G763:G764"/>
    <mergeCell ref="H763:H764"/>
    <mergeCell ref="I763:I764"/>
    <mergeCell ref="J763:J764"/>
    <mergeCell ref="K763:K764"/>
    <mergeCell ref="L763:L764"/>
    <mergeCell ref="M763:M764"/>
    <mergeCell ref="N763:N764"/>
    <mergeCell ref="O763:O764"/>
    <mergeCell ref="C766:N766"/>
    <mergeCell ref="B770:B771"/>
    <mergeCell ref="C770:C771"/>
    <mergeCell ref="D770:D771"/>
    <mergeCell ref="E770:E771"/>
    <mergeCell ref="F770:F771"/>
    <mergeCell ref="G770:G771"/>
    <mergeCell ref="H770:H771"/>
    <mergeCell ref="I770:I771"/>
    <mergeCell ref="J770:J771"/>
    <mergeCell ref="K770:K771"/>
    <mergeCell ref="L770:L771"/>
    <mergeCell ref="M770:M771"/>
    <mergeCell ref="N770:N771"/>
    <mergeCell ref="O770:O771"/>
    <mergeCell ref="C779:N779"/>
    <mergeCell ref="B782:B783"/>
    <mergeCell ref="C782:C783"/>
    <mergeCell ref="D782:D783"/>
    <mergeCell ref="E782:E783"/>
    <mergeCell ref="F782:F783"/>
    <mergeCell ref="G782:G783"/>
    <mergeCell ref="H782:H783"/>
    <mergeCell ref="I782:I783"/>
    <mergeCell ref="J782:J783"/>
    <mergeCell ref="K782:K783"/>
    <mergeCell ref="L782:L783"/>
    <mergeCell ref="M782:M783"/>
    <mergeCell ref="N782:N783"/>
    <mergeCell ref="C814:N814"/>
    <mergeCell ref="O782:O783"/>
    <mergeCell ref="C806:N806"/>
    <mergeCell ref="B809:B810"/>
    <mergeCell ref="C809:C810"/>
    <mergeCell ref="D809:D810"/>
    <mergeCell ref="E809:E810"/>
    <mergeCell ref="F809:F810"/>
    <mergeCell ref="G809:G810"/>
    <mergeCell ref="H809:H810"/>
    <mergeCell ref="I809:I810"/>
    <mergeCell ref="J809:J810"/>
    <mergeCell ref="K809:K810"/>
    <mergeCell ref="L809:L810"/>
    <mergeCell ref="M809:M810"/>
    <mergeCell ref="N809:N810"/>
    <mergeCell ref="O809:O810"/>
    <mergeCell ref="N402:N403"/>
    <mergeCell ref="O402:O403"/>
    <mergeCell ref="C406:N406"/>
    <mergeCell ref="B409:B410"/>
    <mergeCell ref="C409:C410"/>
    <mergeCell ref="D409:D410"/>
    <mergeCell ref="E409:E410"/>
    <mergeCell ref="F409:F410"/>
    <mergeCell ref="G409:G410"/>
    <mergeCell ref="H409:H410"/>
    <mergeCell ref="M409:M410"/>
    <mergeCell ref="N409:N410"/>
    <mergeCell ref="O409:O410"/>
    <mergeCell ref="B402:B403"/>
    <mergeCell ref="C402:C403"/>
    <mergeCell ref="D402:D403"/>
    <mergeCell ref="E402:E403"/>
    <mergeCell ref="F402:F403"/>
    <mergeCell ref="G402:G403"/>
    <mergeCell ref="H402:H403"/>
    <mergeCell ref="I402:I403"/>
    <mergeCell ref="J402:J403"/>
    <mergeCell ref="K409:K410"/>
    <mergeCell ref="L409:L410"/>
    <mergeCell ref="O140:O141"/>
    <mergeCell ref="C154:N154"/>
    <mergeCell ref="O376:O377"/>
    <mergeCell ref="L347:L348"/>
    <mergeCell ref="M347:M348"/>
    <mergeCell ref="O330:O331"/>
    <mergeCell ref="B320:B321"/>
    <mergeCell ref="C412:N412"/>
    <mergeCell ref="B140:B141"/>
    <mergeCell ref="C140:C141"/>
    <mergeCell ref="D140:D141"/>
    <mergeCell ref="E140:E141"/>
    <mergeCell ref="F140:F141"/>
    <mergeCell ref="G140:G141"/>
    <mergeCell ref="H140:H141"/>
    <mergeCell ref="I140:I141"/>
    <mergeCell ref="J140:J141"/>
    <mergeCell ref="K140:K141"/>
    <mergeCell ref="L140:L141"/>
    <mergeCell ref="M140:M141"/>
    <mergeCell ref="N140:N141"/>
    <mergeCell ref="K402:K403"/>
    <mergeCell ref="L402:L403"/>
    <mergeCell ref="M402:M40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9">
    <tabColor rgb="FF0000FF"/>
  </sheetPr>
  <dimension ref="B1:K40"/>
  <sheetViews>
    <sheetView showGridLines="0" workbookViewId="0">
      <selection activeCell="K13" sqref="K13"/>
    </sheetView>
  </sheetViews>
  <sheetFormatPr baseColWidth="10" defaultRowHeight="12.75" x14ac:dyDescent="0.2"/>
  <cols>
    <col min="1" max="1" width="1.42578125" customWidth="1"/>
    <col min="2" max="2" width="6.140625" style="127" customWidth="1"/>
    <col min="3" max="3" width="42.7109375" customWidth="1"/>
    <col min="4" max="4" width="19.28515625" customWidth="1"/>
    <col min="5" max="5" width="22.28515625" customWidth="1"/>
    <col min="6" max="6" width="17.7109375" customWidth="1"/>
    <col min="7" max="7" width="1.85546875" customWidth="1"/>
    <col min="8" max="8" width="12.140625" customWidth="1"/>
    <col min="9" max="10" width="7.7109375" customWidth="1"/>
  </cols>
  <sheetData>
    <row r="1" spans="2:11" ht="30" customHeight="1" x14ac:dyDescent="0.2">
      <c r="B1" s="525" t="str">
        <f>"RESUMEN DE EVALUACION "&amp;'Capacidad Financiera'!B4</f>
        <v>RESUMEN DE EVALUACION PROCESO No SA-MC-SG-SA-029-2024</v>
      </c>
      <c r="C1" s="525"/>
      <c r="D1" s="525"/>
      <c r="E1" s="525"/>
      <c r="F1" s="525"/>
      <c r="K1" s="134"/>
    </row>
    <row r="2" spans="2:11" x14ac:dyDescent="0.2">
      <c r="B2" s="231" t="s">
        <v>251</v>
      </c>
      <c r="C2" s="232" t="s">
        <v>254</v>
      </c>
      <c r="D2" s="232" t="s">
        <v>255</v>
      </c>
      <c r="E2" s="232" t="s">
        <v>256</v>
      </c>
      <c r="F2" s="232" t="s">
        <v>257</v>
      </c>
      <c r="G2" s="151"/>
      <c r="H2" s="151"/>
      <c r="I2" s="151"/>
      <c r="J2" s="151"/>
    </row>
    <row r="3" spans="2:11" ht="6.75" customHeight="1" x14ac:dyDescent="0.2">
      <c r="B3" s="162"/>
      <c r="C3" s="121"/>
      <c r="D3" s="163"/>
      <c r="E3" s="163"/>
      <c r="F3" s="163"/>
    </row>
    <row r="4" spans="2:11" x14ac:dyDescent="0.2">
      <c r="B4" s="162">
        <v>1</v>
      </c>
      <c r="C4" s="121"/>
      <c r="D4" s="163"/>
      <c r="E4" s="163"/>
      <c r="F4" s="163"/>
    </row>
    <row r="5" spans="2:11" x14ac:dyDescent="0.2">
      <c r="B5" s="127">
        <v>2</v>
      </c>
    </row>
    <row r="6" spans="2:11" x14ac:dyDescent="0.2">
      <c r="B6" s="127">
        <v>3</v>
      </c>
    </row>
    <row r="7" spans="2:11" x14ac:dyDescent="0.2">
      <c r="B7" s="162">
        <v>4</v>
      </c>
    </row>
    <row r="8" spans="2:11" x14ac:dyDescent="0.2">
      <c r="B8" s="127">
        <v>5</v>
      </c>
    </row>
    <row r="9" spans="2:11" x14ac:dyDescent="0.2">
      <c r="B9" s="127">
        <v>6</v>
      </c>
    </row>
    <row r="10" spans="2:11" x14ac:dyDescent="0.2">
      <c r="B10" s="162">
        <v>7</v>
      </c>
    </row>
    <row r="11" spans="2:11" x14ac:dyDescent="0.2">
      <c r="B11" s="127">
        <v>8</v>
      </c>
    </row>
    <row r="12" spans="2:11" x14ac:dyDescent="0.2">
      <c r="B12" s="127">
        <v>9</v>
      </c>
    </row>
    <row r="13" spans="2:11" x14ac:dyDescent="0.2">
      <c r="B13" s="162">
        <v>10</v>
      </c>
    </row>
    <row r="14" spans="2:11" x14ac:dyDescent="0.2">
      <c r="B14" s="127">
        <v>11</v>
      </c>
    </row>
    <row r="15" spans="2:11" x14ac:dyDescent="0.2">
      <c r="B15" s="127">
        <v>12</v>
      </c>
    </row>
    <row r="16" spans="2:11" x14ac:dyDescent="0.2">
      <c r="B16" s="162">
        <v>13</v>
      </c>
    </row>
    <row r="17" spans="2:2" x14ac:dyDescent="0.2">
      <c r="B17" s="127">
        <v>14</v>
      </c>
    </row>
    <row r="18" spans="2:2" x14ac:dyDescent="0.2">
      <c r="B18" s="127">
        <v>15</v>
      </c>
    </row>
    <row r="19" spans="2:2" x14ac:dyDescent="0.2">
      <c r="B19" s="162">
        <v>16</v>
      </c>
    </row>
    <row r="20" spans="2:2" x14ac:dyDescent="0.2">
      <c r="B20" s="127">
        <v>17</v>
      </c>
    </row>
    <row r="21" spans="2:2" x14ac:dyDescent="0.2">
      <c r="B21" s="127">
        <v>18</v>
      </c>
    </row>
    <row r="22" spans="2:2" x14ac:dyDescent="0.2">
      <c r="B22" s="162">
        <v>19</v>
      </c>
    </row>
    <row r="23" spans="2:2" x14ac:dyDescent="0.2">
      <c r="B23" s="127">
        <v>20</v>
      </c>
    </row>
    <row r="24" spans="2:2" x14ac:dyDescent="0.2">
      <c r="B24" s="127">
        <v>21</v>
      </c>
    </row>
    <row r="25" spans="2:2" x14ac:dyDescent="0.2">
      <c r="B25" s="162">
        <v>22</v>
      </c>
    </row>
    <row r="26" spans="2:2" x14ac:dyDescent="0.2">
      <c r="B26" s="127">
        <v>23</v>
      </c>
    </row>
    <row r="27" spans="2:2" x14ac:dyDescent="0.2">
      <c r="B27" s="127">
        <v>24</v>
      </c>
    </row>
    <row r="28" spans="2:2" x14ac:dyDescent="0.2">
      <c r="B28" s="162">
        <v>25</v>
      </c>
    </row>
    <row r="29" spans="2:2" x14ac:dyDescent="0.2">
      <c r="B29" s="127">
        <v>26</v>
      </c>
    </row>
    <row r="30" spans="2:2" x14ac:dyDescent="0.2">
      <c r="B30" s="127">
        <v>27</v>
      </c>
    </row>
    <row r="31" spans="2:2" x14ac:dyDescent="0.2">
      <c r="B31" s="162">
        <v>28</v>
      </c>
    </row>
    <row r="32" spans="2:2" x14ac:dyDescent="0.2">
      <c r="B32" s="127">
        <v>29</v>
      </c>
    </row>
    <row r="33" spans="2:2" x14ac:dyDescent="0.2">
      <c r="B33" s="127">
        <v>30</v>
      </c>
    </row>
    <row r="34" spans="2:2" x14ac:dyDescent="0.2">
      <c r="B34" s="162">
        <v>31</v>
      </c>
    </row>
    <row r="35" spans="2:2" x14ac:dyDescent="0.2">
      <c r="B35" s="127">
        <v>32</v>
      </c>
    </row>
    <row r="36" spans="2:2" x14ac:dyDescent="0.2">
      <c r="B36" s="127">
        <v>33</v>
      </c>
    </row>
    <row r="37" spans="2:2" x14ac:dyDescent="0.2">
      <c r="B37" s="162">
        <v>34</v>
      </c>
    </row>
    <row r="38" spans="2:2" x14ac:dyDescent="0.2">
      <c r="B38" s="127">
        <v>35</v>
      </c>
    </row>
    <row r="39" spans="2:2" x14ac:dyDescent="0.2">
      <c r="B39" s="127">
        <v>36</v>
      </c>
    </row>
    <row r="40" spans="2:2" x14ac:dyDescent="0.2">
      <c r="B40" s="162">
        <v>37</v>
      </c>
    </row>
  </sheetData>
  <mergeCells count="1">
    <mergeCell ref="B1:F1"/>
  </mergeCells>
  <conditionalFormatting sqref="B4:F4 B7 B10 B13 B16 B19 B22 B25 B28 B31 B34 B37 B40">
    <cfRule type="expression" dxfId="1" priority="1">
      <formula>MOD(ROW(),2)=0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2" customFormat="1" ht="15.75" x14ac:dyDescent="0.25">
      <c r="A1" s="12" t="s">
        <v>6</v>
      </c>
    </row>
    <row r="3" spans="1:2" ht="38.25" x14ac:dyDescent="0.2">
      <c r="A3" s="13" t="s">
        <v>7</v>
      </c>
      <c r="B3" s="14" t="s">
        <v>8</v>
      </c>
    </row>
    <row r="4" spans="1:2" s="16" customFormat="1" outlineLevel="2" x14ac:dyDescent="0.2">
      <c r="A4" s="15"/>
    </row>
    <row r="5" spans="1:2" s="19" customFormat="1" ht="13.5" outlineLevel="1" x14ac:dyDescent="0.2">
      <c r="A5" s="17" t="s">
        <v>113</v>
      </c>
      <c r="B5" s="18">
        <v>16097532669.306931</v>
      </c>
    </row>
    <row r="6" spans="1:2" s="19" customFormat="1" ht="13.5" outlineLevel="1" x14ac:dyDescent="0.2">
      <c r="A6" s="17" t="s">
        <v>114</v>
      </c>
      <c r="B6" s="18">
        <v>18724260670</v>
      </c>
    </row>
    <row r="7" spans="1:2" s="19" customFormat="1" ht="13.5" outlineLevel="1" x14ac:dyDescent="0.2">
      <c r="A7" s="17" t="s">
        <v>115</v>
      </c>
      <c r="B7" s="18">
        <v>15886461489</v>
      </c>
    </row>
    <row r="8" spans="1:2" s="19" customFormat="1" ht="13.5" outlineLevel="1" x14ac:dyDescent="0.2">
      <c r="A8" s="17" t="s">
        <v>116</v>
      </c>
      <c r="B8" s="18">
        <v>18533406621</v>
      </c>
    </row>
    <row r="9" spans="1:2" s="19" customFormat="1" ht="13.5" outlineLevel="1" x14ac:dyDescent="0.2">
      <c r="A9" s="17" t="s">
        <v>117</v>
      </c>
      <c r="B9" s="18">
        <v>14971945628</v>
      </c>
    </row>
    <row r="10" spans="1:2" s="19" customFormat="1" ht="13.5" outlineLevel="1" x14ac:dyDescent="0.2">
      <c r="A10" s="17" t="s">
        <v>118</v>
      </c>
      <c r="B10" s="18">
        <v>16484340849</v>
      </c>
    </row>
    <row r="11" spans="1:2" s="19" customFormat="1" ht="13.5" outlineLevel="1" x14ac:dyDescent="0.2">
      <c r="A11" s="17" t="s">
        <v>119</v>
      </c>
      <c r="B11" s="18">
        <v>16686919713.999998</v>
      </c>
    </row>
    <row r="12" spans="1:2" s="19" customFormat="1" ht="13.5" outlineLevel="1" x14ac:dyDescent="0.2">
      <c r="A12" s="17" t="s">
        <v>120</v>
      </c>
      <c r="B12" s="18">
        <v>11566305868</v>
      </c>
    </row>
    <row r="13" spans="1:2" s="19" customFormat="1" ht="13.5" outlineLevel="1" x14ac:dyDescent="0.2">
      <c r="A13" s="17" t="s">
        <v>121</v>
      </c>
      <c r="B13" s="18">
        <v>6300474910</v>
      </c>
    </row>
    <row r="14" spans="1:2" s="19" customFormat="1" ht="13.5" outlineLevel="1" x14ac:dyDescent="0.2">
      <c r="A14" s="17" t="s">
        <v>9</v>
      </c>
      <c r="B14" s="18">
        <v>1428162158.4158416</v>
      </c>
    </row>
    <row r="15" spans="1:2" s="19" customFormat="1" ht="13.5" outlineLevel="1" x14ac:dyDescent="0.2">
      <c r="A15" s="17" t="s">
        <v>10</v>
      </c>
      <c r="B15" s="18">
        <v>1292851961.3861387</v>
      </c>
    </row>
    <row r="16" spans="1:2" s="19" customFormat="1" ht="13.5" outlineLevel="1" x14ac:dyDescent="0.2">
      <c r="A16" s="17" t="s">
        <v>11</v>
      </c>
      <c r="B16" s="36">
        <v>14200237260</v>
      </c>
    </row>
    <row r="17" spans="1:2" s="19" customFormat="1" ht="13.5" outlineLevel="1" x14ac:dyDescent="0.2">
      <c r="A17" s="17" t="s">
        <v>12</v>
      </c>
      <c r="B17" s="18">
        <v>14388115033</v>
      </c>
    </row>
    <row r="18" spans="1:2" s="19" customFormat="1" ht="13.5" outlineLevel="1" x14ac:dyDescent="0.2">
      <c r="A18" s="17" t="s">
        <v>13</v>
      </c>
      <c r="B18" s="18">
        <v>7076050599</v>
      </c>
    </row>
    <row r="19" spans="1:2" s="19" customFormat="1" ht="13.5" outlineLevel="1" x14ac:dyDescent="0.2">
      <c r="A19" s="17" t="s">
        <v>14</v>
      </c>
      <c r="B19" s="18">
        <v>20893814942</v>
      </c>
    </row>
    <row r="20" spans="1:2" s="19" customFormat="1" ht="13.5" outlineLevel="1" x14ac:dyDescent="0.2">
      <c r="A20" s="17" t="s">
        <v>15</v>
      </c>
      <c r="B20" s="36">
        <v>8810989120</v>
      </c>
    </row>
    <row r="21" spans="1:2" s="19" customFormat="1" ht="13.5" outlineLevel="1" x14ac:dyDescent="0.2">
      <c r="A21" s="17" t="s">
        <v>16</v>
      </c>
      <c r="B21" s="18">
        <v>5818381842</v>
      </c>
    </row>
    <row r="22" spans="1:2" s="19" customFormat="1" ht="13.5" outlineLevel="1" x14ac:dyDescent="0.2">
      <c r="A22" s="17" t="s">
        <v>17</v>
      </c>
      <c r="B22" s="18">
        <v>9650261634</v>
      </c>
    </row>
    <row r="23" spans="1:2" s="19" customFormat="1" ht="13.5" outlineLevel="1" x14ac:dyDescent="0.2">
      <c r="A23" s="17" t="s">
        <v>18</v>
      </c>
      <c r="B23" s="18">
        <v>5385776414</v>
      </c>
    </row>
    <row r="24" spans="1:2" s="19" customFormat="1" ht="13.5" outlineLevel="1" x14ac:dyDescent="0.2">
      <c r="A24" s="17" t="s">
        <v>19</v>
      </c>
      <c r="B24" s="18">
        <v>5759505844</v>
      </c>
    </row>
    <row r="25" spans="1:2" s="19" customFormat="1" ht="13.5" outlineLevel="1" x14ac:dyDescent="0.2">
      <c r="A25" s="17" t="s">
        <v>20</v>
      </c>
      <c r="B25" s="18">
        <v>11365045650</v>
      </c>
    </row>
    <row r="26" spans="1:2" s="19" customFormat="1" ht="13.5" outlineLevel="1" x14ac:dyDescent="0.2">
      <c r="A26" s="17" t="s">
        <v>21</v>
      </c>
      <c r="B26" s="18">
        <v>15652530637</v>
      </c>
    </row>
    <row r="27" spans="1:2" s="19" customFormat="1" ht="13.5" outlineLevel="1" x14ac:dyDescent="0.2">
      <c r="A27" s="17" t="s">
        <v>22</v>
      </c>
      <c r="B27" s="18">
        <v>5772808797</v>
      </c>
    </row>
    <row r="28" spans="1:2" s="19" customFormat="1" ht="13.5" outlineLevel="1" x14ac:dyDescent="0.2">
      <c r="A28" s="17" t="s">
        <v>23</v>
      </c>
      <c r="B28" s="18">
        <v>7512106130</v>
      </c>
    </row>
    <row r="29" spans="1:2" s="19" customFormat="1" ht="13.5" outlineLevel="1" x14ac:dyDescent="0.2">
      <c r="A29" s="17" t="s">
        <v>24</v>
      </c>
      <c r="B29" s="18">
        <v>9347559589</v>
      </c>
    </row>
    <row r="30" spans="1:2" s="19" customFormat="1" ht="13.5" outlineLevel="1" x14ac:dyDescent="0.2">
      <c r="A30" s="17" t="s">
        <v>25</v>
      </c>
      <c r="B30" s="18">
        <v>19825977010</v>
      </c>
    </row>
    <row r="31" spans="1:2" s="19" customFormat="1" ht="13.5" outlineLevel="1" x14ac:dyDescent="0.2">
      <c r="A31" s="17" t="s">
        <v>26</v>
      </c>
      <c r="B31" s="18">
        <v>9200191515</v>
      </c>
    </row>
    <row r="32" spans="1:2" s="19" customFormat="1" ht="13.5" outlineLevel="1" x14ac:dyDescent="0.2">
      <c r="A32" s="17" t="s">
        <v>27</v>
      </c>
      <c r="B32" s="18">
        <v>18743806542</v>
      </c>
    </row>
    <row r="33" spans="1:2" s="19" customFormat="1" ht="13.5" outlineLevel="1" x14ac:dyDescent="0.2">
      <c r="A33" s="17" t="s">
        <v>28</v>
      </c>
      <c r="B33" s="18">
        <v>12488203547</v>
      </c>
    </row>
    <row r="34" spans="1:2" s="19" customFormat="1" ht="13.5" outlineLevel="1" x14ac:dyDescent="0.2">
      <c r="A34" s="17" t="s">
        <v>29</v>
      </c>
      <c r="B34" s="18">
        <v>12337277639</v>
      </c>
    </row>
    <row r="35" spans="1:2" s="19" customFormat="1" ht="13.5" outlineLevel="1" x14ac:dyDescent="0.2">
      <c r="A35" s="17" t="s">
        <v>30</v>
      </c>
      <c r="B35" s="18">
        <v>16198497482.999998</v>
      </c>
    </row>
    <row r="36" spans="1:2" s="19" customFormat="1" ht="13.5" outlineLevel="1" x14ac:dyDescent="0.2">
      <c r="A36" s="17" t="s">
        <v>31</v>
      </c>
      <c r="B36" s="18">
        <v>17764576319</v>
      </c>
    </row>
    <row r="37" spans="1:2" s="19" customFormat="1" ht="13.5" outlineLevel="1" x14ac:dyDescent="0.2">
      <c r="A37" s="17" t="s">
        <v>32</v>
      </c>
      <c r="B37" s="18">
        <v>22882731815</v>
      </c>
    </row>
    <row r="38" spans="1:2" s="19" customFormat="1" ht="13.5" outlineLevel="1" x14ac:dyDescent="0.2">
      <c r="A38" s="17" t="s">
        <v>33</v>
      </c>
      <c r="B38" s="18">
        <v>7383905477</v>
      </c>
    </row>
    <row r="39" spans="1:2" s="19" customFormat="1" ht="13.5" outlineLevel="1" x14ac:dyDescent="0.2">
      <c r="A39" s="17" t="s">
        <v>34</v>
      </c>
      <c r="B39" s="18">
        <v>12423743774</v>
      </c>
    </row>
    <row r="40" spans="1:2" s="19" customFormat="1" ht="13.5" outlineLevel="1" x14ac:dyDescent="0.2">
      <c r="A40" s="17" t="s">
        <v>35</v>
      </c>
      <c r="B40" s="18">
        <v>14187262851</v>
      </c>
    </row>
    <row r="41" spans="1:2" s="19" customFormat="1" ht="13.5" outlineLevel="1" x14ac:dyDescent="0.2">
      <c r="A41" s="17" t="s">
        <v>36</v>
      </c>
      <c r="B41" s="18">
        <v>9099377756</v>
      </c>
    </row>
    <row r="42" spans="1:2" s="19" customFormat="1" ht="13.5" outlineLevel="1" x14ac:dyDescent="0.2">
      <c r="A42" s="17" t="s">
        <v>37</v>
      </c>
      <c r="B42" s="18">
        <v>7416098511</v>
      </c>
    </row>
    <row r="43" spans="1:2" s="19" customFormat="1" ht="13.5" outlineLevel="1" x14ac:dyDescent="0.2">
      <c r="A43" s="17" t="s">
        <v>38</v>
      </c>
      <c r="B43" s="18">
        <v>16654736652</v>
      </c>
    </row>
    <row r="44" spans="1:2" s="19" customFormat="1" ht="13.5" outlineLevel="1" x14ac:dyDescent="0.2">
      <c r="A44" s="17" t="s">
        <v>39</v>
      </c>
      <c r="B44" s="18">
        <v>12006016561</v>
      </c>
    </row>
    <row r="45" spans="1:2" s="19" customFormat="1" ht="13.5" outlineLevel="1" x14ac:dyDescent="0.2">
      <c r="A45" s="17" t="s">
        <v>40</v>
      </c>
      <c r="B45" s="18">
        <v>14602426835</v>
      </c>
    </row>
    <row r="46" spans="1:2" s="19" customFormat="1" ht="13.5" outlineLevel="1" x14ac:dyDescent="0.2">
      <c r="A46" s="17" t="s">
        <v>41</v>
      </c>
      <c r="B46" s="18">
        <v>16600395825</v>
      </c>
    </row>
    <row r="47" spans="1:2" s="19" customFormat="1" ht="13.5" outlineLevel="1" x14ac:dyDescent="0.2">
      <c r="A47" s="17" t="s">
        <v>42</v>
      </c>
      <c r="B47" s="18">
        <v>9490692823</v>
      </c>
    </row>
    <row r="48" spans="1:2" s="19" customFormat="1" ht="13.5" outlineLevel="1" x14ac:dyDescent="0.2">
      <c r="A48" s="17" t="s">
        <v>43</v>
      </c>
      <c r="B48" s="18">
        <v>14966356774</v>
      </c>
    </row>
    <row r="49" spans="1:2" s="19" customFormat="1" ht="13.5" outlineLevel="1" x14ac:dyDescent="0.2">
      <c r="A49" s="17" t="s">
        <v>44</v>
      </c>
      <c r="B49" s="18">
        <v>16628059484</v>
      </c>
    </row>
    <row r="50" spans="1:2" s="19" customFormat="1" ht="13.5" outlineLevel="1" x14ac:dyDescent="0.2">
      <c r="A50" s="17" t="s">
        <v>45</v>
      </c>
      <c r="B50" s="18">
        <v>11545020876</v>
      </c>
    </row>
    <row r="51" spans="1:2" s="19" customFormat="1" ht="13.5" outlineLevel="1" x14ac:dyDescent="0.2">
      <c r="A51" s="17" t="s">
        <v>46</v>
      </c>
      <c r="B51" s="18">
        <v>11069859631</v>
      </c>
    </row>
    <row r="52" spans="1:2" s="19" customFormat="1" ht="13.5" outlineLevel="1" x14ac:dyDescent="0.2">
      <c r="A52" s="17" t="s">
        <v>47</v>
      </c>
      <c r="B52" s="18">
        <v>16462254401</v>
      </c>
    </row>
    <row r="53" spans="1:2" s="19" customFormat="1" ht="13.5" outlineLevel="1" x14ac:dyDescent="0.2">
      <c r="A53" s="17" t="s">
        <v>48</v>
      </c>
      <c r="B53" s="18">
        <v>29122451003</v>
      </c>
    </row>
    <row r="54" spans="1:2" s="19" customFormat="1" ht="13.5" outlineLevel="1" x14ac:dyDescent="0.2">
      <c r="A54" s="17" t="s">
        <v>49</v>
      </c>
      <c r="B54" s="18">
        <v>19110837484</v>
      </c>
    </row>
    <row r="55" spans="1:2" s="19" customFormat="1" ht="13.5" outlineLevel="1" x14ac:dyDescent="0.2">
      <c r="A55" s="17" t="s">
        <v>50</v>
      </c>
      <c r="B55" s="18">
        <v>14355039068</v>
      </c>
    </row>
    <row r="56" spans="1:2" s="19" customFormat="1" ht="13.5" outlineLevel="1" x14ac:dyDescent="0.2">
      <c r="A56" s="17" t="s">
        <v>51</v>
      </c>
      <c r="B56" s="18">
        <v>10742553232</v>
      </c>
    </row>
    <row r="57" spans="1:2" s="19" customFormat="1" ht="13.5" outlineLevel="1" x14ac:dyDescent="0.2">
      <c r="A57" s="17" t="s">
        <v>52</v>
      </c>
      <c r="B57" s="18">
        <v>12944688820</v>
      </c>
    </row>
    <row r="58" spans="1:2" s="19" customFormat="1" ht="13.5" outlineLevel="1" x14ac:dyDescent="0.2">
      <c r="A58" s="17" t="s">
        <v>53</v>
      </c>
      <c r="B58" s="18">
        <v>11689433662</v>
      </c>
    </row>
    <row r="59" spans="1:2" s="19" customFormat="1" ht="13.5" outlineLevel="1" x14ac:dyDescent="0.2">
      <c r="A59" s="17" t="s">
        <v>54</v>
      </c>
      <c r="B59" s="18">
        <v>11397659254</v>
      </c>
    </row>
    <row r="60" spans="1:2" s="19" customFormat="1" ht="13.5" outlineLevel="1" x14ac:dyDescent="0.2">
      <c r="A60" s="17" t="s">
        <v>55</v>
      </c>
      <c r="B60" s="18">
        <v>16236395384</v>
      </c>
    </row>
    <row r="61" spans="1:2" s="19" customFormat="1" ht="13.5" outlineLevel="1" x14ac:dyDescent="0.2">
      <c r="A61" s="17" t="s">
        <v>56</v>
      </c>
      <c r="B61" s="18">
        <v>6151462908.9075203</v>
      </c>
    </row>
    <row r="62" spans="1:2" s="19" customFormat="1" ht="13.5" outlineLevel="1" x14ac:dyDescent="0.2">
      <c r="A62" s="17" t="s">
        <v>57</v>
      </c>
      <c r="B62" s="18">
        <v>24188206629</v>
      </c>
    </row>
    <row r="63" spans="1:2" s="19" customFormat="1" ht="13.5" outlineLevel="1" x14ac:dyDescent="0.2">
      <c r="A63" s="17" t="s">
        <v>58</v>
      </c>
      <c r="B63" s="18">
        <v>22229863427</v>
      </c>
    </row>
    <row r="64" spans="1:2" s="19" customFormat="1" ht="13.5" outlineLevel="1" x14ac:dyDescent="0.2">
      <c r="A64" s="17" t="s">
        <v>59</v>
      </c>
      <c r="B64" s="18">
        <v>23200278421</v>
      </c>
    </row>
    <row r="65" spans="1:2" s="19" customFormat="1" ht="13.5" outlineLevel="1" x14ac:dyDescent="0.2">
      <c r="A65" s="17" t="s">
        <v>60</v>
      </c>
      <c r="B65" s="18">
        <v>33729146012</v>
      </c>
    </row>
    <row r="66" spans="1:2" s="19" customFormat="1" ht="13.5" outlineLevel="1" x14ac:dyDescent="0.2">
      <c r="A66" s="17" t="s">
        <v>61</v>
      </c>
      <c r="B66" s="18">
        <v>25741331764</v>
      </c>
    </row>
    <row r="67" spans="1:2" s="19" customFormat="1" ht="13.5" outlineLevel="1" x14ac:dyDescent="0.2">
      <c r="A67" s="17" t="s">
        <v>62</v>
      </c>
      <c r="B67" s="18">
        <v>10895316694.06304</v>
      </c>
    </row>
    <row r="68" spans="1:2" s="19" customFormat="1" ht="13.5" outlineLevel="1" x14ac:dyDescent="0.2">
      <c r="A68" s="17" t="s">
        <v>63</v>
      </c>
      <c r="B68" s="18">
        <v>15574902572</v>
      </c>
    </row>
    <row r="69" spans="1:2" s="16" customFormat="1" ht="13.5" outlineLevel="1" x14ac:dyDescent="0.2">
      <c r="A69" s="17" t="s">
        <v>64</v>
      </c>
      <c r="B69" s="18">
        <v>11085498362</v>
      </c>
    </row>
    <row r="70" spans="1:2" s="19" customFormat="1" ht="13.5" outlineLevel="1" x14ac:dyDescent="0.2">
      <c r="A70" s="17" t="s">
        <v>65</v>
      </c>
      <c r="B70" s="18">
        <v>15569378930</v>
      </c>
    </row>
    <row r="71" spans="1:2" s="19" customFormat="1" ht="13.5" outlineLevel="1" x14ac:dyDescent="0.2">
      <c r="A71" s="17" t="s">
        <v>66</v>
      </c>
      <c r="B71" s="18">
        <v>19872456988.21376</v>
      </c>
    </row>
    <row r="72" spans="1:2" s="19" customFormat="1" ht="13.5" outlineLevel="1" x14ac:dyDescent="0.2">
      <c r="A72" s="17" t="s">
        <v>67</v>
      </c>
      <c r="B72" s="18">
        <v>9279916346</v>
      </c>
    </row>
    <row r="73" spans="1:2" s="19" customFormat="1" ht="13.5" outlineLevel="1" x14ac:dyDescent="0.2">
      <c r="A73" s="17" t="s">
        <v>68</v>
      </c>
      <c r="B73" s="18">
        <v>11879598172</v>
      </c>
    </row>
    <row r="74" spans="1:2" s="19" customFormat="1" ht="13.5" outlineLevel="1" x14ac:dyDescent="0.2">
      <c r="A74" s="17" t="s">
        <v>69</v>
      </c>
      <c r="B74" s="18">
        <v>14944234555</v>
      </c>
    </row>
    <row r="75" spans="1:2" s="19" customFormat="1" ht="13.5" outlineLevel="1" x14ac:dyDescent="0.2">
      <c r="A75" s="17" t="s">
        <v>70</v>
      </c>
      <c r="B75" s="18">
        <v>8486287813</v>
      </c>
    </row>
    <row r="76" spans="1:2" s="19" customFormat="1" ht="13.5" outlineLevel="1" x14ac:dyDescent="0.2">
      <c r="A76" s="17" t="s">
        <v>71</v>
      </c>
      <c r="B76" s="18">
        <v>7048832262</v>
      </c>
    </row>
    <row r="77" spans="1:2" s="19" customFormat="1" ht="13.5" outlineLevel="1" x14ac:dyDescent="0.2">
      <c r="A77" s="17" t="s">
        <v>72</v>
      </c>
      <c r="B77" s="18">
        <v>5348779190</v>
      </c>
    </row>
    <row r="78" spans="1:2" s="19" customFormat="1" ht="13.5" outlineLevel="1" x14ac:dyDescent="0.2">
      <c r="A78" s="17" t="s">
        <v>73</v>
      </c>
      <c r="B78" s="18">
        <v>5466387046</v>
      </c>
    </row>
    <row r="79" spans="1:2" s="19" customFormat="1" ht="13.5" outlineLevel="1" x14ac:dyDescent="0.2">
      <c r="A79" s="17" t="s">
        <v>74</v>
      </c>
      <c r="B79" s="18">
        <v>16518448889</v>
      </c>
    </row>
    <row r="80" spans="1:2" s="19" customFormat="1" ht="13.5" outlineLevel="1" x14ac:dyDescent="0.2">
      <c r="A80" s="17" t="s">
        <v>75</v>
      </c>
      <c r="B80" s="18">
        <v>8675202615</v>
      </c>
    </row>
    <row r="81" spans="1:2" s="19" customFormat="1" ht="13.5" outlineLevel="1" x14ac:dyDescent="0.2">
      <c r="A81" s="17" t="s">
        <v>76</v>
      </c>
      <c r="B81" s="18">
        <v>16760013498</v>
      </c>
    </row>
    <row r="82" spans="1:2" s="19" customFormat="1" ht="13.5" outlineLevel="1" x14ac:dyDescent="0.2">
      <c r="A82" s="17" t="s">
        <v>77</v>
      </c>
      <c r="B82" s="18">
        <v>12438755743</v>
      </c>
    </row>
    <row r="83" spans="1:2" s="19" customFormat="1" ht="13.5" outlineLevel="1" x14ac:dyDescent="0.2">
      <c r="A83" s="17" t="s">
        <v>78</v>
      </c>
      <c r="B83" s="18">
        <v>14593425402</v>
      </c>
    </row>
    <row r="84" spans="1:2" s="19" customFormat="1" ht="13.5" outlineLevel="1" x14ac:dyDescent="0.2">
      <c r="A84" s="17" t="s">
        <v>79</v>
      </c>
      <c r="B84" s="18">
        <v>6689468251</v>
      </c>
    </row>
    <row r="85" spans="1:2" s="19" customFormat="1" ht="13.5" outlineLevel="1" x14ac:dyDescent="0.2">
      <c r="A85" s="17" t="s">
        <v>80</v>
      </c>
      <c r="B85" s="18">
        <v>8186369892</v>
      </c>
    </row>
    <row r="86" spans="1:2" s="19" customFormat="1" ht="13.5" outlineLevel="1" x14ac:dyDescent="0.2">
      <c r="A86" s="17" t="s">
        <v>81</v>
      </c>
      <c r="B86" s="18">
        <v>28561249598</v>
      </c>
    </row>
    <row r="87" spans="1:2" s="19" customFormat="1" ht="13.5" outlineLevel="1" x14ac:dyDescent="0.2">
      <c r="A87" s="17" t="s">
        <v>82</v>
      </c>
      <c r="B87" s="18">
        <v>34980509996</v>
      </c>
    </row>
    <row r="88" spans="1:2" s="19" customFormat="1" ht="13.5" outlineLevel="1" x14ac:dyDescent="0.2">
      <c r="A88" s="17" t="s">
        <v>83</v>
      </c>
      <c r="B88" s="18">
        <v>6950846586</v>
      </c>
    </row>
    <row r="89" spans="1:2" s="19" customFormat="1" ht="13.5" outlineLevel="1" x14ac:dyDescent="0.2">
      <c r="A89" s="17" t="s">
        <v>84</v>
      </c>
      <c r="B89" s="18">
        <v>11116163961</v>
      </c>
    </row>
    <row r="90" spans="1:2" s="19" customFormat="1" ht="13.5" outlineLevel="1" x14ac:dyDescent="0.2">
      <c r="A90" s="17" t="s">
        <v>85</v>
      </c>
      <c r="B90" s="18">
        <v>21274070645</v>
      </c>
    </row>
    <row r="91" spans="1:2" s="19" customFormat="1" ht="13.5" outlineLevel="1" x14ac:dyDescent="0.2">
      <c r="A91" s="17" t="s">
        <v>86</v>
      </c>
      <c r="B91" s="18">
        <v>2826770201</v>
      </c>
    </row>
    <row r="92" spans="1:2" s="19" customFormat="1" ht="13.5" outlineLevel="1" x14ac:dyDescent="0.2">
      <c r="A92" s="17" t="s">
        <v>87</v>
      </c>
      <c r="B92" s="18">
        <v>4775546619</v>
      </c>
    </row>
    <row r="93" spans="1:2" s="19" customFormat="1" ht="13.5" outlineLevel="1" x14ac:dyDescent="0.2">
      <c r="A93" s="17" t="s">
        <v>88</v>
      </c>
      <c r="B93" s="18">
        <v>23755514236</v>
      </c>
    </row>
    <row r="94" spans="1:2" s="19" customFormat="1" ht="13.5" outlineLevel="1" x14ac:dyDescent="0.2">
      <c r="A94" s="17" t="s">
        <v>89</v>
      </c>
      <c r="B94" s="18">
        <v>22463613073</v>
      </c>
    </row>
    <row r="95" spans="1:2" s="19" customFormat="1" ht="13.5" outlineLevel="1" x14ac:dyDescent="0.2">
      <c r="A95" s="17" t="s">
        <v>90</v>
      </c>
      <c r="B95" s="18">
        <v>20949816946</v>
      </c>
    </row>
    <row r="96" spans="1:2" s="19" customFormat="1" ht="13.5" outlineLevel="1" x14ac:dyDescent="0.2">
      <c r="A96" s="17" t="s">
        <v>91</v>
      </c>
      <c r="B96" s="18">
        <v>14104036918</v>
      </c>
    </row>
    <row r="97" spans="1:2" s="19" customFormat="1" ht="13.5" outlineLevel="1" x14ac:dyDescent="0.2">
      <c r="A97" s="17" t="s">
        <v>92</v>
      </c>
      <c r="B97" s="18">
        <v>1396272140.5940592</v>
      </c>
    </row>
    <row r="98" spans="1:2" s="19" customFormat="1" ht="13.5" outlineLevel="1" x14ac:dyDescent="0.2">
      <c r="A98" s="17" t="s">
        <v>93</v>
      </c>
      <c r="B98" s="18">
        <v>1211346171.2871287</v>
      </c>
    </row>
    <row r="99" spans="1:2" s="19" customFormat="1" ht="13.5" outlineLevel="1" x14ac:dyDescent="0.2">
      <c r="A99" s="17" t="s">
        <v>94</v>
      </c>
      <c r="B99" s="18">
        <v>1239693623.7623763</v>
      </c>
    </row>
    <row r="100" spans="1:2" s="19" customFormat="1" ht="13.5" outlineLevel="1" x14ac:dyDescent="0.2">
      <c r="A100" s="17" t="s">
        <v>95</v>
      </c>
      <c r="B100" s="18">
        <v>1625508018.1759996</v>
      </c>
    </row>
    <row r="101" spans="1:2" s="16" customFormat="1" ht="13.5" outlineLevel="1" x14ac:dyDescent="0.2">
      <c r="A101" s="17"/>
      <c r="B101" s="20">
        <f>SUM(B4:B100)</f>
        <v>1276966895152.1125</v>
      </c>
    </row>
    <row r="103" spans="1:2" x14ac:dyDescent="0.2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Verificaciones</vt:lpstr>
      <vt:lpstr>POA</vt:lpstr>
      <vt:lpstr>Puntajes</vt:lpstr>
      <vt:lpstr>Capacidad Financiera</vt:lpstr>
      <vt:lpstr>Puntaje Exp</vt:lpstr>
      <vt:lpstr>Puntaje CT</vt:lpstr>
      <vt:lpstr>Puntaje CF</vt:lpstr>
      <vt:lpstr>Cap Organización</vt:lpstr>
      <vt:lpstr>Saldo CtosEjecución</vt:lpstr>
      <vt:lpstr>Capacidad Residual</vt:lpstr>
      <vt:lpstr>Hoja1</vt:lpstr>
      <vt:lpstr>OPCIONAL</vt:lpstr>
      <vt:lpstr>PO</vt:lpstr>
      <vt:lpstr>AnticipoM1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SALACTUAL</vt:lpstr>
    </vt:vector>
  </TitlesOfParts>
  <Company>Instituto Nacional de Vias-INVIAS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Mercedes Perez Perez</dc:creator>
  <cp:lastModifiedBy>juan carlos perez amador</cp:lastModifiedBy>
  <cp:lastPrinted>2022-10-07T19:55:22Z</cp:lastPrinted>
  <dcterms:created xsi:type="dcterms:W3CDTF">2022-09-04T20:19:45Z</dcterms:created>
  <dcterms:modified xsi:type="dcterms:W3CDTF">2024-10-30T09:41:58Z</dcterms:modified>
</cp:coreProperties>
</file>