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Usuario\Desktop\12 ZIPAQUIERA BRICEÑO\"/>
    </mc:Choice>
  </mc:AlternateContent>
  <xr:revisionPtr revIDLastSave="0" documentId="13_ncr:1_{4246CE49-6CE6-47CD-B192-DAE4D924A53F}" xr6:coauthVersionLast="47" xr6:coauthVersionMax="47" xr10:uidLastSave="{00000000-0000-0000-0000-000000000000}"/>
  <bookViews>
    <workbookView xWindow="-103" yWindow="-103" windowWidth="22149" windowHeight="11829" tabRatio="906" activeTab="1" xr2:uid="{00000000-000D-0000-FFFF-FFFF00000000}"/>
  </bookViews>
  <sheets>
    <sheet name="PRESUPUESTO OFICIAL (Entidad)" sheetId="265" r:id="rId1"/>
    <sheet name="PRESUPUESTO OFICIAL (Proponente" sheetId="295" r:id="rId2"/>
  </sheets>
  <externalReferences>
    <externalReference r:id="rId3"/>
    <externalReference r:id="rId4"/>
    <externalReference r:id="rId5"/>
    <externalReference r:id="rId6"/>
    <externalReference r:id="rId7"/>
  </externalReferences>
  <definedNames>
    <definedName name="_________key2" hidden="1">[1]INST!#REF!</definedName>
    <definedName name="________key2" hidden="1">[2]INST!#REF!</definedName>
    <definedName name="________key3" hidden="1">#REF!</definedName>
    <definedName name="___key2" hidden="1">[2]INST!#REF!</definedName>
    <definedName name="___key3" hidden="1">#REF!</definedName>
    <definedName name="___key31" hidden="1">#REF!</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'PRESUPUESTO OFICIAL (Entidad)'!$I$12:$I$52</definedName>
    <definedName name="_xlnm._FilterDatabase" localSheetId="1" hidden="1">'PRESUPUESTO OFICIAL (Proponente'!$I$12:$I$52</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'PRESUPUESTO OFICIAL (Entidad)'!$A$1:$M$69</definedName>
    <definedName name="_xlnm.Print_Area" localSheetId="1">'PRESUPUESTO OFICIAL (Proponente'!$A$1:$M$69</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 (Entidad)'!#REF!</definedName>
    <definedName name="solver_adj" localSheetId="1" hidden="1">'PRESUPUESTO OFICIAL (Proponente'!#REF!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(Entidad)'!$K$64</definedName>
    <definedName name="solver_lhs1" localSheetId="1" hidden="1">'PRESUPUESTO OFICIAL (Proponente'!$K$64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(Entidad)'!$K$64</definedName>
    <definedName name="solver_opt" localSheetId="1" hidden="1">'PRESUPUESTO OFICIAL (Proponente'!$K$64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(Entidad)'!$K$65</definedName>
    <definedName name="solver_rhs1" localSheetId="1" hidden="1">'PRESUPUESTO OFICIAL (Proponente'!$K$65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[4]INST!#REF!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8" i="265" l="1"/>
  <c r="K51" i="265"/>
  <c r="K50" i="265"/>
  <c r="K49" i="265"/>
  <c r="K48" i="265"/>
  <c r="K47" i="265"/>
  <c r="K46" i="265"/>
  <c r="K45" i="265"/>
  <c r="K44" i="265"/>
  <c r="K43" i="265"/>
  <c r="K52" i="265" s="1"/>
  <c r="K41" i="265"/>
  <c r="K40" i="265"/>
  <c r="K37" i="265"/>
  <c r="K36" i="265"/>
  <c r="K35" i="265"/>
  <c r="K34" i="265"/>
  <c r="K33" i="265"/>
  <c r="K32" i="265"/>
  <c r="K31" i="265"/>
  <c r="K30" i="265"/>
  <c r="K38" i="265" s="1"/>
  <c r="K27" i="265"/>
  <c r="K26" i="265"/>
  <c r="K25" i="265"/>
  <c r="K24" i="265"/>
  <c r="K23" i="265"/>
  <c r="K28" i="265" s="1"/>
  <c r="K22" i="265"/>
  <c r="K21" i="265"/>
  <c r="K20" i="265"/>
  <c r="K19" i="265"/>
  <c r="K16" i="265"/>
  <c r="K15" i="265"/>
  <c r="K14" i="265"/>
  <c r="K17" i="265" s="1"/>
  <c r="K66" i="295"/>
  <c r="K58" i="295"/>
  <c r="K51" i="295"/>
  <c r="K50" i="295"/>
  <c r="K49" i="295"/>
  <c r="K48" i="295"/>
  <c r="K47" i="295"/>
  <c r="K46" i="295"/>
  <c r="K45" i="295"/>
  <c r="K44" i="295"/>
  <c r="K43" i="295"/>
  <c r="K40" i="295"/>
  <c r="K41" i="295" s="1"/>
  <c r="K37" i="295"/>
  <c r="K36" i="295"/>
  <c r="K35" i="295"/>
  <c r="K34" i="295"/>
  <c r="K33" i="295"/>
  <c r="K32" i="295"/>
  <c r="K31" i="295"/>
  <c r="K30" i="295"/>
  <c r="K27" i="295"/>
  <c r="K26" i="295"/>
  <c r="K25" i="295"/>
  <c r="K24" i="295"/>
  <c r="K23" i="295"/>
  <c r="K22" i="295"/>
  <c r="K21" i="295"/>
  <c r="K20" i="295"/>
  <c r="K19" i="295"/>
  <c r="K16" i="295"/>
  <c r="K15" i="295"/>
  <c r="K14" i="295"/>
  <c r="P15" i="265"/>
  <c r="P14" i="265"/>
  <c r="P44" i="265"/>
  <c r="P45" i="265"/>
  <c r="P46" i="265"/>
  <c r="P47" i="265"/>
  <c r="P48" i="265"/>
  <c r="P49" i="265"/>
  <c r="P50" i="265"/>
  <c r="P43" i="265"/>
  <c r="P40" i="265"/>
  <c r="P31" i="265"/>
  <c r="P33" i="265"/>
  <c r="P34" i="265"/>
  <c r="P35" i="265"/>
  <c r="P36" i="265"/>
  <c r="P37" i="265"/>
  <c r="P30" i="265"/>
  <c r="P20" i="265"/>
  <c r="P21" i="265"/>
  <c r="P22" i="265"/>
  <c r="P23" i="265"/>
  <c r="P24" i="265"/>
  <c r="P26" i="265"/>
  <c r="P27" i="265"/>
  <c r="P19" i="265"/>
  <c r="P16" i="265"/>
  <c r="O44" i="265"/>
  <c r="O45" i="265"/>
  <c r="O46" i="265"/>
  <c r="O47" i="265"/>
  <c r="O48" i="265"/>
  <c r="O49" i="265"/>
  <c r="O50" i="265"/>
  <c r="O51" i="265"/>
  <c r="O36" i="265"/>
  <c r="O37" i="265"/>
  <c r="N25" i="265"/>
  <c r="O25" i="265" s="1"/>
  <c r="O20" i="265"/>
  <c r="O21" i="265"/>
  <c r="O22" i="265"/>
  <c r="O23" i="265"/>
  <c r="O24" i="265"/>
  <c r="O26" i="265"/>
  <c r="O27" i="265"/>
  <c r="O16" i="265"/>
  <c r="K53" i="265" l="1"/>
  <c r="K55" i="265" s="1"/>
  <c r="K59" i="265" s="1"/>
  <c r="K52" i="295"/>
  <c r="K38" i="295"/>
  <c r="K17" i="295"/>
  <c r="K28" i="295"/>
  <c r="K53" i="295" l="1"/>
  <c r="K55" i="295" s="1"/>
  <c r="K59" i="295" s="1"/>
  <c r="O43" i="265"/>
  <c r="O40" i="265"/>
  <c r="O35" i="265"/>
  <c r="O34" i="265"/>
  <c r="O33" i="265"/>
  <c r="O32" i="265"/>
  <c r="O31" i="265"/>
  <c r="O30" i="265"/>
  <c r="O14" i="265"/>
  <c r="O15" i="265"/>
  <c r="O19" i="265"/>
  <c r="K66" i="265" l="1"/>
</calcChain>
</file>

<file path=xl/sharedStrings.xml><?xml version="1.0" encoding="utf-8"?>
<sst xmlns="http://schemas.openxmlformats.org/spreadsheetml/2006/main" count="317" uniqueCount="124">
  <si>
    <t>FORMULARIO 1</t>
  </si>
  <si>
    <t>PRESUPUESTO OFICIAL</t>
  </si>
  <si>
    <t>Nº</t>
  </si>
  <si>
    <t>DESCRIPCIÓN</t>
  </si>
  <si>
    <t>UND.</t>
  </si>
  <si>
    <t>CANTIDAD</t>
  </si>
  <si>
    <t>VALOR UNITARIO</t>
  </si>
  <si>
    <t xml:space="preserve">VALOR TOTAL                                </t>
  </si>
  <si>
    <t>Subtotal</t>
  </si>
  <si>
    <t>VALOR TOTAL</t>
  </si>
  <si>
    <t>DESCRIPCION</t>
  </si>
  <si>
    <t>PORCENTAJE</t>
  </si>
  <si>
    <t>ADMINISTRACIÓN</t>
  </si>
  <si>
    <t>A=</t>
  </si>
  <si>
    <t xml:space="preserve">IMPREVISTO
</t>
  </si>
  <si>
    <t>I=</t>
  </si>
  <si>
    <t xml:space="preserve">UTILIDAD
</t>
  </si>
  <si>
    <t>U=</t>
  </si>
  <si>
    <t>TOTAL A.I.U</t>
  </si>
  <si>
    <t>A.I.U.=</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</si>
  <si>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</si>
  <si>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</si>
  <si>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</si>
  <si>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INSTITUTO DE INFRAESTRUCTURA Y CONCESIONES DE CUNDINAMARCA  - ICCU</t>
  </si>
  <si>
    <t>SUMINISTRO FIGURADO Y ARMADO DE ACERO DE REFUERZO 60000 PSI</t>
  </si>
  <si>
    <t>PLAN DE MANEJO DE TRAFICO</t>
  </si>
  <si>
    <t xml:space="preserve">SUBGERENCIA DE INFRAESTRUCTURA </t>
  </si>
  <si>
    <t/>
  </si>
  <si>
    <t>VALOR TOTAL OBRA</t>
  </si>
  <si>
    <t>***</t>
  </si>
  <si>
    <t>RIEGO DE IMPRIMACIÓN</t>
  </si>
  <si>
    <t>EXCAVACIONES VARIAS SIN CLASIFICAR (INCLUYE RETIRO DE SOBRANTES A UNA DISTANCIA MENOR DE 5 KM)</t>
  </si>
  <si>
    <t>LÍNEAS DE DEMARCACIÓN CON PINTURA EN FRÍO</t>
  </si>
  <si>
    <t>SUBTOTAL OBRAS</t>
  </si>
  <si>
    <r>
      <rPr>
        <b/>
        <sz val="11"/>
        <rFont val="Arial"/>
        <family val="2"/>
      </rPr>
      <t>NOTA 5:</t>
    </r>
    <r>
      <rPr>
        <sz val="11"/>
        <rFont val="Arial"/>
        <family val="2"/>
      </rPr>
      <t xml:space="preserve">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t>
    </r>
  </si>
  <si>
    <t>PLAN DE ADAPTACION DE LA GUIA AMBIENTAL</t>
  </si>
  <si>
    <r>
      <rPr>
        <b/>
        <sz val="11"/>
        <rFont val="Arial"/>
        <family val="2"/>
      </rPr>
      <t>NOTA 4:</t>
    </r>
    <r>
      <rPr>
        <sz val="11"/>
        <rFont val="Arial"/>
        <family val="2"/>
      </rPr>
      <t xml:space="preserve"> Los valores asignados para los componentes de PLAN DE MANEJO DE TRAFICO y PLAN DE ADAPTACION DE LA GUIA AMBIENTAL no podran ser modificados por el proponente.</t>
    </r>
  </si>
  <si>
    <t>SUMINISTRO E INSTALACIÓN DE TACHAS REFLECTIVAS UNIDIRECCIONALES</t>
  </si>
  <si>
    <t>DEMOLICIÓN CONCRETO ESTRUCTURAL (INCLUYE CARGUE Y RETIRO DE SOBRANTES A UNA DISTANCIA DE 5KM)</t>
  </si>
  <si>
    <t>M3</t>
  </si>
  <si>
    <t>TRANSPORTE DE MATERIALES PROV. DE EXPLANACIÓN, CANALES, PRESTAMOS, SOBREACARREOS Y DERRUMBES</t>
  </si>
  <si>
    <t>M3-KM</t>
  </si>
  <si>
    <t>ITEM</t>
  </si>
  <si>
    <t>INVIAS</t>
  </si>
  <si>
    <t>ITEM PAGO</t>
  </si>
  <si>
    <t>2.1</t>
  </si>
  <si>
    <t>3.1</t>
  </si>
  <si>
    <t>3.2</t>
  </si>
  <si>
    <t>3.3</t>
  </si>
  <si>
    <t>3.4</t>
  </si>
  <si>
    <t>3.5</t>
  </si>
  <si>
    <t>M2</t>
  </si>
  <si>
    <t>3.6</t>
  </si>
  <si>
    <t>RIEGO DE LIGA CON EMULSIÓN ASFÁLTICA CRR-1</t>
  </si>
  <si>
    <t>3.7</t>
  </si>
  <si>
    <t>FRESADO CONCRETO ASFÁLTICO (E=5-15 cm)</t>
  </si>
  <si>
    <t>4.1</t>
  </si>
  <si>
    <t>ML</t>
  </si>
  <si>
    <t>CONCRETO CLASE F, 2000 PSI PARA SOLADOS Y ATRAQUES</t>
  </si>
  <si>
    <t>KG</t>
  </si>
  <si>
    <t>UN</t>
  </si>
  <si>
    <t>5.1</t>
  </si>
  <si>
    <t>5.2</t>
  </si>
  <si>
    <t>5.3</t>
  </si>
  <si>
    <t>610.1</t>
  </si>
  <si>
    <t>APU</t>
  </si>
  <si>
    <t>REHABILITACIÓN DE LA VÍA QUE CONDUCE DESDE EL MUNICIPIO DE ZIPAQUIRÁ – PASO ANCHO A LA INSPECCIÓN DE BRICEÑO MUNICIPIO DE SOPÓ, CUNDINAMARCA</t>
  </si>
  <si>
    <t>CAPITULO 1. EXPLANACIÓN Y EXCAVACIONES</t>
  </si>
  <si>
    <t>2.2</t>
  </si>
  <si>
    <t>2.3</t>
  </si>
  <si>
    <t>2.4</t>
  </si>
  <si>
    <t>2.5</t>
  </si>
  <si>
    <t>2.6</t>
  </si>
  <si>
    <t>2.7</t>
  </si>
  <si>
    <t>2.8</t>
  </si>
  <si>
    <t>2.9</t>
  </si>
  <si>
    <t>BASE GRANULAR</t>
  </si>
  <si>
    <t>BASE ESTABILIZADA CON EMULSIÓN ASFÁLTICA TIPO BEE-1</t>
  </si>
  <si>
    <t>MEZCLA DENSA EN CALIENTE TIPO MDC-19 (INCLUYE CEMENTO ASFÁLTICO)</t>
  </si>
  <si>
    <t>MEZCLA SEMIDENSA EN CALIENTE TIPO MSC-25 (INCLUYE CEMENTO ASFÁLTICO</t>
  </si>
  <si>
    <t>AFIRMADO</t>
  </si>
  <si>
    <t>RAJÓN PARA MEJORAMIENTO DE LA SUBRASANTE</t>
  </si>
  <si>
    <t>CAPITULO 2. ESTRUCTURA DE PAVIMENTO</t>
  </si>
  <si>
    <t>3.8</t>
  </si>
  <si>
    <t>CONCRETOS CLASE D, f´c =3000 psi (bases)</t>
  </si>
  <si>
    <t>CONCRETOS CLASE D, f´c =3000 psi (elevaciones)</t>
  </si>
  <si>
    <t xml:space="preserve">CUNETA DE CONCRETO CLASE D, 3000 PSI FUNDIDA EN EL LUGAR </t>
  </si>
  <si>
    <t>RELLENO PARA ESTRUCTURAS</t>
  </si>
  <si>
    <t>SUMINISTRO E INSTALACIÓN DE TUBERÍA DE CONCRETO REFORZADO Ø=36" CLASE I, INCLUYE EMBOQUILLADA</t>
  </si>
  <si>
    <t>COLCHONETA RENO</t>
  </si>
  <si>
    <t>CAPITULO 3. OBRAS DE ARTE Y ESTRUCTURAS DE CONTENCIÓN</t>
  </si>
  <si>
    <t>CAPITULO 4. MANTENIMIENTO VIAL</t>
  </si>
  <si>
    <t>LIMPIEZA DE ALCANTARILLAS CON DIÁMETRO MENOR O IGUAL A Ø= 36", INCLUYE RECTIFICACIÓN DE DESCOLES, Y RETIRO DE SOBRANTES A UNA DISTANCIA DE 5 KM</t>
  </si>
  <si>
    <t>5.4</t>
  </si>
  <si>
    <t>5.5</t>
  </si>
  <si>
    <t>5.6</t>
  </si>
  <si>
    <t>5.7</t>
  </si>
  <si>
    <t>5.8</t>
  </si>
  <si>
    <t>5.9</t>
  </si>
  <si>
    <t>MARCA VIAL CON PINTURA EN FRÍO</t>
  </si>
  <si>
    <t>TOPE DEFENSA METÁLICA</t>
  </si>
  <si>
    <t>SECCIÓN FINAL DEFENSA METÁLICA</t>
  </si>
  <si>
    <t>DEFENSA METÁLICA</t>
  </si>
  <si>
    <t>SEÑAL DE TRÁNSITO GRUPO I 0.75X0.75M, POSTE 3.5M</t>
  </si>
  <si>
    <t>SUMINISTRO E INSTALACIÓN DE ESTOPEROLES DE 10x3.0 CM</t>
  </si>
  <si>
    <t>SUMINISTRO E INSTALACIÓN DE CAPTAFAROS (EN DEFENSAS METÁLICAS)</t>
  </si>
  <si>
    <t xml:space="preserve">CAPITULO 5.SEÑALIZACIÓN Y SEGURIDAD VIAL </t>
  </si>
  <si>
    <t>201 P</t>
  </si>
  <si>
    <t>460.1</t>
  </si>
  <si>
    <t>340.1</t>
  </si>
  <si>
    <t>330.1</t>
  </si>
  <si>
    <t>420.1</t>
  </si>
  <si>
    <t>450.2 P</t>
  </si>
  <si>
    <t>630.4</t>
  </si>
  <si>
    <t>630.6</t>
  </si>
  <si>
    <t>640.1</t>
  </si>
  <si>
    <t>682.1 P</t>
  </si>
  <si>
    <t>801.6</t>
  </si>
  <si>
    <t>730.3</t>
  </si>
  <si>
    <t>730.2</t>
  </si>
  <si>
    <t>730.1</t>
  </si>
  <si>
    <t>701.1</t>
  </si>
  <si>
    <t>PROVISIÓN PARA AJUSTE POR POSIBLE VARIACIÓN COSTOS EN INSUMOS</t>
  </si>
  <si>
    <r>
      <rPr>
        <b/>
        <sz val="11"/>
        <rFont val="Arial"/>
        <family val="2"/>
      </rPr>
      <t xml:space="preserve">Nota 6: </t>
    </r>
    <r>
      <rPr>
        <sz val="11"/>
        <rFont val="Arial"/>
        <family val="2"/>
      </rPr>
      <t>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</si>
</sst>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6" formatCode="&quot;$&quot;\ #,##0;[Red]\-&quot;$&quot;\ #,##0"/>
    <numFmt numFmtId="8" formatCode="&quot;$&quot;\ #,##0.00;[Red]\-&quot;$&quot;\ #,##0.00"/>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3" formatCode="_-[$$-240A]* #,##0.00_-;\-[$$-240A]* #,##0.00_-;_-[$$-240A]* &quot;-&quot;??_-;_-@_-"/>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 #,##0.00_-;\-[$$-240A]\ * #,##0.00_-;_-[$$-240A]\ * &quot;-&quot;??_-;_-@_-"/>
    <numFmt numFmtId="201" formatCode="0.0"/>
    <numFmt numFmtId="202" formatCode="_-* #,##0\ _€_-;\-* #,##0\ _€_-;_-* &quot;-&quot;??\ _€_-;_-@"/>
    <numFmt numFmtId="203" formatCode="&quot;$&quot;\ #,##0_);\(&quot;$&quot;\ #,##0\)"/>
    <numFmt numFmtId="204" formatCode="_-&quot;$&quot;* #,##0_-;\-&quot;$&quot;* #,##0_-;_-&quot;$&quot;* &quot;-&quot;??_-;_-@_-"/>
    <numFmt numFmtId="205" formatCode="&quot;$&quot;\ #,##0"/>
    <numFmt numFmtId="206" formatCode="_-[$$-240A]* #,##0_-;\-[$$-240A]* #,##0_-;_-[$$-240A]* &quot;-&quot;??_-;_-@_-"/>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b/>
      <sz val="11"/>
      <name val="Arial"/>
      <family val="2"/>
    </font>
    <font>
      <b/>
      <sz val="14"/>
      <name val="Arial"/>
      <family val="2"/>
    </font>
    <font>
      <sz val="12"/>
      <name val="Arial"/>
      <family val="2"/>
    </font>
    <font>
      <sz val="15"/>
      <name val="Arial"/>
      <family val="2"/>
    </font>
    <font>
      <b/>
      <sz val="15"/>
      <name val="Arial"/>
      <family val="2"/>
    </font>
    <font>
      <b/>
      <sz val="12"/>
      <name val="Arial"/>
      <family val="2"/>
    </font>
    <font>
      <sz val="8"/>
      <name val="Arial"/>
      <family val="2"/>
    </font>
    <font>
      <sz val="10"/>
      <name val="Arial"/>
      <family val="2"/>
    </font>
    <font>
      <sz val="14"/>
      <name val="Arial"/>
      <family val="2"/>
    </font>
    <font>
      <b/>
      <sz val="13"/>
      <name val="Arial"/>
      <family val="2"/>
    </font>
    <font>
      <b/>
      <sz val="13"/>
      <name val="Arial Narrow"/>
      <family val="2"/>
    </font>
    <font>
      <sz val="13"/>
      <name val="Arial Narrow"/>
      <family val="2"/>
    </font>
    <font>
      <b/>
      <sz val="10"/>
      <name val="Arial"/>
      <family val="2"/>
    </font>
    <font>
      <u/>
      <sz val="11"/>
      <color theme="10"/>
      <name val="Calibri"/>
      <family val="2"/>
      <scheme val="minor"/>
    </font>
    <font>
      <sz val="10"/>
      <name val="Arial"/>
      <family val="2"/>
    </font>
    <font>
      <sz val="13"/>
      <name val="Arial"/>
      <family val="2"/>
    </font>
    <font>
      <sz val="13"/>
      <color theme="1"/>
      <name val="Arial Narrow"/>
      <family val="2"/>
    </font>
    <font>
      <b/>
      <sz val="13"/>
      <color rgb="FFFF0000"/>
      <name val="Arial Narrow"/>
      <family val="2"/>
    </font>
    <font>
      <sz val="13"/>
      <color rgb="FFFF0000"/>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6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style="thick">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ck">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rgb="FF000000"/>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1" fontId="5" fillId="0" borderId="0" applyFont="0" applyFill="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6" fontId="6"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4"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36">
      <alignment horizontal="right"/>
    </xf>
    <xf numFmtId="184" fontId="7" fillId="0" borderId="36">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36">
      <alignment horizontal="right"/>
    </xf>
    <xf numFmtId="187" fontId="5" fillId="0" borderId="0">
      <protection locked="0"/>
    </xf>
    <xf numFmtId="3" fontId="30" fillId="0" borderId="0" applyFont="0" applyFill="0" applyBorder="0" applyAlignment="0" applyProtection="0"/>
    <xf numFmtId="188" fontId="5" fillId="0" borderId="0">
      <protection locked="0"/>
    </xf>
    <xf numFmtId="189" fontId="30"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1" fontId="31" fillId="0" borderId="0">
      <protection locked="0"/>
    </xf>
    <xf numFmtId="192"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64" fontId="5" fillId="0" borderId="0" applyFont="0" applyFill="0" applyBorder="0" applyAlignment="0" applyProtection="0"/>
    <xf numFmtId="166" fontId="9" fillId="0" borderId="0" applyFont="0" applyFill="0" applyBorder="0" applyAlignment="0" applyProtection="0"/>
    <xf numFmtId="189" fontId="35"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38">
      <protection locked="0"/>
    </xf>
    <xf numFmtId="42" fontId="46" fillId="0" borderId="0" applyFont="0" applyFill="0" applyBorder="0" applyAlignment="0" applyProtection="0"/>
    <xf numFmtId="0" fontId="52" fillId="0" borderId="0" applyNumberFormat="0" applyFill="0" applyBorder="0" applyAlignment="0" applyProtection="0"/>
    <xf numFmtId="42" fontId="1" fillId="0" borderId="0" applyFont="0" applyFill="0" applyBorder="0" applyAlignment="0" applyProtection="0"/>
    <xf numFmtId="164" fontId="53" fillId="0" borderId="0" applyFont="0" applyFill="0" applyBorder="0" applyAlignment="0" applyProtection="0"/>
  </cellStyleXfs>
  <cellXfs count="222">
    <xf numFmtId="0" fontId="0" fillId="0" borderId="0" xfId="0"/>
    <xf numFmtId="0" fontId="38" fillId="0" borderId="0" xfId="89" applyFont="1"/>
    <xf numFmtId="0" fontId="39" fillId="0" borderId="24" xfId="79" applyFont="1" applyBorder="1" applyAlignment="1">
      <alignment vertical="center"/>
    </xf>
    <xf numFmtId="182" fontId="39" fillId="26" borderId="35" xfId="60" applyNumberFormat="1" applyFont="1" applyFill="1" applyBorder="1" applyAlignment="1">
      <alignment horizontal="center" vertical="center"/>
    </xf>
    <xf numFmtId="182" fontId="39" fillId="26" borderId="14" xfId="60" applyNumberFormat="1" applyFont="1" applyFill="1" applyBorder="1" applyAlignment="1">
      <alignment horizontal="center" vertical="center"/>
    </xf>
    <xf numFmtId="9" fontId="38" fillId="27" borderId="22" xfId="95" applyFont="1" applyFill="1" applyBorder="1" applyAlignment="1">
      <alignment horizontal="center" vertical="center"/>
    </xf>
    <xf numFmtId="0" fontId="38" fillId="0" borderId="12" xfId="0" applyFont="1" applyBorder="1" applyAlignment="1">
      <alignment vertical="center" wrapText="1"/>
    </xf>
    <xf numFmtId="0" fontId="38" fillId="0" borderId="11" xfId="0" applyFont="1" applyBorder="1" applyAlignment="1">
      <alignment vertical="center" wrapText="1"/>
    </xf>
    <xf numFmtId="0" fontId="41" fillId="0" borderId="0" xfId="89" applyFont="1"/>
    <xf numFmtId="0" fontId="41" fillId="0" borderId="27" xfId="89" applyFont="1" applyBorder="1"/>
    <xf numFmtId="0" fontId="41" fillId="0" borderId="28" xfId="89" applyFont="1" applyBorder="1"/>
    <xf numFmtId="0" fontId="42" fillId="0" borderId="27" xfId="89" applyFont="1" applyBorder="1" applyAlignment="1">
      <alignment vertical="center" wrapText="1"/>
    </xf>
    <xf numFmtId="0" fontId="42" fillId="0" borderId="28" xfId="89" applyFont="1" applyBorder="1" applyAlignment="1">
      <alignment vertical="center" wrapText="1"/>
    </xf>
    <xf numFmtId="0" fontId="41" fillId="0" borderId="0" xfId="90" applyFont="1"/>
    <xf numFmtId="0" fontId="41" fillId="0" borderId="27" xfId="90" applyFont="1" applyBorder="1"/>
    <xf numFmtId="0" fontId="41" fillId="0" borderId="28" xfId="90" applyFont="1" applyBorder="1"/>
    <xf numFmtId="0" fontId="7" fillId="0" borderId="0" xfId="90" applyFont="1"/>
    <xf numFmtId="178" fontId="41" fillId="0" borderId="28" xfId="90" applyNumberFormat="1" applyFont="1" applyBorder="1"/>
    <xf numFmtId="180" fontId="41" fillId="0" borderId="28" xfId="90" applyNumberFormat="1" applyFont="1" applyBorder="1"/>
    <xf numFmtId="0" fontId="5" fillId="0" borderId="0" xfId="90" applyFont="1"/>
    <xf numFmtId="0" fontId="41" fillId="0" borderId="25" xfId="90" applyFont="1" applyBorder="1"/>
    <xf numFmtId="0" fontId="41" fillId="0" borderId="26" xfId="89" applyFont="1" applyBorder="1"/>
    <xf numFmtId="0" fontId="41" fillId="0" borderId="29" xfId="89" applyFont="1" applyBorder="1"/>
    <xf numFmtId="0" fontId="44" fillId="0" borderId="27" xfId="89" applyFont="1" applyBorder="1" applyAlignment="1">
      <alignment horizontal="center"/>
    </xf>
    <xf numFmtId="0" fontId="44" fillId="0" borderId="28" xfId="89" applyFont="1" applyBorder="1" applyAlignment="1">
      <alignment horizontal="center"/>
    </xf>
    <xf numFmtId="0" fontId="49" fillId="28" borderId="31" xfId="228" applyFont="1" applyFill="1" applyBorder="1" applyAlignment="1">
      <alignment vertical="center"/>
    </xf>
    <xf numFmtId="0" fontId="49" fillId="28" borderId="33" xfId="228" applyFont="1" applyFill="1" applyBorder="1" applyAlignment="1">
      <alignment vertical="center"/>
    </xf>
    <xf numFmtId="8" fontId="49" fillId="28" borderId="33" xfId="255" applyNumberFormat="1" applyFont="1" applyFill="1" applyBorder="1" applyAlignment="1" applyProtection="1">
      <alignment vertical="center"/>
    </xf>
    <xf numFmtId="0" fontId="49" fillId="28" borderId="34" xfId="228" applyFont="1" applyFill="1" applyBorder="1" applyAlignment="1">
      <alignment vertical="center"/>
    </xf>
    <xf numFmtId="0" fontId="50" fillId="0" borderId="11" xfId="228" applyFont="1" applyBorder="1" applyAlignment="1">
      <alignment horizontal="left" vertical="center"/>
    </xf>
    <xf numFmtId="0" fontId="50" fillId="0" borderId="12" xfId="135" applyFont="1" applyBorder="1" applyAlignment="1">
      <alignment horizontal="center" vertical="center"/>
    </xf>
    <xf numFmtId="0" fontId="50" fillId="0" borderId="12" xfId="135" applyFont="1" applyBorder="1" applyAlignment="1">
      <alignment horizontal="left" vertical="center" wrapText="1"/>
    </xf>
    <xf numFmtId="8" fontId="50" fillId="0" borderId="19" xfId="255" applyNumberFormat="1" applyFont="1" applyFill="1" applyBorder="1" applyAlignment="1" applyProtection="1">
      <alignment horizontal="right" vertical="center"/>
    </xf>
    <xf numFmtId="0" fontId="49" fillId="28" borderId="33" xfId="228" applyFont="1" applyFill="1" applyBorder="1" applyAlignment="1">
      <alignment horizontal="left" vertical="center" wrapText="1"/>
    </xf>
    <xf numFmtId="0" fontId="49" fillId="27" borderId="31" xfId="0" applyFont="1" applyFill="1" applyBorder="1" applyAlignment="1">
      <alignment vertical="center"/>
    </xf>
    <xf numFmtId="0" fontId="50" fillId="27" borderId="33" xfId="0" applyFont="1" applyFill="1" applyBorder="1"/>
    <xf numFmtId="0" fontId="50" fillId="27" borderId="33" xfId="89" applyFont="1" applyFill="1" applyBorder="1"/>
    <xf numFmtId="0" fontId="50" fillId="27" borderId="34" xfId="89" applyFont="1" applyFill="1" applyBorder="1"/>
    <xf numFmtId="0" fontId="49" fillId="25" borderId="39" xfId="73" applyFont="1" applyFill="1" applyBorder="1" applyAlignment="1">
      <alignment horizontal="center" vertical="center" wrapText="1"/>
    </xf>
    <xf numFmtId="0" fontId="49" fillId="25" borderId="40" xfId="73" applyFont="1" applyFill="1" applyBorder="1" applyAlignment="1">
      <alignment horizontal="center" vertical="center" wrapText="1"/>
    </xf>
    <xf numFmtId="0" fontId="49" fillId="0" borderId="40" xfId="126" applyFont="1" applyBorder="1" applyAlignment="1">
      <alignment horizontal="center" vertical="center" wrapText="1"/>
    </xf>
    <xf numFmtId="0" fontId="49" fillId="25" borderId="40" xfId="73" applyFont="1" applyFill="1" applyBorder="1" applyAlignment="1">
      <alignment horizontal="left" vertical="center" wrapText="1"/>
    </xf>
    <xf numFmtId="4" fontId="49" fillId="25" borderId="40" xfId="73" applyNumberFormat="1" applyFont="1" applyFill="1" applyBorder="1" applyAlignment="1">
      <alignment horizontal="center" vertical="center" wrapText="1"/>
    </xf>
    <xf numFmtId="4" fontId="49" fillId="25" borderId="41" xfId="73" applyNumberFormat="1" applyFont="1" applyFill="1" applyBorder="1" applyAlignment="1">
      <alignment horizontal="center" vertical="center" wrapText="1"/>
    </xf>
    <xf numFmtId="0" fontId="47" fillId="0" borderId="0" xfId="89" applyFont="1" applyAlignment="1">
      <alignment horizontal="left" wrapText="1"/>
    </xf>
    <xf numFmtId="0" fontId="50" fillId="27" borderId="33" xfId="89" applyFont="1" applyFill="1" applyBorder="1" applyAlignment="1">
      <alignment horizontal="left" wrapText="1"/>
    </xf>
    <xf numFmtId="0" fontId="47" fillId="0" borderId="19" xfId="0" applyFont="1" applyBorder="1" applyAlignment="1">
      <alignment horizontal="left" vertical="center" wrapText="1"/>
    </xf>
    <xf numFmtId="181" fontId="47" fillId="0" borderId="26" xfId="34" applyNumberFormat="1" applyFont="1" applyBorder="1" applyAlignment="1">
      <alignment horizontal="left" wrapText="1"/>
    </xf>
    <xf numFmtId="183" fontId="5" fillId="0" borderId="0" xfId="90" applyNumberFormat="1" applyFont="1"/>
    <xf numFmtId="200" fontId="5" fillId="0" borderId="0" xfId="90" applyNumberFormat="1" applyFont="1"/>
    <xf numFmtId="183" fontId="38" fillId="0" borderId="0" xfId="89" applyNumberFormat="1" applyFont="1"/>
    <xf numFmtId="183" fontId="51" fillId="0" borderId="0" xfId="90" applyNumberFormat="1" applyFont="1"/>
    <xf numFmtId="183" fontId="39" fillId="0" borderId="0" xfId="89" applyNumberFormat="1" applyFont="1"/>
    <xf numFmtId="200" fontId="38" fillId="0" borderId="0" xfId="89" applyNumberFormat="1" applyFont="1"/>
    <xf numFmtId="0" fontId="41" fillId="0" borderId="42" xfId="89" applyFont="1" applyBorder="1"/>
    <xf numFmtId="10" fontId="38" fillId="27" borderId="22" xfId="95" applyNumberFormat="1" applyFont="1" applyFill="1" applyBorder="1" applyAlignment="1">
      <alignment horizontal="center" vertical="center"/>
    </xf>
    <xf numFmtId="0" fontId="49" fillId="27" borderId="33" xfId="0" applyFont="1" applyFill="1" applyBorder="1" applyAlignment="1">
      <alignment vertical="center"/>
    </xf>
    <xf numFmtId="0" fontId="49" fillId="25" borderId="43" xfId="73" applyFont="1" applyFill="1" applyBorder="1" applyAlignment="1">
      <alignment horizontal="center" vertical="center" wrapText="1"/>
    </xf>
    <xf numFmtId="0" fontId="50" fillId="0" borderId="12" xfId="228" applyFont="1" applyBorder="1" applyAlignment="1">
      <alignment horizontal="left" vertical="center"/>
    </xf>
    <xf numFmtId="0" fontId="39" fillId="0" borderId="13" xfId="79" applyFont="1" applyBorder="1" applyAlignment="1">
      <alignment vertical="center"/>
    </xf>
    <xf numFmtId="0" fontId="44" fillId="0" borderId="0" xfId="89" applyFont="1" applyAlignment="1">
      <alignment horizontal="center"/>
    </xf>
    <xf numFmtId="0" fontId="40" fillId="0" borderId="0" xfId="89" applyFont="1" applyAlignment="1">
      <alignment horizontal="left" wrapText="1"/>
    </xf>
    <xf numFmtId="0" fontId="42" fillId="0" borderId="0" xfId="89" applyFont="1" applyAlignment="1">
      <alignment vertical="center" wrapText="1"/>
    </xf>
    <xf numFmtId="0" fontId="41" fillId="0" borderId="0" xfId="89" applyFont="1" applyAlignment="1">
      <alignment horizontal="centerContinuous" wrapText="1"/>
    </xf>
    <xf numFmtId="0" fontId="44" fillId="0" borderId="0" xfId="89" applyFont="1" applyAlignment="1">
      <alignment horizontal="centerContinuous" wrapText="1"/>
    </xf>
    <xf numFmtId="0" fontId="38" fillId="0" borderId="0" xfId="128" applyFont="1"/>
    <xf numFmtId="0" fontId="38" fillId="0" borderId="0" xfId="128" applyFont="1" applyAlignment="1">
      <alignment horizontal="center"/>
    </xf>
    <xf numFmtId="0" fontId="47" fillId="0" borderId="0" xfId="128" applyFont="1" applyAlignment="1">
      <alignment horizontal="left" wrapText="1"/>
    </xf>
    <xf numFmtId="177" fontId="38" fillId="0" borderId="0" xfId="129" applyNumberFormat="1" applyFont="1" applyBorder="1"/>
    <xf numFmtId="39" fontId="39" fillId="0" borderId="0" xfId="129" applyNumberFormat="1" applyFont="1" applyBorder="1" applyAlignment="1">
      <alignment vertical="center"/>
    </xf>
    <xf numFmtId="202" fontId="49" fillId="25" borderId="40" xfId="73" applyNumberFormat="1" applyFont="1" applyFill="1" applyBorder="1" applyAlignment="1">
      <alignment horizontal="center" vertical="center" wrapText="1"/>
    </xf>
    <xf numFmtId="202" fontId="44" fillId="0" borderId="0" xfId="89" applyNumberFormat="1" applyFont="1" applyAlignment="1">
      <alignment horizontal="center" vertical="center"/>
    </xf>
    <xf numFmtId="202" fontId="41" fillId="0" borderId="0" xfId="89" applyNumberFormat="1" applyFont="1" applyAlignment="1">
      <alignment horizontal="center" vertical="center"/>
    </xf>
    <xf numFmtId="202" fontId="41" fillId="0" borderId="0" xfId="89" applyNumberFormat="1" applyFont="1" applyAlignment="1">
      <alignment horizontal="center" vertical="center" wrapText="1"/>
    </xf>
    <xf numFmtId="202" fontId="50" fillId="27" borderId="33" xfId="89" applyNumberFormat="1" applyFont="1" applyFill="1" applyBorder="1" applyAlignment="1">
      <alignment horizontal="center" vertical="center"/>
    </xf>
    <xf numFmtId="202" fontId="49" fillId="28" borderId="33" xfId="228" applyNumberFormat="1" applyFont="1" applyFill="1" applyBorder="1" applyAlignment="1">
      <alignment horizontal="center" vertical="center"/>
    </xf>
    <xf numFmtId="202" fontId="50" fillId="0" borderId="12" xfId="40" applyNumberFormat="1" applyFont="1" applyFill="1" applyBorder="1" applyAlignment="1" applyProtection="1">
      <alignment horizontal="center" vertical="center"/>
    </xf>
    <xf numFmtId="202" fontId="38" fillId="0" borderId="0" xfId="128" applyNumberFormat="1" applyFont="1" applyAlignment="1">
      <alignment horizontal="center" vertical="center"/>
    </xf>
    <xf numFmtId="202" fontId="41" fillId="0" borderId="26" xfId="89" applyNumberFormat="1" applyFont="1" applyBorder="1" applyAlignment="1">
      <alignment horizontal="center" vertical="center"/>
    </xf>
    <xf numFmtId="202" fontId="38" fillId="0" borderId="0" xfId="89" applyNumberFormat="1" applyFont="1" applyAlignment="1">
      <alignment horizontal="center" vertical="center"/>
    </xf>
    <xf numFmtId="203" fontId="50" fillId="0" borderId="22" xfId="62" applyNumberFormat="1" applyFont="1" applyFill="1" applyBorder="1" applyAlignment="1" applyProtection="1">
      <alignment horizontal="right" vertical="center"/>
    </xf>
    <xf numFmtId="203" fontId="49" fillId="0" borderId="30" xfId="40" applyNumberFormat="1" applyFont="1" applyFill="1" applyBorder="1" applyAlignment="1" applyProtection="1">
      <alignment horizontal="right" vertical="center"/>
    </xf>
    <xf numFmtId="203" fontId="50" fillId="0" borderId="53" xfId="62" applyNumberFormat="1" applyFont="1" applyFill="1" applyBorder="1" applyAlignment="1" applyProtection="1">
      <alignment horizontal="right" vertical="center"/>
    </xf>
    <xf numFmtId="203" fontId="50" fillId="0" borderId="35" xfId="62" applyNumberFormat="1" applyFont="1" applyFill="1" applyBorder="1" applyAlignment="1" applyProtection="1">
      <alignment horizontal="right" vertical="center"/>
    </xf>
    <xf numFmtId="205" fontId="49" fillId="0" borderId="30" xfId="40" applyNumberFormat="1" applyFont="1" applyFill="1" applyBorder="1" applyAlignment="1" applyProtection="1">
      <alignment horizontal="right" vertical="center"/>
    </xf>
    <xf numFmtId="0" fontId="54" fillId="0" borderId="0" xfId="89" applyFont="1"/>
    <xf numFmtId="0" fontId="54" fillId="0" borderId="27" xfId="89" applyFont="1" applyBorder="1"/>
    <xf numFmtId="0" fontId="54" fillId="0" borderId="28" xfId="89" applyFont="1" applyBorder="1"/>
    <xf numFmtId="0" fontId="54" fillId="0" borderId="0" xfId="0" applyFont="1"/>
    <xf numFmtId="0" fontId="50" fillId="0" borderId="48" xfId="228" applyFont="1" applyBorder="1" applyAlignment="1">
      <alignment horizontal="center" vertical="center"/>
    </xf>
    <xf numFmtId="0" fontId="50" fillId="0" borderId="48" xfId="135" applyFont="1" applyBorder="1" applyAlignment="1">
      <alignment horizontal="center" vertical="center" wrapText="1"/>
    </xf>
    <xf numFmtId="202" fontId="50" fillId="0" borderId="48" xfId="40" applyNumberFormat="1" applyFont="1" applyFill="1" applyBorder="1" applyAlignment="1" applyProtection="1">
      <alignment horizontal="center" vertical="center" wrapText="1"/>
    </xf>
    <xf numFmtId="0" fontId="50" fillId="0" borderId="14" xfId="135" applyFont="1" applyBorder="1" applyAlignment="1">
      <alignment horizontal="center" vertical="center"/>
    </xf>
    <xf numFmtId="2" fontId="50" fillId="0" borderId="14" xfId="135" applyNumberFormat="1" applyFont="1" applyBorder="1" applyAlignment="1">
      <alignment horizontal="center" vertical="center"/>
    </xf>
    <xf numFmtId="0" fontId="50" fillId="0" borderId="14" xfId="126" applyFont="1" applyBorder="1" applyAlignment="1">
      <alignment horizontal="justify" vertical="center" wrapText="1"/>
    </xf>
    <xf numFmtId="0" fontId="50" fillId="0" borderId="14" xfId="135" applyFont="1" applyBorder="1" applyAlignment="1">
      <alignment horizontal="center" vertical="center" wrapText="1"/>
    </xf>
    <xf numFmtId="202" fontId="50" fillId="0" borderId="14" xfId="40" applyNumberFormat="1" applyFont="1" applyFill="1" applyBorder="1" applyAlignment="1" applyProtection="1">
      <alignment horizontal="center" vertical="center" wrapText="1"/>
    </xf>
    <xf numFmtId="0" fontId="50" fillId="0" borderId="14" xfId="126" applyFont="1" applyBorder="1" applyAlignment="1">
      <alignment horizontal="center" vertical="center"/>
    </xf>
    <xf numFmtId="0" fontId="50" fillId="0" borderId="14" xfId="228" applyFont="1" applyBorder="1" applyAlignment="1">
      <alignment horizontal="center" vertical="center"/>
    </xf>
    <xf numFmtId="0" fontId="50" fillId="0" borderId="49" xfId="135" applyFont="1" applyBorder="1" applyAlignment="1">
      <alignment horizontal="center" vertical="center"/>
    </xf>
    <xf numFmtId="0" fontId="50" fillId="0" borderId="14" xfId="228" applyFont="1" applyBorder="1" applyAlignment="1">
      <alignment horizontal="center" vertical="center" wrapText="1"/>
    </xf>
    <xf numFmtId="0" fontId="54" fillId="0" borderId="0" xfId="90" applyFont="1"/>
    <xf numFmtId="0" fontId="54" fillId="0" borderId="27" xfId="90" applyFont="1" applyBorder="1"/>
    <xf numFmtId="49" fontId="48" fillId="0" borderId="0" xfId="131" applyNumberFormat="1" applyFont="1" applyAlignment="1">
      <alignment horizontal="right" vertical="center"/>
    </xf>
    <xf numFmtId="49" fontId="48" fillId="0" borderId="0" xfId="131" applyNumberFormat="1" applyFont="1" applyAlignment="1">
      <alignment horizontal="left" vertical="center" wrapText="1"/>
    </xf>
    <xf numFmtId="202" fontId="48" fillId="0" borderId="0" xfId="131" applyNumberFormat="1" applyFont="1" applyAlignment="1">
      <alignment horizontal="center" vertical="center"/>
    </xf>
    <xf numFmtId="182" fontId="48" fillId="0" borderId="0" xfId="131" applyNumberFormat="1" applyFont="1" applyAlignment="1">
      <alignment vertical="center"/>
    </xf>
    <xf numFmtId="0" fontId="54" fillId="0" borderId="28" xfId="90" applyFont="1" applyBorder="1"/>
    <xf numFmtId="0" fontId="54" fillId="0" borderId="24" xfId="128" applyFont="1" applyBorder="1" applyAlignment="1">
      <alignment horizontal="left" vertical="center" wrapText="1"/>
    </xf>
    <xf numFmtId="9" fontId="54" fillId="0" borderId="13" xfId="129" applyNumberFormat="1" applyFont="1" applyBorder="1" applyAlignment="1">
      <alignment horizontal="center" vertical="center"/>
    </xf>
    <xf numFmtId="202" fontId="54" fillId="0" borderId="13" xfId="129" applyNumberFormat="1" applyFont="1" applyBorder="1" applyAlignment="1">
      <alignment horizontal="center" vertical="center"/>
    </xf>
    <xf numFmtId="0" fontId="54" fillId="0" borderId="57" xfId="128" applyFont="1" applyBorder="1" applyAlignment="1">
      <alignment horizontal="right" vertical="center"/>
    </xf>
    <xf numFmtId="0" fontId="54" fillId="0" borderId="16" xfId="128" applyFont="1" applyBorder="1" applyAlignment="1">
      <alignment horizontal="left" vertical="center" wrapText="1"/>
    </xf>
    <xf numFmtId="0" fontId="54" fillId="0" borderId="18" xfId="128" applyFont="1" applyBorder="1" applyAlignment="1">
      <alignment horizontal="right" vertical="center"/>
    </xf>
    <xf numFmtId="0" fontId="54" fillId="0" borderId="0" xfId="128" applyFont="1"/>
    <xf numFmtId="0" fontId="54" fillId="0" borderId="0" xfId="128" applyFont="1" applyAlignment="1">
      <alignment horizontal="center"/>
    </xf>
    <xf numFmtId="9" fontId="54" fillId="0" borderId="17" xfId="129" applyNumberFormat="1" applyFont="1" applyBorder="1" applyAlignment="1">
      <alignment horizontal="center" vertical="center"/>
    </xf>
    <xf numFmtId="202" fontId="54" fillId="0" borderId="17" xfId="129" applyNumberFormat="1" applyFont="1" applyBorder="1" applyAlignment="1">
      <alignment horizontal="center" vertical="center"/>
    </xf>
    <xf numFmtId="0" fontId="54" fillId="0" borderId="55" xfId="128" applyFont="1" applyBorder="1" applyAlignment="1">
      <alignment horizontal="left" vertical="center" wrapText="1"/>
    </xf>
    <xf numFmtId="9" fontId="54" fillId="0" borderId="45" xfId="129" applyNumberFormat="1" applyFont="1" applyBorder="1" applyAlignment="1">
      <alignment horizontal="center" vertical="center"/>
    </xf>
    <xf numFmtId="202" fontId="54" fillId="0" borderId="45" xfId="129" applyNumberFormat="1" applyFont="1" applyBorder="1" applyAlignment="1">
      <alignment horizontal="center" vertical="center"/>
    </xf>
    <xf numFmtId="0" fontId="54" fillId="0" borderId="56" xfId="128" applyFont="1" applyBorder="1" applyAlignment="1">
      <alignment horizontal="right" vertical="center"/>
    </xf>
    <xf numFmtId="0" fontId="48" fillId="0" borderId="31" xfId="128" applyFont="1" applyBorder="1" applyAlignment="1">
      <alignment horizontal="left" vertical="center" wrapText="1"/>
    </xf>
    <xf numFmtId="9" fontId="54" fillId="0" borderId="33" xfId="129" applyNumberFormat="1" applyFont="1" applyBorder="1" applyAlignment="1">
      <alignment horizontal="center" vertical="center"/>
    </xf>
    <xf numFmtId="202" fontId="48" fillId="0" borderId="33" xfId="129" applyNumberFormat="1" applyFont="1" applyBorder="1" applyAlignment="1">
      <alignment horizontal="center" vertical="center"/>
    </xf>
    <xf numFmtId="0" fontId="54" fillId="0" borderId="37" xfId="128" applyFont="1" applyBorder="1" applyAlignment="1">
      <alignment vertical="center"/>
    </xf>
    <xf numFmtId="200" fontId="54" fillId="0" borderId="0" xfId="0" applyNumberFormat="1" applyFont="1"/>
    <xf numFmtId="204" fontId="50" fillId="0" borderId="53" xfId="258" applyNumberFormat="1" applyFont="1" applyFill="1" applyBorder="1" applyAlignment="1" applyProtection="1">
      <alignment horizontal="right" vertical="center"/>
    </xf>
    <xf numFmtId="204" fontId="50" fillId="0" borderId="35" xfId="258" applyNumberFormat="1" applyFont="1" applyFill="1" applyBorder="1" applyAlignment="1" applyProtection="1">
      <alignment horizontal="right" vertical="center"/>
    </xf>
    <xf numFmtId="204" fontId="49" fillId="0" borderId="30" xfId="40" applyNumberFormat="1" applyFont="1" applyFill="1" applyBorder="1" applyAlignment="1" applyProtection="1">
      <alignment horizontal="right" vertical="center"/>
    </xf>
    <xf numFmtId="201" fontId="50" fillId="0" borderId="50" xfId="91" applyNumberFormat="1" applyFont="1" applyBorder="1" applyAlignment="1">
      <alignment horizontal="center" vertical="center"/>
    </xf>
    <xf numFmtId="201" fontId="55" fillId="0" borderId="52" xfId="91" applyNumberFormat="1" applyFont="1" applyBorder="1" applyAlignment="1">
      <alignment horizontal="center" vertical="center"/>
    </xf>
    <xf numFmtId="49" fontId="55" fillId="0" borderId="52" xfId="91" applyNumberFormat="1" applyFont="1" applyBorder="1" applyAlignment="1">
      <alignment horizontal="center" vertical="center"/>
    </xf>
    <xf numFmtId="201" fontId="50" fillId="0" borderId="23" xfId="228" applyNumberFormat="1" applyFont="1" applyBorder="1" applyAlignment="1">
      <alignment horizontal="center" vertical="center"/>
    </xf>
    <xf numFmtId="0" fontId="50" fillId="0" borderId="14" xfId="228" applyFont="1" applyBorder="1" applyAlignment="1">
      <alignment horizontal="justify" vertical="center" wrapText="1"/>
    </xf>
    <xf numFmtId="0" fontId="50" fillId="0" borderId="54" xfId="256" applyFont="1" applyFill="1" applyBorder="1" applyAlignment="1" applyProtection="1">
      <alignment horizontal="center" vertical="center"/>
    </xf>
    <xf numFmtId="0" fontId="50" fillId="0" borderId="23" xfId="256" applyFont="1" applyFill="1" applyBorder="1" applyAlignment="1" applyProtection="1">
      <alignment horizontal="center" vertical="center"/>
    </xf>
    <xf numFmtId="0" fontId="49" fillId="24" borderId="31" xfId="73" applyFont="1" applyFill="1" applyBorder="1" applyAlignment="1">
      <alignment vertical="center"/>
    </xf>
    <xf numFmtId="0" fontId="49" fillId="24" borderId="33" xfId="73" applyFont="1" applyFill="1" applyBorder="1" applyAlignment="1">
      <alignment vertical="center"/>
    </xf>
    <xf numFmtId="0" fontId="49" fillId="24" borderId="33" xfId="73" applyFont="1" applyFill="1" applyBorder="1" applyAlignment="1">
      <alignment horizontal="left" vertical="center" wrapText="1"/>
    </xf>
    <xf numFmtId="202" fontId="49" fillId="24" borderId="33" xfId="73" applyNumberFormat="1" applyFont="1" applyFill="1" applyBorder="1" applyAlignment="1">
      <alignment horizontal="center" vertical="center"/>
    </xf>
    <xf numFmtId="0" fontId="49" fillId="24" borderId="37" xfId="73" applyFont="1" applyFill="1" applyBorder="1" applyAlignment="1">
      <alignment vertical="center"/>
    </xf>
    <xf numFmtId="201" fontId="50" fillId="0" borderId="14" xfId="135" applyNumberFormat="1" applyFont="1" applyBorder="1" applyAlignment="1">
      <alignment horizontal="center" vertical="center"/>
    </xf>
    <xf numFmtId="42" fontId="50" fillId="0" borderId="0" xfId="255" applyFont="1" applyAlignment="1">
      <alignment horizontal="center" vertical="center"/>
    </xf>
    <xf numFmtId="0" fontId="50" fillId="0" borderId="0" xfId="89" applyFont="1" applyAlignment="1">
      <alignment horizontal="center" vertical="center"/>
    </xf>
    <xf numFmtId="0" fontId="50" fillId="0" borderId="0" xfId="0" applyFont="1" applyAlignment="1">
      <alignment horizontal="center" vertical="center"/>
    </xf>
    <xf numFmtId="6" fontId="50" fillId="0" borderId="0" xfId="255" applyNumberFormat="1" applyFont="1" applyFill="1" applyBorder="1" applyAlignment="1" applyProtection="1">
      <alignment horizontal="center" vertical="center" wrapText="1"/>
    </xf>
    <xf numFmtId="177" fontId="49" fillId="0" borderId="0" xfId="129" applyNumberFormat="1" applyFont="1" applyBorder="1" applyAlignment="1">
      <alignment horizontal="center" vertical="center"/>
    </xf>
    <xf numFmtId="200" fontId="50" fillId="0" borderId="0" xfId="90" applyNumberFormat="1" applyFont="1" applyAlignment="1">
      <alignment horizontal="center" vertical="center"/>
    </xf>
    <xf numFmtId="0" fontId="50" fillId="0" borderId="0" xfId="90" applyFont="1" applyAlignment="1">
      <alignment horizontal="center" vertical="center"/>
    </xf>
    <xf numFmtId="183" fontId="50" fillId="0" borderId="0" xfId="90" applyNumberFormat="1" applyFont="1" applyAlignment="1">
      <alignment horizontal="center" vertical="center"/>
    </xf>
    <xf numFmtId="183" fontId="50" fillId="0" borderId="0" xfId="89" applyNumberFormat="1" applyFont="1" applyAlignment="1">
      <alignment horizontal="center" vertical="center"/>
    </xf>
    <xf numFmtId="204" fontId="50" fillId="0" borderId="0" xfId="258" applyNumberFormat="1" applyFont="1" applyAlignment="1">
      <alignment horizontal="center" vertical="center"/>
    </xf>
    <xf numFmtId="204" fontId="56" fillId="0" borderId="0" xfId="258" applyNumberFormat="1" applyFont="1" applyAlignment="1">
      <alignment horizontal="center" vertical="center"/>
    </xf>
    <xf numFmtId="202" fontId="55" fillId="0" borderId="52" xfId="91" applyNumberFormat="1" applyFont="1" applyBorder="1" applyAlignment="1">
      <alignment vertical="center"/>
    </xf>
    <xf numFmtId="166" fontId="50" fillId="0" borderId="0" xfId="0" applyNumberFormat="1" applyFont="1" applyAlignment="1">
      <alignment horizontal="center" vertical="center"/>
    </xf>
    <xf numFmtId="202" fontId="50" fillId="0" borderId="14" xfId="40" applyNumberFormat="1" applyFont="1" applyFill="1" applyBorder="1" applyAlignment="1" applyProtection="1">
      <alignment vertical="center" wrapText="1"/>
    </xf>
    <xf numFmtId="0" fontId="50" fillId="0" borderId="58" xfId="256" applyFont="1" applyFill="1" applyBorder="1" applyAlignment="1" applyProtection="1">
      <alignment horizontal="center" vertical="center"/>
    </xf>
    <xf numFmtId="49" fontId="55" fillId="0" borderId="52" xfId="91" applyNumberFormat="1" applyFont="1" applyBorder="1" applyAlignment="1">
      <alignment horizontal="justify" vertical="center" wrapText="1"/>
    </xf>
    <xf numFmtId="201" fontId="55" fillId="0" borderId="51" xfId="91" applyNumberFormat="1" applyFont="1" applyBorder="1" applyAlignment="1">
      <alignment horizontal="center" vertical="center"/>
    </xf>
    <xf numFmtId="201" fontId="50" fillId="0" borderId="14" xfId="228" applyNumberFormat="1" applyFont="1" applyBorder="1" applyAlignment="1">
      <alignment horizontal="center" vertical="center"/>
    </xf>
    <xf numFmtId="204" fontId="57" fillId="26" borderId="0" xfId="258" applyNumberFormat="1" applyFont="1" applyFill="1" applyAlignment="1">
      <alignment horizontal="center" vertical="center"/>
    </xf>
    <xf numFmtId="6" fontId="57" fillId="26" borderId="0" xfId="255" applyNumberFormat="1" applyFont="1" applyFill="1" applyBorder="1" applyAlignment="1" applyProtection="1">
      <alignment horizontal="center" vertical="center" wrapText="1"/>
    </xf>
    <xf numFmtId="204" fontId="57" fillId="0" borderId="0" xfId="258" applyNumberFormat="1" applyFont="1" applyAlignment="1">
      <alignment horizontal="center" vertical="center"/>
    </xf>
    <xf numFmtId="6" fontId="57" fillId="0" borderId="0" xfId="255" applyNumberFormat="1" applyFont="1" applyFill="1" applyBorder="1" applyAlignment="1" applyProtection="1">
      <alignment horizontal="center" vertical="center" wrapText="1"/>
    </xf>
    <xf numFmtId="166" fontId="57" fillId="0" borderId="0" xfId="0" applyNumberFormat="1" applyFont="1" applyAlignment="1">
      <alignment horizontal="center" vertical="center"/>
    </xf>
    <xf numFmtId="206" fontId="49" fillId="24" borderId="34" xfId="73" applyNumberFormat="1" applyFont="1" applyFill="1" applyBorder="1" applyAlignment="1">
      <alignment vertical="center"/>
    </xf>
    <xf numFmtId="178" fontId="48" fillId="0" borderId="53" xfId="129" applyNumberFormat="1" applyFont="1" applyBorder="1" applyAlignment="1">
      <alignment vertical="center"/>
    </xf>
    <xf numFmtId="178" fontId="48" fillId="0" borderId="22" xfId="129" applyNumberFormat="1" applyFont="1" applyBorder="1" applyAlignment="1">
      <alignment vertical="center"/>
    </xf>
    <xf numFmtId="178" fontId="48" fillId="0" borderId="47" xfId="129" applyNumberFormat="1" applyFont="1" applyBorder="1" applyAlignment="1">
      <alignment vertical="center"/>
    </xf>
    <xf numFmtId="178" fontId="48" fillId="24" borderId="34" xfId="73" applyNumberFormat="1" applyFont="1" applyFill="1" applyBorder="1" applyAlignment="1">
      <alignment vertical="center"/>
    </xf>
    <xf numFmtId="204" fontId="50" fillId="0" borderId="48" xfId="258" applyNumberFormat="1" applyFont="1" applyFill="1" applyBorder="1" applyAlignment="1" applyProtection="1">
      <alignment vertical="center"/>
      <protection locked="0"/>
    </xf>
    <xf numFmtId="204" fontId="50" fillId="0" borderId="14" xfId="258" applyNumberFormat="1" applyFont="1" applyFill="1" applyBorder="1" applyAlignment="1" applyProtection="1">
      <alignment vertical="center" wrapText="1"/>
      <protection locked="0"/>
    </xf>
    <xf numFmtId="8" fontId="50" fillId="0" borderId="19" xfId="255" applyNumberFormat="1" applyFont="1" applyFill="1" applyBorder="1" applyAlignment="1" applyProtection="1">
      <alignment horizontal="right" vertical="center"/>
      <protection locked="0"/>
    </xf>
    <xf numFmtId="8" fontId="49" fillId="28" borderId="33" xfId="255" applyNumberFormat="1" applyFont="1" applyFill="1" applyBorder="1" applyAlignment="1" applyProtection="1">
      <alignment vertical="center"/>
      <protection locked="0"/>
    </xf>
    <xf numFmtId="6" fontId="50" fillId="0" borderId="48" xfId="255" applyNumberFormat="1" applyFont="1" applyFill="1" applyBorder="1" applyAlignment="1" applyProtection="1">
      <alignment horizontal="right" vertical="center"/>
      <protection locked="0"/>
    </xf>
    <xf numFmtId="6" fontId="50" fillId="0" borderId="14" xfId="255" applyNumberFormat="1" applyFont="1" applyFill="1" applyBorder="1" applyAlignment="1" applyProtection="1">
      <alignment horizontal="right" vertical="center"/>
      <protection locked="0"/>
    </xf>
    <xf numFmtId="204" fontId="50" fillId="0" borderId="14" xfId="258" applyNumberFormat="1" applyFont="1" applyFill="1" applyBorder="1" applyAlignment="1" applyProtection="1">
      <alignment horizontal="right" vertical="center" wrapText="1"/>
      <protection locked="0"/>
    </xf>
    <xf numFmtId="10" fontId="38" fillId="27" borderId="22" xfId="95" applyNumberFormat="1" applyFont="1" applyFill="1" applyBorder="1" applyAlignment="1" applyProtection="1">
      <alignment horizontal="center" vertical="center"/>
      <protection locked="0"/>
    </xf>
    <xf numFmtId="178" fontId="48" fillId="0" borderId="35" xfId="129" applyNumberFormat="1" applyFont="1" applyBorder="1" applyAlignment="1">
      <alignment vertical="center"/>
    </xf>
    <xf numFmtId="202" fontId="50" fillId="0" borderId="48" xfId="258" applyNumberFormat="1" applyFont="1" applyFill="1" applyBorder="1" applyAlignment="1" applyProtection="1">
      <alignment vertical="center"/>
    </xf>
    <xf numFmtId="202" fontId="50" fillId="0" borderId="14" xfId="258" applyNumberFormat="1" applyFont="1" applyFill="1" applyBorder="1" applyAlignment="1" applyProtection="1">
      <alignment vertical="center" wrapText="1"/>
    </xf>
    <xf numFmtId="202" fontId="50" fillId="0" borderId="19" xfId="255" applyNumberFormat="1" applyFont="1" applyFill="1" applyBorder="1" applyAlignment="1" applyProtection="1">
      <alignment horizontal="right" vertical="center"/>
    </xf>
    <xf numFmtId="202" fontId="49" fillId="28" borderId="33" xfId="255" applyNumberFormat="1" applyFont="1" applyFill="1" applyBorder="1" applyAlignment="1" applyProtection="1">
      <alignment vertical="center"/>
    </xf>
    <xf numFmtId="202" fontId="50" fillId="0" borderId="48" xfId="255" applyNumberFormat="1" applyFont="1" applyFill="1" applyBorder="1" applyAlignment="1" applyProtection="1">
      <alignment horizontal="right" vertical="center"/>
    </xf>
    <xf numFmtId="202" fontId="50" fillId="0" borderId="14" xfId="255" applyNumberFormat="1" applyFont="1" applyFill="1" applyBorder="1" applyAlignment="1" applyProtection="1">
      <alignment horizontal="right" vertical="center"/>
    </xf>
    <xf numFmtId="202" fontId="50" fillId="0" borderId="14" xfId="258" applyNumberFormat="1" applyFont="1" applyFill="1" applyBorder="1" applyAlignment="1" applyProtection="1">
      <alignment horizontal="right" vertical="center" wrapText="1"/>
    </xf>
    <xf numFmtId="0" fontId="43" fillId="0" borderId="0" xfId="89" applyFont="1" applyAlignment="1">
      <alignment horizontal="center" vertical="center" wrapText="1"/>
    </xf>
    <xf numFmtId="0" fontId="40" fillId="0" borderId="44" xfId="89" applyFont="1" applyBorder="1" applyAlignment="1">
      <alignment horizontal="center"/>
    </xf>
    <xf numFmtId="0" fontId="40" fillId="0" borderId="45" xfId="89" applyFont="1" applyBorder="1" applyAlignment="1">
      <alignment horizontal="center"/>
    </xf>
    <xf numFmtId="0" fontId="40" fillId="0" borderId="46" xfId="89" applyFont="1" applyBorder="1" applyAlignment="1">
      <alignment horizontal="center"/>
    </xf>
    <xf numFmtId="0" fontId="41" fillId="0" borderId="27" xfId="89" applyFont="1" applyBorder="1" applyAlignment="1">
      <alignment horizontal="center"/>
    </xf>
    <xf numFmtId="0" fontId="41" fillId="0" borderId="0" xfId="89" applyFont="1" applyAlignment="1">
      <alignment horizontal="center"/>
    </xf>
    <xf numFmtId="0" fontId="41" fillId="0" borderId="28" xfId="89" applyFont="1" applyBorder="1" applyAlignment="1">
      <alignment horizontal="center"/>
    </xf>
    <xf numFmtId="0" fontId="40" fillId="0" borderId="27" xfId="89" applyFont="1" applyBorder="1" applyAlignment="1">
      <alignment horizontal="center"/>
    </xf>
    <xf numFmtId="0" fontId="40" fillId="0" borderId="0" xfId="89" applyFont="1" applyAlignment="1">
      <alignment horizontal="center"/>
    </xf>
    <xf numFmtId="0" fontId="40" fillId="0" borderId="28" xfId="89" applyFont="1" applyBorder="1" applyAlignment="1">
      <alignment horizontal="center"/>
    </xf>
    <xf numFmtId="0" fontId="40" fillId="0" borderId="0" xfId="89" applyFont="1" applyAlignment="1">
      <alignment horizontal="center" vertical="center" wrapText="1"/>
    </xf>
    <xf numFmtId="0" fontId="38" fillId="26" borderId="23" xfId="130" applyFont="1" applyFill="1" applyBorder="1" applyAlignment="1">
      <alignment vertical="center" wrapText="1"/>
    </xf>
    <xf numFmtId="0" fontId="38" fillId="26" borderId="18" xfId="130" applyFont="1" applyFill="1" applyBorder="1" applyAlignment="1">
      <alignment vertical="center" wrapText="1"/>
    </xf>
    <xf numFmtId="0" fontId="38" fillId="26" borderId="14" xfId="130" applyFont="1" applyFill="1" applyBorder="1" applyAlignment="1">
      <alignment vertical="center" wrapText="1"/>
    </xf>
    <xf numFmtId="3" fontId="39" fillId="26" borderId="20" xfId="130" applyNumberFormat="1" applyFont="1" applyFill="1" applyBorder="1" applyAlignment="1">
      <alignment horizontal="center" vertical="center" wrapText="1"/>
    </xf>
    <xf numFmtId="3" fontId="39" fillId="26" borderId="14" xfId="130" applyNumberFormat="1" applyFont="1" applyFill="1" applyBorder="1" applyAlignment="1">
      <alignment horizontal="center" vertical="center"/>
    </xf>
    <xf numFmtId="0" fontId="38" fillId="0" borderId="13" xfId="79" applyFont="1" applyBorder="1" applyAlignment="1">
      <alignment horizontal="center" vertical="center"/>
    </xf>
    <xf numFmtId="0" fontId="38" fillId="0" borderId="21" xfId="79" applyFont="1" applyBorder="1" applyAlignment="1">
      <alignment horizontal="center" vertical="center"/>
    </xf>
    <xf numFmtId="0" fontId="54" fillId="0" borderId="16" xfId="128" applyFont="1" applyBorder="1" applyAlignment="1">
      <alignment horizontal="left" vertical="center" wrapText="1"/>
    </xf>
    <xf numFmtId="0" fontId="54" fillId="0" borderId="17" xfId="128" applyFont="1" applyBorder="1" applyAlignment="1">
      <alignment horizontal="left" vertical="center" wrapText="1"/>
    </xf>
    <xf numFmtId="0" fontId="54" fillId="0" borderId="18" xfId="128" applyFont="1" applyBorder="1" applyAlignment="1">
      <alignment horizontal="left" vertical="center" wrapText="1"/>
    </xf>
    <xf numFmtId="0" fontId="38" fillId="25" borderId="15" xfId="130" applyFont="1" applyFill="1" applyBorder="1" applyAlignment="1">
      <alignment horizontal="center" vertical="center" wrapText="1"/>
    </xf>
    <xf numFmtId="0" fontId="38" fillId="25" borderId="32" xfId="130" applyFont="1" applyFill="1" applyBorder="1" applyAlignment="1">
      <alignment horizontal="center" vertical="center" wrapText="1"/>
    </xf>
    <xf numFmtId="0" fontId="39" fillId="26" borderId="14" xfId="130" applyFont="1" applyFill="1" applyBorder="1" applyAlignment="1">
      <alignment horizontal="center" vertical="center" wrapText="1"/>
    </xf>
    <xf numFmtId="0" fontId="39" fillId="26" borderId="14" xfId="130" applyFont="1" applyFill="1" applyBorder="1" applyAlignment="1">
      <alignment horizontal="center" vertical="center"/>
    </xf>
    <xf numFmtId="3" fontId="39" fillId="26" borderId="14" xfId="130" applyNumberFormat="1" applyFont="1" applyFill="1" applyBorder="1" applyAlignment="1">
      <alignment horizontal="center" vertical="center" wrapText="1"/>
    </xf>
    <xf numFmtId="0" fontId="38" fillId="26" borderId="23" xfId="130" applyFont="1" applyFill="1" applyBorder="1" applyAlignment="1">
      <alignment horizontal="left" vertical="center" wrapText="1"/>
    </xf>
    <xf numFmtId="0" fontId="38" fillId="26" borderId="18" xfId="130" applyFont="1" applyFill="1" applyBorder="1" applyAlignment="1">
      <alignment horizontal="left" vertical="center" wrapText="1"/>
    </xf>
    <xf numFmtId="0" fontId="38" fillId="26" borderId="14" xfId="130" applyFont="1" applyFill="1" applyBorder="1" applyAlignment="1">
      <alignment horizontal="left" vertical="center" wrapText="1"/>
    </xf>
    <xf numFmtId="3" fontId="39" fillId="26" borderId="59" xfId="130" applyNumberFormat="1" applyFont="1" applyFill="1" applyBorder="1" applyAlignment="1">
      <alignment horizontal="center" vertical="center"/>
    </xf>
    <xf numFmtId="182" fontId="39" fillId="26" borderId="59" xfId="60" applyNumberFormat="1" applyFont="1" applyFill="1" applyBorder="1" applyAlignment="1">
      <alignment horizontal="center" vertical="center"/>
    </xf>
    <xf numFmtId="9" fontId="38" fillId="27" borderId="47" xfId="95" applyFont="1" applyFill="1" applyBorder="1" applyAlignment="1">
      <alignment horizontal="center" vertical="center"/>
    </xf>
    <xf numFmtId="0" fontId="38" fillId="26" borderId="55" xfId="130" applyFont="1" applyFill="1" applyBorder="1" applyAlignment="1">
      <alignment horizontal="left" vertical="center" wrapText="1"/>
    </xf>
    <xf numFmtId="0" fontId="38" fillId="26" borderId="45" xfId="130" applyFont="1" applyFill="1" applyBorder="1" applyAlignment="1">
      <alignment horizontal="left" vertical="center" wrapText="1"/>
    </xf>
    <xf numFmtId="0" fontId="38" fillId="26" borderId="56" xfId="130" applyFont="1" applyFill="1" applyBorder="1" applyAlignment="1">
      <alignment horizontal="left"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2" xfId="256" xr:uid="{2DA45231-C063-4414-9990-A314CF43CA1A}"/>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0]" xfId="255" builtinId="7"/>
    <cellStyle name="Moneda [0] 2" xfId="257" xr:uid="{1F716D30-7D8D-4F31-9076-11D121090296}"/>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113605</xdr:rowOff>
    </xdr:from>
    <xdr:ext cx="1353141" cy="1600895"/>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9857" y="322248"/>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8</xdr:col>
      <xdr:colOff>1265553</xdr:colOff>
      <xdr:row>2</xdr:row>
      <xdr:rowOff>156481</xdr:rowOff>
    </xdr:from>
    <xdr:to>
      <xdr:col>11</xdr:col>
      <xdr:colOff>115660</xdr:colOff>
      <xdr:row>7</xdr:row>
      <xdr:rowOff>13607</xdr:rowOff>
    </xdr:to>
    <xdr:pic>
      <xdr:nvPicPr>
        <xdr:cNvPr id="6" name="Imagen 5">
          <a:extLst>
            <a:ext uri="{FF2B5EF4-FFF2-40B4-BE49-F238E27FC236}">
              <a16:creationId xmlns:a16="http://schemas.microsoft.com/office/drawing/2014/main" id="{F357173A-7A89-44A0-BB25-16D0203ED289}"/>
            </a:ext>
          </a:extLst>
        </xdr:cNvPr>
        <xdr:cNvPicPr/>
      </xdr:nvPicPr>
      <xdr:blipFill>
        <a:blip xmlns:r="http://schemas.openxmlformats.org/officeDocument/2006/relationships" r:embed="rId2"/>
        <a:stretch>
          <a:fillRect/>
        </a:stretch>
      </xdr:blipFill>
      <xdr:spPr>
        <a:xfrm>
          <a:off x="10899411" y="693964"/>
          <a:ext cx="4456249" cy="1143000"/>
        </a:xfrm>
        <a:prstGeom prst="rect">
          <a:avLst/>
        </a:prstGeom>
      </xdr:spPr>
    </xdr:pic>
    <xdr:clientData/>
  </xdr:twoCellAnchor>
  <xdr:twoCellAnchor editAs="oneCell">
    <xdr:from>
      <xdr:col>8</xdr:col>
      <xdr:colOff>571498</xdr:colOff>
      <xdr:row>3</xdr:row>
      <xdr:rowOff>56786</xdr:rowOff>
    </xdr:from>
    <xdr:to>
      <xdr:col>9</xdr:col>
      <xdr:colOff>136082</xdr:colOff>
      <xdr:row>6</xdr:row>
      <xdr:rowOff>206807</xdr:rowOff>
    </xdr:to>
    <xdr:pic>
      <xdr:nvPicPr>
        <xdr:cNvPr id="7" name="Imagen 6" descr="Imagen que contiene exterior, firmar, cuarto, gente&#10;&#10;Descripción generada automáticamente">
          <a:extLst>
            <a:ext uri="{FF2B5EF4-FFF2-40B4-BE49-F238E27FC236}">
              <a16:creationId xmlns:a16="http://schemas.microsoft.com/office/drawing/2014/main" id="{52E4A5FF-E4ED-476D-B415-3E96674EBC0B}"/>
            </a:ext>
          </a:extLst>
        </xdr:cNvPr>
        <xdr:cNvPicPr/>
      </xdr:nvPicPr>
      <xdr:blipFill>
        <a:blip xmlns:r="http://schemas.openxmlformats.org/officeDocument/2006/relationships" r:embed="rId3"/>
        <a:stretch>
          <a:fillRect/>
        </a:stretch>
      </xdr:blipFill>
      <xdr:spPr>
        <a:xfrm>
          <a:off x="10205356" y="784769"/>
          <a:ext cx="898085" cy="7623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113605</xdr:rowOff>
    </xdr:from>
    <xdr:ext cx="1353141" cy="1600895"/>
    <xdr:pic>
      <xdr:nvPicPr>
        <xdr:cNvPr id="2" name="Imagen 1">
          <a:extLst>
            <a:ext uri="{FF2B5EF4-FFF2-40B4-BE49-F238E27FC236}">
              <a16:creationId xmlns:a16="http://schemas.microsoft.com/office/drawing/2014/main" id="{90B121A1-D106-486D-A214-090673B1DD2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7200" y="323155"/>
          <a:ext cx="1353141" cy="160089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8</xdr:col>
      <xdr:colOff>1265553</xdr:colOff>
      <xdr:row>2</xdr:row>
      <xdr:rowOff>156481</xdr:rowOff>
    </xdr:from>
    <xdr:to>
      <xdr:col>11</xdr:col>
      <xdr:colOff>115660</xdr:colOff>
      <xdr:row>7</xdr:row>
      <xdr:rowOff>37419</xdr:rowOff>
    </xdr:to>
    <xdr:pic>
      <xdr:nvPicPr>
        <xdr:cNvPr id="3" name="Imagen 2">
          <a:extLst>
            <a:ext uri="{FF2B5EF4-FFF2-40B4-BE49-F238E27FC236}">
              <a16:creationId xmlns:a16="http://schemas.microsoft.com/office/drawing/2014/main" id="{6E9D49E0-E19F-432C-9ABA-8BE168E19D96}"/>
            </a:ext>
          </a:extLst>
        </xdr:cNvPr>
        <xdr:cNvPicPr/>
      </xdr:nvPicPr>
      <xdr:blipFill>
        <a:blip xmlns:r="http://schemas.openxmlformats.org/officeDocument/2006/relationships" r:embed="rId2"/>
        <a:stretch>
          <a:fillRect/>
        </a:stretch>
      </xdr:blipFill>
      <xdr:spPr>
        <a:xfrm>
          <a:off x="9780903" y="699406"/>
          <a:ext cx="4146007" cy="1162051"/>
        </a:xfrm>
        <a:prstGeom prst="rect">
          <a:avLst/>
        </a:prstGeom>
      </xdr:spPr>
    </xdr:pic>
    <xdr:clientData/>
  </xdr:twoCellAnchor>
  <xdr:twoCellAnchor editAs="oneCell">
    <xdr:from>
      <xdr:col>8</xdr:col>
      <xdr:colOff>571498</xdr:colOff>
      <xdr:row>3</xdr:row>
      <xdr:rowOff>56786</xdr:rowOff>
    </xdr:from>
    <xdr:to>
      <xdr:col>9</xdr:col>
      <xdr:colOff>136082</xdr:colOff>
      <xdr:row>6</xdr:row>
      <xdr:rowOff>206808</xdr:rowOff>
    </xdr:to>
    <xdr:pic>
      <xdr:nvPicPr>
        <xdr:cNvPr id="4" name="Imagen 3" descr="Imagen que contiene exterior, firmar, cuarto, gente&#10;&#10;Descripción generada automáticamente">
          <a:extLst>
            <a:ext uri="{FF2B5EF4-FFF2-40B4-BE49-F238E27FC236}">
              <a16:creationId xmlns:a16="http://schemas.microsoft.com/office/drawing/2014/main" id="{8F5C9D4C-2EE3-4011-AC7D-EB3D68C7EF8D}"/>
            </a:ext>
          </a:extLst>
        </xdr:cNvPr>
        <xdr:cNvPicPr/>
      </xdr:nvPicPr>
      <xdr:blipFill>
        <a:blip xmlns:r="http://schemas.openxmlformats.org/officeDocument/2006/relationships" r:embed="rId3"/>
        <a:stretch>
          <a:fillRect/>
        </a:stretch>
      </xdr:blipFill>
      <xdr:spPr>
        <a:xfrm>
          <a:off x="9096373" y="818786"/>
          <a:ext cx="821884" cy="7786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U70"/>
  <sheetViews>
    <sheetView showGridLines="0" view="pageBreakPreview" topLeftCell="A62" zoomScale="80" zoomScaleNormal="100" zoomScaleSheetLayoutView="80" zoomScalePageLayoutView="55" workbookViewId="0">
      <selection activeCell="A67" sqref="A67:XFD67"/>
    </sheetView>
  </sheetViews>
  <sheetFormatPr baseColWidth="10" defaultColWidth="11.3828125" defaultRowHeight="17.600000000000001" x14ac:dyDescent="0.4"/>
  <cols>
    <col min="1" max="2" width="3.3828125" style="1" customWidth="1"/>
    <col min="3" max="3" width="7.3828125" style="1" customWidth="1"/>
    <col min="4" max="4" width="6.15234375" style="1" bestFit="1" customWidth="1"/>
    <col min="5" max="5" width="8.15234375" style="1" bestFit="1" customWidth="1"/>
    <col min="6" max="6" width="12.69140625" style="1" bestFit="1" customWidth="1"/>
    <col min="7" max="7" width="73.15234375" style="44" customWidth="1"/>
    <col min="8" max="8" width="13.3828125" style="1" customWidth="1"/>
    <col min="9" max="9" width="18.84375" style="79" customWidth="1"/>
    <col min="10" max="10" width="26.84375" style="1" customWidth="1"/>
    <col min="11" max="11" width="33.53515625" style="1" bestFit="1" customWidth="1"/>
    <col min="12" max="12" width="3.15234375" style="1" customWidth="1"/>
    <col min="13" max="13" width="2.84375" style="1" customWidth="1"/>
    <col min="14" max="14" width="21.15234375" style="152" bestFit="1" customWidth="1"/>
    <col min="15" max="15" width="17.84375" style="144" bestFit="1" customWidth="1"/>
    <col min="16" max="16" width="27.84375" style="144" bestFit="1" customWidth="1"/>
    <col min="17" max="17" width="17.53515625" style="1" bestFit="1" customWidth="1"/>
    <col min="18" max="18" width="16.3828125" style="1" bestFit="1" customWidth="1"/>
    <col min="19" max="19" width="20.84375" style="1" bestFit="1" customWidth="1"/>
    <col min="20" max="20" width="39.15234375" style="1" customWidth="1"/>
    <col min="21" max="21" width="36.15234375" style="1" customWidth="1"/>
    <col min="22" max="16384" width="11.3828125" style="1"/>
  </cols>
  <sheetData>
    <row r="1" spans="1:20" ht="16.5" customHeight="1" x14ac:dyDescent="0.4">
      <c r="A1" s="54"/>
      <c r="B1" s="8"/>
      <c r="C1" s="8"/>
      <c r="D1" s="8"/>
      <c r="E1" s="8"/>
      <c r="F1" s="8"/>
      <c r="H1" s="8"/>
      <c r="I1" s="72"/>
      <c r="J1" s="8"/>
      <c r="K1" s="8"/>
      <c r="L1" s="8"/>
      <c r="M1" s="8"/>
      <c r="P1" s="145"/>
      <c r="Q1"/>
      <c r="R1"/>
      <c r="S1"/>
      <c r="T1"/>
    </row>
    <row r="2" spans="1:20" ht="26.7" customHeight="1" x14ac:dyDescent="0.4">
      <c r="A2" s="8"/>
      <c r="B2" s="188" t="s">
        <v>23</v>
      </c>
      <c r="C2" s="189"/>
      <c r="D2" s="189"/>
      <c r="E2" s="189"/>
      <c r="F2" s="189"/>
      <c r="G2" s="189"/>
      <c r="H2" s="189"/>
      <c r="I2" s="189"/>
      <c r="J2" s="189"/>
      <c r="K2" s="189"/>
      <c r="L2" s="190"/>
      <c r="M2" s="8"/>
      <c r="P2" s="145"/>
      <c r="Q2"/>
      <c r="R2"/>
      <c r="S2"/>
      <c r="T2"/>
    </row>
    <row r="3" spans="1:20" ht="16.75" x14ac:dyDescent="0.35">
      <c r="A3" s="8"/>
      <c r="B3" s="191" t="s">
        <v>26</v>
      </c>
      <c r="C3" s="192"/>
      <c r="D3" s="192"/>
      <c r="E3" s="192"/>
      <c r="F3" s="192"/>
      <c r="G3" s="192"/>
      <c r="H3" s="192"/>
      <c r="I3" s="192"/>
      <c r="J3" s="192"/>
      <c r="K3" s="192"/>
      <c r="L3" s="193"/>
      <c r="M3" s="8"/>
      <c r="P3" s="145"/>
      <c r="Q3"/>
      <c r="R3"/>
      <c r="S3"/>
      <c r="T3"/>
    </row>
    <row r="4" spans="1:20" ht="16.5" customHeight="1" x14ac:dyDescent="0.35">
      <c r="A4" s="8"/>
      <c r="B4" s="191"/>
      <c r="C4" s="192"/>
      <c r="D4" s="192"/>
      <c r="E4" s="192"/>
      <c r="F4" s="192"/>
      <c r="G4" s="192"/>
      <c r="H4" s="192"/>
      <c r="I4" s="192"/>
      <c r="J4" s="192"/>
      <c r="K4" s="192"/>
      <c r="L4" s="193"/>
      <c r="M4" s="8"/>
      <c r="P4" s="145"/>
      <c r="Q4"/>
      <c r="R4"/>
      <c r="S4"/>
      <c r="T4"/>
    </row>
    <row r="5" spans="1:20" ht="16.5" customHeight="1" x14ac:dyDescent="0.4">
      <c r="A5" s="8"/>
      <c r="B5" s="194" t="s">
        <v>0</v>
      </c>
      <c r="C5" s="195"/>
      <c r="D5" s="195"/>
      <c r="E5" s="195"/>
      <c r="F5" s="195"/>
      <c r="G5" s="195"/>
      <c r="H5" s="195"/>
      <c r="I5" s="195"/>
      <c r="J5" s="195"/>
      <c r="K5" s="195"/>
      <c r="L5" s="196"/>
      <c r="M5" s="8"/>
      <c r="P5" s="145"/>
      <c r="Q5"/>
      <c r="R5"/>
      <c r="S5"/>
      <c r="T5"/>
    </row>
    <row r="6" spans="1:20" ht="16.5" customHeight="1" x14ac:dyDescent="0.4">
      <c r="A6" s="8"/>
      <c r="B6" s="194" t="s">
        <v>1</v>
      </c>
      <c r="C6" s="195"/>
      <c r="D6" s="195"/>
      <c r="E6" s="195"/>
      <c r="F6" s="195"/>
      <c r="G6" s="195"/>
      <c r="H6" s="195"/>
      <c r="I6" s="195"/>
      <c r="J6" s="195"/>
      <c r="K6" s="195"/>
      <c r="L6" s="196"/>
      <c r="M6" s="8"/>
      <c r="P6" s="145"/>
      <c r="Q6"/>
      <c r="R6"/>
      <c r="S6"/>
      <c r="T6"/>
    </row>
    <row r="7" spans="1:20" ht="36" customHeight="1" x14ac:dyDescent="0.4">
      <c r="A7" s="8"/>
      <c r="B7" s="23"/>
      <c r="C7" s="60"/>
      <c r="D7" s="60"/>
      <c r="E7" s="60"/>
      <c r="F7" s="60"/>
      <c r="G7" s="61"/>
      <c r="H7" s="60"/>
      <c r="I7" s="71"/>
      <c r="J7" s="60"/>
      <c r="K7" s="60"/>
      <c r="L7" s="24"/>
      <c r="M7" s="8"/>
      <c r="P7" s="145"/>
      <c r="Q7"/>
      <c r="R7"/>
      <c r="S7"/>
      <c r="T7"/>
    </row>
    <row r="8" spans="1:20" ht="35.25" customHeight="1" x14ac:dyDescent="0.35">
      <c r="A8" s="8"/>
      <c r="B8" s="11"/>
      <c r="C8" s="62"/>
      <c r="D8" s="62"/>
      <c r="E8" s="62"/>
      <c r="F8" s="62"/>
      <c r="G8" s="187"/>
      <c r="H8" s="187"/>
      <c r="I8" s="187"/>
      <c r="J8" s="187"/>
      <c r="K8" s="62"/>
      <c r="L8" s="12"/>
      <c r="M8" s="8"/>
      <c r="P8" s="145"/>
      <c r="Q8"/>
      <c r="R8"/>
      <c r="S8"/>
      <c r="T8"/>
    </row>
    <row r="9" spans="1:20" ht="36.75" customHeight="1" x14ac:dyDescent="0.35">
      <c r="A9" s="8"/>
      <c r="B9" s="9"/>
      <c r="C9" s="197" t="s">
        <v>66</v>
      </c>
      <c r="D9" s="197"/>
      <c r="E9" s="197"/>
      <c r="F9" s="197"/>
      <c r="G9" s="197"/>
      <c r="H9" s="197"/>
      <c r="I9" s="197"/>
      <c r="J9" s="197"/>
      <c r="K9" s="197"/>
      <c r="L9" s="10"/>
      <c r="M9" s="8"/>
      <c r="P9" s="145"/>
      <c r="Q9"/>
      <c r="R9"/>
      <c r="S9"/>
      <c r="T9"/>
    </row>
    <row r="10" spans="1:20" ht="18" thickBot="1" x14ac:dyDescent="0.45">
      <c r="A10" s="8"/>
      <c r="B10" s="9"/>
      <c r="C10" s="64"/>
      <c r="D10" s="64"/>
      <c r="E10" s="63"/>
      <c r="F10" s="63"/>
      <c r="H10" s="63"/>
      <c r="I10" s="73"/>
      <c r="J10" s="63"/>
      <c r="K10" s="63"/>
      <c r="L10" s="10"/>
      <c r="M10" s="8"/>
      <c r="P10" s="145"/>
      <c r="Q10"/>
      <c r="R10"/>
      <c r="S10"/>
      <c r="T10"/>
    </row>
    <row r="11" spans="1:20" ht="18" customHeight="1" thickBot="1" x14ac:dyDescent="0.5">
      <c r="A11" s="8"/>
      <c r="B11" s="9"/>
      <c r="C11" s="34"/>
      <c r="D11" s="56"/>
      <c r="E11" s="35"/>
      <c r="F11" s="35"/>
      <c r="G11" s="45"/>
      <c r="H11" s="36"/>
      <c r="I11" s="74"/>
      <c r="J11" s="36"/>
      <c r="K11" s="37"/>
      <c r="L11" s="10"/>
      <c r="M11" s="8"/>
      <c r="P11" s="145"/>
      <c r="Q11"/>
      <c r="R11"/>
      <c r="S11"/>
      <c r="T11"/>
    </row>
    <row r="12" spans="1:20" ht="17.149999999999999" thickBot="1" x14ac:dyDescent="0.4">
      <c r="A12" s="8"/>
      <c r="B12" s="9"/>
      <c r="C12" s="38" t="s">
        <v>2</v>
      </c>
      <c r="D12" s="57" t="s">
        <v>42</v>
      </c>
      <c r="E12" s="39" t="s">
        <v>43</v>
      </c>
      <c r="F12" s="40" t="s">
        <v>44</v>
      </c>
      <c r="G12" s="41" t="s">
        <v>3</v>
      </c>
      <c r="H12" s="39" t="s">
        <v>4</v>
      </c>
      <c r="I12" s="70" t="s">
        <v>5</v>
      </c>
      <c r="J12" s="42" t="s">
        <v>6</v>
      </c>
      <c r="K12" s="43" t="s">
        <v>7</v>
      </c>
      <c r="L12" s="10"/>
      <c r="M12" s="8"/>
      <c r="O12" s="146"/>
      <c r="P12" s="145"/>
      <c r="Q12"/>
      <c r="R12"/>
      <c r="S12"/>
      <c r="T12"/>
    </row>
    <row r="13" spans="1:20" ht="24.65" customHeight="1" thickBot="1" x14ac:dyDescent="0.4">
      <c r="A13" s="8"/>
      <c r="B13" s="9"/>
      <c r="C13" s="25" t="s">
        <v>67</v>
      </c>
      <c r="D13" s="26"/>
      <c r="E13" s="26"/>
      <c r="F13" s="26"/>
      <c r="G13" s="33"/>
      <c r="H13" s="26"/>
      <c r="I13" s="75"/>
      <c r="J13" s="27"/>
      <c r="K13" s="28"/>
      <c r="L13" s="10"/>
      <c r="M13" s="8"/>
      <c r="O13" s="146"/>
      <c r="P13" s="145"/>
      <c r="Q13"/>
      <c r="R13"/>
      <c r="S13"/>
      <c r="T13"/>
    </row>
    <row r="14" spans="1:20" s="85" customFormat="1" ht="33.450000000000003" x14ac:dyDescent="0.4">
      <c r="B14" s="86"/>
      <c r="C14" s="130">
        <v>1.1000000000000001</v>
      </c>
      <c r="D14" s="159">
        <v>600.1</v>
      </c>
      <c r="E14" s="131"/>
      <c r="F14" s="131"/>
      <c r="G14" s="158" t="s">
        <v>31</v>
      </c>
      <c r="H14" s="132" t="s">
        <v>39</v>
      </c>
      <c r="I14" s="154">
        <v>4233</v>
      </c>
      <c r="J14" s="180">
        <v>36778</v>
      </c>
      <c r="K14" s="127">
        <f>+ROUND(I14*J14,0)</f>
        <v>155681274</v>
      </c>
      <c r="L14" s="87"/>
      <c r="N14" s="152">
        <v>27243</v>
      </c>
      <c r="O14" s="146">
        <f>ROUND(N14*1.35,0)</f>
        <v>36778</v>
      </c>
      <c r="P14" s="155">
        <f>+J14-N14</f>
        <v>9535</v>
      </c>
      <c r="Q14" s="88"/>
      <c r="R14" s="88"/>
      <c r="S14" s="88"/>
      <c r="T14" s="88"/>
    </row>
    <row r="15" spans="1:20" s="85" customFormat="1" ht="33.450000000000003" x14ac:dyDescent="0.4">
      <c r="B15" s="86"/>
      <c r="C15" s="133">
        <v>1.2</v>
      </c>
      <c r="D15" s="160"/>
      <c r="E15" s="92" t="s">
        <v>107</v>
      </c>
      <c r="F15" s="92"/>
      <c r="G15" s="134" t="s">
        <v>38</v>
      </c>
      <c r="H15" s="95" t="s">
        <v>39</v>
      </c>
      <c r="I15" s="156">
        <v>285</v>
      </c>
      <c r="J15" s="181">
        <v>277773</v>
      </c>
      <c r="K15" s="128">
        <f>+ROUND(I15*J15,0)</f>
        <v>79165305</v>
      </c>
      <c r="L15" s="87"/>
      <c r="N15" s="152">
        <v>205758</v>
      </c>
      <c r="O15" s="146">
        <f t="shared" ref="O15:O16" si="0">ROUND(N15*1.35,0)</f>
        <v>277773</v>
      </c>
      <c r="P15" s="155">
        <f t="shared" ref="P15:P16" si="1">+J15-N15</f>
        <v>72015</v>
      </c>
      <c r="Q15" s="88"/>
      <c r="R15" s="88"/>
      <c r="S15" s="88"/>
      <c r="T15" s="88"/>
    </row>
    <row r="16" spans="1:20" s="85" customFormat="1" ht="33.450000000000003" x14ac:dyDescent="0.4">
      <c r="B16" s="86"/>
      <c r="C16" s="133">
        <v>1.3</v>
      </c>
      <c r="D16" s="160" t="s">
        <v>29</v>
      </c>
      <c r="E16" s="92"/>
      <c r="F16" s="92"/>
      <c r="G16" s="134" t="s">
        <v>40</v>
      </c>
      <c r="H16" s="95" t="s">
        <v>41</v>
      </c>
      <c r="I16" s="156">
        <v>309721</v>
      </c>
      <c r="J16" s="181">
        <v>2268</v>
      </c>
      <c r="K16" s="128">
        <f>+ROUND(I16*J16,0)</f>
        <v>702447228</v>
      </c>
      <c r="L16" s="87"/>
      <c r="N16" s="152">
        <v>1680</v>
      </c>
      <c r="O16" s="146">
        <f t="shared" si="0"/>
        <v>2268</v>
      </c>
      <c r="P16" s="155">
        <f t="shared" si="1"/>
        <v>588</v>
      </c>
      <c r="Q16" s="88"/>
      <c r="R16" s="88"/>
      <c r="S16" s="88"/>
      <c r="T16" s="88"/>
    </row>
    <row r="17" spans="2:20" s="85" customFormat="1" ht="26.7" customHeight="1" thickBot="1" x14ac:dyDescent="0.45">
      <c r="B17" s="86"/>
      <c r="C17" s="29" t="s">
        <v>8</v>
      </c>
      <c r="D17" s="58"/>
      <c r="E17" s="30"/>
      <c r="F17" s="30"/>
      <c r="G17" s="31" t="s">
        <v>27</v>
      </c>
      <c r="H17" s="30"/>
      <c r="I17" s="76"/>
      <c r="J17" s="182"/>
      <c r="K17" s="129">
        <f>SUM(K14:K16)</f>
        <v>937293807</v>
      </c>
      <c r="L17" s="87"/>
      <c r="N17" s="152"/>
      <c r="O17" s="146"/>
      <c r="P17" s="143"/>
      <c r="Q17" s="88"/>
      <c r="R17" s="88"/>
      <c r="S17" s="88"/>
      <c r="T17" s="88"/>
    </row>
    <row r="18" spans="2:20" s="85" customFormat="1" ht="24.65" customHeight="1" thickBot="1" x14ac:dyDescent="0.45">
      <c r="B18" s="86"/>
      <c r="C18" s="25" t="s">
        <v>82</v>
      </c>
      <c r="D18" s="26"/>
      <c r="E18" s="26"/>
      <c r="F18" s="26"/>
      <c r="G18" s="33"/>
      <c r="H18" s="26"/>
      <c r="I18" s="75"/>
      <c r="J18" s="183"/>
      <c r="K18" s="28"/>
      <c r="L18" s="87"/>
      <c r="N18" s="152"/>
      <c r="O18" s="146"/>
      <c r="P18" s="143"/>
      <c r="Q18" s="88"/>
      <c r="R18" s="88"/>
      <c r="S18" s="88"/>
      <c r="T18" s="88"/>
    </row>
    <row r="19" spans="2:20" s="85" customFormat="1" ht="16.75" x14ac:dyDescent="0.4">
      <c r="B19" s="86"/>
      <c r="C19" s="135" t="s">
        <v>45</v>
      </c>
      <c r="D19" s="89"/>
      <c r="E19" s="89" t="s">
        <v>108</v>
      </c>
      <c r="F19" s="89"/>
      <c r="G19" s="134" t="s">
        <v>55</v>
      </c>
      <c r="H19" s="90" t="s">
        <v>51</v>
      </c>
      <c r="I19" s="91">
        <v>15234</v>
      </c>
      <c r="J19" s="184">
        <v>10025</v>
      </c>
      <c r="K19" s="82">
        <f t="shared" ref="K19:K27" si="2">ROUND(J19*I19,0)</f>
        <v>152720850</v>
      </c>
      <c r="L19" s="87"/>
      <c r="N19" s="152">
        <v>7426</v>
      </c>
      <c r="O19" s="146">
        <f>ROUND(N19*1.35,0)</f>
        <v>10025</v>
      </c>
      <c r="P19" s="155">
        <f t="shared" ref="P19:P27" si="3">+J19-N19</f>
        <v>2599</v>
      </c>
      <c r="Q19" s="88"/>
      <c r="R19" s="88"/>
      <c r="S19" s="88"/>
      <c r="T19" s="88"/>
    </row>
    <row r="20" spans="2:20" s="85" customFormat="1" ht="16.75" x14ac:dyDescent="0.4">
      <c r="B20" s="86"/>
      <c r="C20" s="157" t="s">
        <v>68</v>
      </c>
      <c r="D20" s="98"/>
      <c r="E20" s="98" t="s">
        <v>110</v>
      </c>
      <c r="F20" s="98"/>
      <c r="G20" s="134" t="s">
        <v>76</v>
      </c>
      <c r="H20" s="95" t="s">
        <v>39</v>
      </c>
      <c r="I20" s="96">
        <v>598</v>
      </c>
      <c r="J20" s="185">
        <v>265208</v>
      </c>
      <c r="K20" s="83">
        <f t="shared" si="2"/>
        <v>158594384</v>
      </c>
      <c r="L20" s="87"/>
      <c r="N20" s="152">
        <v>196450</v>
      </c>
      <c r="O20" s="146">
        <f t="shared" ref="O20:O27" si="4">ROUND(N20*1.35,0)</f>
        <v>265208</v>
      </c>
      <c r="P20" s="155">
        <f t="shared" si="3"/>
        <v>68758</v>
      </c>
      <c r="Q20" s="88"/>
      <c r="R20" s="88"/>
      <c r="S20" s="88"/>
      <c r="T20" s="88"/>
    </row>
    <row r="21" spans="2:20" s="85" customFormat="1" ht="16.75" x14ac:dyDescent="0.4">
      <c r="B21" s="86"/>
      <c r="C21" s="157" t="s">
        <v>69</v>
      </c>
      <c r="D21" s="98"/>
      <c r="E21" s="98" t="s">
        <v>109</v>
      </c>
      <c r="F21" s="98"/>
      <c r="G21" s="134" t="s">
        <v>77</v>
      </c>
      <c r="H21" s="95" t="s">
        <v>39</v>
      </c>
      <c r="I21" s="96">
        <v>6210</v>
      </c>
      <c r="J21" s="185">
        <v>639471</v>
      </c>
      <c r="K21" s="83">
        <f t="shared" si="2"/>
        <v>3971114910</v>
      </c>
      <c r="L21" s="87"/>
      <c r="N21" s="152">
        <v>473682</v>
      </c>
      <c r="O21" s="146">
        <f t="shared" si="4"/>
        <v>639471</v>
      </c>
      <c r="P21" s="155">
        <f t="shared" si="3"/>
        <v>165789</v>
      </c>
      <c r="Q21" s="88"/>
      <c r="R21" s="88"/>
      <c r="S21" s="88"/>
      <c r="T21" s="88"/>
    </row>
    <row r="22" spans="2:20" s="85" customFormat="1" ht="16.75" x14ac:dyDescent="0.4">
      <c r="B22" s="86"/>
      <c r="C22" s="157" t="s">
        <v>70</v>
      </c>
      <c r="D22" s="98"/>
      <c r="E22" s="98" t="s">
        <v>111</v>
      </c>
      <c r="F22" s="98"/>
      <c r="G22" s="134" t="s">
        <v>30</v>
      </c>
      <c r="H22" s="95" t="s">
        <v>51</v>
      </c>
      <c r="I22" s="96">
        <v>14960</v>
      </c>
      <c r="J22" s="185">
        <v>7696</v>
      </c>
      <c r="K22" s="83">
        <f t="shared" si="2"/>
        <v>115132160</v>
      </c>
      <c r="L22" s="87"/>
      <c r="N22" s="152">
        <v>5701</v>
      </c>
      <c r="O22" s="146">
        <f t="shared" si="4"/>
        <v>7696</v>
      </c>
      <c r="P22" s="155">
        <f t="shared" si="3"/>
        <v>1995</v>
      </c>
      <c r="Q22" s="88"/>
      <c r="R22" s="88"/>
      <c r="S22" s="88"/>
      <c r="T22" s="88"/>
    </row>
    <row r="23" spans="2:20" s="85" customFormat="1" ht="16.75" x14ac:dyDescent="0.4">
      <c r="B23" s="86"/>
      <c r="C23" s="157" t="s">
        <v>71</v>
      </c>
      <c r="D23" s="98"/>
      <c r="E23" s="98">
        <v>421.1</v>
      </c>
      <c r="F23" s="98"/>
      <c r="G23" s="134" t="s">
        <v>53</v>
      </c>
      <c r="H23" s="95" t="s">
        <v>51</v>
      </c>
      <c r="I23" s="96">
        <v>18817</v>
      </c>
      <c r="J23" s="185">
        <v>3757</v>
      </c>
      <c r="K23" s="83">
        <f t="shared" si="2"/>
        <v>70695469</v>
      </c>
      <c r="L23" s="87"/>
      <c r="N23" s="152">
        <v>2783</v>
      </c>
      <c r="O23" s="146">
        <f t="shared" si="4"/>
        <v>3757</v>
      </c>
      <c r="P23" s="155">
        <f t="shared" si="3"/>
        <v>974</v>
      </c>
      <c r="Q23" s="88"/>
      <c r="R23" s="88"/>
      <c r="S23" s="88"/>
      <c r="T23" s="88"/>
    </row>
    <row r="24" spans="2:20" s="85" customFormat="1" ht="16.75" x14ac:dyDescent="0.4">
      <c r="B24" s="86"/>
      <c r="C24" s="157" t="s">
        <v>72</v>
      </c>
      <c r="D24" s="98"/>
      <c r="E24" s="98" t="s">
        <v>112</v>
      </c>
      <c r="F24" s="98"/>
      <c r="G24" s="134" t="s">
        <v>78</v>
      </c>
      <c r="H24" s="95" t="s">
        <v>39</v>
      </c>
      <c r="I24" s="96">
        <v>980</v>
      </c>
      <c r="J24" s="185">
        <v>1436929</v>
      </c>
      <c r="K24" s="83">
        <f t="shared" si="2"/>
        <v>1408190420</v>
      </c>
      <c r="L24" s="87"/>
      <c r="N24" s="152">
        <v>1064392</v>
      </c>
      <c r="O24" s="146">
        <f t="shared" si="4"/>
        <v>1436929</v>
      </c>
      <c r="P24" s="155">
        <f t="shared" si="3"/>
        <v>372537</v>
      </c>
      <c r="Q24" s="88"/>
      <c r="R24" s="88"/>
      <c r="S24" s="88"/>
      <c r="T24" s="88"/>
    </row>
    <row r="25" spans="2:20" s="85" customFormat="1" ht="33.450000000000003" x14ac:dyDescent="0.4">
      <c r="B25" s="86"/>
      <c r="C25" s="157" t="s">
        <v>73</v>
      </c>
      <c r="D25" s="98"/>
      <c r="E25" s="98" t="s">
        <v>65</v>
      </c>
      <c r="F25" s="98"/>
      <c r="G25" s="134" t="s">
        <v>79</v>
      </c>
      <c r="H25" s="95" t="s">
        <v>39</v>
      </c>
      <c r="I25" s="96">
        <v>1505</v>
      </c>
      <c r="J25" s="185">
        <v>1478255</v>
      </c>
      <c r="K25" s="83">
        <f t="shared" si="2"/>
        <v>2224773775</v>
      </c>
      <c r="L25" s="87"/>
      <c r="N25" s="161">
        <f>+J25</f>
        <v>1478255</v>
      </c>
      <c r="O25" s="162">
        <f t="shared" si="4"/>
        <v>1995644</v>
      </c>
      <c r="P25" s="165" t="s">
        <v>65</v>
      </c>
      <c r="Q25" s="88"/>
      <c r="R25" s="88"/>
      <c r="S25" s="88"/>
      <c r="T25" s="88"/>
    </row>
    <row r="26" spans="2:20" s="85" customFormat="1" ht="16.75" x14ac:dyDescent="0.4">
      <c r="B26" s="86"/>
      <c r="C26" s="157" t="s">
        <v>74</v>
      </c>
      <c r="D26" s="98"/>
      <c r="E26" s="98">
        <v>311.10000000000002</v>
      </c>
      <c r="F26" s="98"/>
      <c r="G26" s="134" t="s">
        <v>80</v>
      </c>
      <c r="H26" s="95" t="s">
        <v>39</v>
      </c>
      <c r="I26" s="96">
        <v>155</v>
      </c>
      <c r="J26" s="185">
        <v>103418</v>
      </c>
      <c r="K26" s="83">
        <f t="shared" si="2"/>
        <v>16029790</v>
      </c>
      <c r="L26" s="87"/>
      <c r="N26" s="152">
        <v>76606</v>
      </c>
      <c r="O26" s="146">
        <f t="shared" si="4"/>
        <v>103418</v>
      </c>
      <c r="P26" s="155">
        <f t="shared" si="3"/>
        <v>26812</v>
      </c>
      <c r="Q26" s="88"/>
      <c r="R26" s="88"/>
      <c r="S26" s="88"/>
      <c r="T26" s="88"/>
    </row>
    <row r="27" spans="2:20" s="85" customFormat="1" ht="16.75" x14ac:dyDescent="0.4">
      <c r="B27" s="86"/>
      <c r="C27" s="157" t="s">
        <v>75</v>
      </c>
      <c r="D27" s="98"/>
      <c r="E27" s="98" t="s">
        <v>29</v>
      </c>
      <c r="F27" s="98"/>
      <c r="G27" s="134" t="s">
        <v>81</v>
      </c>
      <c r="H27" s="95" t="s">
        <v>39</v>
      </c>
      <c r="I27" s="96">
        <v>465</v>
      </c>
      <c r="J27" s="185">
        <v>137333</v>
      </c>
      <c r="K27" s="83">
        <f t="shared" si="2"/>
        <v>63859845</v>
      </c>
      <c r="L27" s="87"/>
      <c r="N27" s="152">
        <v>101728</v>
      </c>
      <c r="O27" s="146">
        <f t="shared" si="4"/>
        <v>137333</v>
      </c>
      <c r="P27" s="155">
        <f t="shared" si="3"/>
        <v>35605</v>
      </c>
      <c r="Q27" s="88"/>
      <c r="R27" s="88"/>
      <c r="S27" s="88"/>
      <c r="T27" s="88"/>
    </row>
    <row r="28" spans="2:20" s="85" customFormat="1" ht="26.7" customHeight="1" thickBot="1" x14ac:dyDescent="0.45">
      <c r="B28" s="86"/>
      <c r="C28" s="29" t="s">
        <v>8</v>
      </c>
      <c r="D28" s="58"/>
      <c r="E28" s="30"/>
      <c r="F28" s="30"/>
      <c r="G28" s="31"/>
      <c r="H28" s="30"/>
      <c r="I28" s="76"/>
      <c r="J28" s="182"/>
      <c r="K28" s="81">
        <f>SUM(K19:K27)</f>
        <v>8181111603</v>
      </c>
      <c r="L28" s="87"/>
      <c r="N28" s="152"/>
      <c r="O28" s="146"/>
      <c r="P28" s="143"/>
      <c r="Q28" s="88"/>
      <c r="R28" s="88"/>
      <c r="S28" s="88"/>
      <c r="T28" s="88"/>
    </row>
    <row r="29" spans="2:20" s="85" customFormat="1" ht="24.65" customHeight="1" thickBot="1" x14ac:dyDescent="0.45">
      <c r="B29" s="86"/>
      <c r="C29" s="25" t="s">
        <v>90</v>
      </c>
      <c r="D29" s="26"/>
      <c r="E29" s="26"/>
      <c r="F29" s="26"/>
      <c r="G29" s="33"/>
      <c r="H29" s="26"/>
      <c r="I29" s="75"/>
      <c r="J29" s="183"/>
      <c r="K29" s="28"/>
      <c r="L29" s="87"/>
      <c r="N29" s="152"/>
      <c r="O29" s="146"/>
      <c r="P29" s="143"/>
      <c r="Q29" s="88"/>
      <c r="R29" s="88"/>
      <c r="S29" s="88"/>
      <c r="T29" s="88"/>
    </row>
    <row r="30" spans="2:20" s="85" customFormat="1" ht="16.75" x14ac:dyDescent="0.4">
      <c r="B30" s="86"/>
      <c r="C30" s="136" t="s">
        <v>46</v>
      </c>
      <c r="D30" s="92"/>
      <c r="E30" s="92" t="s">
        <v>113</v>
      </c>
      <c r="F30" s="93"/>
      <c r="G30" s="94" t="s">
        <v>84</v>
      </c>
      <c r="H30" s="95" t="s">
        <v>39</v>
      </c>
      <c r="I30" s="96">
        <v>29</v>
      </c>
      <c r="J30" s="186">
        <v>906131</v>
      </c>
      <c r="K30" s="82">
        <f t="shared" ref="K30:K37" si="5">ROUND(J30*I30,0)</f>
        <v>26277799</v>
      </c>
      <c r="L30" s="87"/>
      <c r="N30" s="152">
        <v>671208</v>
      </c>
      <c r="O30" s="146">
        <f t="shared" ref="O30:O37" si="6">ROUND(N30*1.35,0)</f>
        <v>906131</v>
      </c>
      <c r="P30" s="155">
        <f t="shared" ref="P30:P37" si="7">+J30-N30</f>
        <v>234923</v>
      </c>
      <c r="Q30" s="88"/>
      <c r="R30" s="88"/>
      <c r="S30" s="88"/>
      <c r="T30" s="88"/>
    </row>
    <row r="31" spans="2:20" s="85" customFormat="1" ht="16.75" x14ac:dyDescent="0.4">
      <c r="B31" s="86"/>
      <c r="C31" s="136" t="s">
        <v>47</v>
      </c>
      <c r="D31" s="92"/>
      <c r="E31" s="92">
        <v>630.4</v>
      </c>
      <c r="F31" s="93"/>
      <c r="G31" s="94" t="s">
        <v>85</v>
      </c>
      <c r="H31" s="95" t="s">
        <v>39</v>
      </c>
      <c r="I31" s="96">
        <v>28</v>
      </c>
      <c r="J31" s="186">
        <v>1100558</v>
      </c>
      <c r="K31" s="83">
        <f t="shared" si="5"/>
        <v>30815624</v>
      </c>
      <c r="L31" s="87"/>
      <c r="N31" s="152">
        <v>815228</v>
      </c>
      <c r="O31" s="146">
        <f t="shared" si="6"/>
        <v>1100558</v>
      </c>
      <c r="P31" s="155">
        <f t="shared" si="7"/>
        <v>285330</v>
      </c>
      <c r="Q31" s="88"/>
      <c r="R31" s="88"/>
      <c r="S31" s="88"/>
      <c r="T31" s="88"/>
    </row>
    <row r="32" spans="2:20" s="85" customFormat="1" ht="16.75" x14ac:dyDescent="0.4">
      <c r="B32" s="86"/>
      <c r="C32" s="136" t="s">
        <v>48</v>
      </c>
      <c r="D32" s="92"/>
      <c r="E32" s="92" t="s">
        <v>65</v>
      </c>
      <c r="F32" s="93"/>
      <c r="G32" s="94" t="s">
        <v>86</v>
      </c>
      <c r="H32" s="95" t="s">
        <v>39</v>
      </c>
      <c r="I32" s="96">
        <v>543</v>
      </c>
      <c r="J32" s="186">
        <v>765457</v>
      </c>
      <c r="K32" s="80">
        <f t="shared" si="5"/>
        <v>415643151</v>
      </c>
      <c r="L32" s="87"/>
      <c r="N32" s="163">
        <v>567005</v>
      </c>
      <c r="O32" s="164">
        <f t="shared" si="6"/>
        <v>765457</v>
      </c>
      <c r="P32" s="165" t="s">
        <v>65</v>
      </c>
      <c r="Q32" s="88"/>
      <c r="R32" s="88"/>
      <c r="S32" s="88"/>
      <c r="T32" s="88"/>
    </row>
    <row r="33" spans="2:20" s="85" customFormat="1" ht="16.75" x14ac:dyDescent="0.4">
      <c r="B33" s="86"/>
      <c r="C33" s="136" t="s">
        <v>49</v>
      </c>
      <c r="D33" s="92"/>
      <c r="E33" s="92" t="s">
        <v>64</v>
      </c>
      <c r="F33" s="93"/>
      <c r="G33" s="94" t="s">
        <v>87</v>
      </c>
      <c r="H33" s="95" t="s">
        <v>39</v>
      </c>
      <c r="I33" s="96">
        <v>75</v>
      </c>
      <c r="J33" s="186">
        <v>123941</v>
      </c>
      <c r="K33" s="80">
        <f t="shared" si="5"/>
        <v>9295575</v>
      </c>
      <c r="L33" s="87"/>
      <c r="N33" s="152">
        <v>91808</v>
      </c>
      <c r="O33" s="146">
        <f t="shared" si="6"/>
        <v>123941</v>
      </c>
      <c r="P33" s="155">
        <f t="shared" si="7"/>
        <v>32133</v>
      </c>
      <c r="Q33" s="88"/>
      <c r="R33" s="88"/>
      <c r="S33" s="88"/>
      <c r="T33" s="88"/>
    </row>
    <row r="34" spans="2:20" s="85" customFormat="1" ht="16.75" x14ac:dyDescent="0.4">
      <c r="B34" s="86"/>
      <c r="C34" s="136" t="s">
        <v>50</v>
      </c>
      <c r="D34" s="92"/>
      <c r="E34" s="92" t="s">
        <v>114</v>
      </c>
      <c r="F34" s="93"/>
      <c r="G34" s="94" t="s">
        <v>58</v>
      </c>
      <c r="H34" s="95" t="s">
        <v>39</v>
      </c>
      <c r="I34" s="96">
        <v>13</v>
      </c>
      <c r="J34" s="186">
        <v>554236</v>
      </c>
      <c r="K34" s="80">
        <f t="shared" si="5"/>
        <v>7205068</v>
      </c>
      <c r="L34" s="87"/>
      <c r="N34" s="152">
        <v>410545</v>
      </c>
      <c r="O34" s="146">
        <f t="shared" si="6"/>
        <v>554236</v>
      </c>
      <c r="P34" s="155">
        <f t="shared" si="7"/>
        <v>143691</v>
      </c>
      <c r="Q34" s="88"/>
      <c r="R34" s="88"/>
      <c r="S34" s="88"/>
      <c r="T34" s="88"/>
    </row>
    <row r="35" spans="2:20" s="85" customFormat="1" ht="33.450000000000003" x14ac:dyDescent="0.4">
      <c r="B35" s="86"/>
      <c r="C35" s="136" t="s">
        <v>52</v>
      </c>
      <c r="D35" s="92"/>
      <c r="E35" s="92">
        <v>661.1</v>
      </c>
      <c r="F35" s="93"/>
      <c r="G35" s="94" t="s">
        <v>88</v>
      </c>
      <c r="H35" s="95" t="s">
        <v>57</v>
      </c>
      <c r="I35" s="96">
        <v>73</v>
      </c>
      <c r="J35" s="186">
        <v>1109700</v>
      </c>
      <c r="K35" s="80">
        <f t="shared" si="5"/>
        <v>81008100</v>
      </c>
      <c r="L35" s="87"/>
      <c r="N35" s="152">
        <v>822000</v>
      </c>
      <c r="O35" s="146">
        <f t="shared" si="6"/>
        <v>1109700</v>
      </c>
      <c r="P35" s="155">
        <f t="shared" si="7"/>
        <v>287700</v>
      </c>
      <c r="Q35" s="88"/>
      <c r="R35" s="88"/>
      <c r="S35" s="88"/>
      <c r="T35" s="88"/>
    </row>
    <row r="36" spans="2:20" s="85" customFormat="1" ht="16.75" x14ac:dyDescent="0.4">
      <c r="B36" s="86"/>
      <c r="C36" s="136" t="s">
        <v>54</v>
      </c>
      <c r="D36" s="92"/>
      <c r="E36" s="92" t="s">
        <v>115</v>
      </c>
      <c r="F36" s="93"/>
      <c r="G36" s="94" t="s">
        <v>24</v>
      </c>
      <c r="H36" s="95" t="s">
        <v>59</v>
      </c>
      <c r="I36" s="96">
        <v>44890</v>
      </c>
      <c r="J36" s="186">
        <v>10245</v>
      </c>
      <c r="K36" s="80">
        <f t="shared" si="5"/>
        <v>459898050</v>
      </c>
      <c r="L36" s="87"/>
      <c r="N36" s="152">
        <v>7589</v>
      </c>
      <c r="O36" s="146">
        <f t="shared" si="6"/>
        <v>10245</v>
      </c>
      <c r="P36" s="155">
        <f t="shared" si="7"/>
        <v>2656</v>
      </c>
      <c r="Q36" s="88"/>
      <c r="R36" s="88"/>
      <c r="S36" s="88"/>
      <c r="T36" s="88"/>
    </row>
    <row r="37" spans="2:20" s="85" customFormat="1" ht="16.75" x14ac:dyDescent="0.4">
      <c r="B37" s="86"/>
      <c r="C37" s="136" t="s">
        <v>83</v>
      </c>
      <c r="D37" s="92"/>
      <c r="E37" s="92" t="s">
        <v>116</v>
      </c>
      <c r="F37" s="93"/>
      <c r="G37" s="94" t="s">
        <v>89</v>
      </c>
      <c r="H37" s="95" t="s">
        <v>39</v>
      </c>
      <c r="I37" s="96">
        <v>42</v>
      </c>
      <c r="J37" s="186">
        <v>346486</v>
      </c>
      <c r="K37" s="80">
        <f t="shared" si="5"/>
        <v>14552412</v>
      </c>
      <c r="L37" s="87"/>
      <c r="N37" s="152">
        <v>256656</v>
      </c>
      <c r="O37" s="146">
        <f t="shared" si="6"/>
        <v>346486</v>
      </c>
      <c r="P37" s="155">
        <f t="shared" si="7"/>
        <v>89830</v>
      </c>
      <c r="Q37" s="88"/>
      <c r="R37" s="88"/>
      <c r="S37" s="88"/>
      <c r="T37" s="88"/>
    </row>
    <row r="38" spans="2:20" s="85" customFormat="1" ht="26.7" customHeight="1" thickBot="1" x14ac:dyDescent="0.45">
      <c r="B38" s="86"/>
      <c r="C38" s="29" t="s">
        <v>8</v>
      </c>
      <c r="D38" s="58"/>
      <c r="E38" s="30"/>
      <c r="F38" s="30"/>
      <c r="G38" s="31" t="s">
        <v>27</v>
      </c>
      <c r="H38" s="30"/>
      <c r="I38" s="76"/>
      <c r="J38" s="182"/>
      <c r="K38" s="81">
        <f>SUM(K30:K37)</f>
        <v>1044695779</v>
      </c>
      <c r="L38" s="87"/>
      <c r="N38" s="152"/>
      <c r="O38" s="146"/>
      <c r="P38" s="143"/>
      <c r="Q38" s="88"/>
      <c r="R38" s="88"/>
      <c r="S38" s="88"/>
      <c r="T38" s="88"/>
    </row>
    <row r="39" spans="2:20" s="85" customFormat="1" ht="24.65" customHeight="1" thickBot="1" x14ac:dyDescent="0.45">
      <c r="B39" s="86"/>
      <c r="C39" s="25" t="s">
        <v>91</v>
      </c>
      <c r="D39" s="26"/>
      <c r="E39" s="26"/>
      <c r="F39" s="26"/>
      <c r="G39" s="33"/>
      <c r="H39" s="26"/>
      <c r="I39" s="75"/>
      <c r="J39" s="183"/>
      <c r="K39" s="28"/>
      <c r="L39" s="87"/>
      <c r="N39" s="152"/>
      <c r="O39" s="146"/>
      <c r="P39" s="143"/>
      <c r="Q39" s="88"/>
      <c r="R39" s="88"/>
      <c r="S39" s="88"/>
      <c r="T39" s="88"/>
    </row>
    <row r="40" spans="2:20" s="85" customFormat="1" ht="50.15" x14ac:dyDescent="0.4">
      <c r="B40" s="86"/>
      <c r="C40" s="136" t="s">
        <v>56</v>
      </c>
      <c r="D40" s="97"/>
      <c r="E40" s="97" t="s">
        <v>117</v>
      </c>
      <c r="F40" s="93"/>
      <c r="G40" s="94" t="s">
        <v>92</v>
      </c>
      <c r="H40" s="95" t="s">
        <v>60</v>
      </c>
      <c r="I40" s="96">
        <v>2</v>
      </c>
      <c r="J40" s="186">
        <v>295627</v>
      </c>
      <c r="K40" s="80">
        <f>ROUND(I40*J40,0)</f>
        <v>591254</v>
      </c>
      <c r="L40" s="87"/>
      <c r="N40" s="152">
        <v>218983</v>
      </c>
      <c r="O40" s="146">
        <f t="shared" ref="O40" si="8">ROUND(N40*1.35,0)</f>
        <v>295627</v>
      </c>
      <c r="P40" s="155">
        <f t="shared" ref="P40" si="9">+J40-N40</f>
        <v>76644</v>
      </c>
      <c r="Q40" s="88"/>
      <c r="R40" s="88"/>
      <c r="S40" s="88"/>
      <c r="T40" s="88"/>
    </row>
    <row r="41" spans="2:20" s="85" customFormat="1" ht="17.149999999999999" thickBot="1" x14ac:dyDescent="0.45">
      <c r="B41" s="86"/>
      <c r="C41" s="29" t="s">
        <v>8</v>
      </c>
      <c r="D41" s="58"/>
      <c r="E41" s="30"/>
      <c r="F41" s="30"/>
      <c r="G41" s="31"/>
      <c r="H41" s="30"/>
      <c r="I41" s="76"/>
      <c r="J41" s="182"/>
      <c r="K41" s="81">
        <f>SUM(K40:K40)</f>
        <v>591254</v>
      </c>
      <c r="L41" s="87"/>
      <c r="N41" s="152"/>
      <c r="O41" s="146"/>
      <c r="P41" s="143"/>
      <c r="Q41" s="88"/>
      <c r="R41" s="88"/>
      <c r="S41" s="88"/>
      <c r="T41" s="88"/>
    </row>
    <row r="42" spans="2:20" s="85" customFormat="1" ht="24.65" customHeight="1" thickBot="1" x14ac:dyDescent="0.45">
      <c r="B42" s="86"/>
      <c r="C42" s="25" t="s">
        <v>106</v>
      </c>
      <c r="D42" s="26"/>
      <c r="E42" s="26"/>
      <c r="F42" s="26"/>
      <c r="G42" s="33"/>
      <c r="H42" s="26"/>
      <c r="I42" s="75"/>
      <c r="J42" s="183"/>
      <c r="K42" s="28"/>
      <c r="L42" s="87"/>
      <c r="N42" s="152"/>
      <c r="O42" s="146"/>
      <c r="P42" s="143"/>
      <c r="Q42" s="88"/>
      <c r="R42" s="88"/>
      <c r="S42" s="88"/>
      <c r="T42" s="88"/>
    </row>
    <row r="43" spans="2:20" s="85" customFormat="1" ht="16.75" x14ac:dyDescent="0.4">
      <c r="B43" s="86"/>
      <c r="C43" s="136" t="s">
        <v>61</v>
      </c>
      <c r="D43" s="98">
        <v>7.1</v>
      </c>
      <c r="E43" s="99"/>
      <c r="F43" s="142"/>
      <c r="G43" s="94" t="s">
        <v>32</v>
      </c>
      <c r="H43" s="100" t="s">
        <v>57</v>
      </c>
      <c r="I43" s="96">
        <v>6760</v>
      </c>
      <c r="J43" s="186">
        <v>6915</v>
      </c>
      <c r="K43" s="80">
        <f t="shared" ref="K43:K51" si="10">ROUND(I43*J43,0)</f>
        <v>46745400</v>
      </c>
      <c r="L43" s="87"/>
      <c r="N43" s="152">
        <v>5122</v>
      </c>
      <c r="O43" s="146">
        <f t="shared" ref="O43:O51" si="11">ROUND(N43*1.35,0)</f>
        <v>6915</v>
      </c>
      <c r="P43" s="155">
        <f t="shared" ref="P43:P50" si="12">+J43-N43</f>
        <v>1793</v>
      </c>
      <c r="Q43" s="88"/>
      <c r="R43" s="88"/>
      <c r="S43" s="88"/>
      <c r="T43" s="88"/>
    </row>
    <row r="44" spans="2:20" s="85" customFormat="1" ht="16.75" x14ac:dyDescent="0.4">
      <c r="B44" s="86"/>
      <c r="C44" s="136" t="s">
        <v>62</v>
      </c>
      <c r="D44" s="98">
        <v>7.2</v>
      </c>
      <c r="E44" s="99"/>
      <c r="F44" s="142"/>
      <c r="G44" s="94" t="s">
        <v>99</v>
      </c>
      <c r="H44" s="100" t="s">
        <v>51</v>
      </c>
      <c r="I44" s="96">
        <v>510</v>
      </c>
      <c r="J44" s="186">
        <v>76993</v>
      </c>
      <c r="K44" s="80">
        <f t="shared" si="10"/>
        <v>39266430</v>
      </c>
      <c r="L44" s="87"/>
      <c r="N44" s="152">
        <v>57032</v>
      </c>
      <c r="O44" s="146">
        <f t="shared" si="11"/>
        <v>76993</v>
      </c>
      <c r="P44" s="155">
        <f t="shared" si="12"/>
        <v>19961</v>
      </c>
      <c r="Q44" s="88"/>
      <c r="R44" s="88"/>
      <c r="S44" s="88"/>
      <c r="T44" s="88"/>
    </row>
    <row r="45" spans="2:20" s="85" customFormat="1" ht="16.75" x14ac:dyDescent="0.4">
      <c r="B45" s="86"/>
      <c r="C45" s="136" t="s">
        <v>63</v>
      </c>
      <c r="D45" s="98"/>
      <c r="E45" s="99" t="s">
        <v>118</v>
      </c>
      <c r="F45" s="142"/>
      <c r="G45" s="94" t="s">
        <v>100</v>
      </c>
      <c r="H45" s="100" t="s">
        <v>60</v>
      </c>
      <c r="I45" s="96">
        <v>163</v>
      </c>
      <c r="J45" s="186">
        <v>145681</v>
      </c>
      <c r="K45" s="80">
        <f t="shared" si="10"/>
        <v>23746003</v>
      </c>
      <c r="L45" s="87"/>
      <c r="N45" s="152">
        <v>107912</v>
      </c>
      <c r="O45" s="146">
        <f t="shared" si="11"/>
        <v>145681</v>
      </c>
      <c r="P45" s="155">
        <f t="shared" si="12"/>
        <v>37769</v>
      </c>
      <c r="Q45" s="88"/>
      <c r="R45" s="88"/>
      <c r="S45" s="88"/>
      <c r="T45" s="88"/>
    </row>
    <row r="46" spans="2:20" s="85" customFormat="1" ht="16.75" x14ac:dyDescent="0.4">
      <c r="B46" s="86"/>
      <c r="C46" s="136" t="s">
        <v>93</v>
      </c>
      <c r="D46" s="98"/>
      <c r="E46" s="99" t="s">
        <v>119</v>
      </c>
      <c r="F46" s="142"/>
      <c r="G46" s="94" t="s">
        <v>101</v>
      </c>
      <c r="H46" s="100" t="s">
        <v>60</v>
      </c>
      <c r="I46" s="96">
        <v>8</v>
      </c>
      <c r="J46" s="186">
        <v>121708</v>
      </c>
      <c r="K46" s="80">
        <f t="shared" si="10"/>
        <v>973664</v>
      </c>
      <c r="L46" s="87"/>
      <c r="N46" s="152">
        <v>90154</v>
      </c>
      <c r="O46" s="146">
        <f t="shared" si="11"/>
        <v>121708</v>
      </c>
      <c r="P46" s="155">
        <f t="shared" si="12"/>
        <v>31554</v>
      </c>
      <c r="Q46" s="88"/>
      <c r="R46" s="88"/>
      <c r="S46" s="88"/>
      <c r="T46" s="88"/>
    </row>
    <row r="47" spans="2:20" s="85" customFormat="1" ht="16.75" x14ac:dyDescent="0.4">
      <c r="B47" s="86"/>
      <c r="C47" s="136" t="s">
        <v>94</v>
      </c>
      <c r="D47" s="98"/>
      <c r="E47" s="99" t="s">
        <v>120</v>
      </c>
      <c r="F47" s="142"/>
      <c r="G47" s="94" t="s">
        <v>102</v>
      </c>
      <c r="H47" s="100" t="s">
        <v>57</v>
      </c>
      <c r="I47" s="96">
        <v>653</v>
      </c>
      <c r="J47" s="186">
        <v>252582</v>
      </c>
      <c r="K47" s="80">
        <f t="shared" si="10"/>
        <v>164936046</v>
      </c>
      <c r="L47" s="87"/>
      <c r="N47" s="152">
        <v>187098</v>
      </c>
      <c r="O47" s="146">
        <f t="shared" si="11"/>
        <v>252582</v>
      </c>
      <c r="P47" s="155">
        <f t="shared" si="12"/>
        <v>65484</v>
      </c>
      <c r="Q47" s="88"/>
      <c r="R47" s="88"/>
      <c r="S47" s="88"/>
      <c r="T47" s="88"/>
    </row>
    <row r="48" spans="2:20" s="85" customFormat="1" ht="16.75" x14ac:dyDescent="0.4">
      <c r="B48" s="86"/>
      <c r="C48" s="136" t="s">
        <v>95</v>
      </c>
      <c r="D48" s="98"/>
      <c r="E48" s="99" t="s">
        <v>121</v>
      </c>
      <c r="F48" s="142"/>
      <c r="G48" s="94" t="s">
        <v>37</v>
      </c>
      <c r="H48" s="100" t="s">
        <v>60</v>
      </c>
      <c r="I48" s="96">
        <v>970</v>
      </c>
      <c r="J48" s="186">
        <v>23652</v>
      </c>
      <c r="K48" s="80">
        <f t="shared" si="10"/>
        <v>22942440</v>
      </c>
      <c r="L48" s="87"/>
      <c r="N48" s="152">
        <v>17520</v>
      </c>
      <c r="O48" s="146">
        <f t="shared" si="11"/>
        <v>23652</v>
      </c>
      <c r="P48" s="155">
        <f t="shared" si="12"/>
        <v>6132</v>
      </c>
      <c r="Q48" s="88"/>
      <c r="R48" s="88"/>
      <c r="S48" s="88"/>
      <c r="T48" s="88"/>
    </row>
    <row r="49" spans="1:20" s="85" customFormat="1" ht="16.75" x14ac:dyDescent="0.4">
      <c r="B49" s="86"/>
      <c r="C49" s="136" t="s">
        <v>96</v>
      </c>
      <c r="D49" s="98">
        <v>7.6</v>
      </c>
      <c r="E49" s="99"/>
      <c r="F49" s="142"/>
      <c r="G49" s="94" t="s">
        <v>103</v>
      </c>
      <c r="H49" s="100" t="s">
        <v>60</v>
      </c>
      <c r="I49" s="96">
        <v>54</v>
      </c>
      <c r="J49" s="186">
        <v>713794</v>
      </c>
      <c r="K49" s="80">
        <f t="shared" si="10"/>
        <v>38544876</v>
      </c>
      <c r="L49" s="87"/>
      <c r="N49" s="152">
        <v>528736</v>
      </c>
      <c r="O49" s="146">
        <f t="shared" si="11"/>
        <v>713794</v>
      </c>
      <c r="P49" s="155">
        <f t="shared" si="12"/>
        <v>185058</v>
      </c>
      <c r="Q49" s="88"/>
      <c r="R49" s="88"/>
      <c r="S49" s="88"/>
      <c r="T49" s="88"/>
    </row>
    <row r="50" spans="1:20" s="85" customFormat="1" ht="16.75" x14ac:dyDescent="0.4">
      <c r="B50" s="86"/>
      <c r="C50" s="136" t="s">
        <v>97</v>
      </c>
      <c r="D50" s="98">
        <v>7.9</v>
      </c>
      <c r="E50" s="99"/>
      <c r="F50" s="142"/>
      <c r="G50" s="94" t="s">
        <v>104</v>
      </c>
      <c r="H50" s="100" t="s">
        <v>60</v>
      </c>
      <c r="I50" s="96">
        <v>480</v>
      </c>
      <c r="J50" s="186">
        <v>25203</v>
      </c>
      <c r="K50" s="80">
        <f t="shared" si="10"/>
        <v>12097440</v>
      </c>
      <c r="L50" s="87"/>
      <c r="N50" s="152">
        <v>18669</v>
      </c>
      <c r="O50" s="146">
        <f t="shared" si="11"/>
        <v>25203</v>
      </c>
      <c r="P50" s="155">
        <f t="shared" si="12"/>
        <v>6534</v>
      </c>
      <c r="Q50" s="88"/>
      <c r="R50" s="88"/>
      <c r="S50" s="88"/>
      <c r="T50" s="88"/>
    </row>
    <row r="51" spans="1:20" s="85" customFormat="1" ht="16.75" x14ac:dyDescent="0.4">
      <c r="B51" s="86"/>
      <c r="C51" s="136" t="s">
        <v>98</v>
      </c>
      <c r="D51" s="98" t="s">
        <v>65</v>
      </c>
      <c r="E51" s="99"/>
      <c r="F51" s="142"/>
      <c r="G51" s="94" t="s">
        <v>105</v>
      </c>
      <c r="H51" s="100" t="s">
        <v>60</v>
      </c>
      <c r="I51" s="96">
        <v>163</v>
      </c>
      <c r="J51" s="186">
        <v>63013</v>
      </c>
      <c r="K51" s="80">
        <f t="shared" si="10"/>
        <v>10271119</v>
      </c>
      <c r="L51" s="87"/>
      <c r="N51" s="163">
        <v>46676</v>
      </c>
      <c r="O51" s="164">
        <f t="shared" si="11"/>
        <v>63013</v>
      </c>
      <c r="P51" s="165" t="s">
        <v>65</v>
      </c>
      <c r="Q51" s="88"/>
      <c r="R51" s="88"/>
      <c r="S51" s="88"/>
      <c r="T51" s="88"/>
    </row>
    <row r="52" spans="1:20" s="85" customFormat="1" ht="26.7" customHeight="1" thickBot="1" x14ac:dyDescent="0.45">
      <c r="B52" s="86"/>
      <c r="C52" s="29" t="s">
        <v>8</v>
      </c>
      <c r="D52" s="58"/>
      <c r="E52" s="30"/>
      <c r="F52" s="30"/>
      <c r="G52" s="31" t="s">
        <v>27</v>
      </c>
      <c r="H52" s="30"/>
      <c r="I52" s="76"/>
      <c r="J52" s="32"/>
      <c r="K52" s="84">
        <f>SUM(K43:K51)</f>
        <v>359523418</v>
      </c>
      <c r="L52" s="87"/>
      <c r="N52" s="152"/>
      <c r="O52" s="146"/>
      <c r="P52" s="143"/>
      <c r="Q52" s="88"/>
      <c r="R52" s="88"/>
      <c r="S52" s="88"/>
      <c r="T52" s="88"/>
    </row>
    <row r="53" spans="1:20" s="85" customFormat="1" ht="26.7" customHeight="1" thickBot="1" x14ac:dyDescent="0.45">
      <c r="B53" s="86"/>
      <c r="C53" s="137" t="s">
        <v>33</v>
      </c>
      <c r="D53" s="138"/>
      <c r="E53" s="138"/>
      <c r="F53" s="138"/>
      <c r="G53" s="139"/>
      <c r="H53" s="138"/>
      <c r="I53" s="140"/>
      <c r="J53" s="141"/>
      <c r="K53" s="166">
        <f>+K17+K28+K38+K41+K52</f>
        <v>10523215861</v>
      </c>
      <c r="L53" s="87"/>
      <c r="N53" s="152"/>
      <c r="O53" s="146"/>
      <c r="P53" s="143"/>
      <c r="Q53" s="88"/>
      <c r="R53" s="88"/>
      <c r="S53" s="88"/>
      <c r="T53" s="88"/>
    </row>
    <row r="54" spans="1:20" s="101" customFormat="1" ht="17.149999999999999" thickBot="1" x14ac:dyDescent="0.45">
      <c r="B54" s="102"/>
      <c r="C54" s="103"/>
      <c r="D54" s="103"/>
      <c r="E54" s="103"/>
      <c r="F54" s="103"/>
      <c r="G54" s="104"/>
      <c r="H54" s="103"/>
      <c r="I54" s="105"/>
      <c r="J54" s="103"/>
      <c r="K54" s="106"/>
      <c r="L54" s="107"/>
      <c r="N54" s="152"/>
      <c r="O54" s="146"/>
      <c r="P54" s="146"/>
      <c r="Q54" s="88"/>
      <c r="R54" s="88"/>
      <c r="S54" s="88"/>
      <c r="T54" s="88"/>
    </row>
    <row r="55" spans="1:20" s="101" customFormat="1" ht="26.7" customHeight="1" x14ac:dyDescent="0.4">
      <c r="B55" s="102"/>
      <c r="C55" s="103"/>
      <c r="D55" s="103"/>
      <c r="E55" s="103"/>
      <c r="F55" s="103"/>
      <c r="G55" s="108" t="s">
        <v>28</v>
      </c>
      <c r="H55" s="109"/>
      <c r="I55" s="110"/>
      <c r="J55" s="111"/>
      <c r="K55" s="167">
        <f>ROUND(K53,0)</f>
        <v>10523215861</v>
      </c>
      <c r="L55" s="107"/>
      <c r="N55" s="152"/>
      <c r="O55" s="146"/>
      <c r="P55" s="146"/>
      <c r="Q55" s="88"/>
      <c r="R55" s="88"/>
      <c r="S55" s="88"/>
      <c r="T55" s="88"/>
    </row>
    <row r="56" spans="1:20" s="101" customFormat="1" ht="26.7" customHeight="1" x14ac:dyDescent="0.4">
      <c r="B56" s="102"/>
      <c r="C56" s="103"/>
      <c r="D56" s="103"/>
      <c r="E56" s="103"/>
      <c r="F56" s="103"/>
      <c r="G56" s="205" t="s">
        <v>122</v>
      </c>
      <c r="H56" s="206"/>
      <c r="I56" s="206"/>
      <c r="J56" s="207"/>
      <c r="K56" s="179">
        <v>195500000</v>
      </c>
      <c r="L56" s="107"/>
      <c r="N56" s="152"/>
      <c r="O56" s="146"/>
      <c r="P56" s="146"/>
      <c r="Q56" s="88"/>
      <c r="R56" s="88"/>
      <c r="S56" s="88"/>
      <c r="T56" s="88"/>
    </row>
    <row r="57" spans="1:20" s="101" customFormat="1" ht="26.7" customHeight="1" x14ac:dyDescent="0.4">
      <c r="B57" s="102"/>
      <c r="C57" s="114"/>
      <c r="D57" s="114"/>
      <c r="E57" s="115"/>
      <c r="F57" s="115"/>
      <c r="G57" s="112" t="s">
        <v>25</v>
      </c>
      <c r="H57" s="116"/>
      <c r="I57" s="117"/>
      <c r="J57" s="113"/>
      <c r="K57" s="168">
        <v>131060000</v>
      </c>
      <c r="L57" s="107"/>
      <c r="N57" s="153"/>
      <c r="O57" s="146"/>
      <c r="P57" s="146"/>
      <c r="Q57" s="88"/>
      <c r="R57" s="88"/>
      <c r="S57" s="88"/>
      <c r="T57" s="88"/>
    </row>
    <row r="58" spans="1:20" s="101" customFormat="1" ht="26.7" customHeight="1" thickBot="1" x14ac:dyDescent="0.45">
      <c r="B58" s="102"/>
      <c r="C58" s="114"/>
      <c r="D58" s="114"/>
      <c r="E58" s="115"/>
      <c r="F58" s="115"/>
      <c r="G58" s="118" t="s">
        <v>35</v>
      </c>
      <c r="H58" s="119"/>
      <c r="I58" s="120"/>
      <c r="J58" s="121"/>
      <c r="K58" s="169">
        <f>150203619+20520</f>
        <v>150224139</v>
      </c>
      <c r="L58" s="107"/>
      <c r="N58" s="153"/>
      <c r="O58" s="146"/>
      <c r="P58" s="147"/>
      <c r="Q58" s="88"/>
      <c r="R58" s="88"/>
      <c r="S58" s="88"/>
      <c r="T58" s="88"/>
    </row>
    <row r="59" spans="1:20" s="101" customFormat="1" ht="26.7" customHeight="1" thickBot="1" x14ac:dyDescent="0.45">
      <c r="B59" s="102"/>
      <c r="C59" s="114"/>
      <c r="D59" s="114"/>
      <c r="E59" s="115"/>
      <c r="F59" s="115"/>
      <c r="G59" s="122" t="s">
        <v>9</v>
      </c>
      <c r="H59" s="123"/>
      <c r="I59" s="124"/>
      <c r="J59" s="125"/>
      <c r="K59" s="170">
        <f>K58+K57+K55+K56</f>
        <v>11000000000</v>
      </c>
      <c r="L59" s="107"/>
      <c r="N59" s="152"/>
      <c r="O59" s="148"/>
      <c r="P59" s="148"/>
      <c r="Q59" s="126"/>
      <c r="R59" s="88"/>
      <c r="S59" s="88"/>
      <c r="T59" s="88"/>
    </row>
    <row r="60" spans="1:20" s="16" customFormat="1" ht="18" thickBot="1" x14ac:dyDescent="0.45">
      <c r="A60" s="13"/>
      <c r="B60" s="14"/>
      <c r="C60" s="65"/>
      <c r="D60" s="65"/>
      <c r="E60" s="66"/>
      <c r="F60" s="66"/>
      <c r="G60" s="67"/>
      <c r="H60" s="65"/>
      <c r="I60" s="77"/>
      <c r="J60" s="68"/>
      <c r="K60" s="69"/>
      <c r="L60" s="15"/>
      <c r="M60" s="13"/>
      <c r="N60" s="152"/>
      <c r="O60" s="149"/>
      <c r="P60" s="149"/>
      <c r="Q60"/>
      <c r="R60"/>
      <c r="S60"/>
      <c r="T60"/>
    </row>
    <row r="61" spans="1:20" s="16" customFormat="1" ht="16.75" x14ac:dyDescent="0.35">
      <c r="A61" s="13"/>
      <c r="B61" s="14"/>
      <c r="C61" s="2"/>
      <c r="D61" s="59"/>
      <c r="E61" s="203"/>
      <c r="F61" s="203"/>
      <c r="G61" s="203"/>
      <c r="H61" s="203"/>
      <c r="I61" s="203"/>
      <c r="J61" s="203"/>
      <c r="K61" s="204"/>
      <c r="L61" s="17"/>
      <c r="M61" s="13"/>
      <c r="N61" s="152"/>
      <c r="O61" s="149"/>
      <c r="P61" s="149"/>
      <c r="Q61"/>
      <c r="R61"/>
      <c r="S61"/>
      <c r="T61"/>
    </row>
    <row r="62" spans="1:20" s="16" customFormat="1" ht="46.5" customHeight="1" x14ac:dyDescent="0.35">
      <c r="A62" s="13"/>
      <c r="B62" s="14"/>
      <c r="C62" s="198" t="s">
        <v>20</v>
      </c>
      <c r="D62" s="199"/>
      <c r="E62" s="200"/>
      <c r="F62" s="200"/>
      <c r="G62" s="200"/>
      <c r="H62" s="201" t="s">
        <v>10</v>
      </c>
      <c r="I62" s="201"/>
      <c r="J62" s="201"/>
      <c r="K62" s="3" t="s">
        <v>11</v>
      </c>
      <c r="L62" s="18"/>
      <c r="M62" s="13"/>
      <c r="N62" s="152"/>
      <c r="O62" s="149"/>
      <c r="P62" s="149"/>
      <c r="Q62"/>
      <c r="R62"/>
      <c r="S62"/>
      <c r="T62"/>
    </row>
    <row r="63" spans="1:20" s="16" customFormat="1" ht="48.75" customHeight="1" x14ac:dyDescent="0.35">
      <c r="A63" s="13"/>
      <c r="B63" s="14"/>
      <c r="C63" s="198" t="s">
        <v>22</v>
      </c>
      <c r="D63" s="199"/>
      <c r="E63" s="200"/>
      <c r="F63" s="200"/>
      <c r="G63" s="200"/>
      <c r="H63" s="202" t="s">
        <v>12</v>
      </c>
      <c r="I63" s="202"/>
      <c r="J63" s="4" t="s">
        <v>13</v>
      </c>
      <c r="K63" s="55">
        <v>0.32</v>
      </c>
      <c r="L63" s="18"/>
      <c r="M63" s="13"/>
      <c r="N63" s="152"/>
      <c r="O63" s="149"/>
      <c r="P63" s="149"/>
    </row>
    <row r="64" spans="1:20" s="16" customFormat="1" ht="30" customHeight="1" x14ac:dyDescent="0.35">
      <c r="A64" s="13"/>
      <c r="B64" s="14"/>
      <c r="C64" s="198" t="s">
        <v>21</v>
      </c>
      <c r="D64" s="199"/>
      <c r="E64" s="200"/>
      <c r="F64" s="200"/>
      <c r="G64" s="200"/>
      <c r="H64" s="210" t="s">
        <v>14</v>
      </c>
      <c r="I64" s="211"/>
      <c r="J64" s="4" t="s">
        <v>15</v>
      </c>
      <c r="K64" s="55">
        <v>0.01</v>
      </c>
      <c r="L64" s="18"/>
      <c r="M64" s="13"/>
      <c r="N64" s="152"/>
      <c r="O64" s="149"/>
      <c r="P64" s="149"/>
    </row>
    <row r="65" spans="1:21" s="19" customFormat="1" ht="58.5" customHeight="1" x14ac:dyDescent="0.35">
      <c r="A65" s="13"/>
      <c r="B65" s="14"/>
      <c r="C65" s="198" t="s">
        <v>36</v>
      </c>
      <c r="D65" s="199"/>
      <c r="E65" s="200"/>
      <c r="F65" s="200"/>
      <c r="G65" s="200"/>
      <c r="H65" s="212" t="s">
        <v>16</v>
      </c>
      <c r="I65" s="202"/>
      <c r="J65" s="4" t="s">
        <v>17</v>
      </c>
      <c r="K65" s="55">
        <v>0.02</v>
      </c>
      <c r="L65" s="15"/>
      <c r="M65" s="13"/>
      <c r="N65" s="152"/>
      <c r="O65" s="149"/>
      <c r="P65" s="150"/>
      <c r="Q65" s="48"/>
      <c r="R65" s="49"/>
      <c r="S65" s="51"/>
      <c r="T65" s="49"/>
      <c r="U65" s="49"/>
    </row>
    <row r="66" spans="1:21" ht="96.65" customHeight="1" x14ac:dyDescent="0.35">
      <c r="A66" s="8"/>
      <c r="B66" s="9"/>
      <c r="C66" s="213" t="s">
        <v>34</v>
      </c>
      <c r="D66" s="214"/>
      <c r="E66" s="215"/>
      <c r="F66" s="215"/>
      <c r="G66" s="215"/>
      <c r="H66" s="202" t="s">
        <v>18</v>
      </c>
      <c r="I66" s="202"/>
      <c r="J66" s="4" t="s">
        <v>19</v>
      </c>
      <c r="K66" s="5">
        <f>SUM(K63:K65)</f>
        <v>0.35000000000000003</v>
      </c>
      <c r="L66" s="10"/>
      <c r="M66" s="8"/>
      <c r="P66" s="151"/>
      <c r="Q66" s="50"/>
      <c r="S66" s="52"/>
      <c r="T66" s="49"/>
      <c r="U66" s="49"/>
    </row>
    <row r="67" spans="1:21" ht="70.75" customHeight="1" x14ac:dyDescent="0.35">
      <c r="A67" s="8"/>
      <c r="B67" s="9"/>
      <c r="C67" s="219" t="s">
        <v>123</v>
      </c>
      <c r="D67" s="220"/>
      <c r="E67" s="220"/>
      <c r="F67" s="220"/>
      <c r="G67" s="221"/>
      <c r="H67" s="216"/>
      <c r="I67" s="216"/>
      <c r="J67" s="217"/>
      <c r="K67" s="218"/>
      <c r="L67" s="10"/>
      <c r="M67" s="8"/>
      <c r="P67" s="151"/>
      <c r="Q67" s="50"/>
      <c r="S67" s="52"/>
      <c r="T67" s="49"/>
      <c r="U67" s="49"/>
    </row>
    <row r="68" spans="1:21" ht="18" thickBot="1" x14ac:dyDescent="0.4">
      <c r="A68" s="8"/>
      <c r="B68" s="9"/>
      <c r="C68" s="7"/>
      <c r="D68" s="6"/>
      <c r="E68" s="6"/>
      <c r="F68" s="6"/>
      <c r="G68" s="46"/>
      <c r="H68" s="208"/>
      <c r="I68" s="208"/>
      <c r="J68" s="208"/>
      <c r="K68" s="209"/>
      <c r="L68" s="10"/>
      <c r="M68" s="8"/>
      <c r="S68" s="50"/>
      <c r="T68" s="53"/>
      <c r="U68" s="53"/>
    </row>
    <row r="69" spans="1:21" ht="18" thickBot="1" x14ac:dyDescent="0.45">
      <c r="A69" s="8"/>
      <c r="B69" s="20"/>
      <c r="C69" s="21"/>
      <c r="D69" s="21"/>
      <c r="E69" s="21"/>
      <c r="F69" s="21"/>
      <c r="G69" s="47"/>
      <c r="H69" s="21"/>
      <c r="I69" s="78"/>
      <c r="J69" s="21"/>
      <c r="K69" s="21"/>
      <c r="L69" s="22"/>
      <c r="M69" s="8"/>
      <c r="T69" s="53"/>
    </row>
    <row r="70" spans="1:21" ht="18" thickTop="1" x14ac:dyDescent="0.4">
      <c r="A70" s="8"/>
      <c r="B70" s="8"/>
      <c r="C70" s="8"/>
      <c r="D70" s="8"/>
      <c r="E70" s="8"/>
      <c r="F70" s="8"/>
      <c r="H70" s="8"/>
      <c r="I70" s="72"/>
      <c r="J70" s="8"/>
      <c r="K70" s="8"/>
      <c r="L70" s="8"/>
      <c r="M70" s="8"/>
    </row>
  </sheetData>
  <mergeCells count="21">
    <mergeCell ref="C65:G65"/>
    <mergeCell ref="C63:G63"/>
    <mergeCell ref="H68:K68"/>
    <mergeCell ref="C64:G64"/>
    <mergeCell ref="H64:I64"/>
    <mergeCell ref="H65:I65"/>
    <mergeCell ref="H66:I66"/>
    <mergeCell ref="C66:G66"/>
    <mergeCell ref="C67:G67"/>
    <mergeCell ref="C9:K9"/>
    <mergeCell ref="C62:G62"/>
    <mergeCell ref="H62:J62"/>
    <mergeCell ref="H63:I63"/>
    <mergeCell ref="E61:K61"/>
    <mergeCell ref="G56:J56"/>
    <mergeCell ref="G8:J8"/>
    <mergeCell ref="B2:L2"/>
    <mergeCell ref="B3:L3"/>
    <mergeCell ref="B4:L4"/>
    <mergeCell ref="B5:L5"/>
    <mergeCell ref="B6:L6"/>
  </mergeCells>
  <phoneticPr fontId="45"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55076-5074-483A-9E70-ACFEED7D9357}">
  <dimension ref="A1:U70"/>
  <sheetViews>
    <sheetView showGridLines="0" tabSelected="1" view="pageBreakPreview" topLeftCell="C59" zoomScale="80" zoomScaleNormal="100" zoomScaleSheetLayoutView="80" zoomScalePageLayoutView="55" workbookViewId="0">
      <selection activeCell="J25" sqref="J25"/>
    </sheetView>
  </sheetViews>
  <sheetFormatPr baseColWidth="10" defaultColWidth="11.3828125" defaultRowHeight="17.600000000000001" x14ac:dyDescent="0.4"/>
  <cols>
    <col min="1" max="2" width="3.3828125" style="1" customWidth="1"/>
    <col min="3" max="3" width="7.3828125" style="1" customWidth="1"/>
    <col min="4" max="4" width="6.15234375" style="1" bestFit="1" customWidth="1"/>
    <col min="5" max="5" width="8.15234375" style="1" bestFit="1" customWidth="1"/>
    <col min="6" max="6" width="12.69140625" style="1" bestFit="1" customWidth="1"/>
    <col min="7" max="7" width="73.15234375" style="44" customWidth="1"/>
    <col min="8" max="8" width="13.3828125" style="1" customWidth="1"/>
    <col min="9" max="9" width="18.84375" style="79" customWidth="1"/>
    <col min="10" max="10" width="26.84375" style="1" customWidth="1"/>
    <col min="11" max="11" width="33.53515625" style="1" bestFit="1" customWidth="1"/>
    <col min="12" max="12" width="3.15234375" style="1" customWidth="1"/>
    <col min="13" max="13" width="2.84375" style="1" customWidth="1"/>
    <col min="14" max="14" width="39.15234375" style="1" customWidth="1"/>
    <col min="15" max="15" width="36.15234375" style="1" customWidth="1"/>
    <col min="16" max="16384" width="11.3828125" style="1"/>
  </cols>
  <sheetData>
    <row r="1" spans="1:14" ht="16.5" customHeight="1" x14ac:dyDescent="0.4">
      <c r="A1" s="54"/>
      <c r="B1" s="8"/>
      <c r="C1" s="8"/>
      <c r="D1" s="8"/>
      <c r="E1" s="8"/>
      <c r="F1" s="8"/>
      <c r="H1" s="8"/>
      <c r="I1" s="72"/>
      <c r="J1" s="8"/>
      <c r="K1" s="8"/>
      <c r="L1" s="8"/>
      <c r="M1" s="8"/>
      <c r="N1"/>
    </row>
    <row r="2" spans="1:14" ht="26.7" customHeight="1" x14ac:dyDescent="0.4">
      <c r="A2" s="8"/>
      <c r="B2" s="188" t="s">
        <v>23</v>
      </c>
      <c r="C2" s="189"/>
      <c r="D2" s="189"/>
      <c r="E2" s="189"/>
      <c r="F2" s="189"/>
      <c r="G2" s="189"/>
      <c r="H2" s="189"/>
      <c r="I2" s="189"/>
      <c r="J2" s="189"/>
      <c r="K2" s="189"/>
      <c r="L2" s="190"/>
      <c r="M2" s="8"/>
      <c r="N2"/>
    </row>
    <row r="3" spans="1:14" ht="15" x14ac:dyDescent="0.35">
      <c r="A3" s="8"/>
      <c r="B3" s="191" t="s">
        <v>26</v>
      </c>
      <c r="C3" s="192"/>
      <c r="D3" s="192"/>
      <c r="E3" s="192"/>
      <c r="F3" s="192"/>
      <c r="G3" s="192"/>
      <c r="H3" s="192"/>
      <c r="I3" s="192"/>
      <c r="J3" s="192"/>
      <c r="K3" s="192"/>
      <c r="L3" s="193"/>
      <c r="M3" s="8"/>
      <c r="N3"/>
    </row>
    <row r="4" spans="1:14" ht="16.5" customHeight="1" x14ac:dyDescent="0.35">
      <c r="A4" s="8"/>
      <c r="B4" s="191"/>
      <c r="C4" s="192"/>
      <c r="D4" s="192"/>
      <c r="E4" s="192"/>
      <c r="F4" s="192"/>
      <c r="G4" s="192"/>
      <c r="H4" s="192"/>
      <c r="I4" s="192"/>
      <c r="J4" s="192"/>
      <c r="K4" s="192"/>
      <c r="L4" s="193"/>
      <c r="M4" s="8"/>
      <c r="N4"/>
    </row>
    <row r="5" spans="1:14" ht="16.5" customHeight="1" x14ac:dyDescent="0.4">
      <c r="A5" s="8"/>
      <c r="B5" s="194" t="s">
        <v>0</v>
      </c>
      <c r="C5" s="195"/>
      <c r="D5" s="195"/>
      <c r="E5" s="195"/>
      <c r="F5" s="195"/>
      <c r="G5" s="195"/>
      <c r="H5" s="195"/>
      <c r="I5" s="195"/>
      <c r="J5" s="195"/>
      <c r="K5" s="195"/>
      <c r="L5" s="196"/>
      <c r="M5" s="8"/>
      <c r="N5"/>
    </row>
    <row r="6" spans="1:14" ht="16.5" customHeight="1" x14ac:dyDescent="0.4">
      <c r="A6" s="8"/>
      <c r="B6" s="194" t="s">
        <v>1</v>
      </c>
      <c r="C6" s="195"/>
      <c r="D6" s="195"/>
      <c r="E6" s="195"/>
      <c r="F6" s="195"/>
      <c r="G6" s="195"/>
      <c r="H6" s="195"/>
      <c r="I6" s="195"/>
      <c r="J6" s="195"/>
      <c r="K6" s="195"/>
      <c r="L6" s="196"/>
      <c r="M6" s="8"/>
      <c r="N6"/>
    </row>
    <row r="7" spans="1:14" ht="36" customHeight="1" x14ac:dyDescent="0.4">
      <c r="A7" s="8"/>
      <c r="B7" s="23"/>
      <c r="C7" s="60"/>
      <c r="D7" s="60"/>
      <c r="E7" s="60"/>
      <c r="F7" s="60"/>
      <c r="G7" s="61"/>
      <c r="H7" s="60"/>
      <c r="I7" s="71"/>
      <c r="J7" s="60"/>
      <c r="K7" s="60"/>
      <c r="L7" s="24"/>
      <c r="M7" s="8"/>
      <c r="N7"/>
    </row>
    <row r="8" spans="1:14" ht="35.25" customHeight="1" x14ac:dyDescent="0.35">
      <c r="A8" s="8"/>
      <c r="B8" s="11"/>
      <c r="C8" s="62"/>
      <c r="D8" s="62"/>
      <c r="E8" s="62"/>
      <c r="F8" s="62"/>
      <c r="G8" s="187"/>
      <c r="H8" s="187"/>
      <c r="I8" s="187"/>
      <c r="J8" s="187"/>
      <c r="K8" s="62"/>
      <c r="L8" s="12"/>
      <c r="M8" s="8"/>
      <c r="N8"/>
    </row>
    <row r="9" spans="1:14" ht="36.75" customHeight="1" x14ac:dyDescent="0.35">
      <c r="A9" s="8"/>
      <c r="B9" s="9"/>
      <c r="C9" s="197" t="s">
        <v>66</v>
      </c>
      <c r="D9" s="197"/>
      <c r="E9" s="197"/>
      <c r="F9" s="197"/>
      <c r="G9" s="197"/>
      <c r="H9" s="197"/>
      <c r="I9" s="197"/>
      <c r="J9" s="197"/>
      <c r="K9" s="197"/>
      <c r="L9" s="10"/>
      <c r="M9" s="8"/>
      <c r="N9"/>
    </row>
    <row r="10" spans="1:14" ht="18" thickBot="1" x14ac:dyDescent="0.45">
      <c r="A10" s="8"/>
      <c r="B10" s="9"/>
      <c r="C10" s="64"/>
      <c r="D10" s="64"/>
      <c r="E10" s="63"/>
      <c r="F10" s="63"/>
      <c r="H10" s="63"/>
      <c r="I10" s="73"/>
      <c r="J10" s="63"/>
      <c r="K10" s="63"/>
      <c r="L10" s="10"/>
      <c r="M10" s="8"/>
      <c r="N10"/>
    </row>
    <row r="11" spans="1:14" ht="18" customHeight="1" thickBot="1" x14ac:dyDescent="0.5">
      <c r="A11" s="8"/>
      <c r="B11" s="9"/>
      <c r="C11" s="34"/>
      <c r="D11" s="56"/>
      <c r="E11" s="35"/>
      <c r="F11" s="35"/>
      <c r="G11" s="45"/>
      <c r="H11" s="36"/>
      <c r="I11" s="74"/>
      <c r="J11" s="36"/>
      <c r="K11" s="37"/>
      <c r="L11" s="10"/>
      <c r="M11" s="8"/>
      <c r="N11"/>
    </row>
    <row r="12" spans="1:14" ht="17.149999999999999" thickBot="1" x14ac:dyDescent="0.4">
      <c r="A12" s="8"/>
      <c r="B12" s="9"/>
      <c r="C12" s="38" t="s">
        <v>2</v>
      </c>
      <c r="D12" s="57" t="s">
        <v>42</v>
      </c>
      <c r="E12" s="39" t="s">
        <v>43</v>
      </c>
      <c r="F12" s="40" t="s">
        <v>44</v>
      </c>
      <c r="G12" s="41" t="s">
        <v>3</v>
      </c>
      <c r="H12" s="39" t="s">
        <v>4</v>
      </c>
      <c r="I12" s="70" t="s">
        <v>5</v>
      </c>
      <c r="J12" s="42" t="s">
        <v>6</v>
      </c>
      <c r="K12" s="43" t="s">
        <v>7</v>
      </c>
      <c r="L12" s="10"/>
      <c r="M12" s="8"/>
      <c r="N12"/>
    </row>
    <row r="13" spans="1:14" ht="24.65" customHeight="1" thickBot="1" x14ac:dyDescent="0.4">
      <c r="A13" s="8"/>
      <c r="B13" s="9"/>
      <c r="C13" s="25" t="s">
        <v>67</v>
      </c>
      <c r="D13" s="26"/>
      <c r="E13" s="26"/>
      <c r="F13" s="26"/>
      <c r="G13" s="33"/>
      <c r="H13" s="26"/>
      <c r="I13" s="75"/>
      <c r="J13" s="27"/>
      <c r="K13" s="28"/>
      <c r="L13" s="10"/>
      <c r="M13" s="8"/>
      <c r="N13"/>
    </row>
    <row r="14" spans="1:14" s="85" customFormat="1" ht="33.450000000000003" x14ac:dyDescent="0.4">
      <c r="B14" s="86"/>
      <c r="C14" s="130">
        <v>1.1000000000000001</v>
      </c>
      <c r="D14" s="159">
        <v>600.1</v>
      </c>
      <c r="E14" s="131"/>
      <c r="F14" s="131"/>
      <c r="G14" s="158" t="s">
        <v>31</v>
      </c>
      <c r="H14" s="132" t="s">
        <v>39</v>
      </c>
      <c r="I14" s="154">
        <v>4141</v>
      </c>
      <c r="J14" s="171"/>
      <c r="K14" s="127">
        <f>+ROUND(I14*J14,0)</f>
        <v>0</v>
      </c>
      <c r="L14" s="87"/>
      <c r="N14" s="88"/>
    </row>
    <row r="15" spans="1:14" s="85" customFormat="1" ht="33.450000000000003" x14ac:dyDescent="0.4">
      <c r="B15" s="86"/>
      <c r="C15" s="133">
        <v>1.2</v>
      </c>
      <c r="D15" s="160"/>
      <c r="E15" s="92" t="s">
        <v>107</v>
      </c>
      <c r="F15" s="92"/>
      <c r="G15" s="134" t="s">
        <v>38</v>
      </c>
      <c r="H15" s="95" t="s">
        <v>39</v>
      </c>
      <c r="I15" s="156">
        <v>287</v>
      </c>
      <c r="J15" s="172"/>
      <c r="K15" s="128">
        <f>+ROUND(I15*J15,0)</f>
        <v>0</v>
      </c>
      <c r="L15" s="87"/>
      <c r="N15" s="88"/>
    </row>
    <row r="16" spans="1:14" s="85" customFormat="1" ht="33.450000000000003" x14ac:dyDescent="0.4">
      <c r="B16" s="86"/>
      <c r="C16" s="133">
        <v>1.3</v>
      </c>
      <c r="D16" s="160" t="s">
        <v>29</v>
      </c>
      <c r="E16" s="92"/>
      <c r="F16" s="92"/>
      <c r="G16" s="134" t="s">
        <v>40</v>
      </c>
      <c r="H16" s="95" t="s">
        <v>41</v>
      </c>
      <c r="I16" s="156">
        <v>306874</v>
      </c>
      <c r="J16" s="172"/>
      <c r="K16" s="128">
        <f>+ROUND(I16*J16,0)</f>
        <v>0</v>
      </c>
      <c r="L16" s="87"/>
      <c r="N16" s="88"/>
    </row>
    <row r="17" spans="2:14" s="85" customFormat="1" ht="26.7" customHeight="1" thickBot="1" x14ac:dyDescent="0.45">
      <c r="B17" s="86"/>
      <c r="C17" s="29" t="s">
        <v>8</v>
      </c>
      <c r="D17" s="58"/>
      <c r="E17" s="30"/>
      <c r="F17" s="30"/>
      <c r="G17" s="31" t="s">
        <v>27</v>
      </c>
      <c r="H17" s="30"/>
      <c r="I17" s="76"/>
      <c r="J17" s="173"/>
      <c r="K17" s="129">
        <f>SUM(K14:K16)</f>
        <v>0</v>
      </c>
      <c r="L17" s="87"/>
      <c r="N17" s="88"/>
    </row>
    <row r="18" spans="2:14" s="85" customFormat="1" ht="24.65" customHeight="1" thickBot="1" x14ac:dyDescent="0.45">
      <c r="B18" s="86"/>
      <c r="C18" s="25" t="s">
        <v>82</v>
      </c>
      <c r="D18" s="26"/>
      <c r="E18" s="26"/>
      <c r="F18" s="26"/>
      <c r="G18" s="33"/>
      <c r="H18" s="26"/>
      <c r="I18" s="75"/>
      <c r="J18" s="174"/>
      <c r="K18" s="28"/>
      <c r="L18" s="87"/>
      <c r="N18" s="88"/>
    </row>
    <row r="19" spans="2:14" s="85" customFormat="1" ht="16.75" x14ac:dyDescent="0.4">
      <c r="B19" s="86"/>
      <c r="C19" s="135" t="s">
        <v>45</v>
      </c>
      <c r="D19" s="89"/>
      <c r="E19" s="89" t="s">
        <v>108</v>
      </c>
      <c r="F19" s="89"/>
      <c r="G19" s="134" t="s">
        <v>55</v>
      </c>
      <c r="H19" s="90" t="s">
        <v>51</v>
      </c>
      <c r="I19" s="91">
        <v>14881</v>
      </c>
      <c r="J19" s="175"/>
      <c r="K19" s="82">
        <f>ROUND(J19*I19,0)</f>
        <v>0</v>
      </c>
      <c r="L19" s="87"/>
      <c r="N19" s="88"/>
    </row>
    <row r="20" spans="2:14" s="85" customFormat="1" ht="16.75" x14ac:dyDescent="0.4">
      <c r="B20" s="86"/>
      <c r="C20" s="157" t="s">
        <v>68</v>
      </c>
      <c r="D20" s="98"/>
      <c r="E20" s="98" t="s">
        <v>110</v>
      </c>
      <c r="F20" s="98"/>
      <c r="G20" s="134" t="s">
        <v>76</v>
      </c>
      <c r="H20" s="95" t="s">
        <v>39</v>
      </c>
      <c r="I20" s="96">
        <v>604</v>
      </c>
      <c r="J20" s="176"/>
      <c r="K20" s="83">
        <f t="shared" ref="K20:K27" si="0">ROUND(J20*I20,0)</f>
        <v>0</v>
      </c>
      <c r="L20" s="87"/>
      <c r="N20" s="88"/>
    </row>
    <row r="21" spans="2:14" s="85" customFormat="1" ht="16.75" x14ac:dyDescent="0.4">
      <c r="B21" s="86"/>
      <c r="C21" s="157" t="s">
        <v>69</v>
      </c>
      <c r="D21" s="98"/>
      <c r="E21" s="98" t="s">
        <v>109</v>
      </c>
      <c r="F21" s="98"/>
      <c r="G21" s="134" t="s">
        <v>77</v>
      </c>
      <c r="H21" s="95" t="s">
        <v>39</v>
      </c>
      <c r="I21" s="96">
        <v>6370</v>
      </c>
      <c r="J21" s="176"/>
      <c r="K21" s="83">
        <f t="shared" si="0"/>
        <v>0</v>
      </c>
      <c r="L21" s="87"/>
      <c r="N21" s="88"/>
    </row>
    <row r="22" spans="2:14" s="85" customFormat="1" ht="16.75" x14ac:dyDescent="0.4">
      <c r="B22" s="86"/>
      <c r="C22" s="157" t="s">
        <v>70</v>
      </c>
      <c r="D22" s="98"/>
      <c r="E22" s="98" t="s">
        <v>111</v>
      </c>
      <c r="F22" s="98"/>
      <c r="G22" s="134" t="s">
        <v>30</v>
      </c>
      <c r="H22" s="95" t="s">
        <v>51</v>
      </c>
      <c r="I22" s="96">
        <v>15104</v>
      </c>
      <c r="J22" s="176"/>
      <c r="K22" s="83">
        <f t="shared" si="0"/>
        <v>0</v>
      </c>
      <c r="L22" s="87"/>
      <c r="N22" s="88"/>
    </row>
    <row r="23" spans="2:14" s="85" customFormat="1" ht="16.75" x14ac:dyDescent="0.4">
      <c r="B23" s="86"/>
      <c r="C23" s="157" t="s">
        <v>71</v>
      </c>
      <c r="D23" s="98"/>
      <c r="E23" s="98">
        <v>421.1</v>
      </c>
      <c r="F23" s="98"/>
      <c r="G23" s="134" t="s">
        <v>53</v>
      </c>
      <c r="H23" s="95" t="s">
        <v>51</v>
      </c>
      <c r="I23" s="96">
        <v>18800</v>
      </c>
      <c r="J23" s="176"/>
      <c r="K23" s="83">
        <f t="shared" si="0"/>
        <v>0</v>
      </c>
      <c r="L23" s="87"/>
      <c r="N23" s="88"/>
    </row>
    <row r="24" spans="2:14" s="85" customFormat="1" ht="16.75" x14ac:dyDescent="0.4">
      <c r="B24" s="86"/>
      <c r="C24" s="157" t="s">
        <v>72</v>
      </c>
      <c r="D24" s="98"/>
      <c r="E24" s="98" t="s">
        <v>112</v>
      </c>
      <c r="F24" s="98"/>
      <c r="G24" s="134" t="s">
        <v>78</v>
      </c>
      <c r="H24" s="95" t="s">
        <v>39</v>
      </c>
      <c r="I24" s="96">
        <v>1006</v>
      </c>
      <c r="J24" s="176"/>
      <c r="K24" s="83">
        <f t="shared" si="0"/>
        <v>0</v>
      </c>
      <c r="L24" s="87"/>
      <c r="N24" s="88"/>
    </row>
    <row r="25" spans="2:14" s="85" customFormat="1" ht="33.450000000000003" x14ac:dyDescent="0.4">
      <c r="B25" s="86"/>
      <c r="C25" s="157" t="s">
        <v>73</v>
      </c>
      <c r="D25" s="98"/>
      <c r="E25" s="98" t="s">
        <v>65</v>
      </c>
      <c r="F25" s="98"/>
      <c r="G25" s="134" t="s">
        <v>79</v>
      </c>
      <c r="H25" s="95" t="s">
        <v>39</v>
      </c>
      <c r="I25" s="96">
        <v>1544</v>
      </c>
      <c r="J25" s="176"/>
      <c r="K25" s="83">
        <f t="shared" si="0"/>
        <v>0</v>
      </c>
      <c r="L25" s="87"/>
      <c r="N25" s="88"/>
    </row>
    <row r="26" spans="2:14" s="85" customFormat="1" ht="16.75" x14ac:dyDescent="0.4">
      <c r="B26" s="86"/>
      <c r="C26" s="157" t="s">
        <v>74</v>
      </c>
      <c r="D26" s="98"/>
      <c r="E26" s="98">
        <v>311.10000000000002</v>
      </c>
      <c r="F26" s="98"/>
      <c r="G26" s="134" t="s">
        <v>80</v>
      </c>
      <c r="H26" s="95" t="s">
        <v>39</v>
      </c>
      <c r="I26" s="96">
        <v>155</v>
      </c>
      <c r="J26" s="176"/>
      <c r="K26" s="83">
        <f t="shared" si="0"/>
        <v>0</v>
      </c>
      <c r="L26" s="87"/>
      <c r="N26" s="88"/>
    </row>
    <row r="27" spans="2:14" s="85" customFormat="1" ht="16.75" x14ac:dyDescent="0.4">
      <c r="B27" s="86"/>
      <c r="C27" s="157" t="s">
        <v>75</v>
      </c>
      <c r="D27" s="98"/>
      <c r="E27" s="98" t="s">
        <v>29</v>
      </c>
      <c r="F27" s="98"/>
      <c r="G27" s="134" t="s">
        <v>81</v>
      </c>
      <c r="H27" s="95" t="s">
        <v>39</v>
      </c>
      <c r="I27" s="96">
        <v>465</v>
      </c>
      <c r="J27" s="176"/>
      <c r="K27" s="83">
        <f t="shared" si="0"/>
        <v>0</v>
      </c>
      <c r="L27" s="87"/>
      <c r="N27" s="88"/>
    </row>
    <row r="28" spans="2:14" s="85" customFormat="1" ht="26.7" customHeight="1" thickBot="1" x14ac:dyDescent="0.45">
      <c r="B28" s="86"/>
      <c r="C28" s="29" t="s">
        <v>8</v>
      </c>
      <c r="D28" s="58"/>
      <c r="E28" s="30"/>
      <c r="F28" s="30"/>
      <c r="G28" s="31"/>
      <c r="H28" s="30"/>
      <c r="I28" s="76"/>
      <c r="J28" s="173"/>
      <c r="K28" s="81">
        <f>SUM(K19:K27)</f>
        <v>0</v>
      </c>
      <c r="L28" s="87"/>
      <c r="N28" s="88"/>
    </row>
    <row r="29" spans="2:14" s="85" customFormat="1" ht="24.65" customHeight="1" thickBot="1" x14ac:dyDescent="0.45">
      <c r="B29" s="86"/>
      <c r="C29" s="25" t="s">
        <v>90</v>
      </c>
      <c r="D29" s="26"/>
      <c r="E29" s="26"/>
      <c r="F29" s="26"/>
      <c r="G29" s="33"/>
      <c r="H29" s="26"/>
      <c r="I29" s="75"/>
      <c r="J29" s="174"/>
      <c r="K29" s="28"/>
      <c r="L29" s="87"/>
      <c r="N29" s="88"/>
    </row>
    <row r="30" spans="2:14" s="85" customFormat="1" ht="16.75" x14ac:dyDescent="0.4">
      <c r="B30" s="86"/>
      <c r="C30" s="136" t="s">
        <v>46</v>
      </c>
      <c r="D30" s="92"/>
      <c r="E30" s="92" t="s">
        <v>113</v>
      </c>
      <c r="F30" s="93"/>
      <c r="G30" s="94" t="s">
        <v>84</v>
      </c>
      <c r="H30" s="95" t="s">
        <v>39</v>
      </c>
      <c r="I30" s="96">
        <v>29</v>
      </c>
      <c r="J30" s="177"/>
      <c r="K30" s="82">
        <f>ROUND(J30*I30,0)</f>
        <v>0</v>
      </c>
      <c r="L30" s="87"/>
      <c r="N30" s="88"/>
    </row>
    <row r="31" spans="2:14" s="85" customFormat="1" ht="16.75" x14ac:dyDescent="0.4">
      <c r="B31" s="86"/>
      <c r="C31" s="136" t="s">
        <v>47</v>
      </c>
      <c r="D31" s="92"/>
      <c r="E31" s="92">
        <v>630.4</v>
      </c>
      <c r="F31" s="93"/>
      <c r="G31" s="94" t="s">
        <v>85</v>
      </c>
      <c r="H31" s="95" t="s">
        <v>39</v>
      </c>
      <c r="I31" s="96">
        <v>28</v>
      </c>
      <c r="J31" s="177"/>
      <c r="K31" s="83">
        <f t="shared" ref="K31:K37" si="1">ROUND(J31*I31,0)</f>
        <v>0</v>
      </c>
      <c r="L31" s="87"/>
      <c r="N31" s="88"/>
    </row>
    <row r="32" spans="2:14" s="85" customFormat="1" ht="16.75" x14ac:dyDescent="0.4">
      <c r="B32" s="86"/>
      <c r="C32" s="136" t="s">
        <v>48</v>
      </c>
      <c r="D32" s="92"/>
      <c r="E32" s="92" t="s">
        <v>65</v>
      </c>
      <c r="F32" s="93"/>
      <c r="G32" s="94" t="s">
        <v>86</v>
      </c>
      <c r="H32" s="95" t="s">
        <v>39</v>
      </c>
      <c r="I32" s="96">
        <v>548</v>
      </c>
      <c r="J32" s="177"/>
      <c r="K32" s="80">
        <f t="shared" si="1"/>
        <v>0</v>
      </c>
      <c r="L32" s="87"/>
      <c r="N32" s="88"/>
    </row>
    <row r="33" spans="2:14" s="85" customFormat="1" ht="16.75" x14ac:dyDescent="0.4">
      <c r="B33" s="86"/>
      <c r="C33" s="136" t="s">
        <v>49</v>
      </c>
      <c r="D33" s="92"/>
      <c r="E33" s="92" t="s">
        <v>64</v>
      </c>
      <c r="F33" s="93"/>
      <c r="G33" s="94" t="s">
        <v>87</v>
      </c>
      <c r="H33" s="95" t="s">
        <v>39</v>
      </c>
      <c r="I33" s="96">
        <v>75</v>
      </c>
      <c r="J33" s="177"/>
      <c r="K33" s="80">
        <f t="shared" si="1"/>
        <v>0</v>
      </c>
      <c r="L33" s="87"/>
      <c r="N33" s="88"/>
    </row>
    <row r="34" spans="2:14" s="85" customFormat="1" ht="16.75" x14ac:dyDescent="0.4">
      <c r="B34" s="86"/>
      <c r="C34" s="136" t="s">
        <v>50</v>
      </c>
      <c r="D34" s="92"/>
      <c r="E34" s="92" t="s">
        <v>114</v>
      </c>
      <c r="F34" s="93"/>
      <c r="G34" s="94" t="s">
        <v>58</v>
      </c>
      <c r="H34" s="95" t="s">
        <v>39</v>
      </c>
      <c r="I34" s="96">
        <v>13</v>
      </c>
      <c r="J34" s="177"/>
      <c r="K34" s="80">
        <f t="shared" si="1"/>
        <v>0</v>
      </c>
      <c r="L34" s="87"/>
      <c r="N34" s="88"/>
    </row>
    <row r="35" spans="2:14" s="85" customFormat="1" ht="33.450000000000003" x14ac:dyDescent="0.4">
      <c r="B35" s="86"/>
      <c r="C35" s="136" t="s">
        <v>52</v>
      </c>
      <c r="D35" s="92"/>
      <c r="E35" s="92">
        <v>661.1</v>
      </c>
      <c r="F35" s="93"/>
      <c r="G35" s="94" t="s">
        <v>88</v>
      </c>
      <c r="H35" s="95" t="s">
        <v>57</v>
      </c>
      <c r="I35" s="96">
        <v>73</v>
      </c>
      <c r="J35" s="177"/>
      <c r="K35" s="80">
        <f t="shared" si="1"/>
        <v>0</v>
      </c>
      <c r="L35" s="87"/>
      <c r="N35" s="88"/>
    </row>
    <row r="36" spans="2:14" s="85" customFormat="1" ht="16.75" x14ac:dyDescent="0.4">
      <c r="B36" s="86"/>
      <c r="C36" s="136" t="s">
        <v>54</v>
      </c>
      <c r="D36" s="92"/>
      <c r="E36" s="92" t="s">
        <v>115</v>
      </c>
      <c r="F36" s="93"/>
      <c r="G36" s="94" t="s">
        <v>24</v>
      </c>
      <c r="H36" s="95" t="s">
        <v>59</v>
      </c>
      <c r="I36" s="96">
        <v>45199</v>
      </c>
      <c r="J36" s="177"/>
      <c r="K36" s="80">
        <f t="shared" si="1"/>
        <v>0</v>
      </c>
      <c r="L36" s="87"/>
      <c r="N36" s="88"/>
    </row>
    <row r="37" spans="2:14" s="85" customFormat="1" ht="16.75" x14ac:dyDescent="0.4">
      <c r="B37" s="86"/>
      <c r="C37" s="136" t="s">
        <v>83</v>
      </c>
      <c r="D37" s="92"/>
      <c r="E37" s="92" t="s">
        <v>116</v>
      </c>
      <c r="F37" s="93"/>
      <c r="G37" s="94" t="s">
        <v>89</v>
      </c>
      <c r="H37" s="95" t="s">
        <v>39</v>
      </c>
      <c r="I37" s="96">
        <v>42</v>
      </c>
      <c r="J37" s="177"/>
      <c r="K37" s="80">
        <f t="shared" si="1"/>
        <v>0</v>
      </c>
      <c r="L37" s="87"/>
      <c r="N37" s="88"/>
    </row>
    <row r="38" spans="2:14" s="85" customFormat="1" ht="26.7" customHeight="1" thickBot="1" x14ac:dyDescent="0.45">
      <c r="B38" s="86"/>
      <c r="C38" s="29" t="s">
        <v>8</v>
      </c>
      <c r="D38" s="58"/>
      <c r="E38" s="30"/>
      <c r="F38" s="30"/>
      <c r="G38" s="31" t="s">
        <v>27</v>
      </c>
      <c r="H38" s="30"/>
      <c r="I38" s="76"/>
      <c r="J38" s="173"/>
      <c r="K38" s="81">
        <f>SUM(K30:K37)</f>
        <v>0</v>
      </c>
      <c r="L38" s="87"/>
      <c r="N38" s="88"/>
    </row>
    <row r="39" spans="2:14" s="85" customFormat="1" ht="24.65" customHeight="1" thickBot="1" x14ac:dyDescent="0.45">
      <c r="B39" s="86"/>
      <c r="C39" s="25" t="s">
        <v>91</v>
      </c>
      <c r="D39" s="26"/>
      <c r="E39" s="26"/>
      <c r="F39" s="26"/>
      <c r="G39" s="33"/>
      <c r="H39" s="26"/>
      <c r="I39" s="75"/>
      <c r="J39" s="174"/>
      <c r="K39" s="28"/>
      <c r="L39" s="87"/>
      <c r="N39" s="88"/>
    </row>
    <row r="40" spans="2:14" s="85" customFormat="1" ht="50.15" x14ac:dyDescent="0.4">
      <c r="B40" s="86"/>
      <c r="C40" s="136" t="s">
        <v>56</v>
      </c>
      <c r="D40" s="97"/>
      <c r="E40" s="97" t="s">
        <v>117</v>
      </c>
      <c r="F40" s="93"/>
      <c r="G40" s="94" t="s">
        <v>92</v>
      </c>
      <c r="H40" s="95" t="s">
        <v>60</v>
      </c>
      <c r="I40" s="96">
        <v>2</v>
      </c>
      <c r="J40" s="177"/>
      <c r="K40" s="80">
        <f>ROUND(I40*J40,0)</f>
        <v>0</v>
      </c>
      <c r="L40" s="87"/>
      <c r="N40" s="88"/>
    </row>
    <row r="41" spans="2:14" s="85" customFormat="1" ht="17.149999999999999" thickBot="1" x14ac:dyDescent="0.45">
      <c r="B41" s="86"/>
      <c r="C41" s="29" t="s">
        <v>8</v>
      </c>
      <c r="D41" s="58"/>
      <c r="E41" s="30"/>
      <c r="F41" s="30"/>
      <c r="G41" s="31"/>
      <c r="H41" s="30"/>
      <c r="I41" s="76"/>
      <c r="J41" s="173"/>
      <c r="K41" s="81">
        <f>SUM(K40:K40)</f>
        <v>0</v>
      </c>
      <c r="L41" s="87"/>
      <c r="N41" s="88"/>
    </row>
    <row r="42" spans="2:14" s="85" customFormat="1" ht="24.65" customHeight="1" thickBot="1" x14ac:dyDescent="0.45">
      <c r="B42" s="86"/>
      <c r="C42" s="25" t="s">
        <v>106</v>
      </c>
      <c r="D42" s="26"/>
      <c r="E42" s="26"/>
      <c r="F42" s="26"/>
      <c r="G42" s="33"/>
      <c r="H42" s="26"/>
      <c r="I42" s="75"/>
      <c r="J42" s="174"/>
      <c r="K42" s="28"/>
      <c r="L42" s="87"/>
      <c r="N42" s="88"/>
    </row>
    <row r="43" spans="2:14" s="85" customFormat="1" ht="16.75" x14ac:dyDescent="0.4">
      <c r="B43" s="86"/>
      <c r="C43" s="136" t="s">
        <v>61</v>
      </c>
      <c r="D43" s="98">
        <v>7.1</v>
      </c>
      <c r="E43" s="99"/>
      <c r="F43" s="142"/>
      <c r="G43" s="94" t="s">
        <v>32</v>
      </c>
      <c r="H43" s="100" t="s">
        <v>57</v>
      </c>
      <c r="I43" s="96">
        <v>6824</v>
      </c>
      <c r="J43" s="177"/>
      <c r="K43" s="80">
        <f t="shared" ref="K43:K51" si="2">ROUND(I43*J43,0)</f>
        <v>0</v>
      </c>
      <c r="L43" s="87"/>
      <c r="N43" s="88"/>
    </row>
    <row r="44" spans="2:14" s="85" customFormat="1" ht="16.75" x14ac:dyDescent="0.4">
      <c r="B44" s="86"/>
      <c r="C44" s="136" t="s">
        <v>62</v>
      </c>
      <c r="D44" s="98">
        <v>7.2</v>
      </c>
      <c r="E44" s="99"/>
      <c r="F44" s="142"/>
      <c r="G44" s="94" t="s">
        <v>99</v>
      </c>
      <c r="H44" s="100" t="s">
        <v>51</v>
      </c>
      <c r="I44" s="96">
        <v>510</v>
      </c>
      <c r="J44" s="177"/>
      <c r="K44" s="80">
        <f t="shared" si="2"/>
        <v>0</v>
      </c>
      <c r="L44" s="87"/>
      <c r="N44" s="88"/>
    </row>
    <row r="45" spans="2:14" s="85" customFormat="1" ht="16.75" x14ac:dyDescent="0.4">
      <c r="B45" s="86"/>
      <c r="C45" s="136" t="s">
        <v>63</v>
      </c>
      <c r="D45" s="98"/>
      <c r="E45" s="99" t="s">
        <v>118</v>
      </c>
      <c r="F45" s="142"/>
      <c r="G45" s="94" t="s">
        <v>100</v>
      </c>
      <c r="H45" s="100" t="s">
        <v>60</v>
      </c>
      <c r="I45" s="96">
        <v>164</v>
      </c>
      <c r="J45" s="177"/>
      <c r="K45" s="80">
        <f t="shared" si="2"/>
        <v>0</v>
      </c>
      <c r="L45" s="87"/>
      <c r="N45" s="88"/>
    </row>
    <row r="46" spans="2:14" s="85" customFormat="1" ht="16.75" x14ac:dyDescent="0.4">
      <c r="B46" s="86"/>
      <c r="C46" s="136" t="s">
        <v>93</v>
      </c>
      <c r="D46" s="98"/>
      <c r="E46" s="99" t="s">
        <v>119</v>
      </c>
      <c r="F46" s="142"/>
      <c r="G46" s="94" t="s">
        <v>101</v>
      </c>
      <c r="H46" s="100" t="s">
        <v>60</v>
      </c>
      <c r="I46" s="96">
        <v>8</v>
      </c>
      <c r="J46" s="177"/>
      <c r="K46" s="80">
        <f t="shared" si="2"/>
        <v>0</v>
      </c>
      <c r="L46" s="87"/>
      <c r="N46" s="88"/>
    </row>
    <row r="47" spans="2:14" s="85" customFormat="1" ht="16.75" x14ac:dyDescent="0.4">
      <c r="B47" s="86"/>
      <c r="C47" s="136" t="s">
        <v>94</v>
      </c>
      <c r="D47" s="98"/>
      <c r="E47" s="99" t="s">
        <v>120</v>
      </c>
      <c r="F47" s="142"/>
      <c r="G47" s="94" t="s">
        <v>102</v>
      </c>
      <c r="H47" s="100" t="s">
        <v>57</v>
      </c>
      <c r="I47" s="96">
        <v>655</v>
      </c>
      <c r="J47" s="177"/>
      <c r="K47" s="80">
        <f t="shared" si="2"/>
        <v>0</v>
      </c>
      <c r="L47" s="87"/>
      <c r="N47" s="88"/>
    </row>
    <row r="48" spans="2:14" s="85" customFormat="1" ht="16.75" x14ac:dyDescent="0.4">
      <c r="B48" s="86"/>
      <c r="C48" s="136" t="s">
        <v>95</v>
      </c>
      <c r="D48" s="98"/>
      <c r="E48" s="99" t="s">
        <v>121</v>
      </c>
      <c r="F48" s="142"/>
      <c r="G48" s="94" t="s">
        <v>37</v>
      </c>
      <c r="H48" s="100" t="s">
        <v>60</v>
      </c>
      <c r="I48" s="96">
        <v>978</v>
      </c>
      <c r="J48" s="177"/>
      <c r="K48" s="80">
        <f t="shared" si="2"/>
        <v>0</v>
      </c>
      <c r="L48" s="87"/>
      <c r="N48" s="88"/>
    </row>
    <row r="49" spans="1:14" s="85" customFormat="1" ht="16.75" x14ac:dyDescent="0.4">
      <c r="B49" s="86"/>
      <c r="C49" s="136" t="s">
        <v>96</v>
      </c>
      <c r="D49" s="98">
        <v>7.6</v>
      </c>
      <c r="E49" s="99"/>
      <c r="F49" s="142"/>
      <c r="G49" s="94" t="s">
        <v>103</v>
      </c>
      <c r="H49" s="100" t="s">
        <v>60</v>
      </c>
      <c r="I49" s="96">
        <v>54</v>
      </c>
      <c r="J49" s="177"/>
      <c r="K49" s="80">
        <f t="shared" si="2"/>
        <v>0</v>
      </c>
      <c r="L49" s="87"/>
      <c r="N49" s="88"/>
    </row>
    <row r="50" spans="1:14" s="85" customFormat="1" ht="16.75" x14ac:dyDescent="0.4">
      <c r="B50" s="86"/>
      <c r="C50" s="136" t="s">
        <v>97</v>
      </c>
      <c r="D50" s="98">
        <v>7.9</v>
      </c>
      <c r="E50" s="99"/>
      <c r="F50" s="142"/>
      <c r="G50" s="94" t="s">
        <v>104</v>
      </c>
      <c r="H50" s="100" t="s">
        <v>60</v>
      </c>
      <c r="I50" s="96">
        <v>480</v>
      </c>
      <c r="J50" s="177"/>
      <c r="K50" s="80">
        <f t="shared" si="2"/>
        <v>0</v>
      </c>
      <c r="L50" s="87"/>
      <c r="N50" s="88"/>
    </row>
    <row r="51" spans="1:14" s="85" customFormat="1" ht="16.75" x14ac:dyDescent="0.4">
      <c r="B51" s="86"/>
      <c r="C51" s="136" t="s">
        <v>98</v>
      </c>
      <c r="D51" s="98" t="s">
        <v>65</v>
      </c>
      <c r="E51" s="99"/>
      <c r="F51" s="142"/>
      <c r="G51" s="94" t="s">
        <v>105</v>
      </c>
      <c r="H51" s="100" t="s">
        <v>60</v>
      </c>
      <c r="I51" s="96">
        <v>164</v>
      </c>
      <c r="J51" s="177"/>
      <c r="K51" s="80">
        <f t="shared" si="2"/>
        <v>0</v>
      </c>
      <c r="L51" s="87"/>
      <c r="N51" s="88"/>
    </row>
    <row r="52" spans="1:14" s="85" customFormat="1" ht="26.7" customHeight="1" thickBot="1" x14ac:dyDescent="0.45">
      <c r="B52" s="86"/>
      <c r="C52" s="29" t="s">
        <v>8</v>
      </c>
      <c r="D52" s="58"/>
      <c r="E52" s="30"/>
      <c r="F52" s="30"/>
      <c r="G52" s="31" t="s">
        <v>27</v>
      </c>
      <c r="H52" s="30"/>
      <c r="I52" s="76"/>
      <c r="J52" s="32"/>
      <c r="K52" s="84">
        <f>SUM(K43:K51)</f>
        <v>0</v>
      </c>
      <c r="L52" s="87"/>
      <c r="N52" s="88"/>
    </row>
    <row r="53" spans="1:14" s="85" customFormat="1" ht="26.7" customHeight="1" thickBot="1" x14ac:dyDescent="0.45">
      <c r="B53" s="86"/>
      <c r="C53" s="137" t="s">
        <v>33</v>
      </c>
      <c r="D53" s="138"/>
      <c r="E53" s="138"/>
      <c r="F53" s="138"/>
      <c r="G53" s="139"/>
      <c r="H53" s="138"/>
      <c r="I53" s="140"/>
      <c r="J53" s="141"/>
      <c r="K53" s="166">
        <f>+K17+K28+K38+K41+K52</f>
        <v>0</v>
      </c>
      <c r="L53" s="87"/>
      <c r="N53" s="88"/>
    </row>
    <row r="54" spans="1:14" s="101" customFormat="1" ht="16.75" thickBot="1" x14ac:dyDescent="0.45">
      <c r="B54" s="102"/>
      <c r="C54" s="103"/>
      <c r="D54" s="103"/>
      <c r="E54" s="103"/>
      <c r="F54" s="103"/>
      <c r="G54" s="104"/>
      <c r="H54" s="103"/>
      <c r="I54" s="105"/>
      <c r="J54" s="103"/>
      <c r="K54" s="106"/>
      <c r="L54" s="107"/>
      <c r="N54" s="88"/>
    </row>
    <row r="55" spans="1:14" s="101" customFormat="1" ht="26.7" customHeight="1" x14ac:dyDescent="0.4">
      <c r="B55" s="102"/>
      <c r="C55" s="103"/>
      <c r="D55" s="103"/>
      <c r="E55" s="103"/>
      <c r="F55" s="103"/>
      <c r="G55" s="108" t="s">
        <v>28</v>
      </c>
      <c r="H55" s="109"/>
      <c r="I55" s="110"/>
      <c r="J55" s="111"/>
      <c r="K55" s="167">
        <f>ROUND(K53,0)</f>
        <v>0</v>
      </c>
      <c r="L55" s="107"/>
      <c r="N55" s="88"/>
    </row>
    <row r="56" spans="1:14" s="101" customFormat="1" ht="26.7" customHeight="1" x14ac:dyDescent="0.4">
      <c r="B56" s="102"/>
      <c r="C56" s="103"/>
      <c r="D56" s="103"/>
      <c r="E56" s="103"/>
      <c r="F56" s="103"/>
      <c r="G56" s="205" t="s">
        <v>122</v>
      </c>
      <c r="H56" s="206"/>
      <c r="I56" s="206"/>
      <c r="J56" s="207"/>
      <c r="K56" s="179">
        <v>195500000</v>
      </c>
      <c r="L56" s="107"/>
      <c r="N56" s="88"/>
    </row>
    <row r="57" spans="1:14" s="101" customFormat="1" ht="26.7" customHeight="1" x14ac:dyDescent="0.4">
      <c r="B57" s="102"/>
      <c r="C57" s="114"/>
      <c r="D57" s="114"/>
      <c r="E57" s="115"/>
      <c r="F57" s="115"/>
      <c r="G57" s="112" t="s">
        <v>25</v>
      </c>
      <c r="H57" s="116"/>
      <c r="I57" s="117"/>
      <c r="J57" s="113"/>
      <c r="K57" s="168">
        <v>131060000</v>
      </c>
      <c r="L57" s="107"/>
      <c r="N57" s="88"/>
    </row>
    <row r="58" spans="1:14" s="101" customFormat="1" ht="26.7" customHeight="1" thickBot="1" x14ac:dyDescent="0.45">
      <c r="B58" s="102"/>
      <c r="C58" s="114"/>
      <c r="D58" s="114"/>
      <c r="E58" s="115"/>
      <c r="F58" s="115"/>
      <c r="G58" s="118" t="s">
        <v>35</v>
      </c>
      <c r="H58" s="119"/>
      <c r="I58" s="120"/>
      <c r="J58" s="121"/>
      <c r="K58" s="169">
        <f>150225691+20613</f>
        <v>150246304</v>
      </c>
      <c r="L58" s="107"/>
      <c r="N58" s="88"/>
    </row>
    <row r="59" spans="1:14" s="101" customFormat="1" ht="26.7" customHeight="1" thickBot="1" x14ac:dyDescent="0.45">
      <c r="B59" s="102"/>
      <c r="C59" s="114"/>
      <c r="D59" s="114"/>
      <c r="E59" s="115"/>
      <c r="F59" s="115"/>
      <c r="G59" s="122" t="s">
        <v>9</v>
      </c>
      <c r="H59" s="123"/>
      <c r="I59" s="124"/>
      <c r="J59" s="125"/>
      <c r="K59" s="170">
        <f>K58+K57+K55</f>
        <v>281306304</v>
      </c>
      <c r="L59" s="107"/>
      <c r="N59" s="88"/>
    </row>
    <row r="60" spans="1:14" s="16" customFormat="1" ht="18" thickBot="1" x14ac:dyDescent="0.45">
      <c r="A60" s="13"/>
      <c r="B60" s="14"/>
      <c r="C60" s="65"/>
      <c r="D60" s="65"/>
      <c r="E60" s="66"/>
      <c r="F60" s="66"/>
      <c r="G60" s="67"/>
      <c r="H60" s="65"/>
      <c r="I60" s="77"/>
      <c r="J60" s="68"/>
      <c r="K60" s="69"/>
      <c r="L60" s="15"/>
      <c r="M60" s="13"/>
      <c r="N60"/>
    </row>
    <row r="61" spans="1:14" s="16" customFormat="1" ht="15" x14ac:dyDescent="0.35">
      <c r="A61" s="13"/>
      <c r="B61" s="14"/>
      <c r="C61" s="2"/>
      <c r="D61" s="59"/>
      <c r="E61" s="203"/>
      <c r="F61" s="203"/>
      <c r="G61" s="203"/>
      <c r="H61" s="203"/>
      <c r="I61" s="203"/>
      <c r="J61" s="203"/>
      <c r="K61" s="204"/>
      <c r="L61" s="17"/>
      <c r="M61" s="13"/>
      <c r="N61"/>
    </row>
    <row r="62" spans="1:14" s="16" customFormat="1" ht="46.5" customHeight="1" x14ac:dyDescent="0.35">
      <c r="A62" s="13"/>
      <c r="B62" s="14"/>
      <c r="C62" s="198" t="s">
        <v>20</v>
      </c>
      <c r="D62" s="199"/>
      <c r="E62" s="200"/>
      <c r="F62" s="200"/>
      <c r="G62" s="200"/>
      <c r="H62" s="201" t="s">
        <v>10</v>
      </c>
      <c r="I62" s="201"/>
      <c r="J62" s="201"/>
      <c r="K62" s="3" t="s">
        <v>11</v>
      </c>
      <c r="L62" s="18"/>
      <c r="M62" s="13"/>
      <c r="N62"/>
    </row>
    <row r="63" spans="1:14" s="16" customFormat="1" ht="48.75" customHeight="1" x14ac:dyDescent="0.35">
      <c r="A63" s="13"/>
      <c r="B63" s="14"/>
      <c r="C63" s="198" t="s">
        <v>22</v>
      </c>
      <c r="D63" s="199"/>
      <c r="E63" s="200"/>
      <c r="F63" s="200"/>
      <c r="G63" s="200"/>
      <c r="H63" s="202" t="s">
        <v>12</v>
      </c>
      <c r="I63" s="202"/>
      <c r="J63" s="4" t="s">
        <v>13</v>
      </c>
      <c r="K63" s="178"/>
      <c r="L63" s="18"/>
      <c r="M63" s="13"/>
    </row>
    <row r="64" spans="1:14" s="16" customFormat="1" ht="30" customHeight="1" x14ac:dyDescent="0.35">
      <c r="A64" s="13"/>
      <c r="B64" s="14"/>
      <c r="C64" s="198" t="s">
        <v>21</v>
      </c>
      <c r="D64" s="199"/>
      <c r="E64" s="200"/>
      <c r="F64" s="200"/>
      <c r="G64" s="200"/>
      <c r="H64" s="210" t="s">
        <v>14</v>
      </c>
      <c r="I64" s="211"/>
      <c r="J64" s="4" t="s">
        <v>15</v>
      </c>
      <c r="K64" s="178"/>
      <c r="L64" s="18"/>
      <c r="M64" s="13"/>
    </row>
    <row r="65" spans="1:21" s="19" customFormat="1" ht="58.5" customHeight="1" x14ac:dyDescent="0.35">
      <c r="A65" s="13"/>
      <c r="B65" s="14"/>
      <c r="C65" s="198" t="s">
        <v>36</v>
      </c>
      <c r="D65" s="199"/>
      <c r="E65" s="200"/>
      <c r="F65" s="200"/>
      <c r="G65" s="200"/>
      <c r="H65" s="212" t="s">
        <v>16</v>
      </c>
      <c r="I65" s="202"/>
      <c r="J65" s="4" t="s">
        <v>17</v>
      </c>
      <c r="K65" s="178"/>
      <c r="L65" s="15"/>
      <c r="M65" s="13"/>
      <c r="N65" s="49"/>
      <c r="O65" s="49"/>
    </row>
    <row r="66" spans="1:21" ht="96.65" customHeight="1" x14ac:dyDescent="0.35">
      <c r="A66" s="8"/>
      <c r="B66" s="9"/>
      <c r="C66" s="213" t="s">
        <v>34</v>
      </c>
      <c r="D66" s="214"/>
      <c r="E66" s="215"/>
      <c r="F66" s="215"/>
      <c r="G66" s="215"/>
      <c r="H66" s="202" t="s">
        <v>18</v>
      </c>
      <c r="I66" s="202"/>
      <c r="J66" s="4" t="s">
        <v>19</v>
      </c>
      <c r="K66" s="5">
        <f>SUM(K63:K65)</f>
        <v>0</v>
      </c>
      <c r="L66" s="10"/>
      <c r="M66" s="8"/>
      <c r="N66" s="49"/>
      <c r="O66" s="49"/>
    </row>
    <row r="67" spans="1:21" ht="70.75" customHeight="1" x14ac:dyDescent="0.35">
      <c r="A67" s="8"/>
      <c r="B67" s="9"/>
      <c r="C67" s="219" t="s">
        <v>123</v>
      </c>
      <c r="D67" s="220"/>
      <c r="E67" s="220"/>
      <c r="F67" s="220"/>
      <c r="G67" s="221"/>
      <c r="H67" s="216"/>
      <c r="I67" s="216"/>
      <c r="J67" s="217"/>
      <c r="K67" s="218"/>
      <c r="L67" s="10"/>
      <c r="M67" s="8"/>
      <c r="N67" s="152"/>
      <c r="O67" s="144"/>
      <c r="P67" s="151"/>
      <c r="Q67" s="50"/>
      <c r="S67" s="52"/>
      <c r="T67" s="49"/>
      <c r="U67" s="49"/>
    </row>
    <row r="68" spans="1:21" ht="18" thickBot="1" x14ac:dyDescent="0.4">
      <c r="A68" s="8"/>
      <c r="B68" s="9"/>
      <c r="C68" s="7"/>
      <c r="D68" s="6"/>
      <c r="E68" s="6"/>
      <c r="F68" s="6"/>
      <c r="G68" s="46"/>
      <c r="H68" s="208"/>
      <c r="I68" s="208"/>
      <c r="J68" s="208"/>
      <c r="K68" s="209"/>
      <c r="L68" s="10"/>
      <c r="M68" s="8"/>
      <c r="N68" s="53"/>
      <c r="O68" s="53"/>
    </row>
    <row r="69" spans="1:21" ht="18" thickBot="1" x14ac:dyDescent="0.45">
      <c r="A69" s="8"/>
      <c r="B69" s="20"/>
      <c r="C69" s="21"/>
      <c r="D69" s="21"/>
      <c r="E69" s="21"/>
      <c r="F69" s="21"/>
      <c r="G69" s="47"/>
      <c r="H69" s="21"/>
      <c r="I69" s="78"/>
      <c r="J69" s="21"/>
      <c r="K69" s="21"/>
      <c r="L69" s="22"/>
      <c r="M69" s="8"/>
      <c r="N69" s="53"/>
    </row>
    <row r="70" spans="1:21" ht="18" thickTop="1" x14ac:dyDescent="0.4">
      <c r="A70" s="8"/>
      <c r="B70" s="8"/>
      <c r="C70" s="8"/>
      <c r="D70" s="8"/>
      <c r="E70" s="8"/>
      <c r="F70" s="8"/>
      <c r="H70" s="8"/>
      <c r="I70" s="72"/>
      <c r="J70" s="8"/>
      <c r="K70" s="8"/>
      <c r="L70" s="8"/>
      <c r="M70" s="8"/>
    </row>
  </sheetData>
  <sheetProtection algorithmName="SHA-512" hashValue="iKcB2i7bBJrbxCyqXEMjF9tFcu6hFFEASItmmxTslW+/BwiHxh8GixbkitTPictOWEDf0vTgmC2YsOh/U65r0Q==" saltValue="bkToUCZYAo24AkTv3erxuw==" spinCount="100000" sheet="1" objects="1" scenarios="1" selectLockedCells="1"/>
  <mergeCells count="21">
    <mergeCell ref="G8:J8"/>
    <mergeCell ref="G56:J56"/>
    <mergeCell ref="B2:L2"/>
    <mergeCell ref="B3:L3"/>
    <mergeCell ref="B4:L4"/>
    <mergeCell ref="B5:L5"/>
    <mergeCell ref="B6:L6"/>
    <mergeCell ref="C9:K9"/>
    <mergeCell ref="E61:K61"/>
    <mergeCell ref="C62:G62"/>
    <mergeCell ref="H62:J62"/>
    <mergeCell ref="C63:G63"/>
    <mergeCell ref="H63:I63"/>
    <mergeCell ref="H68:K68"/>
    <mergeCell ref="C64:G64"/>
    <mergeCell ref="H64:I64"/>
    <mergeCell ref="C65:G65"/>
    <mergeCell ref="H65:I65"/>
    <mergeCell ref="C66:G66"/>
    <mergeCell ref="H66:I66"/>
    <mergeCell ref="C67:G6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9d85dbaf-23eb-4e57-a637-93dcacc8b1a1"/>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http://purl.org/dc/terms/"/>
    <ds:schemaRef ds:uri="http://www.w3.org/XML/1998/namespace"/>
    <ds:schemaRef ds:uri="http://schemas.microsoft.com/office/infopath/2007/PartnerControls"/>
    <ds:schemaRef ds:uri="a6cb9e4b-f1d1-4245-83ec-6cad768d538a"/>
    <ds:schemaRef ds:uri="http://purl.org/dc/dcmitype/"/>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PRESUPUESTO OFICIAL (Proponente</vt:lpstr>
      <vt:lpstr>'PRESUPUESTO OFICIAL (Entidad)'!Área_de_impresión</vt:lpstr>
      <vt:lpstr>'PRESUPUESTO OFICIAL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2020-02-14T16:18:13Z</cp:lastPrinted>
  <dcterms:created xsi:type="dcterms:W3CDTF">2006-06-27T16:47:25Z</dcterms:created>
  <dcterms:modified xsi:type="dcterms:W3CDTF">2024-10-24T23:41:41Z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